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2.xml" ContentType="application/vnd.openxmlformats-officedocument.drawing+xml"/>
  <Override PartName="/xl/customProperty8.bin" ContentType="application/vnd.openxmlformats-officedocument.spreadsheetml.customProperty"/>
  <Override PartName="/xl/drawings/drawing3.xml" ContentType="application/vnd.openxmlformats-officedocument.drawing+xml"/>
  <Override PartName="/xl/customProperty9.bin" ContentType="application/vnd.openxmlformats-officedocument.spreadsheetml.customProperty"/>
  <Override PartName="/xl/drawings/drawing4.xml" ContentType="application/vnd.openxmlformats-officedocument.drawing+xml"/>
  <Override PartName="/xl/customProperty10.bin" ContentType="application/vnd.openxmlformats-officedocument.spreadsheetml.customProperty"/>
  <Override PartName="/xl/drawings/drawing5.xml" ContentType="application/vnd.openxmlformats-officedocument.drawing+xml"/>
  <Override PartName="/xl/customProperty11.bin" ContentType="application/vnd.openxmlformats-officedocument.spreadsheetml.customProperty"/>
  <Override PartName="/xl/drawings/drawing6.xml" ContentType="application/vnd.openxmlformats-officedocument.drawing+xml"/>
  <Override PartName="/xl/customProperty12.bin" ContentType="application/vnd.openxmlformats-officedocument.spreadsheetml.customProperty"/>
  <Override PartName="/xl/drawings/drawing7.xml" ContentType="application/vnd.openxmlformats-officedocument.drawing+xml"/>
  <Override PartName="/xl/customProperty13.bin" ContentType="application/vnd.openxmlformats-officedocument.spreadsheetml.customProperty"/>
  <Override PartName="/xl/drawings/drawing8.xml" ContentType="application/vnd.openxmlformats-officedocument.drawing+xml"/>
  <Override PartName="/xl/drawings/drawing9.xml" ContentType="application/vnd.openxmlformats-officedocument.drawing+xml"/>
  <Override PartName="/xl/customProperty14.bin" ContentType="application/vnd.openxmlformats-officedocument.spreadsheetml.customProperty"/>
  <Override PartName="/xl/drawings/drawing10.xml" ContentType="application/vnd.openxmlformats-officedocument.drawing+xml"/>
  <Override PartName="/xl/customProperty1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hiteR\Downloads\Interim-RIIO3-RRP\RRP-GD\"/>
    </mc:Choice>
  </mc:AlternateContent>
  <xr:revisionPtr revIDLastSave="0" documentId="13_ncr:1_{B50BA257-F86C-4C94-B3FD-63B94E1CA6D5}" xr6:coauthVersionLast="47" xr6:coauthVersionMax="47" xr10:uidLastSave="{00000000-0000-0000-0000-000000000000}"/>
  <bookViews>
    <workbookView xWindow="-110" yWindow="-110" windowWidth="19420" windowHeight="10300" tabRatio="816" firstSheet="1" activeTab="5" xr2:uid="{12AE1196-F42D-4E83-9828-AA5007B89EFC}"/>
  </bookViews>
  <sheets>
    <sheet name="Cover" sheetId="9" r:id="rId1"/>
    <sheet name="Contents" sheetId="10" r:id="rId2"/>
    <sheet name="Lists" sheetId="11" r:id="rId3"/>
    <sheet name="ChangesLog" sheetId="12" r:id="rId4"/>
    <sheet name="UniversalData" sheetId="13" r:id="rId5"/>
    <sheet name="License Values Data Table" sheetId="284" r:id="rId6"/>
    <sheet name="2.01 Revenue - PCDs" sheetId="268" r:id="rId7"/>
    <sheet name="2.02 Revenue - Volume Drivers" sheetId="269" r:id="rId8"/>
    <sheet name="2.03 Revenue - Re-openers" sheetId="270" r:id="rId9"/>
    <sheet name="2.04 Revenue-Pass-through costs" sheetId="271" r:id="rId10"/>
    <sheet name="2.05 Revenue - ODI" sheetId="272" r:id="rId11"/>
    <sheet name="2.06 Revenue - ORA" sheetId="273" r:id="rId12"/>
    <sheet name="2.07 Revenue-TaxPoolTotex Alloc" sheetId="274" r:id="rId13"/>
    <sheet name="2.08 Revenue - Recovered Rev" sheetId="286" r:id="rId14"/>
    <sheet name="2.09 Revenue -DRS" sheetId="282" r:id="rId15"/>
    <sheet name="3.01 Revenue - PCFM Interface" sheetId="275" r:id="rId16"/>
  </sheets>
  <definedNames>
    <definedName name="\A">#REF!</definedName>
    <definedName name="\B">#REF!</definedName>
    <definedName name="\e">#REF!</definedName>
    <definedName name="\I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UPDATE">#REF!</definedName>
    <definedName name="\z">#REF!</definedName>
    <definedName name="________hom1" localSheetId="13" hidden="1">{#N/A,#N/A,FALSE,"Assessment";#N/A,#N/A,FALSE,"Staffing";#N/A,#N/A,FALSE,"Hires";#N/A,#N/A,FALSE,"Assumptions"}</definedName>
    <definedName name="________hom1" localSheetId="14" hidden="1">{#N/A,#N/A,FALSE,"Assessment";#N/A,#N/A,FALSE,"Staffing";#N/A,#N/A,FALSE,"Hires";#N/A,#N/A,FALSE,"Assumptions"}</definedName>
    <definedName name="________hom1" localSheetId="5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localSheetId="13" hidden="1">{#N/A,#N/A,FALSE,"Assessment";#N/A,#N/A,FALSE,"Staffing";#N/A,#N/A,FALSE,"Hires";#N/A,#N/A,FALSE,"Assumptions"}</definedName>
    <definedName name="________hom1_1" localSheetId="14" hidden="1">{#N/A,#N/A,FALSE,"Assessment";#N/A,#N/A,FALSE,"Staffing";#N/A,#N/A,FALSE,"Hires";#N/A,#N/A,FALSE,"Assumptions"}</definedName>
    <definedName name="________hom1_1" localSheetId="5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localSheetId="13" hidden="1">{#N/A,#N/A,FALSE,"Assessment";#N/A,#N/A,FALSE,"Staffing";#N/A,#N/A,FALSE,"Hires";#N/A,#N/A,FALSE,"Assumptions"}</definedName>
    <definedName name="________hom1_2" localSheetId="14" hidden="1">{#N/A,#N/A,FALSE,"Assessment";#N/A,#N/A,FALSE,"Staffing";#N/A,#N/A,FALSE,"Hires";#N/A,#N/A,FALSE,"Assumptions"}</definedName>
    <definedName name="________hom1_2" localSheetId="5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localSheetId="13" hidden="1">{#N/A,#N/A,FALSE,"Assessment";#N/A,#N/A,FALSE,"Staffing";#N/A,#N/A,FALSE,"Hires";#N/A,#N/A,FALSE,"Assumptions"}</definedName>
    <definedName name="________hom1_3" localSheetId="14" hidden="1">{#N/A,#N/A,FALSE,"Assessment";#N/A,#N/A,FALSE,"Staffing";#N/A,#N/A,FALSE,"Hires";#N/A,#N/A,FALSE,"Assumptions"}</definedName>
    <definedName name="________hom1_3" localSheetId="5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localSheetId="13" hidden="1">{#N/A,#N/A,FALSE,"Assessment";#N/A,#N/A,FALSE,"Staffing";#N/A,#N/A,FALSE,"Hires";#N/A,#N/A,FALSE,"Assumptions"}</definedName>
    <definedName name="________hom1_4" localSheetId="14" hidden="1">{#N/A,#N/A,FALSE,"Assessment";#N/A,#N/A,FALSE,"Staffing";#N/A,#N/A,FALSE,"Hires";#N/A,#N/A,FALSE,"Assumptions"}</definedName>
    <definedName name="________hom1_4" localSheetId="5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3" hidden="1">{#N/A,#N/A,FALSE,"Assessment";#N/A,#N/A,FALSE,"Staffing";#N/A,#N/A,FALSE,"Hires";#N/A,#N/A,FALSE,"Assumptions"}</definedName>
    <definedName name="________k1" localSheetId="14" hidden="1">{#N/A,#N/A,FALSE,"Assessment";#N/A,#N/A,FALSE,"Staffing";#N/A,#N/A,FALSE,"Hires";#N/A,#N/A,FALSE,"Assumptions"}</definedName>
    <definedName name="________k1" localSheetId="5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localSheetId="13" hidden="1">{#N/A,#N/A,FALSE,"Assessment";#N/A,#N/A,FALSE,"Staffing";#N/A,#N/A,FALSE,"Hires";#N/A,#N/A,FALSE,"Assumptions"}</definedName>
    <definedName name="________k1_1" localSheetId="14" hidden="1">{#N/A,#N/A,FALSE,"Assessment";#N/A,#N/A,FALSE,"Staffing";#N/A,#N/A,FALSE,"Hires";#N/A,#N/A,FALSE,"Assumptions"}</definedName>
    <definedName name="________k1_1" localSheetId="5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localSheetId="13" hidden="1">{#N/A,#N/A,FALSE,"Assessment";#N/A,#N/A,FALSE,"Staffing";#N/A,#N/A,FALSE,"Hires";#N/A,#N/A,FALSE,"Assumptions"}</definedName>
    <definedName name="________k1_2" localSheetId="14" hidden="1">{#N/A,#N/A,FALSE,"Assessment";#N/A,#N/A,FALSE,"Staffing";#N/A,#N/A,FALSE,"Hires";#N/A,#N/A,FALSE,"Assumptions"}</definedName>
    <definedName name="________k1_2" localSheetId="5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localSheetId="13" hidden="1">{#N/A,#N/A,FALSE,"Assessment";#N/A,#N/A,FALSE,"Staffing";#N/A,#N/A,FALSE,"Hires";#N/A,#N/A,FALSE,"Assumptions"}</definedName>
    <definedName name="________k1_3" localSheetId="14" hidden="1">{#N/A,#N/A,FALSE,"Assessment";#N/A,#N/A,FALSE,"Staffing";#N/A,#N/A,FALSE,"Hires";#N/A,#N/A,FALSE,"Assumptions"}</definedName>
    <definedName name="________k1_3" localSheetId="5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localSheetId="13" hidden="1">{#N/A,#N/A,FALSE,"Assessment";#N/A,#N/A,FALSE,"Staffing";#N/A,#N/A,FALSE,"Hires";#N/A,#N/A,FALSE,"Assumptions"}</definedName>
    <definedName name="________k1_4" localSheetId="14" hidden="1">{#N/A,#N/A,FALSE,"Assessment";#N/A,#N/A,FALSE,"Staffing";#N/A,#N/A,FALSE,"Hires";#N/A,#N/A,FALSE,"Assumptions"}</definedName>
    <definedName name="________k1_4" localSheetId="5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3" hidden="1">{#N/A,#N/A,FALSE,"Assessment";#N/A,#N/A,FALSE,"Staffing";#N/A,#N/A,FALSE,"Hires";#N/A,#N/A,FALSE,"Assumptions"}</definedName>
    <definedName name="________kk1" localSheetId="14" hidden="1">{#N/A,#N/A,FALSE,"Assessment";#N/A,#N/A,FALSE,"Staffing";#N/A,#N/A,FALSE,"Hires";#N/A,#N/A,FALSE,"Assumptions"}</definedName>
    <definedName name="________kk1" localSheetId="5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localSheetId="13" hidden="1">{#N/A,#N/A,FALSE,"Assessment";#N/A,#N/A,FALSE,"Staffing";#N/A,#N/A,FALSE,"Hires";#N/A,#N/A,FALSE,"Assumptions"}</definedName>
    <definedName name="________kk1_1" localSheetId="14" hidden="1">{#N/A,#N/A,FALSE,"Assessment";#N/A,#N/A,FALSE,"Staffing";#N/A,#N/A,FALSE,"Hires";#N/A,#N/A,FALSE,"Assumptions"}</definedName>
    <definedName name="________kk1_1" localSheetId="5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localSheetId="13" hidden="1">{#N/A,#N/A,FALSE,"Assessment";#N/A,#N/A,FALSE,"Staffing";#N/A,#N/A,FALSE,"Hires";#N/A,#N/A,FALSE,"Assumptions"}</definedName>
    <definedName name="________kk1_2" localSheetId="14" hidden="1">{#N/A,#N/A,FALSE,"Assessment";#N/A,#N/A,FALSE,"Staffing";#N/A,#N/A,FALSE,"Hires";#N/A,#N/A,FALSE,"Assumptions"}</definedName>
    <definedName name="________kk1_2" localSheetId="5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localSheetId="13" hidden="1">{#N/A,#N/A,FALSE,"Assessment";#N/A,#N/A,FALSE,"Staffing";#N/A,#N/A,FALSE,"Hires";#N/A,#N/A,FALSE,"Assumptions"}</definedName>
    <definedName name="________kk1_3" localSheetId="14" hidden="1">{#N/A,#N/A,FALSE,"Assessment";#N/A,#N/A,FALSE,"Staffing";#N/A,#N/A,FALSE,"Hires";#N/A,#N/A,FALSE,"Assumptions"}</definedName>
    <definedName name="________kk1_3" localSheetId="5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localSheetId="13" hidden="1">{#N/A,#N/A,FALSE,"Assessment";#N/A,#N/A,FALSE,"Staffing";#N/A,#N/A,FALSE,"Hires";#N/A,#N/A,FALSE,"Assumptions"}</definedName>
    <definedName name="________kk1_4" localSheetId="14" hidden="1">{#N/A,#N/A,FALSE,"Assessment";#N/A,#N/A,FALSE,"Staffing";#N/A,#N/A,FALSE,"Hires";#N/A,#N/A,FALSE,"Assumptions"}</definedName>
    <definedName name="________kk1_4" localSheetId="5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3" hidden="1">{#N/A,#N/A,FALSE,"Assessment";#N/A,#N/A,FALSE,"Staffing";#N/A,#N/A,FALSE,"Hires";#N/A,#N/A,FALSE,"Assumptions"}</definedName>
    <definedName name="________KKK1" localSheetId="14" hidden="1">{#N/A,#N/A,FALSE,"Assessment";#N/A,#N/A,FALSE,"Staffing";#N/A,#N/A,FALSE,"Hires";#N/A,#N/A,FALSE,"Assumptions"}</definedName>
    <definedName name="________KKK1" localSheetId="5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localSheetId="13" hidden="1">{#N/A,#N/A,FALSE,"Assessment";#N/A,#N/A,FALSE,"Staffing";#N/A,#N/A,FALSE,"Hires";#N/A,#N/A,FALSE,"Assumptions"}</definedName>
    <definedName name="________KKK1_1" localSheetId="14" hidden="1">{#N/A,#N/A,FALSE,"Assessment";#N/A,#N/A,FALSE,"Staffing";#N/A,#N/A,FALSE,"Hires";#N/A,#N/A,FALSE,"Assumptions"}</definedName>
    <definedName name="________KKK1_1" localSheetId="5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localSheetId="13" hidden="1">{#N/A,#N/A,FALSE,"Assessment";#N/A,#N/A,FALSE,"Staffing";#N/A,#N/A,FALSE,"Hires";#N/A,#N/A,FALSE,"Assumptions"}</definedName>
    <definedName name="________KKK1_2" localSheetId="14" hidden="1">{#N/A,#N/A,FALSE,"Assessment";#N/A,#N/A,FALSE,"Staffing";#N/A,#N/A,FALSE,"Hires";#N/A,#N/A,FALSE,"Assumptions"}</definedName>
    <definedName name="________KKK1_2" localSheetId="5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localSheetId="13" hidden="1">{#N/A,#N/A,FALSE,"Assessment";#N/A,#N/A,FALSE,"Staffing";#N/A,#N/A,FALSE,"Hires";#N/A,#N/A,FALSE,"Assumptions"}</definedName>
    <definedName name="________KKK1_3" localSheetId="14" hidden="1">{#N/A,#N/A,FALSE,"Assessment";#N/A,#N/A,FALSE,"Staffing";#N/A,#N/A,FALSE,"Hires";#N/A,#N/A,FALSE,"Assumptions"}</definedName>
    <definedName name="________KKK1_3" localSheetId="5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localSheetId="13" hidden="1">{#N/A,#N/A,FALSE,"Assessment";#N/A,#N/A,FALSE,"Staffing";#N/A,#N/A,FALSE,"Hires";#N/A,#N/A,FALSE,"Assumptions"}</definedName>
    <definedName name="________KKK1_4" localSheetId="14" hidden="1">{#N/A,#N/A,FALSE,"Assessment";#N/A,#N/A,FALSE,"Staffing";#N/A,#N/A,FALSE,"Hires";#N/A,#N/A,FALSE,"Assumptions"}</definedName>
    <definedName name="________KKK1_4" localSheetId="5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3" hidden="1">{"holdco",#N/A,FALSE,"Summary Financials";"holdco",#N/A,FALSE,"Summary Financials"}</definedName>
    <definedName name="________wr9" localSheetId="14" hidden="1">{"holdco",#N/A,FALSE,"Summary Financials";"holdco",#N/A,FALSE,"Summary Financials"}</definedName>
    <definedName name="________wr9" localSheetId="5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localSheetId="13" hidden="1">{"holdco",#N/A,FALSE,"Summary Financials";"holdco",#N/A,FALSE,"Summary Financials"}</definedName>
    <definedName name="________wr9_1" localSheetId="14" hidden="1">{"holdco",#N/A,FALSE,"Summary Financials";"holdco",#N/A,FALSE,"Summary Financials"}</definedName>
    <definedName name="________wr9_1" localSheetId="5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localSheetId="13" hidden="1">{"holdco",#N/A,FALSE,"Summary Financials";"holdco",#N/A,FALSE,"Summary Financials"}</definedName>
    <definedName name="________wr9_2" localSheetId="14" hidden="1">{"holdco",#N/A,FALSE,"Summary Financials";"holdco",#N/A,FALSE,"Summary Financials"}</definedName>
    <definedName name="________wr9_2" localSheetId="5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localSheetId="13" hidden="1">{"holdco",#N/A,FALSE,"Summary Financials";"holdco",#N/A,FALSE,"Summary Financials"}</definedName>
    <definedName name="________wr9_3" localSheetId="14" hidden="1">{"holdco",#N/A,FALSE,"Summary Financials";"holdco",#N/A,FALSE,"Summary Financials"}</definedName>
    <definedName name="________wr9_3" localSheetId="5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localSheetId="13" hidden="1">{"holdco",#N/A,FALSE,"Summary Financials";"holdco",#N/A,FALSE,"Summary Financials"}</definedName>
    <definedName name="________wr9_4" localSheetId="14" hidden="1">{"holdco",#N/A,FALSE,"Summary Financials";"holdco",#N/A,FALSE,"Summary Financials"}</definedName>
    <definedName name="________wr9_4" localSheetId="5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3" hidden="1">{"holdco",#N/A,FALSE,"Summary Financials";"holdco",#N/A,FALSE,"Summary Financials"}</definedName>
    <definedName name="________wrn1" localSheetId="14" hidden="1">{"holdco",#N/A,FALSE,"Summary Financials";"holdco",#N/A,FALSE,"Summary Financials"}</definedName>
    <definedName name="________wrn1" localSheetId="5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localSheetId="13" hidden="1">{"holdco",#N/A,FALSE,"Summary Financials";"holdco",#N/A,FALSE,"Summary Financials"}</definedName>
    <definedName name="________wrn1_1" localSheetId="14" hidden="1">{"holdco",#N/A,FALSE,"Summary Financials";"holdco",#N/A,FALSE,"Summary Financials"}</definedName>
    <definedName name="________wrn1_1" localSheetId="5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localSheetId="13" hidden="1">{"holdco",#N/A,FALSE,"Summary Financials";"holdco",#N/A,FALSE,"Summary Financials"}</definedName>
    <definedName name="________wrn1_2" localSheetId="14" hidden="1">{"holdco",#N/A,FALSE,"Summary Financials";"holdco",#N/A,FALSE,"Summary Financials"}</definedName>
    <definedName name="________wrn1_2" localSheetId="5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localSheetId="13" hidden="1">{"holdco",#N/A,FALSE,"Summary Financials";"holdco",#N/A,FALSE,"Summary Financials"}</definedName>
    <definedName name="________wrn1_3" localSheetId="14" hidden="1">{"holdco",#N/A,FALSE,"Summary Financials";"holdco",#N/A,FALSE,"Summary Financials"}</definedName>
    <definedName name="________wrn1_3" localSheetId="5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localSheetId="13" hidden="1">{"holdco",#N/A,FALSE,"Summary Financials";"holdco",#N/A,FALSE,"Summary Financials"}</definedName>
    <definedName name="________wrn1_4" localSheetId="14" hidden="1">{"holdco",#N/A,FALSE,"Summary Financials";"holdco",#N/A,FALSE,"Summary Financials"}</definedName>
    <definedName name="________wrn1_4" localSheetId="5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3" hidden="1">{"holdco",#N/A,FALSE,"Summary Financials";"holdco",#N/A,FALSE,"Summary Financials"}</definedName>
    <definedName name="________wrn2" localSheetId="14" hidden="1">{"holdco",#N/A,FALSE,"Summary Financials";"holdco",#N/A,FALSE,"Summary Financials"}</definedName>
    <definedName name="________wrn2" localSheetId="5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localSheetId="13" hidden="1">{"holdco",#N/A,FALSE,"Summary Financials";"holdco",#N/A,FALSE,"Summary Financials"}</definedName>
    <definedName name="________wrn2_1" localSheetId="14" hidden="1">{"holdco",#N/A,FALSE,"Summary Financials";"holdco",#N/A,FALSE,"Summary Financials"}</definedName>
    <definedName name="________wrn2_1" localSheetId="5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localSheetId="13" hidden="1">{"holdco",#N/A,FALSE,"Summary Financials";"holdco",#N/A,FALSE,"Summary Financials"}</definedName>
    <definedName name="________wrn2_2" localSheetId="14" hidden="1">{"holdco",#N/A,FALSE,"Summary Financials";"holdco",#N/A,FALSE,"Summary Financials"}</definedName>
    <definedName name="________wrn2_2" localSheetId="5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localSheetId="13" hidden="1">{"holdco",#N/A,FALSE,"Summary Financials";"holdco",#N/A,FALSE,"Summary Financials"}</definedName>
    <definedName name="________wrn2_3" localSheetId="14" hidden="1">{"holdco",#N/A,FALSE,"Summary Financials";"holdco",#N/A,FALSE,"Summary Financials"}</definedName>
    <definedName name="________wrn2_3" localSheetId="5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localSheetId="13" hidden="1">{"holdco",#N/A,FALSE,"Summary Financials";"holdco",#N/A,FALSE,"Summary Financials"}</definedName>
    <definedName name="________wrn2_4" localSheetId="14" hidden="1">{"holdco",#N/A,FALSE,"Summary Financials";"holdco",#N/A,FALSE,"Summary Financials"}</definedName>
    <definedName name="________wrn2_4" localSheetId="5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3" hidden="1">{"holdco",#N/A,FALSE,"Summary Financials";"holdco",#N/A,FALSE,"Summary Financials"}</definedName>
    <definedName name="________wrn3" localSheetId="14" hidden="1">{"holdco",#N/A,FALSE,"Summary Financials";"holdco",#N/A,FALSE,"Summary Financials"}</definedName>
    <definedName name="________wrn3" localSheetId="5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localSheetId="13" hidden="1">{"holdco",#N/A,FALSE,"Summary Financials";"holdco",#N/A,FALSE,"Summary Financials"}</definedName>
    <definedName name="________wrn3_1" localSheetId="14" hidden="1">{"holdco",#N/A,FALSE,"Summary Financials";"holdco",#N/A,FALSE,"Summary Financials"}</definedName>
    <definedName name="________wrn3_1" localSheetId="5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localSheetId="13" hidden="1">{"holdco",#N/A,FALSE,"Summary Financials";"holdco",#N/A,FALSE,"Summary Financials"}</definedName>
    <definedName name="________wrn3_2" localSheetId="14" hidden="1">{"holdco",#N/A,FALSE,"Summary Financials";"holdco",#N/A,FALSE,"Summary Financials"}</definedName>
    <definedName name="________wrn3_2" localSheetId="5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localSheetId="13" hidden="1">{"holdco",#N/A,FALSE,"Summary Financials";"holdco",#N/A,FALSE,"Summary Financials"}</definedName>
    <definedName name="________wrn3_3" localSheetId="14" hidden="1">{"holdco",#N/A,FALSE,"Summary Financials";"holdco",#N/A,FALSE,"Summary Financials"}</definedName>
    <definedName name="________wrn3_3" localSheetId="5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localSheetId="13" hidden="1">{"holdco",#N/A,FALSE,"Summary Financials";"holdco",#N/A,FALSE,"Summary Financials"}</definedName>
    <definedName name="________wrn3_4" localSheetId="14" hidden="1">{"holdco",#N/A,FALSE,"Summary Financials";"holdco",#N/A,FALSE,"Summary Financials"}</definedName>
    <definedName name="________wrn3_4" localSheetId="5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3" hidden="1">{"holdco",#N/A,FALSE,"Summary Financials";"holdco",#N/A,FALSE,"Summary Financials"}</definedName>
    <definedName name="________wrn8" localSheetId="14" hidden="1">{"holdco",#N/A,FALSE,"Summary Financials";"holdco",#N/A,FALSE,"Summary Financials"}</definedName>
    <definedName name="________wrn8" localSheetId="5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localSheetId="13" hidden="1">{"holdco",#N/A,FALSE,"Summary Financials";"holdco",#N/A,FALSE,"Summary Financials"}</definedName>
    <definedName name="________wrn8_1" localSheetId="14" hidden="1">{"holdco",#N/A,FALSE,"Summary Financials";"holdco",#N/A,FALSE,"Summary Financials"}</definedName>
    <definedName name="________wrn8_1" localSheetId="5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localSheetId="13" hidden="1">{"holdco",#N/A,FALSE,"Summary Financials";"holdco",#N/A,FALSE,"Summary Financials"}</definedName>
    <definedName name="________wrn8_2" localSheetId="14" hidden="1">{"holdco",#N/A,FALSE,"Summary Financials";"holdco",#N/A,FALSE,"Summary Financials"}</definedName>
    <definedName name="________wrn8_2" localSheetId="5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localSheetId="13" hidden="1">{"holdco",#N/A,FALSE,"Summary Financials";"holdco",#N/A,FALSE,"Summary Financials"}</definedName>
    <definedName name="________wrn8_3" localSheetId="14" hidden="1">{"holdco",#N/A,FALSE,"Summary Financials";"holdco",#N/A,FALSE,"Summary Financials"}</definedName>
    <definedName name="________wrn8_3" localSheetId="5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localSheetId="13" hidden="1">{"holdco",#N/A,FALSE,"Summary Financials";"holdco",#N/A,FALSE,"Summary Financials"}</definedName>
    <definedName name="________wrn8_4" localSheetId="14" hidden="1">{"holdco",#N/A,FALSE,"Summary Financials";"holdco",#N/A,FALSE,"Summary Financials"}</definedName>
    <definedName name="________wrn8_4" localSheetId="5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3" hidden="1">{#N/A,#N/A,FALSE,"PRJCTED MNTHLY QTY's"}</definedName>
    <definedName name="_______bb2" localSheetId="14" hidden="1">{#N/A,#N/A,FALSE,"PRJCTED MNTHLY QTY's"}</definedName>
    <definedName name="_______bb2" localSheetId="5" hidden="1">{#N/A,#N/A,FALSE,"PRJCTED MNTHLY QTY's"}</definedName>
    <definedName name="_______bb2" hidden="1">{#N/A,#N/A,FALSE,"PRJCTED MNTHLY QTY's"}</definedName>
    <definedName name="_______bb2_1" localSheetId="13" hidden="1">{#N/A,#N/A,FALSE,"PRJCTED MNTHLY QTY's"}</definedName>
    <definedName name="_______bb2_1" localSheetId="14" hidden="1">{#N/A,#N/A,FALSE,"PRJCTED MNTHLY QTY's"}</definedName>
    <definedName name="_______bb2_1" localSheetId="5" hidden="1">{#N/A,#N/A,FALSE,"PRJCTED MNTHLY QTY's"}</definedName>
    <definedName name="_______bb2_1" hidden="1">{#N/A,#N/A,FALSE,"PRJCTED MNTHLY QTY's"}</definedName>
    <definedName name="_______bb2_2" localSheetId="13" hidden="1">{#N/A,#N/A,FALSE,"PRJCTED MNTHLY QTY's"}</definedName>
    <definedName name="_______bb2_2" localSheetId="14" hidden="1">{#N/A,#N/A,FALSE,"PRJCTED MNTHLY QTY's"}</definedName>
    <definedName name="_______bb2_2" localSheetId="5" hidden="1">{#N/A,#N/A,FALSE,"PRJCTED MNTHLY QTY's"}</definedName>
    <definedName name="_______bb2_2" hidden="1">{#N/A,#N/A,FALSE,"PRJCTED MNTHLY QTY's"}</definedName>
    <definedName name="_______bb2_3" localSheetId="13" hidden="1">{#N/A,#N/A,FALSE,"PRJCTED MNTHLY QTY's"}</definedName>
    <definedName name="_______bb2_3" localSheetId="14" hidden="1">{#N/A,#N/A,FALSE,"PRJCTED MNTHLY QTY's"}</definedName>
    <definedName name="_______bb2_3" localSheetId="5" hidden="1">{#N/A,#N/A,FALSE,"PRJCTED MNTHLY QTY's"}</definedName>
    <definedName name="_______bb2_3" hidden="1">{#N/A,#N/A,FALSE,"PRJCTED MNTHLY QTY's"}</definedName>
    <definedName name="_______bb2_4" localSheetId="13" hidden="1">{#N/A,#N/A,FALSE,"PRJCTED MNTHLY QTY's"}</definedName>
    <definedName name="_______bb2_4" localSheetId="14" hidden="1">{#N/A,#N/A,FALSE,"PRJCTED MNTHLY QTY's"}</definedName>
    <definedName name="_______bb2_4" localSheetId="5" hidden="1">{#N/A,#N/A,FALSE,"PRJCTED MNTHLY QTY's"}</definedName>
    <definedName name="_______bb2_4" hidden="1">{#N/A,#N/A,FALSE,"PRJCTED MNTHLY QTY's"}</definedName>
    <definedName name="_______Lee5" localSheetId="13" hidden="1">{#VALUE!,#N/A,FALSE,0}</definedName>
    <definedName name="_______Lee5" localSheetId="14" hidden="1">{#VALUE!,#N/A,FALSE,0}</definedName>
    <definedName name="_______Lee5" localSheetId="5" hidden="1">{#VALUE!,#N/A,FALSE,0}</definedName>
    <definedName name="_______Lee5" hidden="1">{#VALUE!,#N/A,FALSE,0}</definedName>
    <definedName name="_______Lee5_1" localSheetId="13" hidden="1">{#VALUE!,#N/A,FALSE,0}</definedName>
    <definedName name="_______Lee5_1" localSheetId="14" hidden="1">{#VALUE!,#N/A,FALSE,0}</definedName>
    <definedName name="_______Lee5_1" localSheetId="5" hidden="1">{#VALUE!,#N/A,FALSE,0}</definedName>
    <definedName name="_______Lee5_1" hidden="1">{#VALUE!,#N/A,FALSE,0}</definedName>
    <definedName name="_______Lee5_2" localSheetId="13" hidden="1">{#VALUE!,#N/A,FALSE,0}</definedName>
    <definedName name="_______Lee5_2" localSheetId="14" hidden="1">{#VALUE!,#N/A,FALSE,0}</definedName>
    <definedName name="_______Lee5_2" localSheetId="5" hidden="1">{#VALUE!,#N/A,FALSE,0}</definedName>
    <definedName name="_______Lee5_2" hidden="1">{#VALUE!,#N/A,FALSE,0}</definedName>
    <definedName name="_______Lee5_3" localSheetId="13" hidden="1">{#VALUE!,#N/A,FALSE,0}</definedName>
    <definedName name="_______Lee5_3" localSheetId="14" hidden="1">{#VALUE!,#N/A,FALSE,0}</definedName>
    <definedName name="_______Lee5_3" localSheetId="5" hidden="1">{#VALUE!,#N/A,FALSE,0}</definedName>
    <definedName name="_______Lee5_3" hidden="1">{#VALUE!,#N/A,FALSE,0}</definedName>
    <definedName name="_______Lee5_4" localSheetId="13" hidden="1">{#VALUE!,#N/A,FALSE,0}</definedName>
    <definedName name="_______Lee5_4" localSheetId="14" hidden="1">{#VALUE!,#N/A,FALSE,0}</definedName>
    <definedName name="_______Lee5_4" localSheetId="5" hidden="1">{#VALUE!,#N/A,FALSE,0}</definedName>
    <definedName name="_______Lee5_4" hidden="1">{#VALUE!,#N/A,FALSE,0}</definedName>
    <definedName name="______hom1" localSheetId="13" hidden="1">{#N/A,#N/A,FALSE,"Assessment";#N/A,#N/A,FALSE,"Staffing";#N/A,#N/A,FALSE,"Hires";#N/A,#N/A,FALSE,"Assumptions"}</definedName>
    <definedName name="______hom1" localSheetId="14" hidden="1">{#N/A,#N/A,FALSE,"Assessment";#N/A,#N/A,FALSE,"Staffing";#N/A,#N/A,FALSE,"Hires";#N/A,#N/A,FALSE,"Assumptions"}</definedName>
    <definedName name="______hom1" localSheetId="5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localSheetId="13" hidden="1">{#N/A,#N/A,FALSE,"Assessment";#N/A,#N/A,FALSE,"Staffing";#N/A,#N/A,FALSE,"Hires";#N/A,#N/A,FALSE,"Assumptions"}</definedName>
    <definedName name="______hom1_1" localSheetId="14" hidden="1">{#N/A,#N/A,FALSE,"Assessment";#N/A,#N/A,FALSE,"Staffing";#N/A,#N/A,FALSE,"Hires";#N/A,#N/A,FALSE,"Assumptions"}</definedName>
    <definedName name="______hom1_1" localSheetId="5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localSheetId="13" hidden="1">{#N/A,#N/A,FALSE,"Assessment";#N/A,#N/A,FALSE,"Staffing";#N/A,#N/A,FALSE,"Hires";#N/A,#N/A,FALSE,"Assumptions"}</definedName>
    <definedName name="______hom1_2" localSheetId="14" hidden="1">{#N/A,#N/A,FALSE,"Assessment";#N/A,#N/A,FALSE,"Staffing";#N/A,#N/A,FALSE,"Hires";#N/A,#N/A,FALSE,"Assumptions"}</definedName>
    <definedName name="______hom1_2" localSheetId="5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localSheetId="13" hidden="1">{#N/A,#N/A,FALSE,"Assessment";#N/A,#N/A,FALSE,"Staffing";#N/A,#N/A,FALSE,"Hires";#N/A,#N/A,FALSE,"Assumptions"}</definedName>
    <definedName name="______hom1_3" localSheetId="14" hidden="1">{#N/A,#N/A,FALSE,"Assessment";#N/A,#N/A,FALSE,"Staffing";#N/A,#N/A,FALSE,"Hires";#N/A,#N/A,FALSE,"Assumptions"}</definedName>
    <definedName name="______hom1_3" localSheetId="5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localSheetId="13" hidden="1">{#N/A,#N/A,FALSE,"Assessment";#N/A,#N/A,FALSE,"Staffing";#N/A,#N/A,FALSE,"Hires";#N/A,#N/A,FALSE,"Assumptions"}</definedName>
    <definedName name="______hom1_4" localSheetId="14" hidden="1">{#N/A,#N/A,FALSE,"Assessment";#N/A,#N/A,FALSE,"Staffing";#N/A,#N/A,FALSE,"Hires";#N/A,#N/A,FALSE,"Assumptions"}</definedName>
    <definedName name="______hom1_4" localSheetId="5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3" hidden="1">{#N/A,#N/A,FALSE,"Assessment";#N/A,#N/A,FALSE,"Staffing";#N/A,#N/A,FALSE,"Hires";#N/A,#N/A,FALSE,"Assumptions"}</definedName>
    <definedName name="______k1" localSheetId="14" hidden="1">{#N/A,#N/A,FALSE,"Assessment";#N/A,#N/A,FALSE,"Staffing";#N/A,#N/A,FALSE,"Hires";#N/A,#N/A,FALSE,"Assumptions"}</definedName>
    <definedName name="______k1" localSheetId="5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localSheetId="13" hidden="1">{#N/A,#N/A,FALSE,"Assessment";#N/A,#N/A,FALSE,"Staffing";#N/A,#N/A,FALSE,"Hires";#N/A,#N/A,FALSE,"Assumptions"}</definedName>
    <definedName name="______k1_1" localSheetId="14" hidden="1">{#N/A,#N/A,FALSE,"Assessment";#N/A,#N/A,FALSE,"Staffing";#N/A,#N/A,FALSE,"Hires";#N/A,#N/A,FALSE,"Assumptions"}</definedName>
    <definedName name="______k1_1" localSheetId="5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localSheetId="13" hidden="1">{#N/A,#N/A,FALSE,"Assessment";#N/A,#N/A,FALSE,"Staffing";#N/A,#N/A,FALSE,"Hires";#N/A,#N/A,FALSE,"Assumptions"}</definedName>
    <definedName name="______k1_2" localSheetId="14" hidden="1">{#N/A,#N/A,FALSE,"Assessment";#N/A,#N/A,FALSE,"Staffing";#N/A,#N/A,FALSE,"Hires";#N/A,#N/A,FALSE,"Assumptions"}</definedName>
    <definedName name="______k1_2" localSheetId="5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localSheetId="13" hidden="1">{#N/A,#N/A,FALSE,"Assessment";#N/A,#N/A,FALSE,"Staffing";#N/A,#N/A,FALSE,"Hires";#N/A,#N/A,FALSE,"Assumptions"}</definedName>
    <definedName name="______k1_3" localSheetId="14" hidden="1">{#N/A,#N/A,FALSE,"Assessment";#N/A,#N/A,FALSE,"Staffing";#N/A,#N/A,FALSE,"Hires";#N/A,#N/A,FALSE,"Assumptions"}</definedName>
    <definedName name="______k1_3" localSheetId="5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localSheetId="13" hidden="1">{#N/A,#N/A,FALSE,"Assessment";#N/A,#N/A,FALSE,"Staffing";#N/A,#N/A,FALSE,"Hires";#N/A,#N/A,FALSE,"Assumptions"}</definedName>
    <definedName name="______k1_4" localSheetId="14" hidden="1">{#N/A,#N/A,FALSE,"Assessment";#N/A,#N/A,FALSE,"Staffing";#N/A,#N/A,FALSE,"Hires";#N/A,#N/A,FALSE,"Assumptions"}</definedName>
    <definedName name="______k1_4" localSheetId="5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3" hidden="1">{#N/A,#N/A,FALSE,"Assessment";#N/A,#N/A,FALSE,"Staffing";#N/A,#N/A,FALSE,"Hires";#N/A,#N/A,FALSE,"Assumptions"}</definedName>
    <definedName name="______kk1" localSheetId="14" hidden="1">{#N/A,#N/A,FALSE,"Assessment";#N/A,#N/A,FALSE,"Staffing";#N/A,#N/A,FALSE,"Hires";#N/A,#N/A,FALSE,"Assumptions"}</definedName>
    <definedName name="______kk1" localSheetId="5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localSheetId="13" hidden="1">{#N/A,#N/A,FALSE,"Assessment";#N/A,#N/A,FALSE,"Staffing";#N/A,#N/A,FALSE,"Hires";#N/A,#N/A,FALSE,"Assumptions"}</definedName>
    <definedName name="______kk1_1" localSheetId="14" hidden="1">{#N/A,#N/A,FALSE,"Assessment";#N/A,#N/A,FALSE,"Staffing";#N/A,#N/A,FALSE,"Hires";#N/A,#N/A,FALSE,"Assumptions"}</definedName>
    <definedName name="______kk1_1" localSheetId="5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localSheetId="13" hidden="1">{#N/A,#N/A,FALSE,"Assessment";#N/A,#N/A,FALSE,"Staffing";#N/A,#N/A,FALSE,"Hires";#N/A,#N/A,FALSE,"Assumptions"}</definedName>
    <definedName name="______kk1_2" localSheetId="14" hidden="1">{#N/A,#N/A,FALSE,"Assessment";#N/A,#N/A,FALSE,"Staffing";#N/A,#N/A,FALSE,"Hires";#N/A,#N/A,FALSE,"Assumptions"}</definedName>
    <definedName name="______kk1_2" localSheetId="5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localSheetId="13" hidden="1">{#N/A,#N/A,FALSE,"Assessment";#N/A,#N/A,FALSE,"Staffing";#N/A,#N/A,FALSE,"Hires";#N/A,#N/A,FALSE,"Assumptions"}</definedName>
    <definedName name="______kk1_3" localSheetId="14" hidden="1">{#N/A,#N/A,FALSE,"Assessment";#N/A,#N/A,FALSE,"Staffing";#N/A,#N/A,FALSE,"Hires";#N/A,#N/A,FALSE,"Assumptions"}</definedName>
    <definedName name="______kk1_3" localSheetId="5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localSheetId="13" hidden="1">{#N/A,#N/A,FALSE,"Assessment";#N/A,#N/A,FALSE,"Staffing";#N/A,#N/A,FALSE,"Hires";#N/A,#N/A,FALSE,"Assumptions"}</definedName>
    <definedName name="______kk1_4" localSheetId="14" hidden="1">{#N/A,#N/A,FALSE,"Assessment";#N/A,#N/A,FALSE,"Staffing";#N/A,#N/A,FALSE,"Hires";#N/A,#N/A,FALSE,"Assumptions"}</definedName>
    <definedName name="______kk1_4" localSheetId="5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3" hidden="1">{#N/A,#N/A,FALSE,"Assessment";#N/A,#N/A,FALSE,"Staffing";#N/A,#N/A,FALSE,"Hires";#N/A,#N/A,FALSE,"Assumptions"}</definedName>
    <definedName name="______KKK1" localSheetId="14" hidden="1">{#N/A,#N/A,FALSE,"Assessment";#N/A,#N/A,FALSE,"Staffing";#N/A,#N/A,FALSE,"Hires";#N/A,#N/A,FALSE,"Assumptions"}</definedName>
    <definedName name="______KKK1" localSheetId="5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localSheetId="13" hidden="1">{#N/A,#N/A,FALSE,"Assessment";#N/A,#N/A,FALSE,"Staffing";#N/A,#N/A,FALSE,"Hires";#N/A,#N/A,FALSE,"Assumptions"}</definedName>
    <definedName name="______KKK1_1" localSheetId="14" hidden="1">{#N/A,#N/A,FALSE,"Assessment";#N/A,#N/A,FALSE,"Staffing";#N/A,#N/A,FALSE,"Hires";#N/A,#N/A,FALSE,"Assumptions"}</definedName>
    <definedName name="______KKK1_1" localSheetId="5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localSheetId="13" hidden="1">{#N/A,#N/A,FALSE,"Assessment";#N/A,#N/A,FALSE,"Staffing";#N/A,#N/A,FALSE,"Hires";#N/A,#N/A,FALSE,"Assumptions"}</definedName>
    <definedName name="______KKK1_2" localSheetId="14" hidden="1">{#N/A,#N/A,FALSE,"Assessment";#N/A,#N/A,FALSE,"Staffing";#N/A,#N/A,FALSE,"Hires";#N/A,#N/A,FALSE,"Assumptions"}</definedName>
    <definedName name="______KKK1_2" localSheetId="5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localSheetId="13" hidden="1">{#N/A,#N/A,FALSE,"Assessment";#N/A,#N/A,FALSE,"Staffing";#N/A,#N/A,FALSE,"Hires";#N/A,#N/A,FALSE,"Assumptions"}</definedName>
    <definedName name="______KKK1_3" localSheetId="14" hidden="1">{#N/A,#N/A,FALSE,"Assessment";#N/A,#N/A,FALSE,"Staffing";#N/A,#N/A,FALSE,"Hires";#N/A,#N/A,FALSE,"Assumptions"}</definedName>
    <definedName name="______KKK1_3" localSheetId="5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localSheetId="13" hidden="1">{#N/A,#N/A,FALSE,"Assessment";#N/A,#N/A,FALSE,"Staffing";#N/A,#N/A,FALSE,"Hires";#N/A,#N/A,FALSE,"Assumptions"}</definedName>
    <definedName name="______KKK1_4" localSheetId="14" hidden="1">{#N/A,#N/A,FALSE,"Assessment";#N/A,#N/A,FALSE,"Staffing";#N/A,#N/A,FALSE,"Hires";#N/A,#N/A,FALSE,"Assumptions"}</definedName>
    <definedName name="______KKK1_4" localSheetId="5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3" hidden="1">{"holdco",#N/A,FALSE,"Summary Financials";"holdco",#N/A,FALSE,"Summary Financials"}</definedName>
    <definedName name="______wr9" localSheetId="14" hidden="1">{"holdco",#N/A,FALSE,"Summary Financials";"holdco",#N/A,FALSE,"Summary Financials"}</definedName>
    <definedName name="______wr9" localSheetId="5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localSheetId="13" hidden="1">{"holdco",#N/A,FALSE,"Summary Financials";"holdco",#N/A,FALSE,"Summary Financials"}</definedName>
    <definedName name="______wr9_1" localSheetId="14" hidden="1">{"holdco",#N/A,FALSE,"Summary Financials";"holdco",#N/A,FALSE,"Summary Financials"}</definedName>
    <definedName name="______wr9_1" localSheetId="5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localSheetId="13" hidden="1">{"holdco",#N/A,FALSE,"Summary Financials";"holdco",#N/A,FALSE,"Summary Financials"}</definedName>
    <definedName name="______wr9_2" localSheetId="14" hidden="1">{"holdco",#N/A,FALSE,"Summary Financials";"holdco",#N/A,FALSE,"Summary Financials"}</definedName>
    <definedName name="______wr9_2" localSheetId="5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localSheetId="13" hidden="1">{"holdco",#N/A,FALSE,"Summary Financials";"holdco",#N/A,FALSE,"Summary Financials"}</definedName>
    <definedName name="______wr9_3" localSheetId="14" hidden="1">{"holdco",#N/A,FALSE,"Summary Financials";"holdco",#N/A,FALSE,"Summary Financials"}</definedName>
    <definedName name="______wr9_3" localSheetId="5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localSheetId="13" hidden="1">{"holdco",#N/A,FALSE,"Summary Financials";"holdco",#N/A,FALSE,"Summary Financials"}</definedName>
    <definedName name="______wr9_4" localSheetId="14" hidden="1">{"holdco",#N/A,FALSE,"Summary Financials";"holdco",#N/A,FALSE,"Summary Financials"}</definedName>
    <definedName name="______wr9_4" localSheetId="5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3" hidden="1">{"holdco",#N/A,FALSE,"Summary Financials";"holdco",#N/A,FALSE,"Summary Financials"}</definedName>
    <definedName name="______wrn1" localSheetId="14" hidden="1">{"holdco",#N/A,FALSE,"Summary Financials";"holdco",#N/A,FALSE,"Summary Financials"}</definedName>
    <definedName name="______wrn1" localSheetId="5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localSheetId="13" hidden="1">{"holdco",#N/A,FALSE,"Summary Financials";"holdco",#N/A,FALSE,"Summary Financials"}</definedName>
    <definedName name="______wrn1_1" localSheetId="14" hidden="1">{"holdco",#N/A,FALSE,"Summary Financials";"holdco",#N/A,FALSE,"Summary Financials"}</definedName>
    <definedName name="______wrn1_1" localSheetId="5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localSheetId="13" hidden="1">{"holdco",#N/A,FALSE,"Summary Financials";"holdco",#N/A,FALSE,"Summary Financials"}</definedName>
    <definedName name="______wrn1_2" localSheetId="14" hidden="1">{"holdco",#N/A,FALSE,"Summary Financials";"holdco",#N/A,FALSE,"Summary Financials"}</definedName>
    <definedName name="______wrn1_2" localSheetId="5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localSheetId="13" hidden="1">{"holdco",#N/A,FALSE,"Summary Financials";"holdco",#N/A,FALSE,"Summary Financials"}</definedName>
    <definedName name="______wrn1_3" localSheetId="14" hidden="1">{"holdco",#N/A,FALSE,"Summary Financials";"holdco",#N/A,FALSE,"Summary Financials"}</definedName>
    <definedName name="______wrn1_3" localSheetId="5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localSheetId="13" hidden="1">{"holdco",#N/A,FALSE,"Summary Financials";"holdco",#N/A,FALSE,"Summary Financials"}</definedName>
    <definedName name="______wrn1_4" localSheetId="14" hidden="1">{"holdco",#N/A,FALSE,"Summary Financials";"holdco",#N/A,FALSE,"Summary Financials"}</definedName>
    <definedName name="______wrn1_4" localSheetId="5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3" hidden="1">{"holdco",#N/A,FALSE,"Summary Financials";"holdco",#N/A,FALSE,"Summary Financials"}</definedName>
    <definedName name="______wrn2" localSheetId="14" hidden="1">{"holdco",#N/A,FALSE,"Summary Financials";"holdco",#N/A,FALSE,"Summary Financials"}</definedName>
    <definedName name="______wrn2" localSheetId="5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localSheetId="13" hidden="1">{"holdco",#N/A,FALSE,"Summary Financials";"holdco",#N/A,FALSE,"Summary Financials"}</definedName>
    <definedName name="______wrn2_1" localSheetId="14" hidden="1">{"holdco",#N/A,FALSE,"Summary Financials";"holdco",#N/A,FALSE,"Summary Financials"}</definedName>
    <definedName name="______wrn2_1" localSheetId="5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localSheetId="13" hidden="1">{"holdco",#N/A,FALSE,"Summary Financials";"holdco",#N/A,FALSE,"Summary Financials"}</definedName>
    <definedName name="______wrn2_2" localSheetId="14" hidden="1">{"holdco",#N/A,FALSE,"Summary Financials";"holdco",#N/A,FALSE,"Summary Financials"}</definedName>
    <definedName name="______wrn2_2" localSheetId="5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localSheetId="13" hidden="1">{"holdco",#N/A,FALSE,"Summary Financials";"holdco",#N/A,FALSE,"Summary Financials"}</definedName>
    <definedName name="______wrn2_3" localSheetId="14" hidden="1">{"holdco",#N/A,FALSE,"Summary Financials";"holdco",#N/A,FALSE,"Summary Financials"}</definedName>
    <definedName name="______wrn2_3" localSheetId="5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localSheetId="13" hidden="1">{"holdco",#N/A,FALSE,"Summary Financials";"holdco",#N/A,FALSE,"Summary Financials"}</definedName>
    <definedName name="______wrn2_4" localSheetId="14" hidden="1">{"holdco",#N/A,FALSE,"Summary Financials";"holdco",#N/A,FALSE,"Summary Financials"}</definedName>
    <definedName name="______wrn2_4" localSheetId="5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3" hidden="1">{"holdco",#N/A,FALSE,"Summary Financials";"holdco",#N/A,FALSE,"Summary Financials"}</definedName>
    <definedName name="______wrn3" localSheetId="14" hidden="1">{"holdco",#N/A,FALSE,"Summary Financials";"holdco",#N/A,FALSE,"Summary Financials"}</definedName>
    <definedName name="______wrn3" localSheetId="5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localSheetId="13" hidden="1">{"holdco",#N/A,FALSE,"Summary Financials";"holdco",#N/A,FALSE,"Summary Financials"}</definedName>
    <definedName name="______wrn3_1" localSheetId="14" hidden="1">{"holdco",#N/A,FALSE,"Summary Financials";"holdco",#N/A,FALSE,"Summary Financials"}</definedName>
    <definedName name="______wrn3_1" localSheetId="5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localSheetId="13" hidden="1">{"holdco",#N/A,FALSE,"Summary Financials";"holdco",#N/A,FALSE,"Summary Financials"}</definedName>
    <definedName name="______wrn3_2" localSheetId="14" hidden="1">{"holdco",#N/A,FALSE,"Summary Financials";"holdco",#N/A,FALSE,"Summary Financials"}</definedName>
    <definedName name="______wrn3_2" localSheetId="5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localSheetId="13" hidden="1">{"holdco",#N/A,FALSE,"Summary Financials";"holdco",#N/A,FALSE,"Summary Financials"}</definedName>
    <definedName name="______wrn3_3" localSheetId="14" hidden="1">{"holdco",#N/A,FALSE,"Summary Financials";"holdco",#N/A,FALSE,"Summary Financials"}</definedName>
    <definedName name="______wrn3_3" localSheetId="5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localSheetId="13" hidden="1">{"holdco",#N/A,FALSE,"Summary Financials";"holdco",#N/A,FALSE,"Summary Financials"}</definedName>
    <definedName name="______wrn3_4" localSheetId="14" hidden="1">{"holdco",#N/A,FALSE,"Summary Financials";"holdco",#N/A,FALSE,"Summary Financials"}</definedName>
    <definedName name="______wrn3_4" localSheetId="5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3" hidden="1">{"holdco",#N/A,FALSE,"Summary Financials";"holdco",#N/A,FALSE,"Summary Financials"}</definedName>
    <definedName name="______wrn8" localSheetId="14" hidden="1">{"holdco",#N/A,FALSE,"Summary Financials";"holdco",#N/A,FALSE,"Summary Financials"}</definedName>
    <definedName name="______wrn8" localSheetId="5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localSheetId="13" hidden="1">{"holdco",#N/A,FALSE,"Summary Financials";"holdco",#N/A,FALSE,"Summary Financials"}</definedName>
    <definedName name="______wrn8_1" localSheetId="14" hidden="1">{"holdco",#N/A,FALSE,"Summary Financials";"holdco",#N/A,FALSE,"Summary Financials"}</definedName>
    <definedName name="______wrn8_1" localSheetId="5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localSheetId="13" hidden="1">{"holdco",#N/A,FALSE,"Summary Financials";"holdco",#N/A,FALSE,"Summary Financials"}</definedName>
    <definedName name="______wrn8_2" localSheetId="14" hidden="1">{"holdco",#N/A,FALSE,"Summary Financials";"holdco",#N/A,FALSE,"Summary Financials"}</definedName>
    <definedName name="______wrn8_2" localSheetId="5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localSheetId="13" hidden="1">{"holdco",#N/A,FALSE,"Summary Financials";"holdco",#N/A,FALSE,"Summary Financials"}</definedName>
    <definedName name="______wrn8_3" localSheetId="14" hidden="1">{"holdco",#N/A,FALSE,"Summary Financials";"holdco",#N/A,FALSE,"Summary Financials"}</definedName>
    <definedName name="______wrn8_3" localSheetId="5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localSheetId="13" hidden="1">{"holdco",#N/A,FALSE,"Summary Financials";"holdco",#N/A,FALSE,"Summary Financials"}</definedName>
    <definedName name="______wrn8_4" localSheetId="14" hidden="1">{"holdco",#N/A,FALSE,"Summary Financials";"holdco",#N/A,FALSE,"Summary Financials"}</definedName>
    <definedName name="______wrn8_4" localSheetId="5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3" hidden="1">{#N/A,#N/A,FALSE,"Assessment";#N/A,#N/A,FALSE,"Staffing";#N/A,#N/A,FALSE,"Hires";#N/A,#N/A,FALSE,"Assumptions"}</definedName>
    <definedName name="_____KKK1" localSheetId="14" hidden="1">{#N/A,#N/A,FALSE,"Assessment";#N/A,#N/A,FALSE,"Staffing";#N/A,#N/A,FALSE,"Hires";#N/A,#N/A,FALSE,"Assumptions"}</definedName>
    <definedName name="_____KKK1" localSheetId="5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localSheetId="13" hidden="1">{#N/A,#N/A,FALSE,"Assessment";#N/A,#N/A,FALSE,"Staffing";#N/A,#N/A,FALSE,"Hires";#N/A,#N/A,FALSE,"Assumptions"}</definedName>
    <definedName name="_____KKK1_1" localSheetId="14" hidden="1">{#N/A,#N/A,FALSE,"Assessment";#N/A,#N/A,FALSE,"Staffing";#N/A,#N/A,FALSE,"Hires";#N/A,#N/A,FALSE,"Assumptions"}</definedName>
    <definedName name="_____KKK1_1" localSheetId="5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localSheetId="13" hidden="1">{#N/A,#N/A,FALSE,"Assessment";#N/A,#N/A,FALSE,"Staffing";#N/A,#N/A,FALSE,"Hires";#N/A,#N/A,FALSE,"Assumptions"}</definedName>
    <definedName name="_____KKK1_2" localSheetId="14" hidden="1">{#N/A,#N/A,FALSE,"Assessment";#N/A,#N/A,FALSE,"Staffing";#N/A,#N/A,FALSE,"Hires";#N/A,#N/A,FALSE,"Assumptions"}</definedName>
    <definedName name="_____KKK1_2" localSheetId="5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localSheetId="13" hidden="1">{#N/A,#N/A,FALSE,"Assessment";#N/A,#N/A,FALSE,"Staffing";#N/A,#N/A,FALSE,"Hires";#N/A,#N/A,FALSE,"Assumptions"}</definedName>
    <definedName name="_____KKK1_3" localSheetId="14" hidden="1">{#N/A,#N/A,FALSE,"Assessment";#N/A,#N/A,FALSE,"Staffing";#N/A,#N/A,FALSE,"Hires";#N/A,#N/A,FALSE,"Assumptions"}</definedName>
    <definedName name="_____KKK1_3" localSheetId="5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localSheetId="13" hidden="1">{#N/A,#N/A,FALSE,"Assessment";#N/A,#N/A,FALSE,"Staffing";#N/A,#N/A,FALSE,"Hires";#N/A,#N/A,FALSE,"Assumptions"}</definedName>
    <definedName name="_____KKK1_4" localSheetId="14" hidden="1">{#N/A,#N/A,FALSE,"Assessment";#N/A,#N/A,FALSE,"Staffing";#N/A,#N/A,FALSE,"Hires";#N/A,#N/A,FALSE,"Assumptions"}</definedName>
    <definedName name="_____KKK1_4" localSheetId="5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3" hidden="1">{"holdco",#N/A,FALSE,"Summary Financials";"holdco",#N/A,FALSE,"Summary Financials"}</definedName>
    <definedName name="_____wrn1" localSheetId="14" hidden="1">{"holdco",#N/A,FALSE,"Summary Financials";"holdco",#N/A,FALSE,"Summary Financials"}</definedName>
    <definedName name="_____wrn1" localSheetId="5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localSheetId="13" hidden="1">{"holdco",#N/A,FALSE,"Summary Financials";"holdco",#N/A,FALSE,"Summary Financials"}</definedName>
    <definedName name="_____wrn1_1" localSheetId="14" hidden="1">{"holdco",#N/A,FALSE,"Summary Financials";"holdco",#N/A,FALSE,"Summary Financials"}</definedName>
    <definedName name="_____wrn1_1" localSheetId="5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localSheetId="13" hidden="1">{"holdco",#N/A,FALSE,"Summary Financials";"holdco",#N/A,FALSE,"Summary Financials"}</definedName>
    <definedName name="_____wrn1_2" localSheetId="14" hidden="1">{"holdco",#N/A,FALSE,"Summary Financials";"holdco",#N/A,FALSE,"Summary Financials"}</definedName>
    <definedName name="_____wrn1_2" localSheetId="5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localSheetId="13" hidden="1">{"holdco",#N/A,FALSE,"Summary Financials";"holdco",#N/A,FALSE,"Summary Financials"}</definedName>
    <definedName name="_____wrn1_3" localSheetId="14" hidden="1">{"holdco",#N/A,FALSE,"Summary Financials";"holdco",#N/A,FALSE,"Summary Financials"}</definedName>
    <definedName name="_____wrn1_3" localSheetId="5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localSheetId="13" hidden="1">{"holdco",#N/A,FALSE,"Summary Financials";"holdco",#N/A,FALSE,"Summary Financials"}</definedName>
    <definedName name="_____wrn1_4" localSheetId="14" hidden="1">{"holdco",#N/A,FALSE,"Summary Financials";"holdco",#N/A,FALSE,"Summary Financials"}</definedName>
    <definedName name="_____wrn1_4" localSheetId="5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3" hidden="1">{"holdco",#N/A,FALSE,"Summary Financials";"holdco",#N/A,FALSE,"Summary Financials"}</definedName>
    <definedName name="_____wrn2" localSheetId="14" hidden="1">{"holdco",#N/A,FALSE,"Summary Financials";"holdco",#N/A,FALSE,"Summary Financials"}</definedName>
    <definedName name="_____wrn2" localSheetId="5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localSheetId="13" hidden="1">{"holdco",#N/A,FALSE,"Summary Financials";"holdco",#N/A,FALSE,"Summary Financials"}</definedName>
    <definedName name="_____wrn2_1" localSheetId="14" hidden="1">{"holdco",#N/A,FALSE,"Summary Financials";"holdco",#N/A,FALSE,"Summary Financials"}</definedName>
    <definedName name="_____wrn2_1" localSheetId="5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localSheetId="13" hidden="1">{"holdco",#N/A,FALSE,"Summary Financials";"holdco",#N/A,FALSE,"Summary Financials"}</definedName>
    <definedName name="_____wrn2_2" localSheetId="14" hidden="1">{"holdco",#N/A,FALSE,"Summary Financials";"holdco",#N/A,FALSE,"Summary Financials"}</definedName>
    <definedName name="_____wrn2_2" localSheetId="5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localSheetId="13" hidden="1">{"holdco",#N/A,FALSE,"Summary Financials";"holdco",#N/A,FALSE,"Summary Financials"}</definedName>
    <definedName name="_____wrn2_3" localSheetId="14" hidden="1">{"holdco",#N/A,FALSE,"Summary Financials";"holdco",#N/A,FALSE,"Summary Financials"}</definedName>
    <definedName name="_____wrn2_3" localSheetId="5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localSheetId="13" hidden="1">{"holdco",#N/A,FALSE,"Summary Financials";"holdco",#N/A,FALSE,"Summary Financials"}</definedName>
    <definedName name="_____wrn2_4" localSheetId="14" hidden="1">{"holdco",#N/A,FALSE,"Summary Financials";"holdco",#N/A,FALSE,"Summary Financials"}</definedName>
    <definedName name="_____wrn2_4" localSheetId="5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3" hidden="1">{"holdco",#N/A,FALSE,"Summary Financials";"holdco",#N/A,FALSE,"Summary Financials"}</definedName>
    <definedName name="_____wrn3" localSheetId="14" hidden="1">{"holdco",#N/A,FALSE,"Summary Financials";"holdco",#N/A,FALSE,"Summary Financials"}</definedName>
    <definedName name="_____wrn3" localSheetId="5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localSheetId="13" hidden="1">{"holdco",#N/A,FALSE,"Summary Financials";"holdco",#N/A,FALSE,"Summary Financials"}</definedName>
    <definedName name="_____wrn3_1" localSheetId="14" hidden="1">{"holdco",#N/A,FALSE,"Summary Financials";"holdco",#N/A,FALSE,"Summary Financials"}</definedName>
    <definedName name="_____wrn3_1" localSheetId="5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localSheetId="13" hidden="1">{"holdco",#N/A,FALSE,"Summary Financials";"holdco",#N/A,FALSE,"Summary Financials"}</definedName>
    <definedName name="_____wrn3_2" localSheetId="14" hidden="1">{"holdco",#N/A,FALSE,"Summary Financials";"holdco",#N/A,FALSE,"Summary Financials"}</definedName>
    <definedName name="_____wrn3_2" localSheetId="5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localSheetId="13" hidden="1">{"holdco",#N/A,FALSE,"Summary Financials";"holdco",#N/A,FALSE,"Summary Financials"}</definedName>
    <definedName name="_____wrn3_3" localSheetId="14" hidden="1">{"holdco",#N/A,FALSE,"Summary Financials";"holdco",#N/A,FALSE,"Summary Financials"}</definedName>
    <definedName name="_____wrn3_3" localSheetId="5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localSheetId="13" hidden="1">{"holdco",#N/A,FALSE,"Summary Financials";"holdco",#N/A,FALSE,"Summary Financials"}</definedName>
    <definedName name="_____wrn3_4" localSheetId="14" hidden="1">{"holdco",#N/A,FALSE,"Summary Financials";"holdco",#N/A,FALSE,"Summary Financials"}</definedName>
    <definedName name="_____wrn3_4" localSheetId="5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3" hidden="1">{"holdco",#N/A,FALSE,"Summary Financials";"holdco",#N/A,FALSE,"Summary Financials"}</definedName>
    <definedName name="_____wrn8" localSheetId="14" hidden="1">{"holdco",#N/A,FALSE,"Summary Financials";"holdco",#N/A,FALSE,"Summary Financials"}</definedName>
    <definedName name="_____wrn8" localSheetId="5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localSheetId="13" hidden="1">{"holdco",#N/A,FALSE,"Summary Financials";"holdco",#N/A,FALSE,"Summary Financials"}</definedName>
    <definedName name="_____wrn8_1" localSheetId="14" hidden="1">{"holdco",#N/A,FALSE,"Summary Financials";"holdco",#N/A,FALSE,"Summary Financials"}</definedName>
    <definedName name="_____wrn8_1" localSheetId="5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localSheetId="13" hidden="1">{"holdco",#N/A,FALSE,"Summary Financials";"holdco",#N/A,FALSE,"Summary Financials"}</definedName>
    <definedName name="_____wrn8_2" localSheetId="14" hidden="1">{"holdco",#N/A,FALSE,"Summary Financials";"holdco",#N/A,FALSE,"Summary Financials"}</definedName>
    <definedName name="_____wrn8_2" localSheetId="5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localSheetId="13" hidden="1">{"holdco",#N/A,FALSE,"Summary Financials";"holdco",#N/A,FALSE,"Summary Financials"}</definedName>
    <definedName name="_____wrn8_3" localSheetId="14" hidden="1">{"holdco",#N/A,FALSE,"Summary Financials";"holdco",#N/A,FALSE,"Summary Financials"}</definedName>
    <definedName name="_____wrn8_3" localSheetId="5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localSheetId="13" hidden="1">{"holdco",#N/A,FALSE,"Summary Financials";"holdco",#N/A,FALSE,"Summary Financials"}</definedName>
    <definedName name="_____wrn8_4" localSheetId="14" hidden="1">{"holdco",#N/A,FALSE,"Summary Financials";"holdco",#N/A,FALSE,"Summary Financials"}</definedName>
    <definedName name="_____wrn8_4" localSheetId="5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hidden="1">#REF!</definedName>
    <definedName name="__123Graph_AALLTAX" hidden="1">#REF!</definedName>
    <definedName name="__123Graph_ACFSINDIV" hidden="1">#REF!</definedName>
    <definedName name="__123Graph_AChart1" hidden="1">#REF!</definedName>
    <definedName name="__123Graph_ACHGSPD1" hidden="1">#REF!</definedName>
    <definedName name="__123Graph_ACHGSPD2" hidden="1">#REF!</definedName>
    <definedName name="__123Graph_ACurrent" hidden="1">#REF!</definedName>
    <definedName name="__123Graph_AEFF" hidden="1">#REF!</definedName>
    <definedName name="__123Graph_AGR14PBF1" hidden="1">#REF!</definedName>
    <definedName name="__123Graph_AHOMEVAT" hidden="1">#REF!</definedName>
    <definedName name="__123Graph_AIMPORT" hidden="1">#REF!</definedName>
    <definedName name="__123Graph_ALBFFIN" hidden="1">#REF!</definedName>
    <definedName name="__123Graph_ALBFFIN2" hidden="1">#REF!</definedName>
    <definedName name="__123Graph_ALBFHIC2" hidden="1">#REF!</definedName>
    <definedName name="__123Graph_ALCB" hidden="1">#REF!</definedName>
    <definedName name="__123Graph_ANACFIN" hidden="1">#REF!</definedName>
    <definedName name="__123Graph_ANACHIC" hidden="1">#REF!</definedName>
    <definedName name="__123Graph_APDNUMBERS" hidden="1">#REF!</definedName>
    <definedName name="__123Graph_APDTRENDS" hidden="1">#REF!</definedName>
    <definedName name="__123Graph_APIC" hidden="1">#REF!</definedName>
    <definedName name="__123Graph_ATOBREV" hidden="1">#REF!</definedName>
    <definedName name="__123Graph_ATOTAL" hidden="1">#REF!</definedName>
    <definedName name="__123Graph_B" hidden="1">#REF!</definedName>
    <definedName name="__123Graph_BCFSINDIV" hidden="1">#REF!</definedName>
    <definedName name="__123Graph_BCFSUK" hidden="1">#REF!</definedName>
    <definedName name="__123Graph_BChart1" hidden="1">#REF!</definedName>
    <definedName name="__123Graph_BCHGSPD1" hidden="1">#REF!</definedName>
    <definedName name="__123Graph_BCHGSPD2" hidden="1">#REF!</definedName>
    <definedName name="__123Graph_BCurrent" hidden="1">#REF!</definedName>
    <definedName name="__123Graph_BEFF" hidden="1">#REF!</definedName>
    <definedName name="__123Graph_BHOMEVAT" hidden="1">#REF!</definedName>
    <definedName name="__123Graph_BIMPORT" hidden="1">#REF!</definedName>
    <definedName name="__123Graph_BLBF" hidden="1">#REF!</definedName>
    <definedName name="__123Graph_BLBFFIN" hidden="1">#REF!</definedName>
    <definedName name="__123Graph_BLBFFIN_NEW" hidden="1">#REF!</definedName>
    <definedName name="__123Graph_BLCB" hidden="1">#REF!</definedName>
    <definedName name="__123Graph_BPDTRENDS" hidden="1">#REF!</definedName>
    <definedName name="__123Graph_BPIC" hidden="1">#REF!</definedName>
    <definedName name="__123Graph_BTOTAL" hidden="1">#REF!</definedName>
    <definedName name="__123Graph_C" hidden="1">#REF!</definedName>
    <definedName name="__123Graph_CACT13BUD" hidden="1">#REF!</definedName>
    <definedName name="__123Graph_CCFSINDIV" hidden="1">#REF!</definedName>
    <definedName name="__123Graph_CCFSUK" hidden="1">#REF!</definedName>
    <definedName name="__123Graph_CChart1" hidden="1">#REF!</definedName>
    <definedName name="__123Graph_CCurrent" hidden="1">#REF!</definedName>
    <definedName name="__123Graph_CEFF" hidden="1">#REF!</definedName>
    <definedName name="__123Graph_CGR14PBF1" hidden="1">#REF!</definedName>
    <definedName name="__123Graph_CLBF" hidden="1">#REF!</definedName>
    <definedName name="__123Graph_CPIC" hidden="1">#REF!</definedName>
    <definedName name="__123Graph_D" hidden="1">#REF!</definedName>
    <definedName name="__123Graph_DACT13BUD" hidden="1">#REF!</definedName>
    <definedName name="__123Graph_DCFSINDIV" hidden="1">#REF!</definedName>
    <definedName name="__123Graph_DCFSUK" hidden="1">#REF!</definedName>
    <definedName name="__123Graph_DChart1" hidden="1">#REF!</definedName>
    <definedName name="__123Graph_DCurrent" hidden="1">#REF!</definedName>
    <definedName name="__123Graph_DEFF" hidden="1">#REF!</definedName>
    <definedName name="__123Graph_DEFF2" hidden="1">#REF!</definedName>
    <definedName name="__123Graph_DGR14PBF1" hidden="1">#REF!</definedName>
    <definedName name="__123Graph_DLBF" hidden="1">#REF!</definedName>
    <definedName name="__123Graph_DPIC" hidden="1">#REF!</definedName>
    <definedName name="__123Graph_DTOTAL" hidden="1">#REF!</definedName>
    <definedName name="__123Graph_E" hidden="1">#REF!</definedName>
    <definedName name="__123Graph_EACT13BUD" hidden="1">#REF!</definedName>
    <definedName name="__123Graph_ECFSINDIV" hidden="1">#REF!</definedName>
    <definedName name="__123Graph_ECFSUK" hidden="1">#REF!</definedName>
    <definedName name="__123Graph_EChart1" hidden="1">#REF!</definedName>
    <definedName name="__123Graph_ECurrent" hidden="1">#REF!</definedName>
    <definedName name="__123Graph_EEFF" hidden="1">#REF!</definedName>
    <definedName name="__123Graph_EEFFHIC" hidden="1">#REF!</definedName>
    <definedName name="__123Graph_EGR14PBF1" hidden="1">#REF!</definedName>
    <definedName name="__123Graph_ELBF" hidden="1">#REF!</definedName>
    <definedName name="__123Graph_EPIC" hidden="1">#REF!</definedName>
    <definedName name="__123Graph_F" hidden="1">#REF!</definedName>
    <definedName name="__123Graph_FACT13BUD" hidden="1">#REF!</definedName>
    <definedName name="__123Graph_FCFSUK" hidden="1">#REF!</definedName>
    <definedName name="__123Graph_FChart1" hidden="1">#REF!</definedName>
    <definedName name="__123Graph_FCurrent" hidden="1">#REF!</definedName>
    <definedName name="__123Graph_FEFF" hidden="1">#REF!</definedName>
    <definedName name="__123Graph_FEFFHIC" hidden="1">#REF!</definedName>
    <definedName name="__123Graph_FGR14PBF1" hidden="1">#REF!</definedName>
    <definedName name="__123Graph_FLBF" hidden="1">#REF!</definedName>
    <definedName name="__123Graph_FPIC" hidden="1">#REF!</definedName>
    <definedName name="__123Graph_G" hidden="1">#REF!</definedName>
    <definedName name="__123Graph_LBL_ARESID" hidden="1">#REF!</definedName>
    <definedName name="__123Graph_LBL_BRESID" hidden="1">#REF!</definedName>
    <definedName name="__123Graph_X" hidden="1">#REF!</definedName>
    <definedName name="__123Graph_XACTHIC" hidden="1">#REF!</definedName>
    <definedName name="__123Graph_XALLTAX" hidden="1">#REF!</definedName>
    <definedName name="__123Graph_XChart1" hidden="1">#REF!</definedName>
    <definedName name="__123Graph_XCHGSPD1" hidden="1">#REF!</definedName>
    <definedName name="__123Graph_XCHGSPD2" hidden="1">#REF!</definedName>
    <definedName name="__123Graph_XCurrent" hidden="1">#REF!</definedName>
    <definedName name="__123Graph_XEFF" hidden="1">#REF!</definedName>
    <definedName name="__123Graph_XGR14PBF1" hidden="1">#REF!</definedName>
    <definedName name="__123Graph_XHOMEVAT" hidden="1">#REF!</definedName>
    <definedName name="__123Graph_XIMPORT" hidden="1">#REF!</definedName>
    <definedName name="__123Graph_XLBF" hidden="1">#REF!</definedName>
    <definedName name="__123Graph_XLBFFIN2" hidden="1">#REF!</definedName>
    <definedName name="__123Graph_XLBFHIC" hidden="1">#REF!</definedName>
    <definedName name="__123Graph_XLBFHIC2" hidden="1">#REF!</definedName>
    <definedName name="__123Graph_XLCB" hidden="1">#REF!</definedName>
    <definedName name="__123Graph_XNACFIN" hidden="1">#REF!</definedName>
    <definedName name="__123Graph_XNACHIC" hidden="1">#REF!</definedName>
    <definedName name="__123Graph_XPDNUMBERS" hidden="1">#REF!</definedName>
    <definedName name="__123Graph_XPDTRENDS" hidden="1">#REF!</definedName>
    <definedName name="__123Graph_XPIC" hidden="1">#REF!</definedName>
    <definedName name="__123Graph_XSTAG2ALL" hidden="1">#REF!</definedName>
    <definedName name="__123Graph_XSTAG2EC" hidden="1">#REF!</definedName>
    <definedName name="__123Graph_XTOBREV" hidden="1">#REF!</definedName>
    <definedName name="__123Graph_XTOTAL" hidden="1">#REF!</definedName>
    <definedName name="__FDS_HYPERLINK_TOGGLE_STATE__" hidden="1">"ON"</definedName>
    <definedName name="__hom1" localSheetId="13" hidden="1">{#N/A,#N/A,FALSE,"Assessment";#N/A,#N/A,FALSE,"Staffing";#N/A,#N/A,FALSE,"Hires";#N/A,#N/A,FALSE,"Assumptions"}</definedName>
    <definedName name="__hom1" localSheetId="14" hidden="1">{#N/A,#N/A,FALSE,"Assessment";#N/A,#N/A,FALSE,"Staffing";#N/A,#N/A,FALSE,"Hires";#N/A,#N/A,FALSE,"Assumptions"}</definedName>
    <definedName name="__hom1" localSheetId="5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localSheetId="13" hidden="1">{#N/A,#N/A,FALSE,"Assessment";#N/A,#N/A,FALSE,"Staffing";#N/A,#N/A,FALSE,"Hires";#N/A,#N/A,FALSE,"Assumptions"}</definedName>
    <definedName name="__hom1_1" localSheetId="14" hidden="1">{#N/A,#N/A,FALSE,"Assessment";#N/A,#N/A,FALSE,"Staffing";#N/A,#N/A,FALSE,"Hires";#N/A,#N/A,FALSE,"Assumptions"}</definedName>
    <definedName name="__hom1_1" localSheetId="5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localSheetId="13" hidden="1">{#N/A,#N/A,FALSE,"Assessment";#N/A,#N/A,FALSE,"Staffing";#N/A,#N/A,FALSE,"Hires";#N/A,#N/A,FALSE,"Assumptions"}</definedName>
    <definedName name="__hom1_2" localSheetId="14" hidden="1">{#N/A,#N/A,FALSE,"Assessment";#N/A,#N/A,FALSE,"Staffing";#N/A,#N/A,FALSE,"Hires";#N/A,#N/A,FALSE,"Assumptions"}</definedName>
    <definedName name="__hom1_2" localSheetId="5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localSheetId="13" hidden="1">{#N/A,#N/A,FALSE,"Assessment";#N/A,#N/A,FALSE,"Staffing";#N/A,#N/A,FALSE,"Hires";#N/A,#N/A,FALSE,"Assumptions"}</definedName>
    <definedName name="__hom1_3" localSheetId="14" hidden="1">{#N/A,#N/A,FALSE,"Assessment";#N/A,#N/A,FALSE,"Staffing";#N/A,#N/A,FALSE,"Hires";#N/A,#N/A,FALSE,"Assumptions"}</definedName>
    <definedName name="__hom1_3" localSheetId="5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localSheetId="13" hidden="1">{#N/A,#N/A,FALSE,"Assessment";#N/A,#N/A,FALSE,"Staffing";#N/A,#N/A,FALSE,"Hires";#N/A,#N/A,FALSE,"Assumptions"}</definedName>
    <definedName name="__hom1_4" localSheetId="14" hidden="1">{#N/A,#N/A,FALSE,"Assessment";#N/A,#N/A,FALSE,"Staffing";#N/A,#N/A,FALSE,"Hires";#N/A,#N/A,FALSE,"Assumptions"}</definedName>
    <definedName name="__hom1_4" localSheetId="5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3" hidden="1">{#N/A,#N/A,FALSE,"Assessment";#N/A,#N/A,FALSE,"Staffing";#N/A,#N/A,FALSE,"Hires";#N/A,#N/A,FALSE,"Assumptions"}</definedName>
    <definedName name="__kk1" localSheetId="14" hidden="1">{#N/A,#N/A,FALSE,"Assessment";#N/A,#N/A,FALSE,"Staffing";#N/A,#N/A,FALSE,"Hires";#N/A,#N/A,FALSE,"Assumptions"}</definedName>
    <definedName name="__kk1" localSheetId="5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localSheetId="13" hidden="1">{#N/A,#N/A,FALSE,"Assessment";#N/A,#N/A,FALSE,"Staffing";#N/A,#N/A,FALSE,"Hires";#N/A,#N/A,FALSE,"Assumptions"}</definedName>
    <definedName name="__kk1_1" localSheetId="14" hidden="1">{#N/A,#N/A,FALSE,"Assessment";#N/A,#N/A,FALSE,"Staffing";#N/A,#N/A,FALSE,"Hires";#N/A,#N/A,FALSE,"Assumptions"}</definedName>
    <definedName name="__kk1_1" localSheetId="5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localSheetId="13" hidden="1">{#N/A,#N/A,FALSE,"Assessment";#N/A,#N/A,FALSE,"Staffing";#N/A,#N/A,FALSE,"Hires";#N/A,#N/A,FALSE,"Assumptions"}</definedName>
    <definedName name="__kk1_2" localSheetId="14" hidden="1">{#N/A,#N/A,FALSE,"Assessment";#N/A,#N/A,FALSE,"Staffing";#N/A,#N/A,FALSE,"Hires";#N/A,#N/A,FALSE,"Assumptions"}</definedName>
    <definedName name="__kk1_2" localSheetId="5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localSheetId="13" hidden="1">{#N/A,#N/A,FALSE,"Assessment";#N/A,#N/A,FALSE,"Staffing";#N/A,#N/A,FALSE,"Hires";#N/A,#N/A,FALSE,"Assumptions"}</definedName>
    <definedName name="__kk1_3" localSheetId="14" hidden="1">{#N/A,#N/A,FALSE,"Assessment";#N/A,#N/A,FALSE,"Staffing";#N/A,#N/A,FALSE,"Hires";#N/A,#N/A,FALSE,"Assumptions"}</definedName>
    <definedName name="__kk1_3" localSheetId="5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localSheetId="13" hidden="1">{#N/A,#N/A,FALSE,"Assessment";#N/A,#N/A,FALSE,"Staffing";#N/A,#N/A,FALSE,"Hires";#N/A,#N/A,FALSE,"Assumptions"}</definedName>
    <definedName name="__kk1_4" localSheetId="14" hidden="1">{#N/A,#N/A,FALSE,"Assessment";#N/A,#N/A,FALSE,"Staffing";#N/A,#N/A,FALSE,"Hires";#N/A,#N/A,FALSE,"Assumptions"}</definedName>
    <definedName name="__kk1_4" localSheetId="5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3" hidden="1">{#N/A,#N/A,FALSE,"Assessment";#N/A,#N/A,FALSE,"Staffing";#N/A,#N/A,FALSE,"Hires";#N/A,#N/A,FALSE,"Assumptions"}</definedName>
    <definedName name="__KKK1" localSheetId="14" hidden="1">{#N/A,#N/A,FALSE,"Assessment";#N/A,#N/A,FALSE,"Staffing";#N/A,#N/A,FALSE,"Hires";#N/A,#N/A,FALSE,"Assumptions"}</definedName>
    <definedName name="__KKK1" localSheetId="5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localSheetId="13" hidden="1">{#N/A,#N/A,FALSE,"Assessment";#N/A,#N/A,FALSE,"Staffing";#N/A,#N/A,FALSE,"Hires";#N/A,#N/A,FALSE,"Assumptions"}</definedName>
    <definedName name="__KKK1_1" localSheetId="14" hidden="1">{#N/A,#N/A,FALSE,"Assessment";#N/A,#N/A,FALSE,"Staffing";#N/A,#N/A,FALSE,"Hires";#N/A,#N/A,FALSE,"Assumptions"}</definedName>
    <definedName name="__KKK1_1" localSheetId="5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localSheetId="13" hidden="1">{#N/A,#N/A,FALSE,"Assessment";#N/A,#N/A,FALSE,"Staffing";#N/A,#N/A,FALSE,"Hires";#N/A,#N/A,FALSE,"Assumptions"}</definedName>
    <definedName name="__KKK1_2" localSheetId="14" hidden="1">{#N/A,#N/A,FALSE,"Assessment";#N/A,#N/A,FALSE,"Staffing";#N/A,#N/A,FALSE,"Hires";#N/A,#N/A,FALSE,"Assumptions"}</definedName>
    <definedName name="__KKK1_2" localSheetId="5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localSheetId="13" hidden="1">{#N/A,#N/A,FALSE,"Assessment";#N/A,#N/A,FALSE,"Staffing";#N/A,#N/A,FALSE,"Hires";#N/A,#N/A,FALSE,"Assumptions"}</definedName>
    <definedName name="__KKK1_3" localSheetId="14" hidden="1">{#N/A,#N/A,FALSE,"Assessment";#N/A,#N/A,FALSE,"Staffing";#N/A,#N/A,FALSE,"Hires";#N/A,#N/A,FALSE,"Assumptions"}</definedName>
    <definedName name="__KKK1_3" localSheetId="5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localSheetId="13" hidden="1">{#N/A,#N/A,FALSE,"Assessment";#N/A,#N/A,FALSE,"Staffing";#N/A,#N/A,FALSE,"Hires";#N/A,#N/A,FALSE,"Assumptions"}</definedName>
    <definedName name="__KKK1_4" localSheetId="14" hidden="1">{#N/A,#N/A,FALSE,"Assessment";#N/A,#N/A,FALSE,"Staffing";#N/A,#N/A,FALSE,"Hires";#N/A,#N/A,FALSE,"Assumptions"}</definedName>
    <definedName name="__KKK1_4" localSheetId="5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PC1">#REF!</definedName>
    <definedName name="__wrn1" localSheetId="13" hidden="1">{"holdco",#N/A,FALSE,"Summary Financials";"holdco",#N/A,FALSE,"Summary Financials"}</definedName>
    <definedName name="__wrn1" localSheetId="14" hidden="1">{"holdco",#N/A,FALSE,"Summary Financials";"holdco",#N/A,FALSE,"Summary Financials"}</definedName>
    <definedName name="__wrn1" localSheetId="5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localSheetId="13" hidden="1">{"holdco",#N/A,FALSE,"Summary Financials";"holdco",#N/A,FALSE,"Summary Financials"}</definedName>
    <definedName name="__wrn1_1" localSheetId="14" hidden="1">{"holdco",#N/A,FALSE,"Summary Financials";"holdco",#N/A,FALSE,"Summary Financials"}</definedName>
    <definedName name="__wrn1_1" localSheetId="5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localSheetId="13" hidden="1">{"holdco",#N/A,FALSE,"Summary Financials";"holdco",#N/A,FALSE,"Summary Financials"}</definedName>
    <definedName name="__wrn1_2" localSheetId="14" hidden="1">{"holdco",#N/A,FALSE,"Summary Financials";"holdco",#N/A,FALSE,"Summary Financials"}</definedName>
    <definedName name="__wrn1_2" localSheetId="5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localSheetId="13" hidden="1">{"holdco",#N/A,FALSE,"Summary Financials";"holdco",#N/A,FALSE,"Summary Financials"}</definedName>
    <definedName name="__wrn1_3" localSheetId="14" hidden="1">{"holdco",#N/A,FALSE,"Summary Financials";"holdco",#N/A,FALSE,"Summary Financials"}</definedName>
    <definedName name="__wrn1_3" localSheetId="5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localSheetId="13" hidden="1">{"holdco",#N/A,FALSE,"Summary Financials";"holdco",#N/A,FALSE,"Summary Financials"}</definedName>
    <definedName name="__wrn1_4" localSheetId="14" hidden="1">{"holdco",#N/A,FALSE,"Summary Financials";"holdco",#N/A,FALSE,"Summary Financials"}</definedName>
    <definedName name="__wrn1_4" localSheetId="5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3" hidden="1">{"holdco",#N/A,FALSE,"Summary Financials";"holdco",#N/A,FALSE,"Summary Financials"}</definedName>
    <definedName name="__wrn2" localSheetId="14" hidden="1">{"holdco",#N/A,FALSE,"Summary Financials";"holdco",#N/A,FALSE,"Summary Financials"}</definedName>
    <definedName name="__wrn2" localSheetId="5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localSheetId="13" hidden="1">{"holdco",#N/A,FALSE,"Summary Financials";"holdco",#N/A,FALSE,"Summary Financials"}</definedName>
    <definedName name="__wrn2_1" localSheetId="14" hidden="1">{"holdco",#N/A,FALSE,"Summary Financials";"holdco",#N/A,FALSE,"Summary Financials"}</definedName>
    <definedName name="__wrn2_1" localSheetId="5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localSheetId="13" hidden="1">{"holdco",#N/A,FALSE,"Summary Financials";"holdco",#N/A,FALSE,"Summary Financials"}</definedName>
    <definedName name="__wrn2_2" localSheetId="14" hidden="1">{"holdco",#N/A,FALSE,"Summary Financials";"holdco",#N/A,FALSE,"Summary Financials"}</definedName>
    <definedName name="__wrn2_2" localSheetId="5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localSheetId="13" hidden="1">{"holdco",#N/A,FALSE,"Summary Financials";"holdco",#N/A,FALSE,"Summary Financials"}</definedName>
    <definedName name="__wrn2_3" localSheetId="14" hidden="1">{"holdco",#N/A,FALSE,"Summary Financials";"holdco",#N/A,FALSE,"Summary Financials"}</definedName>
    <definedName name="__wrn2_3" localSheetId="5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localSheetId="13" hidden="1">{"holdco",#N/A,FALSE,"Summary Financials";"holdco",#N/A,FALSE,"Summary Financials"}</definedName>
    <definedName name="__wrn2_4" localSheetId="14" hidden="1">{"holdco",#N/A,FALSE,"Summary Financials";"holdco",#N/A,FALSE,"Summary Financials"}</definedName>
    <definedName name="__wrn2_4" localSheetId="5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3" hidden="1">{"holdco",#N/A,FALSE,"Summary Financials";"holdco",#N/A,FALSE,"Summary Financials"}</definedName>
    <definedName name="__wrn3" localSheetId="14" hidden="1">{"holdco",#N/A,FALSE,"Summary Financials";"holdco",#N/A,FALSE,"Summary Financials"}</definedName>
    <definedName name="__wrn3" localSheetId="5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localSheetId="13" hidden="1">{"holdco",#N/A,FALSE,"Summary Financials";"holdco",#N/A,FALSE,"Summary Financials"}</definedName>
    <definedName name="__wrn3_1" localSheetId="14" hidden="1">{"holdco",#N/A,FALSE,"Summary Financials";"holdco",#N/A,FALSE,"Summary Financials"}</definedName>
    <definedName name="__wrn3_1" localSheetId="5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localSheetId="13" hidden="1">{"holdco",#N/A,FALSE,"Summary Financials";"holdco",#N/A,FALSE,"Summary Financials"}</definedName>
    <definedName name="__wrn3_2" localSheetId="14" hidden="1">{"holdco",#N/A,FALSE,"Summary Financials";"holdco",#N/A,FALSE,"Summary Financials"}</definedName>
    <definedName name="__wrn3_2" localSheetId="5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localSheetId="13" hidden="1">{"holdco",#N/A,FALSE,"Summary Financials";"holdco",#N/A,FALSE,"Summary Financials"}</definedName>
    <definedName name="__wrn3_3" localSheetId="14" hidden="1">{"holdco",#N/A,FALSE,"Summary Financials";"holdco",#N/A,FALSE,"Summary Financials"}</definedName>
    <definedName name="__wrn3_3" localSheetId="5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localSheetId="13" hidden="1">{"holdco",#N/A,FALSE,"Summary Financials";"holdco",#N/A,FALSE,"Summary Financials"}</definedName>
    <definedName name="__wrn3_4" localSheetId="14" hidden="1">{"holdco",#N/A,FALSE,"Summary Financials";"holdco",#N/A,FALSE,"Summary Financials"}</definedName>
    <definedName name="__wrn3_4" localSheetId="5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localSheetId="1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localSheetId="1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localSheetId="5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3" hidden="1">{"holdco",#N/A,FALSE,"Summary Financials";"holdco",#N/A,FALSE,"Summary Financials"}</definedName>
    <definedName name="__wrn8" localSheetId="14" hidden="1">{"holdco",#N/A,FALSE,"Summary Financials";"holdco",#N/A,FALSE,"Summary Financials"}</definedName>
    <definedName name="__wrn8" localSheetId="5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localSheetId="13" hidden="1">{"holdco",#N/A,FALSE,"Summary Financials";"holdco",#N/A,FALSE,"Summary Financials"}</definedName>
    <definedName name="__wrn8_1" localSheetId="14" hidden="1">{"holdco",#N/A,FALSE,"Summary Financials";"holdco",#N/A,FALSE,"Summary Financials"}</definedName>
    <definedName name="__wrn8_1" localSheetId="5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localSheetId="13" hidden="1">{"holdco",#N/A,FALSE,"Summary Financials";"holdco",#N/A,FALSE,"Summary Financials"}</definedName>
    <definedName name="__wrn8_2" localSheetId="14" hidden="1">{"holdco",#N/A,FALSE,"Summary Financials";"holdco",#N/A,FALSE,"Summary Financials"}</definedName>
    <definedName name="__wrn8_2" localSheetId="5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localSheetId="13" hidden="1">{"holdco",#N/A,FALSE,"Summary Financials";"holdco",#N/A,FALSE,"Summary Financials"}</definedName>
    <definedName name="__wrn8_3" localSheetId="14" hidden="1">{"holdco",#N/A,FALSE,"Summary Financials";"holdco",#N/A,FALSE,"Summary Financials"}</definedName>
    <definedName name="__wrn8_3" localSheetId="5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localSheetId="13" hidden="1">{"holdco",#N/A,FALSE,"Summary Financials";"holdco",#N/A,FALSE,"Summary Financials"}</definedName>
    <definedName name="__wrn8_4" localSheetId="14" hidden="1">{"holdco",#N/A,FALSE,"Summary Financials";"holdco",#N/A,FALSE,"Summary Financials"}</definedName>
    <definedName name="__wrn8_4" localSheetId="5" hidden="1">{"holdco",#N/A,FALSE,"Summary Financials";"holdco",#N/A,FALSE,"Summary Financials"}</definedName>
    <definedName name="__wrn8_4" hidden="1">{"holdco",#N/A,FALSE,"Summary Financials";"holdco",#N/A,FALSE,"Summary Financials"}</definedName>
    <definedName name="_1_">#REF!</definedName>
    <definedName name="_1__123Graph_ACHART_15" hidden="1">#REF!</definedName>
    <definedName name="_1__123Graph_XTOB" hidden="1">#REF!</definedName>
    <definedName name="_1_0">#REF!</definedName>
    <definedName name="_10__123Graph_XCHART_15" hidden="1">#REF!</definedName>
    <definedName name="_123" hidden="1">#REF!</definedName>
    <definedName name="_123Graph_APIC" hidden="1">#REF!</definedName>
    <definedName name="_123Graph_FLBT" hidden="1">#REF!</definedName>
    <definedName name="_1377_0">#REF!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2__123Graph_BCHART_10" hidden="1">#REF!</definedName>
    <definedName name="_2__123Graph_XTOB" hidden="1">#REF!</definedName>
    <definedName name="_2_0">#REF!</definedName>
    <definedName name="_2004_Data_entered">#REF!</definedName>
    <definedName name="_2012_13_Q1">#REF!</definedName>
    <definedName name="_2012_13_Q2">#REF!</definedName>
    <definedName name="_2754_0ecm">#REF!</definedName>
    <definedName name="_2ecm">#REF!</definedName>
    <definedName name="_3__123Graph_BCHART_13" hidden="1">#REF!</definedName>
    <definedName name="_3_0ecm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3ecw">#REF!</definedName>
    <definedName name="_4__123Graph_BCHART_15" hidden="1">#REF!</definedName>
    <definedName name="_4_0ecm">#REF!</definedName>
    <definedName name="_4131_0ecw">#REF!</definedName>
    <definedName name="_49__123Graph_LBL_FCHART_1" hidden="1">#REF!</definedName>
    <definedName name="_5__123Graph_CCHART_10" hidden="1">#REF!</definedName>
    <definedName name="_5_0ecw">#REF!</definedName>
    <definedName name="_567" hidden="1">#REF!</definedName>
    <definedName name="_586Home_" hidden="1">#REF!</definedName>
    <definedName name="_6__123Graph_CCHART_13" hidden="1">#REF!</definedName>
    <definedName name="_6_0ecw">#REF!</definedName>
    <definedName name="_7__123Graph_CCHART_15" hidden="1">#REF!</definedName>
    <definedName name="_8__123Graph_XCHART_10" hidden="1">#REF!</definedName>
    <definedName name="_9__123Graph_XCHART_13" hidden="1">#REF!</definedName>
    <definedName name="_a190000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localSheetId="14" hidden="1">0</definedName>
    <definedName name="_AtRisk_SimSetting_AutomaticResultsDisplayMode" localSheetId="5" hidden="1">0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localSheetId="14" hidden="1">0</definedName>
    <definedName name="_AtRisk_SimSetting_RandomNumberGenerator" localSheetId="5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>#REF!</definedName>
    <definedName name="_Chart2" hidden="1">#REF!</definedName>
    <definedName name="_DEC2">#REF!</definedName>
    <definedName name="_example" localSheetId="14" hidden="1">#REF!</definedName>
    <definedName name="_example" localSheetId="5" hidden="1">#REF!</definedName>
    <definedName name="_example" hidden="1">#REF!</definedName>
    <definedName name="_FEB2">#REF!</definedName>
    <definedName name="_Fill" hidden="1">#REF!</definedName>
    <definedName name="_xlnm._FilterDatabase" localSheetId="6" hidden="1">'2.01 Revenue - PCDs'!#REF!</definedName>
    <definedName name="_xlnm._FilterDatabase" localSheetId="3" hidden="1">ChangesLog!$A$6:$AB$28</definedName>
    <definedName name="_JAN2">#REF!</definedName>
    <definedName name="_JH2" localSheetId="13" hidden="1">{#N/A,#N/A,FALSE,"TMCOMP96";#N/A,#N/A,FALSE,"MAT96";#N/A,#N/A,FALSE,"FANDA96";#N/A,#N/A,FALSE,"INTRAN96";#N/A,#N/A,FALSE,"NAA9697";#N/A,#N/A,FALSE,"ECWEBB";#N/A,#N/A,FALSE,"MFT96";#N/A,#N/A,FALSE,"CTrecon"}</definedName>
    <definedName name="_JH2" hidden="1">{#N/A,#N/A,FALSE,"TMCOMP96";#N/A,#N/A,FALSE,"MAT96";#N/A,#N/A,FALSE,"FANDA96";#N/A,#N/A,FALSE,"INTRAN96";#N/A,#N/A,FALSE,"NAA9697";#N/A,#N/A,FALSE,"ECWEBB";#N/A,#N/A,FALSE,"MFT96";#N/A,#N/A,FALSE,"CTrecon"}</definedName>
    <definedName name="_Key1" hidden="1">#REF!</definedName>
    <definedName name="_Key2" hidden="1">#REF!</definedName>
    <definedName name="_MAY2">#REF!</definedName>
    <definedName name="_NIF1513">#REF!</definedName>
    <definedName name="_NIF6002">#REF!</definedName>
    <definedName name="_NIF8504">#REF!</definedName>
    <definedName name="_NOV2">#REF!</definedName>
    <definedName name="_OCT2">#REF!</definedName>
    <definedName name="_Order1" hidden="1">255</definedName>
    <definedName name="_Order2" hidden="1">0</definedName>
    <definedName name="_PC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localSheetId="5" hidden="1">#REF!</definedName>
    <definedName name="_Sort" hidden="1">#REF!</definedName>
    <definedName name="_Ti1" localSheetId="13" hidden="1">{#N/A,#N/A,FALSE,"TMCOMP96";#N/A,#N/A,FALSE,"MAT96";#N/A,#N/A,FALSE,"FANDA96";#N/A,#N/A,FALSE,"INTRAN96";#N/A,#N/A,FALSE,"NAA9697";#N/A,#N/A,FALSE,"ECWEBB";#N/A,#N/A,FALSE,"MFT96";#N/A,#N/A,FALSE,"CTrecon"}</definedName>
    <definedName name="_Ti1" hidden="1">{#N/A,#N/A,FALSE,"TMCOMP96";#N/A,#N/A,FALSE,"MAT96";#N/A,#N/A,FALSE,"FANDA96";#N/A,#N/A,FALSE,"INTRAN96";#N/A,#N/A,FALSE,"NAA9697";#N/A,#N/A,FALSE,"ECWEBB";#N/A,#N/A,FALSE,"MFT96";#N/A,#N/A,FALSE,"CTrecon"}</definedName>
    <definedName name="a" hidden="1">#REF!</definedName>
    <definedName name="aaa" hidden="1">#REF!</definedName>
    <definedName name="AAA_duser" hidden="1">"OFF"</definedName>
    <definedName name="aaaaa" hidden="1">#REF!</definedName>
    <definedName name="aaaaaaaaaa" hidden="1">#REF!</definedName>
    <definedName name="aaaaaaaaaaa" hidden="1">#REF!</definedName>
    <definedName name="AAB_GSPPG" hidden="1">"AAB_Goldman Sachs PPG Chart Utilities 1.0g"</definedName>
    <definedName name="AccessDatabase" hidden="1">"C:\DATA\KEVIN\MODELS\Model 0218.mdb"</definedName>
    <definedName name="Accommodation">#REF!</definedName>
    <definedName name="Action">#REF!</definedName>
    <definedName name="ACwvu.CapersView." localSheetId="5" hidden="1">#REF!</definedName>
    <definedName name="ACwvu.CapersView." hidden="1">#REF!</definedName>
    <definedName name="ACwvu.Japan_Capers_Ed_Pub." localSheetId="5" hidden="1">#REF!</definedName>
    <definedName name="ACwvu.Japan_Capers_Ed_Pub." hidden="1">#REF!</definedName>
    <definedName name="ACwvu.KJP_CC." hidden="1">#REF!</definedName>
    <definedName name="ADD">#REF!</definedName>
    <definedName name="AFFTIRG">#REF!</definedName>
    <definedName name="AFFTIRG2">#REF!</definedName>
    <definedName name="AFFTIRG3">#REF!</definedName>
    <definedName name="AFFTIRG4">#REF!</definedName>
    <definedName name="AFFTIRG5">#REF!</definedName>
    <definedName name="AFFTIRGDEPN">#REF!</definedName>
    <definedName name="AFFTIRGDepn2">#REF!</definedName>
    <definedName name="AFFTIRGDepn3">#REF!</definedName>
    <definedName name="AFFTIRGDepn4">#REF!</definedName>
    <definedName name="AFFTIRGDepn5">#REF!</definedName>
    <definedName name="Air_Travel">#REF!</definedName>
    <definedName name="alcohol">#REF!</definedName>
    <definedName name="Alcohol_Idiosyncratic_Effects">#REF!</definedName>
    <definedName name="ALCOHOLS_CPI">#REF!</definedName>
    <definedName name="ALCOHOLS_pr">#REF!</definedName>
    <definedName name="ALCOHOLS_rcons">#REF!</definedName>
    <definedName name="ALE">#REF!</definedName>
    <definedName name="AME">OFFSET(#REF!,0,0,MAX(#REF!),1)</definedName>
    <definedName name="Analysis">#REF!</definedName>
    <definedName name="ANIA">#REF!</definedName>
    <definedName name="ANLL">#REF!</definedName>
    <definedName name="ANLU">#REF!</definedName>
    <definedName name="annuals">#REF!</definedName>
    <definedName name="apd">#REF!</definedName>
    <definedName name="APD_gdpm">#REF!</definedName>
    <definedName name="APD_Idiosyncratic_Effects">#REF!</definedName>
    <definedName name="APD_pr">#REF!</definedName>
    <definedName name="APF_PSND_Effects">#REF!</definedName>
    <definedName name="APH_base">#REF!</definedName>
    <definedName name="APH_change">#REF!</definedName>
    <definedName name="APH_change_lag1">#REF!</definedName>
    <definedName name="APH_scenario">#REF!</definedName>
    <definedName name="aph_table32">#REF!</definedName>
    <definedName name="APR_2012">#REF!</definedName>
    <definedName name="APR_2013">#REF!</definedName>
    <definedName name="APRIL">#REF!</definedName>
    <definedName name="APRIL2">#REF!</definedName>
    <definedName name="asdas" localSheetId="13" hidden="1">{#N/A,#N/A,FALSE,"TMCOMP96";#N/A,#N/A,FALSE,"MAT96";#N/A,#N/A,FALSE,"FANDA96";#N/A,#N/A,FALSE,"INTRAN96";#N/A,#N/A,FALSE,"NAA9697";#N/A,#N/A,FALSE,"ECWEBB";#N/A,#N/A,FALSE,"MFT96";#N/A,#N/A,FALSE,"CTrecon"}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2" localSheetId="13" hidden="1">{#N/A,#N/A,FALSE,"TMCOMP96";#N/A,#N/A,FALSE,"MAT96";#N/A,#N/A,FALSE,"FANDA96";#N/A,#N/A,FALSE,"INTRAN96";#N/A,#N/A,FALSE,"NAA9697";#N/A,#N/A,FALSE,"ECWEBB";#N/A,#N/A,FALSE,"MFT96";#N/A,#N/A,FALSE,"CTrecon"}</definedName>
    <definedName name="asdas2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13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x" localSheetId="13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localSheetId="13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localSheetId="13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D" localSheetId="13" hidden="1">{#N/A,#N/A,FALSE,"TMCOMP96";#N/A,#N/A,FALSE,"MAT96";#N/A,#N/A,FALSE,"FANDA96";#N/A,#N/A,FALSE,"INTRAN96";#N/A,#N/A,FALSE,"NAA9697";#N/A,#N/A,FALSE,"ECWEBB";#N/A,#N/A,FALSE,"MFT96";#N/A,#N/A,FALSE,"CTrecon"}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SFRs">#REF!</definedName>
    <definedName name="asset_parameter">#REF!</definedName>
    <definedName name="AssetClass" hidden="1">#REF!</definedName>
    <definedName name="AssetDesc" hidden="1">#REF!</definedName>
    <definedName name="Astartpg">#REF!</definedName>
    <definedName name="ATIRG">#REF!</definedName>
    <definedName name="ATIRG2">#REF!</definedName>
    <definedName name="ATIRG3">#REF!</definedName>
    <definedName name="ATIRG4">#REF!</definedName>
    <definedName name="ATIRG5">#REF!</definedName>
    <definedName name="AUC_AN_CDEL_Balance">#REF!</definedName>
    <definedName name="AUC_AN_CDEL_Category">#REF!</definedName>
    <definedName name="AUG">#REF!</definedName>
    <definedName name="AUG_2012">#REF!</definedName>
    <definedName name="AUG_2013">#REF!</definedName>
    <definedName name="Autumn">#REF!</definedName>
    <definedName name="b" localSheetId="13" hidden="1">{#N/A,#N/A,FALSE,"DI 2 YEAR MASTER SCHEDULE"}</definedName>
    <definedName name="b" localSheetId="14" hidden="1">{#N/A,#N/A,FALSE,"DI 2 YEAR MASTER SCHEDULE"}</definedName>
    <definedName name="b" localSheetId="5" hidden="1">{#N/A,#N/A,FALSE,"DI 2 YEAR MASTER SCHEDULE"}</definedName>
    <definedName name="b" hidden="1">{#N/A,#N/A,FALSE,"DI 2 YEAR MASTER SCHEDULE"}</definedName>
    <definedName name="BASE">#REF!</definedName>
    <definedName name="Baseline" hidden="1">#REF!</definedName>
    <definedName name="Baseline_Risk">#REF!</definedName>
    <definedName name="bb" localSheetId="13" hidden="1">{#N/A,#N/A,FALSE,"PRJCTED MNTHLY QTY's"}</definedName>
    <definedName name="bb" localSheetId="14" hidden="1">{#N/A,#N/A,FALSE,"PRJCTED MNTHLY QTY's"}</definedName>
    <definedName name="bb" localSheetId="5" hidden="1">{#N/A,#N/A,FALSE,"PRJCTED MNTHLY QTY's"}</definedName>
    <definedName name="bb" hidden="1">{#N/A,#N/A,FALSE,"PRJCTED MNTHLY QTY's"}</definedName>
    <definedName name="bbb" hidden="1">#REF!</definedName>
    <definedName name="bbbb" localSheetId="13" hidden="1">{#N/A,#N/A,FALSE,"PRJCTED QTRLY QTY's"}</definedName>
    <definedName name="bbbb" localSheetId="14" hidden="1">{#N/A,#N/A,FALSE,"PRJCTED QTRLY QTY's"}</definedName>
    <definedName name="bbbb" localSheetId="5" hidden="1">{#N/A,#N/A,FALSE,"PRJCTED QTRLY QTY's"}</definedName>
    <definedName name="bbbb" hidden="1">{#N/A,#N/A,FALSE,"PRJCTED QTRLY QTY's"}</definedName>
    <definedName name="bbbbbb" localSheetId="13" hidden="1">{#N/A,#N/A,FALSE,"PRJCTED QTRLY QTY's"}</definedName>
    <definedName name="bbbbbb" localSheetId="14" hidden="1">{#N/A,#N/A,FALSE,"PRJCTED QTRLY QTY's"}</definedName>
    <definedName name="bbbbbb" localSheetId="5" hidden="1">{#N/A,#N/A,FALSE,"PRJCTED QTRLY QTY's"}</definedName>
    <definedName name="bbbbbb" hidden="1">{#N/A,#N/A,FALSE,"PRJCTED QTRLY QTY's"}</definedName>
    <definedName name="BBC">#REF!</definedName>
    <definedName name="BExEZ4HBCC06708765M8A06KCR7P" hidden="1">#N/A</definedName>
    <definedName name="Births">#REF!</definedName>
    <definedName name="blankkk" hidden="1">#REF!</definedName>
    <definedName name="blankold" hidden="1">#REF!</definedName>
    <definedName name="BLPH1" hidden="1">#REF!</definedName>
    <definedName name="BLPH10" localSheetId="5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localSheetId="5" hidden="1">#REF!</definedName>
    <definedName name="BLPH2" hidden="1">#REF!</definedName>
    <definedName name="BLPH20" localSheetId="5" hidden="1">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localSheetId="5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#REF!</definedName>
    <definedName name="BLPH220" localSheetId="5" hidden="1">#REF!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#REF!</definedName>
    <definedName name="BLPH230" localSheetId="5" hidden="1">#REF!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#REF!</definedName>
    <definedName name="BLPH240" localSheetId="5" hidden="1">#REF!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#REF!</definedName>
    <definedName name="BLPH250" localSheetId="5" hidden="1">#REF!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#REF!</definedName>
    <definedName name="BLPH260" localSheetId="5" hidden="1">#REF!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#REF!</definedName>
    <definedName name="BLPH270" localSheetId="5" hidden="1">#REF!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#REF!</definedName>
    <definedName name="BLPH280" localSheetId="5" hidden="1">#REF!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#REF!</definedName>
    <definedName name="BLPH290" localSheetId="5" hidden="1">#REF!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#REF!</definedName>
    <definedName name="BLPH300" localSheetId="5" hidden="1">#REF!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#REF!</definedName>
    <definedName name="BLPH310" localSheetId="5" hidden="1">#REF!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#REF!</definedName>
    <definedName name="BLPH320" localSheetId="5" hidden="1">#REF!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#REF!</definedName>
    <definedName name="BLPH330" localSheetId="5" hidden="1">#REF!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#REF!</definedName>
    <definedName name="BLPH340" localSheetId="5" hidden="1">#REF!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#REF!</definedName>
    <definedName name="BLPH350" localSheetId="5" hidden="1">#REF!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5" hidden="1">#REF!</definedName>
    <definedName name="BLPH5" hidden="1">#REF!</definedName>
    <definedName name="BLPH50" localSheetId="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UE">#REF!</definedName>
    <definedName name="BLUE1">#REF!</definedName>
    <definedName name="BLUE10">#REF!</definedName>
    <definedName name="BLUE2">#REF!</definedName>
    <definedName name="BLUE3">#REF!</definedName>
    <definedName name="BLUE4">#REF!</definedName>
    <definedName name="BLUE5">#REF!</definedName>
    <definedName name="BLUE6">#REF!</definedName>
    <definedName name="BLUE7">#REF!</definedName>
    <definedName name="BLUE8">#N/A</definedName>
    <definedName name="BLUE9">#N/A</definedName>
    <definedName name="bnmmnvmn" hidden="1">#REF!</definedName>
    <definedName name="BPC">#REF!</definedName>
    <definedName name="BPCGROUP">#REF!</definedName>
    <definedName name="BPCLIMIT">#REF!</definedName>
    <definedName name="BPCLIMIT2">#REF!</definedName>
    <definedName name="BR" comment="Transmission Base Revenue">#REF!</definedName>
    <definedName name="Breakdown">#REF!</definedName>
    <definedName name="BRt" comment="Transmission Base Revenue">#REF!</definedName>
    <definedName name="BUDGET">#REF!</definedName>
    <definedName name="BULL">#REF!</definedName>
    <definedName name="byl">#REF!</definedName>
    <definedName name="C_">#REF!</definedName>
    <definedName name="C_Table_01">#REF!</definedName>
    <definedName name="C_Table_02">#REF!</definedName>
    <definedName name="C_Table_03">#REF!</definedName>
    <definedName name="C_Table_04">#REF!</definedName>
    <definedName name="C_Table_05">#REF!</definedName>
    <definedName name="C_Table_06">#REF!</definedName>
    <definedName name="C_Table_07">#REF!</definedName>
    <definedName name="C_Table_08">#REF!</definedName>
    <definedName name="C_Table_09">#REF!</definedName>
    <definedName name="C_Table_10">#REF!</definedName>
    <definedName name="C_Table_11">#REF!</definedName>
    <definedName name="C_Table_12">#REF!</definedName>
    <definedName name="C_Table_13">#REF!</definedName>
    <definedName name="C_Table_14">#REF!</definedName>
    <definedName name="C_Table_14a">#REF!</definedName>
    <definedName name="C_Table_15">#REF!</definedName>
    <definedName name="C_Table_16">#REF!</definedName>
    <definedName name="C_Table_17">#REF!</definedName>
    <definedName name="C_Table_18">#REF!</definedName>
    <definedName name="C_Table_19">#REF!</definedName>
    <definedName name="C_Table_20">#REF!</definedName>
    <definedName name="C_Table_21">#REF!</definedName>
    <definedName name="C_Table_22">#REF!</definedName>
    <definedName name="C_Table_23">#REF!</definedName>
    <definedName name="C_Table_24a">#REF!</definedName>
    <definedName name="C_Table_24b">#REF!</definedName>
    <definedName name="C_Table_24c">#REF!</definedName>
    <definedName name="C_Table_24d">#REF!</definedName>
    <definedName name="C_Table_25">#REF!</definedName>
    <definedName name="C_Table_26">#REF!</definedName>
    <definedName name="C_table_99">#REF!</definedName>
    <definedName name="c_table32">#REF!</definedName>
    <definedName name="CANMR">#REF!</definedName>
    <definedName name="CAP">#REF!</definedName>
    <definedName name="CapAME">#REF!</definedName>
    <definedName name="CapDEL">#REF!</definedName>
    <definedName name="Car_Hire">#REF!</definedName>
    <definedName name="Category">#REF!</definedName>
    <definedName name="cb_gas_export_route_lookup">#REF!</definedName>
    <definedName name="CC">#REF!</definedName>
    <definedName name="CCTIRG">#REF!</definedName>
    <definedName name="CDEL">OFFSET(#REF!,0,0,MAX(#REF!),1)</definedName>
    <definedName name="cdida">#REF!</definedName>
    <definedName name="cdidq">#REF!</definedName>
    <definedName name="cdids1">#REF!</definedName>
    <definedName name="CF">#REF!</definedName>
    <definedName name="CfDQD">#REF!</definedName>
    <definedName name="CfDS">#REF!</definedName>
    <definedName name="CfDSD">#REF!</definedName>
    <definedName name="CFTIRG">#REF!</definedName>
    <definedName name="CFTIRG1">#REF!</definedName>
    <definedName name="CFTIRG2">#REF!</definedName>
    <definedName name="CFTIRG3">#REF!</definedName>
    <definedName name="cftirg4">#REF!</definedName>
    <definedName name="CFTIRG5">#REF!</definedName>
    <definedName name="CG">!#REF!</definedName>
    <definedName name="CGCapDEL">#REF!</definedName>
    <definedName name="cgt">#REF!</definedName>
    <definedName name="CGT_aph">#REF!</definedName>
    <definedName name="CGT_eqpr">#REF!</definedName>
    <definedName name="CGT_Idiosyncratic_Effects">#REF!</definedName>
    <definedName name="CGT_pd">#REF!</definedName>
    <definedName name="ch">#REF!</definedName>
    <definedName name="Changes">#REF!</definedName>
    <definedName name="claimant_count">#REF!</definedName>
    <definedName name="CLASSIFICATION">#REF!</definedName>
    <definedName name="CLNGC">#REF!</definedName>
    <definedName name="CM">#REF!</definedName>
    <definedName name="CMCA">#REF!</definedName>
    <definedName name="CMCE">#REF!</definedName>
    <definedName name="CMECAQD">#REF!</definedName>
    <definedName name="CMINVC">#REF!</definedName>
    <definedName name="CMIR">#REF!</definedName>
    <definedName name="CMOpBT">#REF!</definedName>
    <definedName name="CMopDT">#REF!</definedName>
    <definedName name="CMOPPM">#REF!</definedName>
    <definedName name="CMQD">#REF!</definedName>
    <definedName name="CMS">#REF!</definedName>
    <definedName name="CMSD">#REF!</definedName>
    <definedName name="cnom_base">#REF!</definedName>
    <definedName name="cnom_change">#REF!</definedName>
    <definedName name="cnom_scenario">#REF!</definedName>
    <definedName name="COL">#REF!</definedName>
    <definedName name="COMBINE">#REF!</definedName>
    <definedName name="Combine_Lookup">#REF!</definedName>
    <definedName name="Combine_Valid">#REF!</definedName>
    <definedName name="Company_Name">#REF!</definedName>
    <definedName name="CompName">#REF!</definedName>
    <definedName name="con_bbl_per_tonne">#REF!</definedName>
    <definedName name="CONADJ">#REF!</definedName>
    <definedName name="Constructed_tracker">#REF!</definedName>
    <definedName name="Control">#REF!</definedName>
    <definedName name="Controls">#REF!</definedName>
    <definedName name="Conv2.1">#REF!</definedName>
    <definedName name="Conv4.1">#REF!</definedName>
    <definedName name="Conv4.11">#REF!</definedName>
    <definedName name="Conv4.12">#REF!</definedName>
    <definedName name="Conv4.13">#REF!</definedName>
    <definedName name="Conv4.2">#REF!</definedName>
    <definedName name="Conv4.3">#REF!</definedName>
    <definedName name="Conv4.4">#REF!</definedName>
    <definedName name="Conv4.5">#REF!</definedName>
    <definedName name="Conv4.6">#REF!</definedName>
    <definedName name="ConvA1">#REF!</definedName>
    <definedName name="ConvA2">#REF!</definedName>
    <definedName name="ConvA3">#REF!</definedName>
    <definedName name="ConvB1">#REF!</definedName>
    <definedName name="ConvB2">#REF!</definedName>
    <definedName name="Cost_element_name">#REF!</definedName>
    <definedName name="COUNTER">#REF!</definedName>
    <definedName name="COVID">#REF!</definedName>
    <definedName name="CPI_base">#REF!</definedName>
    <definedName name="cpi_effect">#REF!</definedName>
    <definedName name="cpi_index_table10">#REF!</definedName>
    <definedName name="CPI_scenario">#REF!</definedName>
    <definedName name="cpi_table1">#REF!</definedName>
    <definedName name="CPIinflation_base">#REF!</definedName>
    <definedName name="CPIinflation_scenario">#REF!</definedName>
    <definedName name="creal_base">#REF!</definedName>
    <definedName name="creal_change">#REF!</definedName>
    <definedName name="creal_scenario">#REF!</definedName>
    <definedName name="creal_table2">#REF!</definedName>
    <definedName name="CSR_CDEL">#REF!</definedName>
    <definedName name="CSR_RDEL">#REF!</definedName>
    <definedName name="CSSAF">#REF!</definedName>
    <definedName name="CSSCAP">#REF!</definedName>
    <definedName name="CSSCOL">#REF!</definedName>
    <definedName name="CSSDPA">#REF!</definedName>
    <definedName name="CSSP">#REF!</definedName>
    <definedName name="CSSPRO">#REF!</definedName>
    <definedName name="CSSS">#REF!</definedName>
    <definedName name="CSSSCfD">#REF!</definedName>
    <definedName name="CSSSCM">#REF!</definedName>
    <definedName name="CSST">#REF!</definedName>
    <definedName name="CSSUPA">#REF!</definedName>
    <definedName name="CT" hidden="1">#REF!</definedName>
    <definedName name="CT_eqpr">#REF!</definedName>
    <definedName name="CT_GFCF">#REF!</definedName>
    <definedName name="CT_NNSGTP">#REF!</definedName>
    <definedName name="CTE">#REF!</definedName>
    <definedName name="CTNABS" hidden="1">#REF!</definedName>
    <definedName name="CUMBUDGET">#REF!</definedName>
    <definedName name="CUMOUTTURN">#REF!</definedName>
    <definedName name="CUMPROFILE">#REF!</definedName>
    <definedName name="CUMTOTAL">#REF!</definedName>
    <definedName name="Cwvu.CapersView." localSheetId="5" hidden="1">#REF!</definedName>
    <definedName name="Cwvu.CapersView." hidden="1">#REF!</definedName>
    <definedName name="Cwvu.Japan_Capers_Ed_Pub." localSheetId="5" hidden="1">#REF!</definedName>
    <definedName name="Cwvu.Japan_Capers_Ed_Pub." hidden="1">#REF!</definedName>
    <definedName name="cxfjhncvbncvbn" hidden="1">#REF!</definedName>
    <definedName name="CxIncRA">#REF!</definedName>
    <definedName name="D">#REF!</definedName>
    <definedName name="DASCFTAB">#REF!</definedName>
    <definedName name="data">#REF!</definedName>
    <definedName name="Data_col1">#REF!</definedName>
    <definedName name="Data_col2">#REF!</definedName>
    <definedName name="Data_col3">#REF!</definedName>
    <definedName name="data2">#REF!</definedName>
    <definedName name="dataa">#REF!</definedName>
    <definedName name="DATAFOR">#REF!</definedName>
    <definedName name="dataq">#REF!</definedName>
    <definedName name="datazone">#REF!</definedName>
    <definedName name="Dates">#REF!</definedName>
    <definedName name="datesa">#REF!</definedName>
    <definedName name="datesq">#REF!</definedName>
    <definedName name="Days">#REF!</definedName>
    <definedName name="ddd" localSheetId="13" hidden="1">{#N/A,#N/A,FALSE,"CGBR95C"}</definedName>
    <definedName name="ddd" hidden="1">{#N/A,#N/A,FALSE,"CGBR95C"}</definedName>
    <definedName name="dddd" localSheetId="13" hidden="1">{#N/A,#N/A,FALSE,"CGBR95C"}</definedName>
    <definedName name="dddd" hidden="1">{#N/A,#N/A,FALSE,"CGBR95C"}</definedName>
    <definedName name="dddddd" hidden="1">#REF!</definedName>
    <definedName name="ddddddd" localSheetId="13" hidden="1">{#N/A,#N/A,FALSE,"CGBR95C"}</definedName>
    <definedName name="ddddddd" hidden="1">{#N/A,#N/A,FALSE,"CGBR95C"}</definedName>
    <definedName name="dddddddddddd" localSheetId="13" hidden="1">{#N/A,#N/A,FALSE,"CGBR95C"}</definedName>
    <definedName name="dddddddddddd" hidden="1">{#N/A,#N/A,FALSE,"CGBR95C"}</definedName>
    <definedName name="DEATHNF">#REF!</definedName>
    <definedName name="DeathsF">#REF!</definedName>
    <definedName name="DeathsM">#REF!</definedName>
    <definedName name="DeathsP">#REF!</definedName>
    <definedName name="DEC">#REF!</definedName>
    <definedName name="DEC_2012">#REF!</definedName>
    <definedName name="DecimalPlaces">0.01</definedName>
    <definedName name="decline">#REF!</definedName>
    <definedName name="decline_126">#REF!</definedName>
    <definedName name="decline_190">#REF!</definedName>
    <definedName name="DELAME">!#REF!</definedName>
    <definedName name="DELINC">#REF!</definedName>
    <definedName name="Dep">#REF!</definedName>
    <definedName name="Dep_3">#REF!</definedName>
    <definedName name="Dep_4">#REF!</definedName>
    <definedName name="Dep_5">#REF!</definedName>
    <definedName name="DEPR">#REF!</definedName>
    <definedName name="df" hidden="1">#REF!</definedName>
    <definedName name="DFA">#REF!</definedName>
    <definedName name="DFAA">#REF!</definedName>
    <definedName name="DFAB">#REF!</definedName>
    <definedName name="DFAC">#REF!</definedName>
    <definedName name="dfdaf" hidden="1">#REF!</definedName>
    <definedName name="dfdf" hidden="1">#REF!</definedName>
    <definedName name="dfdfadfe" hidden="1">#REF!</definedName>
    <definedName name="dfg" localSheetId="13" hidden="1">{#N/A,#N/A,FALSE,"TMCOMP96";#N/A,#N/A,FALSE,"MAT96";#N/A,#N/A,FALSE,"FANDA96";#N/A,#N/A,FALSE,"INTRAN96";#N/A,#N/A,FALSE,"NAA9697";#N/A,#N/A,FALSE,"ECWEBB";#N/A,#N/A,FALSE,"MFT96";#N/A,#N/A,FALSE,"CTrecon"}</definedName>
    <definedName name="dfg" hidden="1">{#N/A,#N/A,FALSE,"TMCOMP96";#N/A,#N/A,FALSE,"MAT96";#N/A,#N/A,FALSE,"FANDA96";#N/A,#N/A,FALSE,"INTRAN96";#N/A,#N/A,FALSE,"NAA9697";#N/A,#N/A,FALSE,"ECWEBB";#N/A,#N/A,FALSE,"MFT96";#N/A,#N/A,FALSE,"CTrecon"}</definedName>
    <definedName name="dfgae" localSheetId="13" hidden="1">{#N/A,#N/A,FALSE,"TMCOMP96";#N/A,#N/A,FALSE,"MAT96";#N/A,#N/A,FALSE,"FANDA96";#N/A,#N/A,FALSE,"INTRAN96";#N/A,#N/A,FALSE,"NAA9697";#N/A,#N/A,FALSE,"ECWEBB";#N/A,#N/A,FALSE,"MFT96";#N/A,#N/A,FALSE,"CTrecon"}</definedName>
    <definedName name="dfgae" hidden="1">{#N/A,#N/A,FALSE,"TMCOMP96";#N/A,#N/A,FALSE,"MAT96";#N/A,#N/A,FALSE,"FANDA96";#N/A,#N/A,FALSE,"INTRAN96";#N/A,#N/A,FALSE,"NAA9697";#N/A,#N/A,FALSE,"ECWEBB";#N/A,#N/A,FALSE,"MFT96";#N/A,#N/A,FALSE,"CTrecon"}</definedName>
    <definedName name="dfgdfg" localSheetId="13" hidden="1">{#N/A,#N/A,FALSE,"CGBR95C"}</definedName>
    <definedName name="dfgdfg" hidden="1">{#N/A,#N/A,FALSE,"CGBR95C"}</definedName>
    <definedName name="dfgg" hidden="1">#REF!</definedName>
    <definedName name="dfrgfdgs" localSheetId="13" hidden="1">{#N/A,#N/A,FALSE,"TMCOMP96";#N/A,#N/A,FALSE,"MAT96";#N/A,#N/A,FALSE,"FANDA96";#N/A,#N/A,FALSE,"INTRAN96";#N/A,#N/A,FALSE,"NAA9697";#N/A,#N/A,FALSE,"ECWEBB";#N/A,#N/A,FALSE,"MFT96";#N/A,#N/A,FALSE,"CTrecon"}</definedName>
    <definedName name="dfrgfdgs" hidden="1">{#N/A,#N/A,FALSE,"TMCOMP96";#N/A,#N/A,FALSE,"MAT96";#N/A,#N/A,FALSE,"FANDA96";#N/A,#N/A,FALSE,"INTRAN96";#N/A,#N/A,FALSE,"NAA9697";#N/A,#N/A,FALSE,"ECWEBB";#N/A,#N/A,FALSE,"MFT96";#N/A,#N/A,FALSE,"CTrecon"}</definedName>
    <definedName name="dfsgsdf" localSheetId="13" hidden="1">{#N/A,#N/A,FALSE,"TMCOMP96";#N/A,#N/A,FALSE,"MAT96";#N/A,#N/A,FALSE,"FANDA96";#N/A,#N/A,FALSE,"INTRAN96";#N/A,#N/A,FALSE,"NAA9697";#N/A,#N/A,FALSE,"ECWEBB";#N/A,#N/A,FALSE,"MFT96";#N/A,#N/A,FALSE,"CTrecon"}</definedName>
    <definedName name="dfsgsdf" hidden="1">{#N/A,#N/A,FALSE,"TMCOMP96";#N/A,#N/A,FALSE,"MAT96";#N/A,#N/A,FALSE,"FANDA96";#N/A,#N/A,FALSE,"INTRAN96";#N/A,#N/A,FALSE,"NAA9697";#N/A,#N/A,FALSE,"ECWEBB";#N/A,#N/A,FALSE,"MFT96";#N/A,#N/A,FALSE,"CTrecon"}</definedName>
    <definedName name="dggh">#REF!</definedName>
    <definedName name="dgsgf" localSheetId="13" hidden="1">{#N/A,#N/A,FALSE,"TMCOMP96";#N/A,#N/A,FALSE,"MAT96";#N/A,#N/A,FALSE,"FANDA96";#N/A,#N/A,FALSE,"INTRAN96";#N/A,#N/A,FALSE,"NAA9697";#N/A,#N/A,FALSE,"ECWEBB";#N/A,#N/A,FALSE,"MFT96";#N/A,#N/A,FALSE,"CTrecon"}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gsgf2" localSheetId="13" hidden="1">{#N/A,#N/A,FALSE,"TMCOMP96";#N/A,#N/A,FALSE,"MAT96";#N/A,#N/A,FALSE,"FANDA96";#N/A,#N/A,FALSE,"INTRAN96";#N/A,#N/A,FALSE,"NAA9697";#N/A,#N/A,FALSE,"ECWEBB";#N/A,#N/A,FALSE,"MFT96";#N/A,#N/A,FALSE,"CTrecon"}</definedName>
    <definedName name="dgsgf2" hidden="1">{#N/A,#N/A,FALSE,"TMCOMP96";#N/A,#N/A,FALSE,"MAT96";#N/A,#N/A,FALSE,"FANDA96";#N/A,#N/A,FALSE,"INTRAN96";#N/A,#N/A,FALSE,"NAA9697";#N/A,#N/A,FALSE,"ECWEBB";#N/A,#N/A,FALSE,"MFT96";#N/A,#N/A,FALSE,"CTrecon"}</definedName>
    <definedName name="Dia_Valid">#REF!</definedName>
    <definedName name="DIR">#REF!</definedName>
    <definedName name="DirData">#REF!</definedName>
    <definedName name="Direct">#REF!</definedName>
    <definedName name="directorate">#REF!</definedName>
    <definedName name="Directoratelive">#REF!</definedName>
    <definedName name="DIS">#REF!</definedName>
    <definedName name="Disability_benefits_CPI">#REF!</definedName>
    <definedName name="Disability_benefits_idiosyncratic">#REF!</definedName>
    <definedName name="Dist_Valid">#REF!</definedName>
    <definedName name="Distribution" hidden="1">#REF!</definedName>
    <definedName name="distribution1" hidden="1">#REF!</definedName>
    <definedName name="DRI">#REF!</definedName>
    <definedName name="Driver_Valid">#REF!</definedName>
    <definedName name="DSF">#REF!</definedName>
    <definedName name="dsfgdfg" localSheetId="13" hidden="1">{#N/A,#N/A,FALSE,"TMCOMP96";#N/A,#N/A,FALSE,"MAT96";#N/A,#N/A,FALSE,"FANDA96";#N/A,#N/A,FALSE,"INTRAN96";#N/A,#N/A,FALSE,"NAA9697";#N/A,#N/A,FALSE,"ECWEBB";#N/A,#N/A,FALSE,"MFT96";#N/A,#N/A,FALSE,"CTrecon"}</definedName>
    <definedName name="dsfgdfg" hidden="1">{#N/A,#N/A,FALSE,"TMCOMP96";#N/A,#N/A,FALSE,"MAT96";#N/A,#N/A,FALSE,"FANDA96";#N/A,#N/A,FALSE,"INTRAN96";#N/A,#N/A,FALSE,"NAA9697";#N/A,#N/A,FALSE,"ECWEBB";#N/A,#N/A,FALSE,"MFT96";#N/A,#N/A,FALSE,"CTrecon"}</definedName>
    <definedName name="dsfgdsfgfdsg" localSheetId="13" hidden="1">{#N/A,#N/A,FALSE,"TMCOMP96";#N/A,#N/A,FALSE,"MAT96";#N/A,#N/A,FALSE,"FANDA96";#N/A,#N/A,FALSE,"INTRAN96";#N/A,#N/A,FALSE,"NAA9697";#N/A,#N/A,FALSE,"ECWEBB";#N/A,#N/A,FALSE,"MFT96";#N/A,#N/A,FALSE,"CTrecon"}</definedName>
    <definedName name="dsfgdsfgfdsg" hidden="1">{#N/A,#N/A,FALSE,"TMCOMP96";#N/A,#N/A,FALSE,"MAT96";#N/A,#N/A,FALSE,"FANDA96";#N/A,#N/A,FALSE,"INTRAN96";#N/A,#N/A,FALSE,"NAA9697";#N/A,#N/A,FALSE,"ECWEBB";#N/A,#N/A,FALSE,"MFT96";#N/A,#N/A,FALSE,"CTrecon"}</definedName>
    <definedName name="dsfgdsg" localSheetId="13" hidden="1">{#N/A,#N/A,FALSE,"TMCOMP96";#N/A,#N/A,FALSE,"MAT96";#N/A,#N/A,FALSE,"FANDA96";#N/A,#N/A,FALSE,"INTRAN96";#N/A,#N/A,FALSE,"NAA9697";#N/A,#N/A,FALSE,"ECWEBB";#N/A,#N/A,FALSE,"MFT96";#N/A,#N/A,FALSE,"CTrecon"}</definedName>
    <definedName name="dsfgdsg" hidden="1">{#N/A,#N/A,FALSE,"TMCOMP96";#N/A,#N/A,FALSE,"MAT96";#N/A,#N/A,FALSE,"FANDA96";#N/A,#N/A,FALSE,"INTRAN96";#N/A,#N/A,FALSE,"NAA9697";#N/A,#N/A,FALSE,"ECWEBB";#N/A,#N/A,FALSE,"MFT96";#N/A,#N/A,FALSE,"CTrecon"}</definedName>
    <definedName name="DSP">#REF!</definedName>
    <definedName name="DSR">#REF!</definedName>
    <definedName name="DSRpq">#REF!</definedName>
    <definedName name="dwl_data">#REF!</definedName>
    <definedName name="dwl_data_fy">#REF!</definedName>
    <definedName name="dwl_data_P09b">#REF!</definedName>
    <definedName name="dwl_dates">#REF!</definedName>
    <definedName name="dwl_dates_fy">#REF!</definedName>
    <definedName name="dwl_dates_P09b">#REF!</definedName>
    <definedName name="dwl_vars">#REF!</definedName>
    <definedName name="dwl_vars_P09b">#REF!</definedName>
    <definedName name="e">#REF!</definedName>
    <definedName name="earnings_effect">#REF!</definedName>
    <definedName name="ECC">#REF!</definedName>
    <definedName name="ECCC">#REF!</definedName>
    <definedName name="ECnames">#REF!</definedName>
    <definedName name="ecscost">#REF!</definedName>
    <definedName name="EDR">#REF!</definedName>
    <definedName name="EDRO">#REF!</definedName>
    <definedName name="ee">#REF!</definedName>
    <definedName name="eeapp">#REF!</definedName>
    <definedName name="eee">#REF!</definedName>
    <definedName name="eeeee">#REF!</definedName>
    <definedName name="EEPTA">#REF!</definedName>
    <definedName name="EFO" hidden="1">#REF!</definedName>
    <definedName name="EINC">#REF!</definedName>
    <definedName name="EINIAT">#REF!</definedName>
    <definedName name="Elast_ALCOHOLS_creal">#REF!</definedName>
    <definedName name="Elast_APD_gdpm">#REF!</definedName>
    <definedName name="Elast_APD_pr">#REF!</definedName>
    <definedName name="Elast_Attendance_Allowance_CPI">#REF!</definedName>
    <definedName name="Elast_Carer__Allowance_CPI">#REF!</definedName>
    <definedName name="Elast_CT_eqpr">#REF!</definedName>
    <definedName name="Elast_CT_IF">#REF!</definedName>
    <definedName name="Elast_CT_nnsgtp">#REF!</definedName>
    <definedName name="Elast_Employment_and_Support_Allowance_CPI">#REF!</definedName>
    <definedName name="Elast_FUEL_DUTY_gdpm">#REF!</definedName>
    <definedName name="Elast_FUEL_DUTY_pbrent">#REF!</definedName>
    <definedName name="Elast_Housing_Benefit_CPI">#REF!</definedName>
    <definedName name="Elast_Housing_Benefit_earn">#REF!</definedName>
    <definedName name="Elast_Housing_Benefit_RPI">#REF!</definedName>
    <definedName name="Elast_Housing_Benefit_TL">#REF!</definedName>
    <definedName name="Elast_HSC_Earn">#REF!</definedName>
    <definedName name="Elast_HSC_employ">#REF!</definedName>
    <definedName name="Elast_IHT_aph">#REF!</definedName>
    <definedName name="Elast_IHT_eqpr">#REF!</definedName>
    <definedName name="Elast_INTEREST_AND_DIVIDENDS_r">#REF!</definedName>
    <definedName name="Elast_IPT_eqpr">#REF!</definedName>
    <definedName name="Elast_JSA_Unemployment">#REF!</definedName>
    <definedName name="Elast_New_State_Pension_CPI">#REF!</definedName>
    <definedName name="Elast_NICS_Employee_earn">#REF!</definedName>
    <definedName name="Elast_NICS_Employer_earn">#REF!</definedName>
    <definedName name="Elast_OFFSHORE_CT_pbrent">#REF!</definedName>
    <definedName name="ELAST_OFFSHORE_CT_RXD">#REF!</definedName>
    <definedName name="Elast_PAYE_earn">#REF!</definedName>
    <definedName name="Elast_PAYE_ETLFS">#REF!</definedName>
    <definedName name="Elast_Pension_Credit_CPI">#REF!</definedName>
    <definedName name="Elast_Pension_Credit_earn">#REF!</definedName>
    <definedName name="Elast_Pensions_TL">#REF!</definedName>
    <definedName name="Elast_Personal_Independence_Payment_CPI">#REF!</definedName>
    <definedName name="Elast_PUBLIC_SECTOR_PENSIONS_cpi">#REF!</definedName>
    <definedName name="Elast_SA_rdep">#REF!</definedName>
    <definedName name="Elast_SDLT_aph">#REF!</definedName>
    <definedName name="Elast_SDLT_pd">#REF!</definedName>
    <definedName name="Elast_STAMPS_eqpr">#REF!</definedName>
    <definedName name="Elast_State_Pension_CPI">#REF!</definedName>
    <definedName name="Elast_Statutory_Maternity_Pay_CPI">#REF!</definedName>
    <definedName name="Elast_Statutory_Maternity_Pay_earn">#REF!</definedName>
    <definedName name="Elast_STUDENT_LOANS_17_18_pr">#REF!</definedName>
    <definedName name="Elast_STUDENT_LOANS_18_19_pr">#REF!</definedName>
    <definedName name="Elast_STUDENT_LOANS_19_20_pr">#REF!</definedName>
    <definedName name="Elast_STUDENT_LOANS_20_21_pr">#REF!</definedName>
    <definedName name="Elast_STUDENT_LOANS_22_23_pr">#REF!</definedName>
    <definedName name="Elast_STUDENT_LOANS_23_24_pr">#REF!</definedName>
    <definedName name="Elast_TAX_CREDITS_cc">#REF!</definedName>
    <definedName name="Elast_TAX_CREDITS_earn">#REF!</definedName>
    <definedName name="Elast_Universal_Credit_CPI">#REF!</definedName>
    <definedName name="Elast_Universal_Credit_earn">#REF!</definedName>
    <definedName name="Elast_VAT_cnom">#REF!</definedName>
    <definedName name="Elast_VAT_mgdpnsa">#REF!</definedName>
    <definedName name="Elast_welfare_empl">#REF!</definedName>
    <definedName name="Elast_welfare_unemp">#REF!</definedName>
    <definedName name="employ_level">#REF!</definedName>
    <definedName name="Employment_and_Support_Allowance_CPI">#REF!</definedName>
    <definedName name="ENCMC">#REF!</definedName>
    <definedName name="EnCMInv">#REF!</definedName>
    <definedName name="EnCMOp">#REF!</definedName>
    <definedName name="endt1">#REF!</definedName>
    <definedName name="endt10">#REF!</definedName>
    <definedName name="endt10and11">#REF!</definedName>
    <definedName name="endt11">#REF!</definedName>
    <definedName name="endt11and12">#REF!</definedName>
    <definedName name="endt12">#REF!</definedName>
    <definedName name="endt12and13">#REF!</definedName>
    <definedName name="endt13">#REF!</definedName>
    <definedName name="endt1b">#REF!</definedName>
    <definedName name="endt1C">#REF!</definedName>
    <definedName name="endt2">#REF!</definedName>
    <definedName name="endt3">#REF!</definedName>
    <definedName name="endt3and4">#REF!</definedName>
    <definedName name="endt4">#REF!</definedName>
    <definedName name="endt4p">#REF!</definedName>
    <definedName name="endt5">#REF!</definedName>
    <definedName name="endt5and6">#REF!</definedName>
    <definedName name="endt7">#REF!</definedName>
    <definedName name="endt7and8">#REF!</definedName>
    <definedName name="endt8">#REF!</definedName>
    <definedName name="endt9">#REF!</definedName>
    <definedName name="endt9and10">#REF!</definedName>
    <definedName name="ENIA">#REF!</definedName>
    <definedName name="ENSA">#REF!</definedName>
    <definedName name="EPT">#REF!</definedName>
    <definedName name="EQPR_base">#REF!</definedName>
    <definedName name="EQPR_change">#REF!</definedName>
    <definedName name="EQPR_change_lag1">#REF!</definedName>
    <definedName name="EQPR_scenario">#REF!</definedName>
    <definedName name="eqpr_table32">#REF!</definedName>
    <definedName name="ERASE">#REF!</definedName>
    <definedName name="erwer">#REF!</definedName>
    <definedName name="ESA_idiosyncratic">#REF!</definedName>
    <definedName name="ETIRG">#REF!</definedName>
    <definedName name="ETIRGC">#REF!</definedName>
    <definedName name="ETIRGC2">#REF!</definedName>
    <definedName name="ETIRGC3">#REF!</definedName>
    <definedName name="ETIRGC4">#REF!</definedName>
    <definedName name="ETIRGC5">#REF!</definedName>
    <definedName name="ETIRGORAV">#REF!</definedName>
    <definedName name="ETIRGORAV2">#REF!</definedName>
    <definedName name="ETIRGORAV3">#REF!</definedName>
    <definedName name="ETIRGORAV4">#REF!</definedName>
    <definedName name="ETIRGORAV5">#REF!</definedName>
    <definedName name="ETLFS_base">#REF!</definedName>
    <definedName name="ETLFS_change">#REF!</definedName>
    <definedName name="ETLFS_growth_base">#REF!</definedName>
    <definedName name="ETLFS_growth_scenario">#REF!</definedName>
    <definedName name="ETLFS_scenario">#REF!</definedName>
    <definedName name="etlfs_table32">#REF!</definedName>
    <definedName name="Ev">#REF!</definedName>
    <definedName name="ExBBCNLRA">#REF!</definedName>
    <definedName name="ExCC">#REF!</definedName>
    <definedName name="Excel_BuiltIn__FilterDatabase_1">#REF!</definedName>
    <definedName name="Excel_BuiltIn__FilterDatabase_1_1">#REF!</definedName>
    <definedName name="Excess_fares">#REF!</definedName>
    <definedName name="exch_rate">#REF!</definedName>
    <definedName name="EXCMC">#REF!</definedName>
    <definedName name="ExCMInv">#REF!</definedName>
    <definedName name="EXCMOp">#REF!</definedName>
    <definedName name="export_route_lookup_area">#REF!</definedName>
    <definedName name="ExRO">#REF!</definedName>
    <definedName name="_xlnm.Extract">#REF!</definedName>
    <definedName name="ExtraProfiles" hidden="1">#REF!</definedName>
    <definedName name="ExtraProfiless" hidden="1">#REF!</definedName>
    <definedName name="f" localSheetId="13" hidden="1">{"'PRODUCTIONCOST SHEET'!$B$3:$G$48"}</definedName>
    <definedName name="f" localSheetId="14" hidden="1">{"'PRODUCTIONCOST SHEET'!$B$3:$G$48"}</definedName>
    <definedName name="f" localSheetId="5" hidden="1">{"'PRODUCTIONCOST SHEET'!$B$3:$G$48"}</definedName>
    <definedName name="f" hidden="1">{"'PRODUCTIONCOST SHEET'!$B$3:$G$48"}</definedName>
    <definedName name="FactAA">#REF!</definedName>
    <definedName name="FactBB">#REF!</definedName>
    <definedName name="FactX">#REF!</definedName>
    <definedName name="FactY">#REF!</definedName>
    <definedName name="FactZ">#REF!</definedName>
    <definedName name="FDDD" localSheetId="13" hidden="1">{#N/A,#N/A,FALSE,"TMCOMP96";#N/A,#N/A,FALSE,"MAT96";#N/A,#N/A,FALSE,"FANDA96";#N/A,#N/A,FALSE,"INTRAN96";#N/A,#N/A,FALSE,"NAA9697";#N/A,#N/A,FALSE,"ECWEBB";#N/A,#N/A,FALSE,"MFT96";#N/A,#N/A,FALSE,"CTrecon"}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dgfgfd" localSheetId="13" hidden="1">{#N/A,#N/A,FALSE,"TMCOMP96";#N/A,#N/A,FALSE,"MAT96";#N/A,#N/A,FALSE,"FANDA96";#N/A,#N/A,FALSE,"INTRAN96";#N/A,#N/A,FALSE,"NAA9697";#N/A,#N/A,FALSE,"ECWEBB";#N/A,#N/A,FALSE,"MFT96";#N/A,#N/A,FALSE,"CTrecon"}</definedName>
    <definedName name="fdgfgfd" hidden="1">{#N/A,#N/A,FALSE,"TMCOMP96";#N/A,#N/A,FALSE,"MAT96";#N/A,#N/A,FALSE,"FANDA96";#N/A,#N/A,FALSE,"INTRAN96";#N/A,#N/A,FALSE,"NAA9697";#N/A,#N/A,FALSE,"ECWEBB";#N/A,#N/A,FALSE,"MFT96";#N/A,#N/A,FALSE,"CTrecon"}</definedName>
    <definedName name="fdsgfdg" hidden="1">#REF!</definedName>
    <definedName name="FEB">#REF!</definedName>
    <definedName name="FEB_2012">#REF!</definedName>
    <definedName name="ff" localSheetId="13" hidden="1">{#N/A,#N/A,FALSE,"PRJCTED MNTHLY QTY's"}</definedName>
    <definedName name="ff" localSheetId="14" hidden="1">{#N/A,#N/A,FALSE,"PRJCTED MNTHLY QTY's"}</definedName>
    <definedName name="ff" localSheetId="5" hidden="1">{#N/A,#N/A,FALSE,"PRJCTED MNTHLY QTY's"}</definedName>
    <definedName name="ff" hidden="1">{#N/A,#N/A,FALSE,"PRJCTED MNTHLY QTY's"}</definedName>
    <definedName name="fffff" localSheetId="13" hidden="1">{#N/A,#N/A,FALSE,"PRJCTED QTRLY QTY's"}</definedName>
    <definedName name="fffff" localSheetId="14" hidden="1">{#N/A,#N/A,FALSE,"PRJCTED QTRLY QTY's"}</definedName>
    <definedName name="fffff" localSheetId="5" hidden="1">{#N/A,#N/A,FALSE,"PRJCTED QTRLY QTY's"}</definedName>
    <definedName name="fffff" hidden="1">{#N/A,#N/A,FALSE,"PRJCTED QTRLY QTY's"}</definedName>
    <definedName name="fffffffff" localSheetId="13" hidden="1">{#N/A,#N/A,FALSE,"CGBR95C"}</definedName>
    <definedName name="fffffffff" hidden="1">{#N/A,#N/A,FALSE,"CGBR95C"}</definedName>
    <definedName name="fg" localSheetId="13" hidden="1">{#N/A,#N/A,FALSE,"TMCOMP96";#N/A,#N/A,FALSE,"MAT96";#N/A,#N/A,FALSE,"FANDA96";#N/A,#N/A,FALSE,"INTRAN96";#N/A,#N/A,FALSE,"NAA9697";#N/A,#N/A,FALSE,"ECWEBB";#N/A,#N/A,FALSE,"MFT96";#N/A,#N/A,FALSE,"CTrecon"}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dd" localSheetId="13" hidden="1">{#N/A,#N/A,FALSE,"TMCOMP96";#N/A,#N/A,FALSE,"MAT96";#N/A,#N/A,FALSE,"FANDA96";#N/A,#N/A,FALSE,"INTRAN96";#N/A,#N/A,FALSE,"NAA9697";#N/A,#N/A,FALSE,"ECWEBB";#N/A,#N/A,FALSE,"MFT96";#N/A,#N/A,FALSE,"CTrecon"}</definedName>
    <definedName name="fgdd" hidden="1">{#N/A,#N/A,FALSE,"TMCOMP96";#N/A,#N/A,FALSE,"MAT96";#N/A,#N/A,FALSE,"FANDA96";#N/A,#N/A,FALSE,"INTRAN96";#N/A,#N/A,FALSE,"NAA9697";#N/A,#N/A,FALSE,"ECWEBB";#N/A,#N/A,FALSE,"MFT96";#N/A,#N/A,FALSE,"CTrecon"}</definedName>
    <definedName name="fgdgd" localSheetId="13" hidden="1">{#N/A,#N/A,FALSE,"TMCOMP96";#N/A,#N/A,FALSE,"MAT96";#N/A,#N/A,FALSE,"FANDA96";#N/A,#N/A,FALSE,"INTRAN96";#N/A,#N/A,FALSE,"NAA9697";#N/A,#N/A,FALSE,"ECWEBB";#N/A,#N/A,FALSE,"MFT96";#N/A,#N/A,FALSE,"CTrecon"}</definedName>
    <definedName name="fgdgd" hidden="1">{#N/A,#N/A,FALSE,"TMCOMP96";#N/A,#N/A,FALSE,"MAT96";#N/A,#N/A,FALSE,"FANDA96";#N/A,#N/A,FALSE,"INTRAN96";#N/A,#N/A,FALSE,"NAA9697";#N/A,#N/A,FALSE,"ECWEBB";#N/A,#N/A,FALSE,"MFT96";#N/A,#N/A,FALSE,"CTrecon"}</definedName>
    <definedName name="fgfd" localSheetId="13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g" localSheetId="13" hidden="1">{#N/A,#N/A,FALSE,"TMCOMP96";#N/A,#N/A,FALSE,"MAT96";#N/A,#N/A,FALSE,"FANDA96";#N/A,#N/A,FALSE,"INTRAN96";#N/A,#N/A,FALSE,"NAA9697";#N/A,#N/A,FALSE,"ECWEBB";#N/A,#N/A,FALSE,"MFT96";#N/A,#N/A,FALSE,"CTrecon"}</definedName>
    <definedName name="fgg" hidden="1">{#N/A,#N/A,FALSE,"TMCOMP96";#N/A,#N/A,FALSE,"MAT96";#N/A,#N/A,FALSE,"FANDA96";#N/A,#N/A,FALSE,"INTRAN96";#N/A,#N/A,FALSE,"NAA9697";#N/A,#N/A,FALSE,"ECWEBB";#N/A,#N/A,FALSE,"MFT96";#N/A,#N/A,FALSE,"CTrecon"}</definedName>
    <definedName name="fgh">#REF!</definedName>
    <definedName name="fghfgh" localSheetId="13" hidden="1">{#N/A,#N/A,FALSE,"TMCOMP96";#N/A,#N/A,FALSE,"MAT96";#N/A,#N/A,FALSE,"FANDA96";#N/A,#N/A,FALSE,"INTRAN96";#N/A,#N/A,FALSE,"NAA9697";#N/A,#N/A,FALSE,"ECWEBB";#N/A,#N/A,FALSE,"MFT96";#N/A,#N/A,FALSE,"CTrecon"}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hg" hidden="1">#REF!</definedName>
    <definedName name="FIELD">#REF!</definedName>
    <definedName name="Field_names_area">#REF!</definedName>
    <definedName name="FILE">#REF!</definedName>
    <definedName name="Filter">#REF!</definedName>
    <definedName name="First_3C">#REF!</definedName>
    <definedName name="Fiscal_year_period">#REF!</definedName>
    <definedName name="fiscalevent">#REF!</definedName>
    <definedName name="fiscalevent2">#REF!</definedName>
    <definedName name="Fnc_Qtr">#REF!</definedName>
    <definedName name="Fnc_Year">#REF!</definedName>
    <definedName name="Folder">#REF!</definedName>
    <definedName name="Forecast">#REF!</definedName>
    <definedName name="ForecastColumn">#REF!</definedName>
    <definedName name="ForecastRow">#REF!</definedName>
    <definedName name="Foreign_travel">#REF!</definedName>
    <definedName name="formatCol">#REF!</definedName>
    <definedName name="formatRow">#REF!</definedName>
    <definedName name="formBT">#REF!</definedName>
    <definedName name="Fornote">#REF!</definedName>
    <definedName name="FP">#REF!</definedName>
    <definedName name="FTI">#REF!</definedName>
    <definedName name="FTIRG">#REF!</definedName>
    <definedName name="FTIRG2">#REF!</definedName>
    <definedName name="FTIRGC">#REF!</definedName>
    <definedName name="FTIRGC3">#REF!</definedName>
    <definedName name="FTIRGC4">#REF!</definedName>
    <definedName name="FTIRGC5">#REF!</definedName>
    <definedName name="ftirgdepn">#REF!</definedName>
    <definedName name="FTIRGDepn2">#REF!</definedName>
    <definedName name="FTIRGDepn3">#REF!</definedName>
    <definedName name="FTIRGDepn4">#REF!</definedName>
    <definedName name="FTIRGDEPN5">#REF!</definedName>
    <definedName name="FTRANDATAFY">#REF!</definedName>
    <definedName name="FTRANDATEFY">#REF!</definedName>
    <definedName name="FTRANVAR">#REF!</definedName>
    <definedName name="fudge_factor">#REF!</definedName>
    <definedName name="fudge_factor_136">#REF!</definedName>
    <definedName name="fudge_factor_15">#REF!</definedName>
    <definedName name="fudge_factor_174">#REF!</definedName>
    <definedName name="fudge_factor_177">#REF!</definedName>
    <definedName name="fudge_factor_191">#REF!</definedName>
    <definedName name="fudge_factor_207">#REF!</definedName>
    <definedName name="fudge_factor_229">#REF!</definedName>
    <definedName name="fudge_factor_48">#REF!</definedName>
    <definedName name="fudge_factor_61">#REF!</definedName>
    <definedName name="fudge_factor_72">#REF!</definedName>
    <definedName name="fuel_duty">#REF!</definedName>
    <definedName name="FUEL_DUTY_gdpm">#REF!</definedName>
    <definedName name="Fuel_Duty_Idiosyncratic_Effects">#REF!</definedName>
    <definedName name="FUEL_DUTY_pbrent">#REF!</definedName>
    <definedName name="FUEL_DUTY_pr">#REF!</definedName>
    <definedName name="FYADD">#REF!</definedName>
    <definedName name="FYDSP">#REF!</definedName>
    <definedName name="fyu" hidden="1">#REF!</definedName>
    <definedName name="g" hidden="1">#REF!</definedName>
    <definedName name="gap_table1">#REF!</definedName>
    <definedName name="Gas_1P_replacement">#REF!</definedName>
    <definedName name="Gas_2P_replacement">#REF!</definedName>
    <definedName name="Gas_3P_replacement">#REF!</definedName>
    <definedName name="GDN">#REF!</definedName>
    <definedName name="GDN_PF">#REF!</definedName>
    <definedName name="GDNpf">#REF!</definedName>
    <definedName name="GDPM_base">#REF!</definedName>
    <definedName name="GDPM_change">#REF!</definedName>
    <definedName name="GDPM_scenario">#REF!</definedName>
    <definedName name="gdpm_table32">#REF!</definedName>
    <definedName name="General_CDEL">OFFSET(#REF!,0,0,MAX(#REF!)-1,1)</definedName>
    <definedName name="General_RDEL">OFFSET(#REF!,0,0,MAX(#REF!)-1,1)</definedName>
    <definedName name="gf" hidden="1">#REF!</definedName>
    <definedName name="gfd" hidden="1">#REF!</definedName>
    <definedName name="gg" hidden="1">#REF!</definedName>
    <definedName name="ghdfdfgdfg" hidden="1">#REF!</definedName>
    <definedName name="GHGC">#REF!</definedName>
    <definedName name="GHGIM">#REF!</definedName>
    <definedName name="GHGIR">#REF!</definedName>
    <definedName name="ghj" localSheetId="13" hidden="1">{#N/A,#N/A,FALSE,"TMCOMP96";#N/A,#N/A,FALSE,"MAT96";#N/A,#N/A,FALSE,"FANDA96";#N/A,#N/A,FALSE,"INTRAN96";#N/A,#N/A,FALSE,"NAA9697";#N/A,#N/A,FALSE,"ECWEBB";#N/A,#N/A,FALSE,"MFT96";#N/A,#N/A,FALSE,"CTrecon"}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jk" localSheetId="13" hidden="1">{#N/A,#N/A,FALSE,"DI 2 YEAR MASTER SCHEDULE"}</definedName>
    <definedName name="gjk" localSheetId="14" hidden="1">{#N/A,#N/A,FALSE,"DI 2 YEAR MASTER SCHEDULE"}</definedName>
    <definedName name="gjk" localSheetId="5" hidden="1">{#N/A,#N/A,FALSE,"DI 2 YEAR MASTER SCHEDULE"}</definedName>
    <definedName name="gjk" hidden="1">{#N/A,#N/A,FALSE,"DI 2 YEAR MASTER SCHEDULE"}</definedName>
    <definedName name="GovCalc">#REF!</definedName>
    <definedName name="GPS_Fees">#REF!</definedName>
    <definedName name="Grade">#REF!</definedName>
    <definedName name="GRAPH">#REF!</definedName>
    <definedName name="GRAPHS">#REF!</definedName>
    <definedName name="gwge" localSheetId="5" hidden="1">#REF!</definedName>
    <definedName name="gwge" hidden="1">#REF!</definedName>
    <definedName name="H" hidden="1">#REF!</definedName>
    <definedName name="hag">#REF!</definedName>
    <definedName name="hfrse4" localSheetId="13" hidden="1">{#N/A,#N/A,FALSE,"TMCOMP96";#N/A,#N/A,FALSE,"MAT96";#N/A,#N/A,FALSE,"FANDA96";#N/A,#N/A,FALSE,"INTRAN96";#N/A,#N/A,FALSE,"NAA9697";#N/A,#N/A,FALSE,"ECWEBB";#N/A,#N/A,FALSE,"MFT96";#N/A,#N/A,FALSE,"CTrecon"}</definedName>
    <definedName name="hfrse4" hidden="1">{#N/A,#N/A,FALSE,"TMCOMP96";#N/A,#N/A,FALSE,"MAT96";#N/A,#N/A,FALSE,"FANDA96";#N/A,#N/A,FALSE,"INTRAN96";#N/A,#N/A,FALSE,"NAA9697";#N/A,#N/A,FALSE,"ECWEBB";#N/A,#N/A,FALSE,"MFT96";#N/A,#N/A,FALSE,"CTrecon"}</definedName>
    <definedName name="hguj" localSheetId="13" hidden="1">{#N/A,#N/A,FALSE,"TMCOMP96";#N/A,#N/A,FALSE,"MAT96";#N/A,#N/A,FALSE,"FANDA96";#N/A,#N/A,FALSE,"INTRAN96";#N/A,#N/A,FALSE,"NAA9697";#N/A,#N/A,FALSE,"ECWEBB";#N/A,#N/A,FALSE,"MFT96";#N/A,#N/A,FALSE,"CTrecon"}</definedName>
    <definedName name="hguj" hidden="1">{#N/A,#N/A,FALSE,"TMCOMP96";#N/A,#N/A,FALSE,"MAT96";#N/A,#N/A,FALSE,"FANDA96";#N/A,#N/A,FALSE,"INTRAN96";#N/A,#N/A,FALSE,"NAA9697";#N/A,#N/A,FALSE,"ECWEBB";#N/A,#N/A,FALSE,"MFT96";#N/A,#N/A,FALSE,"CTrecon"}</definedName>
    <definedName name="hh" localSheetId="1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1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5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hhhhh" localSheetId="13" hidden="1">{#N/A,#N/A,FALSE,"CGBR95C"}</definedName>
    <definedName name="hhhhhhh" hidden="1">{#N/A,#N/A,FALSE,"CGBR95C"}</definedName>
    <definedName name="Historical">#REF!</definedName>
    <definedName name="hmrc_welfare">#REF!</definedName>
    <definedName name="HMRC_WELFARE___19_20_cpi">#REF!</definedName>
    <definedName name="HMRC_WELFARE__18_19_cpi">#REF!</definedName>
    <definedName name="HMRC_Welfare_Idiosyncratic_Effects">#REF!</definedName>
    <definedName name="HoD">#REF!</definedName>
    <definedName name="Hor">#REF!</definedName>
    <definedName name="Horizontal">#REF!</definedName>
    <definedName name="HSC_EARN">#REF!</definedName>
    <definedName name="HSC_EMPLOY">#REF!</definedName>
    <definedName name="HSC_Levy">#REF!</definedName>
    <definedName name="HTML_CodePage" hidden="1">1252</definedName>
    <definedName name="HTML_Control" localSheetId="13" hidden="1">{"'PRODUCTIONCOST SHEET'!$B$3:$G$48"}</definedName>
    <definedName name="HTML_Control" localSheetId="14" hidden="1">{"'PRODUCTIONCOST SHEET'!$B$3:$G$48"}</definedName>
    <definedName name="HTML_Control" localSheetId="5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hvbmvbm">#REF!</definedName>
    <definedName name="i" hidden="1">#REF!</definedName>
    <definedName name="IDK" hidden="1">#REF!</definedName>
    <definedName name="IE_inc_pc_byl">#REF!</definedName>
    <definedName name="IF_base">#REF!</definedName>
    <definedName name="IF_change">#REF!</definedName>
    <definedName name="IF_scenario">#REF!</definedName>
    <definedName name="if_table6">#REF!</definedName>
    <definedName name="iht">#REF!</definedName>
    <definedName name="IHT_aph">#REF!</definedName>
    <definedName name="IHT_eqpr">#REF!</definedName>
    <definedName name="IHT_Idiosyncratic_Effects">#REF!</definedName>
    <definedName name="ilgupPbr">#REF!</definedName>
    <definedName name="imf" hidden="1">#REF!</definedName>
    <definedName name="ImpProb">#REF!</definedName>
    <definedName name="inc_poc_chngs">#REF!</definedName>
    <definedName name="indicator">#REF!</definedName>
    <definedName name="Inflation_cap_base">#REF!</definedName>
    <definedName name="Inflation_cap_scenario">#REF!</definedName>
    <definedName name="initial">#REF!</definedName>
    <definedName name="INPUT">#REF!</definedName>
    <definedName name="INPUT_BOX">#REF!</definedName>
    <definedName name="INSIDEAEF">#REF!</definedName>
    <definedName name="INTEREST_AND_DIVIDENDS_r">#REF!</definedName>
    <definedName name="Interest_Div__Idiosyncratic_Effects">#REF!</definedName>
    <definedName name="interest_dividends">#REF!</definedName>
    <definedName name="intid">#REF!</definedName>
    <definedName name="IONT">#REF!</definedName>
    <definedName name="ipt">#REF!</definedName>
    <definedName name="IPT_eqpr">#REF!</definedName>
    <definedName name="IPT_Idiosyncratic_Effects">#REF!</definedName>
    <definedName name="IPTIRG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"06/22/2018 13:52:39"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SA">#REF!</definedName>
    <definedName name="ISE">#REF!</definedName>
    <definedName name="istar">#REF!</definedName>
    <definedName name="It">#REF!</definedName>
    <definedName name="ITA">#REF!</definedName>
    <definedName name="ITC">#REF!</definedName>
    <definedName name="ITP">#REF!</definedName>
    <definedName name="j" hidden="1">#REF!</definedName>
    <definedName name="JAN">#REF!</definedName>
    <definedName name="JAN_2012">#REF!</definedName>
    <definedName name="JanpopF">#REF!</definedName>
    <definedName name="janpopm">#REF!</definedName>
    <definedName name="janpopp">#REF!</definedName>
    <definedName name="jhj" localSheetId="13" hidden="1">{#N/A,#N/A,FALSE,"TMCOMP96";#N/A,#N/A,FALSE,"MAT96";#N/A,#N/A,FALSE,"FANDA96";#N/A,#N/A,FALSE,"INTRAN96";#N/A,#N/A,FALSE,"NAA9697";#N/A,#N/A,FALSE,"ECWEBB";#N/A,#N/A,FALSE,"MFT96";#N/A,#N/A,FALSE,"CTrecon"}</definedName>
    <definedName name="jhj" hidden="1">{#N/A,#N/A,FALSE,"TMCOMP96";#N/A,#N/A,FALSE,"MAT96";#N/A,#N/A,FALSE,"FANDA96";#N/A,#N/A,FALSE,"INTRAN96";#N/A,#N/A,FALSE,"NAA9697";#N/A,#N/A,FALSE,"ECWEBB";#N/A,#N/A,FALSE,"MFT96";#N/A,#N/A,FALSE,"CTrecon"}</definedName>
    <definedName name="jhkgh" localSheetId="13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localSheetId="13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jj" localSheetId="13" hidden="1">{#N/A,#N/A,FALSE,"TMCOMP96";#N/A,#N/A,FALSE,"MAT96";#N/A,#N/A,FALSE,"FANDA96";#N/A,#N/A,FALSE,"INTRAN96";#N/A,#N/A,FALSE,"NAA9697";#N/A,#N/A,FALSE,"ECWEBB";#N/A,#N/A,FALSE,"MFT96";#N/A,#N/A,FALSE,"CTrecon"}</definedName>
    <definedName name="jjj" hidden="1">{#N/A,#N/A,FALSE,"TMCOMP96";#N/A,#N/A,FALSE,"MAT96";#N/A,#N/A,FALSE,"FANDA96";#N/A,#N/A,FALSE,"INTRAN96";#N/A,#N/A,FALSE,"NAA9697";#N/A,#N/A,FALSE,"ECWEBB";#N/A,#N/A,FALSE,"MFT96";#N/A,#N/A,FALSE,"CTrecon"}</definedName>
    <definedName name="jjuy" hidden="1">#REF!</definedName>
    <definedName name="jkyuh" localSheetId="13" hidden="1">{#N/A,#N/A,FALSE,"TMCOMP96";#N/A,#N/A,FALSE,"MAT96";#N/A,#N/A,FALSE,"FANDA96";#N/A,#N/A,FALSE,"INTRAN96";#N/A,#N/A,FALSE,"NAA9697";#N/A,#N/A,FALSE,"ECWEBB";#N/A,#N/A,FALSE,"MFT96";#N/A,#N/A,FALSE,"CTrecon"}</definedName>
    <definedName name="jkyuh" hidden="1">{#N/A,#N/A,FALSE,"TMCOMP96";#N/A,#N/A,FALSE,"MAT96";#N/A,#N/A,FALSE,"FANDA96";#N/A,#N/A,FALSE,"INTRAN96";#N/A,#N/A,FALSE,"NAA9697";#N/A,#N/A,FALSE,"ECWEBB";#N/A,#N/A,FALSE,"MFT96";#N/A,#N/A,FALSE,"CTrecon"}</definedName>
    <definedName name="Job_Type">#REF!</definedName>
    <definedName name="Joule_per_BTU">#REF!</definedName>
    <definedName name="JUL_2012">#REF!</definedName>
    <definedName name="JUL_2013">#REF!</definedName>
    <definedName name="JULY">#REF!</definedName>
    <definedName name="JULY2">#REF!</definedName>
    <definedName name="JUN_2012">#REF!</definedName>
    <definedName name="JUN_2013">#REF!</definedName>
    <definedName name="JUNE">#REF!</definedName>
    <definedName name="JUNE2">#REF!</definedName>
    <definedName name="jyuhj" localSheetId="13" hidden="1">{#N/A,#N/A,FALSE,"TMCOMP96";#N/A,#N/A,FALSE,"MAT96";#N/A,#N/A,FALSE,"FANDA96";#N/A,#N/A,FALSE,"INTRAN96";#N/A,#N/A,FALSE,"NAA9697";#N/A,#N/A,FALSE,"ECWEBB";#N/A,#N/A,FALSE,"MFT96";#N/A,#N/A,FALSE,"CTrecon"}</definedName>
    <definedName name="jyuhj" hidden="1">{#N/A,#N/A,FALSE,"TMCOMP96";#N/A,#N/A,FALSE,"MAT96";#N/A,#N/A,FALSE,"FANDA96";#N/A,#N/A,FALSE,"INTRAN96";#N/A,#N/A,FALSE,"NAA9697";#N/A,#N/A,FALSE,"ECWEBB";#N/A,#N/A,FALSE,"MFT96";#N/A,#N/A,FALSE,"CTrecon"}</definedName>
    <definedName name="K">#REF!</definedName>
    <definedName name="Key">#REF!</definedName>
    <definedName name="kkk" hidden="1">#REF!</definedName>
    <definedName name="KPI">#REF!</definedName>
    <definedName name="Kt">#REF!</definedName>
    <definedName name="l" localSheetId="13" hidden="1">{#N/A,#N/A,FALSE,"DI 2 YEAR MASTER SCHEDULE"}</definedName>
    <definedName name="l" localSheetId="14" hidden="1">{#N/A,#N/A,FALSE,"DI 2 YEAR MASTER SCHEDULE"}</definedName>
    <definedName name="l" localSheetId="5" hidden="1">{#N/A,#N/A,FALSE,"DI 2 YEAR MASTER SCHEDULE"}</definedName>
    <definedName name="l" hidden="1">{#N/A,#N/A,FALSE,"DI 2 YEAR MASTER SCHEDULE"}</definedName>
    <definedName name="LA_List">#REF!</definedName>
    <definedName name="Label">!#REF!</definedName>
    <definedName name="Last_3C">#REF!</definedName>
    <definedName name="Last_round">#REF!</definedName>
    <definedName name="last_year">#REF!</definedName>
    <definedName name="last_year_alias">#REF!</definedName>
    <definedName name="LastEco">#REF!</definedName>
    <definedName name="lat_data">#REF!</definedName>
    <definedName name="lat_date">#REF!</definedName>
    <definedName name="lat_var">#REF!</definedName>
    <definedName name="lease">#REF!</definedName>
    <definedName name="LF">#REF!</definedName>
    <definedName name="LFA">#REF!</definedName>
    <definedName name="LFE">#REF!</definedName>
    <definedName name="LFt">#REF!</definedName>
    <definedName name="Liquid__Reserves">#REF!</definedName>
    <definedName name="ListOffset" hidden="1">1</definedName>
    <definedName name="lkl" localSheetId="13" hidden="1">{#N/A,#N/A,FALSE,"DI 2 YEAR MASTER SCHEDULE"}</definedName>
    <definedName name="lkl" localSheetId="14" hidden="1">{#N/A,#N/A,FALSE,"DI 2 YEAR MASTER SCHEDULE"}</definedName>
    <definedName name="lkl" localSheetId="5" hidden="1">{#N/A,#N/A,FALSE,"DI 2 YEAR MASTER SCHEDULE"}</definedName>
    <definedName name="lkl" hidden="1">{#N/A,#N/A,FALSE,"DI 2 YEAR MASTER SCHEDULE"}</definedName>
    <definedName name="lll" hidden="1">#REF!</definedName>
    <definedName name="LoBDATA">#REF!</definedName>
    <definedName name="Location">#REF!</definedName>
    <definedName name="Lookup_Sheets">#REF!</definedName>
    <definedName name="LRCIC">#REF!</definedName>
    <definedName name="LRD">#REF!</definedName>
    <definedName name="m_identity">#REF!</definedName>
    <definedName name="m_PCFM_year_t">#REF!</definedName>
    <definedName name="m3_per_boe">#REF!</definedName>
    <definedName name="MAPPING">#REF!</definedName>
    <definedName name="MAPPING2">#REF!</definedName>
    <definedName name="MAR_2012">#REF!</definedName>
    <definedName name="MARCH">#REF!</definedName>
    <definedName name="MARCH2">#REF!</definedName>
    <definedName name="Mary">#REF!</definedName>
    <definedName name="Mat__Type_Array">#REF!</definedName>
    <definedName name="Mat_Type_Row">#REF!</definedName>
    <definedName name="Mat_Valid">#REF!</definedName>
    <definedName name="Matrix">#REF!</definedName>
    <definedName name="MAY">#REF!</definedName>
    <definedName name="MAY_2012">#REF!</definedName>
    <definedName name="MAY_2013">#REF!</definedName>
    <definedName name="MCIR">#REF!</definedName>
    <definedName name="MDIR">#REF!</definedName>
    <definedName name="MGDPNSA_base">#REF!</definedName>
    <definedName name="MGDPNSA_change">#REF!</definedName>
    <definedName name="MGDPNSA_scenario">#REF!</definedName>
    <definedName name="mgdpnsa_table32">#REF!</definedName>
    <definedName name="MI_base">#REF!</definedName>
    <definedName name="MI_change_lag1">#REF!</definedName>
    <definedName name="MI_scenario">#REF!</definedName>
    <definedName name="mi_table32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M2">#REF!</definedName>
    <definedName name="MigrantsP">#REF!</definedName>
    <definedName name="Migration">#REF!</definedName>
    <definedName name="Mileage">#REF!</definedName>
    <definedName name="mine" localSheetId="13" hidden="1">{#N/A,#N/A,FALSE,"CGBR95C"}</definedName>
    <definedName name="mine" hidden="1">{#N/A,#N/A,FALSE,"CGBR95C"}</definedName>
    <definedName name="MIR">#REF!</definedName>
    <definedName name="MIRAS">#REF!</definedName>
    <definedName name="mm" localSheetId="1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1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" hidden="1">#REF!</definedName>
    <definedName name="mmmm" localSheetId="1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1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OD">#REF!</definedName>
    <definedName name="Month">#REF!</definedName>
    <definedName name="Months">#REF!</definedName>
    <definedName name="MonthVL">#REF!</definedName>
    <definedName name="MPR">#REF!</definedName>
    <definedName name="MR">#REF!</definedName>
    <definedName name="MRM">#REF!</definedName>
    <definedName name="MTC">#REF!</definedName>
    <definedName name="mxF">#REF!</definedName>
    <definedName name="mxM">#REF!</definedName>
    <definedName name="mxP">#REF!</definedName>
    <definedName name="myNamedRange">#REF!</definedName>
    <definedName name="n" localSheetId="13" hidden="1">{#N/A,#N/A,FALSE,"TMCOMP96";#N/A,#N/A,FALSE,"MAT96";#N/A,#N/A,FALSE,"FANDA96";#N/A,#N/A,FALSE,"INTRAN96";#N/A,#N/A,FALSE,"NAA9697";#N/A,#N/A,FALSE,"ECWEBB";#N/A,#N/A,FALSE,"MFT96";#N/A,#N/A,FALSE,"CTrecon"}</definedName>
    <definedName name="n" hidden="1">{#N/A,#N/A,FALSE,"TMCOMP96";#N/A,#N/A,FALSE,"MAT96";#N/A,#N/A,FALSE,"FANDA96";#N/A,#N/A,FALSE,"INTRAN96";#N/A,#N/A,FALSE,"NAA9697";#N/A,#N/A,FALSE,"ECWEBB";#N/A,#N/A,FALSE,"MFT96";#N/A,#N/A,FALSE,"CTrecon"}</definedName>
    <definedName name="name" localSheetId="13" hidden="1">{#N/A,#N/A,FALSE,"Assessment";#N/A,#N/A,FALSE,"Staffing";#N/A,#N/A,FALSE,"Hires";#N/A,#N/A,FALSE,"Assumptions"}</definedName>
    <definedName name="name" hidden="1">{#N/A,#N/A,FALSE,"Assessment";#N/A,#N/A,FALSE,"Staffing";#N/A,#N/A,FALSE,"Hires";#N/A,#N/A,FALSE,"Assumptions"}</definedName>
    <definedName name="Names">#REF!</definedName>
    <definedName name="NC">#REF!</definedName>
    <definedName name="NEARNONCASH">#REF!</definedName>
    <definedName name="new" localSheetId="13" hidden="1">{#N/A,#N/A,FALSE,"TMCOMP96";#N/A,#N/A,FALSE,"MAT96";#N/A,#N/A,FALSE,"FANDA96";#N/A,#N/A,FALSE,"INTRAN96";#N/A,#N/A,FALSE,"NAA9697";#N/A,#N/A,FALSE,"ECWEBB";#N/A,#N/A,FALSE,"MFT96";#N/A,#N/A,FALSE,"CTrecon"}</definedName>
    <definedName name="new" hidden="1">{#N/A,#N/A,FALSE,"TMCOMP96";#N/A,#N/A,FALSE,"MAT96";#N/A,#N/A,FALSE,"FANDA96";#N/A,#N/A,FALSE,"INTRAN96";#N/A,#N/A,FALSE,"NAA9697";#N/A,#N/A,FALSE,"ECWEBB";#N/A,#N/A,FALSE,"MFT96";#N/A,#N/A,FALSE,"CTrecon"}</definedName>
    <definedName name="new_rpi">#REF!</definedName>
    <definedName name="New_State_Pension_CPI">#REF!</definedName>
    <definedName name="NGL_bbl_per_tonne">#REF!</definedName>
    <definedName name="nhsa">#REF!</definedName>
    <definedName name="nhsdefs">#REF!</definedName>
    <definedName name="nhsdp">#REF!</definedName>
    <definedName name="nhstot">#REF!</definedName>
    <definedName name="NIA">#REF!</definedName>
    <definedName name="NIAIE">#REF!</definedName>
    <definedName name="NIAINT">#REF!</definedName>
    <definedName name="NIAR">#REF!</definedName>
    <definedName name="NIAV">#REF!</definedName>
    <definedName name="NICF">#REF!</definedName>
    <definedName name="NICF2">#REF!</definedName>
    <definedName name="nics">#REF!</definedName>
    <definedName name="NICS_cpi">#REF!</definedName>
    <definedName name="NICS_Employee_earn">#REF!</definedName>
    <definedName name="NICS_Employee_employ">#REF!</definedName>
    <definedName name="NICs_Employer_earn">#REF!</definedName>
    <definedName name="NICS_Employer_employ">#REF!</definedName>
    <definedName name="NICS_Idiosyncratic_Effects">#REF!</definedName>
    <definedName name="nlfo">#REF!</definedName>
    <definedName name="nlfout">#REF!</definedName>
    <definedName name="nlfp">#REF!</definedName>
    <definedName name="nlfpcout">#REF!</definedName>
    <definedName name="nn" localSheetId="13" hidden="1">{#N/A,#N/A,FALSE,"PRJCTED QTRLY $'s"}</definedName>
    <definedName name="nn" localSheetId="14" hidden="1">{#N/A,#N/A,FALSE,"PRJCTED QTRLY $'s"}</definedName>
    <definedName name="nn" localSheetId="5" hidden="1">{#N/A,#N/A,FALSE,"PRJCTED QTRLY $'s"}</definedName>
    <definedName name="nn" hidden="1">{#N/A,#N/A,FALSE,"PRJCTED QTRLY $'s"}</definedName>
    <definedName name="nnn" hidden="1">#REF!</definedName>
    <definedName name="NNSGTP_base">#REF!</definedName>
    <definedName name="NNSGTP_change">#REF!</definedName>
    <definedName name="NNSGTP_change_lag1">#REF!</definedName>
    <definedName name="NNSGTP_scenario">#REF!</definedName>
    <definedName name="nnsgtp_table32">#REF!</definedName>
    <definedName name="nnsgva_table30">#REF!</definedName>
    <definedName name="no_member">#REF!</definedName>
    <definedName name="NOCONFLICT" localSheetId="13" hidden="1">{#N/A,#N/A,FALSE,"TMCOMP96";#N/A,#N/A,FALSE,"MAT96";#N/A,#N/A,FALSE,"FANDA96";#N/A,#N/A,FALSE,"INTRAN96";#N/A,#N/A,FALSE,"NAA9697";#N/A,#N/A,FALSE,"ECWEBB";#N/A,#N/A,FALSE,"MFT96";#N/A,#N/A,FALSE,"CTrecon"}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m">#REF!</definedName>
    <definedName name="Nominal">#REF!</definedName>
    <definedName name="Nominals">#REF!</definedName>
    <definedName name="Not_being_used">#REF!</definedName>
    <definedName name="NOV">#REF!</definedName>
    <definedName name="NOV_2012">#REF!</definedName>
    <definedName name="NTPC">#REF!</definedName>
    <definedName name="num">#REF!</definedName>
    <definedName name="Number">#REF!,#REF!,#REF!,#REF!,#REF!,#REF!,#REF!,#REF!,#REF!,#REF!,#REF!,#REF!</definedName>
    <definedName name="NumberofYear">#REF!</definedName>
    <definedName name="OCT">#REF!</definedName>
    <definedName name="OCT_2012">#REF!</definedName>
    <definedName name="OCT_2013">#REF!</definedName>
    <definedName name="OFET">#REF!</definedName>
    <definedName name="offshore_ct">#REF!</definedName>
    <definedName name="Offshore_CT_Idiosyncratic_Effects">#REF!</definedName>
    <definedName name="OFFSHORE_CT_pbrent">#REF!</definedName>
    <definedName name="OFFSHORE_CT_RXD">#REF!</definedName>
    <definedName name="OIL">#REF!</definedName>
    <definedName name="Oil_1P_replacement">#REF!</definedName>
    <definedName name="Oil_2P_replacement">#REF!</definedName>
    <definedName name="Oil_3P_replacement">#REF!</definedName>
    <definedName name="oil_bbl_per_tonne">#REF!</definedName>
    <definedName name="OIP">#REF!</definedName>
    <definedName name="OIR">#REF!</definedName>
    <definedName name="old_rpi">#REF!</definedName>
    <definedName name="OMC">#REF!</definedName>
    <definedName name="ONS_NAA">#REF!</definedName>
    <definedName name="Onshore_CT_Idiosyncratic_Effects">#REF!</definedName>
    <definedName name="oooo" hidden="1">#REF!</definedName>
    <definedName name="Operator_filter">#REF!</definedName>
    <definedName name="OPTC">#REF!</definedName>
    <definedName name="Option2" localSheetId="13" hidden="1">{#N/A,#N/A,FALSE,"TMCOMP96";#N/A,#N/A,FALSE,"MAT96";#N/A,#N/A,FALSE,"FANDA96";#N/A,#N/A,FALSE,"INTRAN96";#N/A,#N/A,FALSE,"NAA9697";#N/A,#N/A,FALSE,"ECWEBB";#N/A,#N/A,FALSE,"MFT96";#N/A,#N/A,FALSE,"CTrecon"}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SC">#REF!</definedName>
    <definedName name="Oth_COINS_data">#REF!</definedName>
    <definedName name="Other_CPI">#REF!</definedName>
    <definedName name="Other_Earnings">#REF!</definedName>
    <definedName name="Other_TL">#REF!</definedName>
    <definedName name="oto">#REF!</definedName>
    <definedName name="otout">#REF!</definedName>
    <definedName name="otp">#REF!</definedName>
    <definedName name="OUTPUT">#REF!</definedName>
    <definedName name="OUTSIDEAEF">#REF!</definedName>
    <definedName name="OUTTURN">#REF!</definedName>
    <definedName name="P3_">#REF!</definedName>
    <definedName name="P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l_Workbook_GUID" hidden="1">"LJ9YVKRJVQ1A1KNUG7XIT5A9"</definedName>
    <definedName name="PALL">#REF!</definedName>
    <definedName name="parents">!#REF!</definedName>
    <definedName name="Paste_values">#REF!</definedName>
    <definedName name="PAT">#REF!</definedName>
    <definedName name="paye">#REF!</definedName>
    <definedName name="PAYE_cpi">#REF!</definedName>
    <definedName name="PAYE_earn">#REF!</definedName>
    <definedName name="PAYE_employ">#REF!</definedName>
    <definedName name="PAYE_Idiosyncratic_Effects">#REF!</definedName>
    <definedName name="PBRENT_base">#REF!</definedName>
    <definedName name="PBRENT_change">#REF!</definedName>
    <definedName name="PBRENT_scenario">#REF!</definedName>
    <definedName name="pbrent_table32">#REF!</definedName>
    <definedName name="PCCapDEL">#REF!</definedName>
    <definedName name="pcspsa">#REF!</definedName>
    <definedName name="pcspsdp">#REF!</definedName>
    <definedName name="pcspstot">#REF!</definedName>
    <definedName name="PD_base">#REF!</definedName>
    <definedName name="PD_change">#REF!</definedName>
    <definedName name="PD_change_lag1">#REF!</definedName>
    <definedName name="PD_scenario">#REF!</definedName>
    <definedName name="pd_table32">#REF!</definedName>
    <definedName name="peacekeeping">!#REF!</definedName>
    <definedName name="PEAK2">#REF!</definedName>
    <definedName name="PEAK3">#REF!</definedName>
    <definedName name="PEAKA">#REF!</definedName>
    <definedName name="PEF_ID">#REF!</definedName>
    <definedName name="Pension_CPI">#REF!</definedName>
    <definedName name="Pensionadj">#REF!</definedName>
    <definedName name="Pensions_earn">#REF!</definedName>
    <definedName name="Pensions_idiosyncratic">#REF!</definedName>
    <definedName name="Pensions_TL">#REF!</definedName>
    <definedName name="Period_Name">#REF!</definedName>
    <definedName name="Personal_Independence_Payment_CPI">#REF!</definedName>
    <definedName name="pgapweight">#REF!</definedName>
    <definedName name="PGDP_base">#REF!</definedName>
    <definedName name="PGDP_scenario">#REF!</definedName>
    <definedName name="pgdp_table11">#REF!</definedName>
    <definedName name="Philippa">#REF!</definedName>
    <definedName name="PINDEX">#REF!</definedName>
    <definedName name="Pipe_Length">#REF!</definedName>
    <definedName name="PMIRAS">#REF!</definedName>
    <definedName name="PNIFIN">#REF!</definedName>
    <definedName name="PNIFIND">#REF!</definedName>
    <definedName name="PNIFINL">#REF!</definedName>
    <definedName name="PNIFOUT">#REF!</definedName>
    <definedName name="Pop" hidden="1">#REF!</definedName>
    <definedName name="Population" hidden="1">#REF!</definedName>
    <definedName name="Post_Economy">#REF!</definedName>
    <definedName name="potatoe" localSheetId="13" hidden="1">{#N/A,#N/A,FALSE,"Comp. of IMBEs all bens.  T8";#N/A,#N/A,FALSE,"Comp. of IMBE with provision.T4";#N/A,#N/A,FALSE,"Comp. IMBE with Sep PES.  T6"}</definedName>
    <definedName name="potatoe" hidden="1">{#N/A,#N/A,FALSE,"Comp. of IMBEs all bens.  T8";#N/A,#N/A,FALSE,"Comp. of IMBE with provision.T4";#N/A,#N/A,FALSE,"Comp. IMBE with Sep PES.  T6"}</definedName>
    <definedName name="POTHERS">#REF!</definedName>
    <definedName name="pp" hidden="1">#REF!</definedName>
    <definedName name="PPAYE">#REF!</definedName>
    <definedName name="PPbyMonth">#REF!</definedName>
    <definedName name="ppp" hidden="1">#REF!</definedName>
    <definedName name="PR">#REF!</definedName>
    <definedName name="PR_base">#REF!</definedName>
    <definedName name="pr_index_table10">#REF!</definedName>
    <definedName name="PR_scenario">#REF!</definedName>
    <definedName name="pr_table1">#REF!</definedName>
    <definedName name="Previous">#REF!</definedName>
    <definedName name="Prince">#REF!</definedName>
    <definedName name="PRinflation_base">#REF!</definedName>
    <definedName name="PRinflation_change">#REF!</definedName>
    <definedName name="PRinflation_scenario">#REF!</definedName>
    <definedName name="print">#REF!</definedName>
    <definedName name="_xlnm.Print_Area" localSheetId="10">'2.05 Revenue - ODI'!$A$1:$Q$215</definedName>
    <definedName name="_xlnm.Print_Area" localSheetId="1">Contents!$A$1:$G$40</definedName>
    <definedName name="_xlnm.Print_Titles">#N/A</definedName>
    <definedName name="PRINT1">#REF!</definedName>
    <definedName name="PRINT2">#REF!</definedName>
    <definedName name="PRINT20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8">#REF!</definedName>
    <definedName name="PRINTA">#REF!</definedName>
    <definedName name="PRINTC">#REF!</definedName>
    <definedName name="Printtab">#REF!</definedName>
    <definedName name="Printtab10">#REF!</definedName>
    <definedName name="Printtab11">#REF!</definedName>
    <definedName name="Printtab2">#REF!</definedName>
    <definedName name="Printtab3">#REF!</definedName>
    <definedName name="Printtab4">#REF!</definedName>
    <definedName name="Printtab5">#REF!</definedName>
    <definedName name="Printtab6">#REF!</definedName>
    <definedName name="printtab7">#REF!</definedName>
    <definedName name="Printtab8">#REF!</definedName>
    <definedName name="Prodtest" hidden="1">#REF!</definedName>
    <definedName name="PROFILE">#REF!</definedName>
    <definedName name="Profile?_YES_NO_filter">#REF!</definedName>
    <definedName name="Profiles" hidden="1">#REF!</definedName>
    <definedName name="Projections" hidden="1">#REF!</definedName>
    <definedName name="PRt">#REF!</definedName>
    <definedName name="PS_pensions_CPI">#REF!</definedName>
    <definedName name="PS_pensions_earn">#REF!</definedName>
    <definedName name="PSAT_Area">#REF!</definedName>
    <definedName name="PSAT_date">#REF!</definedName>
    <definedName name="PSAT_Name">#REF!</definedName>
    <definedName name="PSCHEDC">#REF!</definedName>
    <definedName name="PSF4CY">#REF!</definedName>
    <definedName name="pstar">#REF!</definedName>
    <definedName name="PT" comment="Pass through Items">#REF!</definedName>
    <definedName name="PTIS">#REF!</definedName>
    <definedName name="PTM">#REF!</definedName>
    <definedName name="PTRA">#REF!</definedName>
    <definedName name="PTt" comment="Pass through Items">#REF!</definedName>
    <definedName name="PTV">#REF!</definedName>
    <definedName name="PU">#REF!</definedName>
    <definedName name="public_sector_pensions">#REF!</definedName>
    <definedName name="PUBLIC_SECTOR_PENSIONS_cpi">#REF!</definedName>
    <definedName name="PVF">#REF!</definedName>
    <definedName name="q" hidden="1">#REF!</definedName>
    <definedName name="QDAIR">#REF!</definedName>
    <definedName name="QDFIR">#REF!</definedName>
    <definedName name="qqq" hidden="1">#REF!</definedName>
    <definedName name="qs" localSheetId="13" hidden="1">{#N/A,#N/A,FALSE,"PRJCTED MNTHLY QTY's"}</definedName>
    <definedName name="qs" localSheetId="14" hidden="1">{#N/A,#N/A,FALSE,"PRJCTED MNTHLY QTY's"}</definedName>
    <definedName name="qs" localSheetId="5" hidden="1">{#N/A,#N/A,FALSE,"PRJCTED MNTHLY QTY's"}</definedName>
    <definedName name="qs" hidden="1">{#N/A,#N/A,FALSE,"PRJCTED MNTHLY QTY's"}</definedName>
    <definedName name="QTFIR">#REF!</definedName>
    <definedName name="QtrlyData">#REF!</definedName>
    <definedName name="QUARTER">#REF!</definedName>
    <definedName name="Quarters">#REF!</definedName>
    <definedName name="R_base">#REF!</definedName>
    <definedName name="R_change">#REF!</definedName>
    <definedName name="R_scenario">#REF!</definedName>
    <definedName name="r_table1">#REF!</definedName>
    <definedName name="RADD">#REF!</definedName>
    <definedName name="Rail_Travel">#REF!</definedName>
    <definedName name="RAREnCA">#REF!</definedName>
    <definedName name="ratio">#REF!</definedName>
    <definedName name="RB">#REF!</definedName>
    <definedName name="RBA">#REF!</definedName>
    <definedName name="RBC">#REF!</definedName>
    <definedName name="RBCAP">#REF!</definedName>
    <definedName name="RBE">#REF!</definedName>
    <definedName name="RBF">#REF!</definedName>
    <definedName name="RBIR">#REF!</definedName>
    <definedName name="RBt">#REF!</definedName>
    <definedName name="RCOM">#REF!</definedName>
    <definedName name="RCOR">#REF!</definedName>
    <definedName name="RDEL">OFFSET(#REF!,0,0,MAX(#REF!),1)</definedName>
    <definedName name="RDEP_base">#REF!</definedName>
    <definedName name="RDEP_change">#REF!</definedName>
    <definedName name="RDEP_scenario">#REF!</definedName>
    <definedName name="rdep_table32">#REF!</definedName>
    <definedName name="Rec" localSheetId="13" hidden="1">{#N/A,#N/A,FALSE,"TMCOMP96";#N/A,#N/A,FALSE,"MAT96";#N/A,#N/A,FALSE,"FANDA96";#N/A,#N/A,FALSE,"INTRAN96";#N/A,#N/A,FALSE,"NAA9697";#N/A,#N/A,FALSE,"ECWEBB";#N/A,#N/A,FALSE,"MFT96";#N/A,#N/A,FALSE,"CTrecon"}</definedName>
    <definedName name="Rec" hidden="1">{#N/A,#N/A,FALSE,"TMCOMP96";#N/A,#N/A,FALSE,"MAT96";#N/A,#N/A,FALSE,"FANDA96";#N/A,#N/A,FALSE,"INTRAN96";#N/A,#N/A,FALSE,"NAA9697";#N/A,#N/A,FALSE,"ECWEBB";#N/A,#N/A,FALSE,"MFT96";#N/A,#N/A,FALSE,"CTrecon"}</definedName>
    <definedName name="Receipts">OFFSET(#REF!,0,0,MAX(#REF!),1)</definedName>
    <definedName name="ReceiptsColumn">#REF!</definedName>
    <definedName name="ReceiptsRow">#REF!</definedName>
    <definedName name="ReductionTargets">#REF!</definedName>
    <definedName name="Regulatory_Year_ending_31st_March_2021">#REF!</definedName>
    <definedName name="RegYear">#REF!</definedName>
    <definedName name="RegYr">#REF!</definedName>
    <definedName name="ReOpenerOutputs">#REF!</definedName>
    <definedName name="REP">#REF!</definedName>
    <definedName name="rerg" hidden="1">#REF!</definedName>
    <definedName name="Res_codes_table">#REF!</definedName>
    <definedName name="ResAME">#REF!</definedName>
    <definedName name="RESCAP">#REF!</definedName>
    <definedName name="ResDEL">#REF!</definedName>
    <definedName name="Reserves_data_sort_area">#REF!</definedName>
    <definedName name="Results" hidden="1">#REF!</definedName>
    <definedName name="REV">#REF!</definedName>
    <definedName name="RFIIR">#REF!</definedName>
    <definedName name="RGDATA">#REF!</definedName>
    <definedName name="RI">#REF!</definedName>
    <definedName name="RICOL">#REF!</definedName>
    <definedName name="RIDPA">#REF!</definedName>
    <definedName name="RIDPA1213">#REF!</definedName>
    <definedName name="RIDPA201213">#REF!</definedName>
    <definedName name="RIEC">#REF!</definedName>
    <definedName name="RILT">#REF!</definedName>
    <definedName name="RIP">#REF!</definedName>
    <definedName name="RiskAfterRecalcMacro" localSheetId="14" hidden="1">"Simulation"</definedName>
    <definedName name="RiskAfterRecalcMacro" localSheetId="5" hidden="1">"Simulation"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atrix">#REF!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localSheetId="14" hidden="1">100</definedName>
    <definedName name="RiskNumIterations" localSheetId="5" hidden="1">100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localSheetId="14" hidden="1">TRUE</definedName>
    <definedName name="RiskRunAfterRecalcMacro" localSheetId="5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localSheetId="14" hidden="1">FALSE</definedName>
    <definedName name="RiskUseMultipleCPUs" localSheetId="5" hidden="1">FALSE</definedName>
    <definedName name="RiskUseMultipleCPUs" hidden="1">TRUE</definedName>
    <definedName name="RIUPA">#REF!</definedName>
    <definedName name="RIUT">#REF!</definedName>
    <definedName name="RLOC">#REF!</definedName>
    <definedName name="RNC">#REF!</definedName>
    <definedName name="rngTable1">#REF!</definedName>
    <definedName name="rngTable2">#REF!</definedName>
    <definedName name="rngTable20">#REF!</definedName>
    <definedName name="rngTable3">#REF!</definedName>
    <definedName name="rngTable4">#REF!</definedName>
    <definedName name="rngTable5">#REF!</definedName>
    <definedName name="rngTable6">#REF!</definedName>
    <definedName name="rngTable7">#REF!</definedName>
    <definedName name="RNOEC">#REF!</definedName>
    <definedName name="RNOExC">#REF!</definedName>
    <definedName name="RODEC">#REF!</definedName>
    <definedName name="RODExC">#REF!</definedName>
    <definedName name="ROPExC">#REF!</definedName>
    <definedName name="ROUND">#REF!</definedName>
    <definedName name="round_to">#REF!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Row_H">#REF!</definedName>
    <definedName name="rpi_effect">#REF!</definedName>
    <definedName name="RPIA">#REF!</definedName>
    <definedName name="RPIF">#REF!</definedName>
    <definedName name="RSXdata">#REF!</definedName>
    <definedName name="rter">#REF!</definedName>
    <definedName name="Rwvu.CapersView." localSheetId="5" hidden="1">#REF!</definedName>
    <definedName name="Rwvu.CapersView." hidden="1">#REF!</definedName>
    <definedName name="Rwvu.Japan_Capers_Ed_Pub." hidden="1">#REF!</definedName>
    <definedName name="Rwvu.KJP_CC." hidden="1">#REF!</definedName>
    <definedName name="RXD_base">#REF!</definedName>
    <definedName name="RXD_change">#REF!</definedName>
    <definedName name="RXD_scenario">#REF!</definedName>
    <definedName name="S" hidden="1">#REF!</definedName>
    <definedName name="S20_">#REF!</definedName>
    <definedName name="sa">#REF!</definedName>
    <definedName name="SA_cpi">#REF!</definedName>
    <definedName name="SA_Idiosyncratic_Effects">#REF!</definedName>
    <definedName name="SA_mi">#REF!</definedName>
    <definedName name="SA_NNSGTP">#REF!</definedName>
    <definedName name="SA_rdep">#REF!</definedName>
    <definedName name="SAFTIRG">#REF!</definedName>
    <definedName name="SAFTIRG1">#REF!</definedName>
    <definedName name="SAFTIRG2">#REF!</definedName>
    <definedName name="SAFTIRG3">#REF!</definedName>
    <definedName name="SAFTIRG4">#REF!</definedName>
    <definedName name="SAFTIRG5">#REF!</definedName>
    <definedName name="sal">#REF!</definedName>
    <definedName name="SAPBEXdnldView" hidden="1">"461Z8W8GZ2NCOWL40KSCH2RT2"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C">#REF!</definedName>
    <definedName name="scale_by">#REF!</definedName>
    <definedName name="Scen">#REF!</definedName>
    <definedName name="scf_per_boe">#REF!</definedName>
    <definedName name="SCHD">#REF!</definedName>
    <definedName name="SCMR">#REF!</definedName>
    <definedName name="SCOA">!#REF!</definedName>
    <definedName name="Score">#REF!</definedName>
    <definedName name="sdf" localSheetId="13" hidden="1">{#N/A,#N/A,FALSE,"TMCOMP96";#N/A,#N/A,FALSE,"MAT96";#N/A,#N/A,FALSE,"FANDA96";#N/A,#N/A,FALSE,"INTRAN96";#N/A,#N/A,FALSE,"NAA9697";#N/A,#N/A,FALSE,"ECWEBB";#N/A,#N/A,FALSE,"MFT96";#N/A,#N/A,FALSE,"CTrecon"}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localSheetId="13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g" localSheetId="13" hidden="1">{#N/A,#N/A,FALSE,"TMCOMP96";#N/A,#N/A,FALSE,"MAT96";#N/A,#N/A,FALSE,"FANDA96";#N/A,#N/A,FALSE,"INTRAN96";#N/A,#N/A,FALSE,"NAA9697";#N/A,#N/A,FALSE,"ECWEBB";#N/A,#N/A,FALSE,"MFT96";#N/A,#N/A,FALSE,"CTrecon"}</definedName>
    <definedName name="sdfg" hidden="1">{#N/A,#N/A,FALSE,"TMCOMP96";#N/A,#N/A,FALSE,"MAT96";#N/A,#N/A,FALSE,"FANDA96";#N/A,#N/A,FALSE,"INTRAN96";#N/A,#N/A,FALSE,"NAA9697";#N/A,#N/A,FALSE,"ECWEBB";#N/A,#N/A,FALSE,"MFT96";#N/A,#N/A,FALSE,"CTrecon"}</definedName>
    <definedName name="sdfgd" hidden="1">#REF!</definedName>
    <definedName name="sdfgdfg" localSheetId="13" hidden="1">{#N/A,#N/A,FALSE,"TMCOMP96";#N/A,#N/A,FALSE,"MAT96";#N/A,#N/A,FALSE,"FANDA96";#N/A,#N/A,FALSE,"INTRAN96";#N/A,#N/A,FALSE,"NAA9697";#N/A,#N/A,FALSE,"ECWEBB";#N/A,#N/A,FALSE,"MFT96";#N/A,#N/A,FALSE,"CTrecon"}</definedName>
    <definedName name="sdfgdfg" hidden="1">{#N/A,#N/A,FALSE,"TMCOMP96";#N/A,#N/A,FALSE,"MAT96";#N/A,#N/A,FALSE,"FANDA96";#N/A,#N/A,FALSE,"INTRAN96";#N/A,#N/A,FALSE,"NAA9697";#N/A,#N/A,FALSE,"ECWEBB";#N/A,#N/A,FALSE,"MFT96";#N/A,#N/A,FALSE,"CTrecon"}</definedName>
    <definedName name="sdfgds" localSheetId="13" hidden="1">{#N/A,#N/A,FALSE,"TMCOMP96";#N/A,#N/A,FALSE,"MAT96";#N/A,#N/A,FALSE,"FANDA96";#N/A,#N/A,FALSE,"INTRAN96";#N/A,#N/A,FALSE,"NAA9697";#N/A,#N/A,FALSE,"ECWEBB";#N/A,#N/A,FALSE,"MFT96";#N/A,#N/A,FALSE,"CTrecon"}</definedName>
    <definedName name="sdfgds" hidden="1">{#N/A,#N/A,FALSE,"TMCOMP96";#N/A,#N/A,FALSE,"MAT96";#N/A,#N/A,FALSE,"FANDA96";#N/A,#N/A,FALSE,"INTRAN96";#N/A,#N/A,FALSE,"NAA9697";#N/A,#N/A,FALSE,"ECWEBB";#N/A,#N/A,FALSE,"MFT96";#N/A,#N/A,FALSE,"CTrecon"}</definedName>
    <definedName name="sdfgfdg" hidden="1">#REF!</definedName>
    <definedName name="sdgshdg" localSheetId="13" hidden="1">{#N/A,#N/A,FALSE,"TMCOMP96";#N/A,#N/A,FALSE,"MAT96";#N/A,#N/A,FALSE,"FANDA96";#N/A,#N/A,FALSE,"INTRAN96";#N/A,#N/A,FALSE,"NAA9697";#N/A,#N/A,FALSE,"ECWEBB";#N/A,#N/A,FALSE,"MFT96";#N/A,#N/A,FALSE,"CTrecon"}</definedName>
    <definedName name="sdgshdg" hidden="1">{#N/A,#N/A,FALSE,"TMCOMP96";#N/A,#N/A,FALSE,"MAT96";#N/A,#N/A,FALSE,"FANDA96";#N/A,#N/A,FALSE,"INTRAN96";#N/A,#N/A,FALSE,"NAA9697";#N/A,#N/A,FALSE,"ECWEBB";#N/A,#N/A,FALSE,"MFT96";#N/A,#N/A,FALSE,"CTrecon"}</definedName>
    <definedName name="sdlt">#REF!</definedName>
    <definedName name="SDLT_aph">#REF!</definedName>
    <definedName name="SDLT_Idiosyncratic_Effects">#REF!</definedName>
    <definedName name="SDLT_pd">#REF!</definedName>
    <definedName name="SEA">#REF!</definedName>
    <definedName name="SEAPRO">#REF!</definedName>
    <definedName name="section">#REF!,#REF!</definedName>
    <definedName name="select_GDN_name">#REF!</definedName>
    <definedName name="sencount" hidden="1">2</definedName>
    <definedName name="SEP_2012">#REF!</definedName>
    <definedName name="SEP_2013">#REF!</definedName>
    <definedName name="SEPT">#REF!</definedName>
    <definedName name="SEPT2">#REF!</definedName>
    <definedName name="SER">#REF!</definedName>
    <definedName name="SERLIMIT">#REF!</definedName>
    <definedName name="sfad" localSheetId="13" hidden="1">{#N/A,#N/A,FALSE,"TMCOMP96";#N/A,#N/A,FALSE,"MAT96";#N/A,#N/A,FALSE,"FANDA96";#N/A,#N/A,FALSE,"INTRAN96";#N/A,#N/A,FALSE,"NAA9697";#N/A,#N/A,FALSE,"ECWEBB";#N/A,#N/A,FALSE,"MFT96";#N/A,#N/A,FALSE,"CTrecon"}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FI">#REF!</definedName>
    <definedName name="SG_data">#REF!</definedName>
    <definedName name="ShadedArea">#REF!,#REF!,#REF!,#REF!,#REF!,#REF!,#REF!,#REF!,#REF!,#REF!</definedName>
    <definedName name="SHCP">#REF!</definedName>
    <definedName name="Shrink">#REF!</definedName>
    <definedName name="shrinkage">#REF!</definedName>
    <definedName name="shrinkage_174">#REF!</definedName>
    <definedName name="ShrinkInc">#REF!</definedName>
    <definedName name="SIR">#REF!</definedName>
    <definedName name="SIT">#REF!</definedName>
    <definedName name="SKPI">#REF!</definedName>
    <definedName name="SKPIC">#REF!</definedName>
    <definedName name="SKPICAP">#REF!</definedName>
    <definedName name="SKPICOL">#REF!</definedName>
    <definedName name="SKPIDPA">#REF!</definedName>
    <definedName name="SKPIPRO">#REF!</definedName>
    <definedName name="SKPIT">#REF!</definedName>
    <definedName name="SKPIUPA">#REF!</definedName>
    <definedName name="SOBR">#REF!</definedName>
    <definedName name="SOEMR">#REF!</definedName>
    <definedName name="SOEMRCO">#REF!</definedName>
    <definedName name="SOEMRDRI">#REF!</definedName>
    <definedName name="SOEMRINC">#REF!</definedName>
    <definedName name="SOK">#REF!</definedName>
    <definedName name="SOMOD">#REF!</definedName>
    <definedName name="SOMR">#REF!</definedName>
    <definedName name="SOOIRC">#REF!</definedName>
    <definedName name="SOPU">#REF!</definedName>
    <definedName name="SOREntc">#REF!</definedName>
    <definedName name="SOREV">#REF!</definedName>
    <definedName name="SORExC">#REF!</definedName>
    <definedName name="SOTRU">#REF!</definedName>
    <definedName name="Specialism">#REF!</definedName>
    <definedName name="Spendsum">!#REF!</definedName>
    <definedName name="Spring">#REF!</definedName>
    <definedName name="SS">#REF!</definedName>
    <definedName name="SSC">#REF!</definedName>
    <definedName name="SSCAP">#REF!</definedName>
    <definedName name="SSCOL">#REF!</definedName>
    <definedName name="SSDPA">#REF!</definedName>
    <definedName name="SSI">#REF!</definedName>
    <definedName name="SSO">#REF!</definedName>
    <definedName name="SSPRO">#REF!</definedName>
    <definedName name="SSS">#REF!</definedName>
    <definedName name="SSSAF">#REF!</definedName>
    <definedName name="SSSCAP">#REF!</definedName>
    <definedName name="SSSCOL">#REF!</definedName>
    <definedName name="SSSDPA">#REF!</definedName>
    <definedName name="SSSP">#REF!</definedName>
    <definedName name="SSSPRO">#REF!</definedName>
    <definedName name="ssssssss" hidden="1">#REF!</definedName>
    <definedName name="sssssssss" hidden="1">#REF!</definedName>
    <definedName name="SSST">#REF!</definedName>
    <definedName name="SSSUPA">#REF!</definedName>
    <definedName name="SST">#REF!</definedName>
    <definedName name="SSUPA">#REF!</definedName>
    <definedName name="STAMP">#REF!</definedName>
    <definedName name="STAMPS_eqpr">#REF!</definedName>
    <definedName name="START">#REF!</definedName>
    <definedName name="Start_of_Checks">#REF!</definedName>
    <definedName name="State_Pension_CPI">#REF!</definedName>
    <definedName name="Status_3C">#REF!</definedName>
    <definedName name="Statutory_Maternity_Pay_CPI">#REF!</definedName>
    <definedName name="Statutory_Maternity_Pay_earn">#REF!</definedName>
    <definedName name="STIP">#REF!</definedName>
    <definedName name="STOP">#REF!</definedName>
    <definedName name="student_loans">#REF!</definedName>
    <definedName name="STUDENT_LOANS__17_18_pr">#REF!</definedName>
    <definedName name="STUDENT_LOANS__18_19_pr">#REF!</definedName>
    <definedName name="STUDENT_LOANS__19_20_pr">#REF!</definedName>
    <definedName name="STUDENT_LOANS__20_21_pr">#REF!</definedName>
    <definedName name="STUDENT_LOANS__21_22_pr">#REF!</definedName>
    <definedName name="STUDENT_LOANS__22_23_pr">#REF!</definedName>
    <definedName name="STUDENT_LOANS__23_24_pr">#REF!</definedName>
    <definedName name="Student_loans_Idiosyncratic_Effects">#REF!</definedName>
    <definedName name="SUBROU">#REF!</definedName>
    <definedName name="Subsistence">#REF!</definedName>
    <definedName name="SubTIRG">#REF!</definedName>
    <definedName name="subtotal_oil_gas">#REF!</definedName>
    <definedName name="subtotals">#REF!</definedName>
    <definedName name="Sum_Length">#REF!</definedName>
    <definedName name="Sumif_count">#REF!</definedName>
    <definedName name="Summary2">#REF!</definedName>
    <definedName name="summaryf">#REF!</definedName>
    <definedName name="summarym">#REF!</definedName>
    <definedName name="summaryp">#REF!</definedName>
    <definedName name="Supplementary_tables">#REF!</definedName>
    <definedName name="Swvu.CapersView." localSheetId="5" hidden="1">#REF!</definedName>
    <definedName name="Swvu.CapersView." hidden="1">#REF!</definedName>
    <definedName name="Swvu.Japan_Capers_Ed_Pub." localSheetId="5" hidden="1">#REF!</definedName>
    <definedName name="Swvu.Japan_Capers_Ed_Pub." hidden="1">#REF!</definedName>
    <definedName name="Swvu.KJP_CC." hidden="1">#REF!</definedName>
    <definedName name="Symbol_3C_0">#REF!</definedName>
    <definedName name="Symbol_3C_1">#REF!</definedName>
    <definedName name="Symbol_3C_2">#REF!</definedName>
    <definedName name="Symbol_3C_3">#REF!</definedName>
    <definedName name="Symbol_3C_4">#REF!</definedName>
    <definedName name="T.10" hidden="1">#REF!</definedName>
    <definedName name="T_S_Other">#REF!</definedName>
    <definedName name="T2.4b">#REF!</definedName>
    <definedName name="T4.9i" localSheetId="13" hidden="1">{#N/A,#N/A,FALSE,"TMCOMP96";#N/A,#N/A,FALSE,"MAT96";#N/A,#N/A,FALSE,"FANDA96";#N/A,#N/A,FALSE,"INTRAN96";#N/A,#N/A,FALSE,"NAA9697";#N/A,#N/A,FALSE,"ECWEBB";#N/A,#N/A,FALSE,"MFT96";#N/A,#N/A,FALSE,"CTrecon"}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localSheetId="13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A">#REF!</definedName>
    <definedName name="TABB1">#REF!</definedName>
    <definedName name="TABB2">#REF!</definedName>
    <definedName name="Table">#REF!</definedName>
    <definedName name="table_1">#REF!</definedName>
    <definedName name="Table_1.1.">#REF!</definedName>
    <definedName name="table_2">#REF!</definedName>
    <definedName name="Table_2.3">#REF!</definedName>
    <definedName name="Table_2.4">#REF!</definedName>
    <definedName name="Table_2.5">#REF!</definedName>
    <definedName name="Table_2.6">#REF!</definedName>
    <definedName name="Table_2.7">#REF!</definedName>
    <definedName name="table_3">#REF!</definedName>
    <definedName name="Table_4.11">#REF!</definedName>
    <definedName name="Table_4.12">#REF!</definedName>
    <definedName name="Table_4.13">#REF!</definedName>
    <definedName name="Table_4.1ch2">#REF!</definedName>
    <definedName name="Table_4.2">#REF!</definedName>
    <definedName name="Table_4.3">#REF!</definedName>
    <definedName name="Table_4.4">#REF!</definedName>
    <definedName name="Table_4.5">#REF!</definedName>
    <definedName name="Table_4.6">#REF!</definedName>
    <definedName name="table_8_full">#REF!</definedName>
    <definedName name="table_8_short">#REF!</definedName>
    <definedName name="table_a">#REF!</definedName>
    <definedName name="Table_A.1">#REF!</definedName>
    <definedName name="Table_A.2">#REF!</definedName>
    <definedName name="Table_A.3">#REF!</definedName>
    <definedName name="table_b">#REF!</definedName>
    <definedName name="Table_B.1">#REF!</definedName>
    <definedName name="Table_B.2">#REF!</definedName>
    <definedName name="Table_B11">#REF!</definedName>
    <definedName name="Table_B11__Net_taxes_and_social_security_contributions_2004_05">#REF!</definedName>
    <definedName name="Table_B24">#REF!</definedName>
    <definedName name="Table_B24__Financing_requirement_forecast">#REF!</definedName>
    <definedName name="Table_B4">#REF!</definedName>
    <definedName name="Table_B4__Estimated_costs_of_Pre_Budget_Report_policy_decisions_and_others_announced_since_Budget_2004_1">#REF!</definedName>
    <definedName name="Table_B5">#REF!</definedName>
    <definedName name="Table_B5__National_insurance_contribution_rates_2005_06">#REF!</definedName>
    <definedName name="Table_B6">#REF!</definedName>
    <definedName name="Table_B6__Income_tax_allowances_2005_06">#REF!</definedName>
    <definedName name="Table_B7">#REF!</definedName>
    <definedName name="Table_B7__Working_and_Child_Tax_Credit_rates_and_thresholds">#REF!</definedName>
    <definedName name="table_c">#REF!</definedName>
    <definedName name="table_d">#REF!</definedName>
    <definedName name="table_e">#REF!</definedName>
    <definedName name="table_f">#REF!</definedName>
    <definedName name="table_g">#REF!</definedName>
    <definedName name="Table_GDP">#REF!</definedName>
    <definedName name="table_h">#REF!</definedName>
    <definedName name="table1bb">#REF!</definedName>
    <definedName name="TABLEA">#REF!</definedName>
    <definedName name="TableA1">#REF!</definedName>
    <definedName name="TABLEB1">#REF!</definedName>
    <definedName name="TABLEF1">#REF!</definedName>
    <definedName name="tablePrefix">#REF!</definedName>
    <definedName name="TAX_CREDITS_CC">#REF!</definedName>
    <definedName name="TAX_CREDITS_earn">#REF!</definedName>
    <definedName name="TAXEDINC">#REF!</definedName>
    <definedName name="Team_names">#REF!</definedName>
    <definedName name="TERM">#REF!</definedName>
    <definedName name="TERMt">#REF!</definedName>
    <definedName name="testname" hidden="1">#REF!</definedName>
    <definedName name="therms_per_tonne_oil_equivalent">#REF!</definedName>
    <definedName name="this_year">#REF!</definedName>
    <definedName name="this_year_alias">#REF!</definedName>
    <definedName name="tia" localSheetId="13" hidden="1">{#N/A,#N/A,FALSE,"TMCOMP96";#N/A,#N/A,FALSE,"MAT96";#N/A,#N/A,FALSE,"FANDA96";#N/A,#N/A,FALSE,"INTRAN96";#N/A,#N/A,FALSE,"NAA9697";#N/A,#N/A,FALSE,"ECWEBB";#N/A,#N/A,FALSE,"MFT96";#N/A,#N/A,FALSE,"CTrecon"}</definedName>
    <definedName name="tia" hidden="1">{#N/A,#N/A,FALSE,"TMCOMP96";#N/A,#N/A,FALSE,"MAT96";#N/A,#N/A,FALSE,"FANDA96";#N/A,#N/A,FALSE,"INTRAN96";#N/A,#N/A,FALSE,"NAA9697";#N/A,#N/A,FALSE,"ECWEBB";#N/A,#N/A,FALSE,"MFT96";#N/A,#N/A,FALSE,"CTrecon"}</definedName>
    <definedName name="Tier_Lookup">#REF!</definedName>
    <definedName name="TIRG">#REF!</definedName>
    <definedName name="TIRGINCADJ">#REF!</definedName>
    <definedName name="TIRGIncAdj2">#REF!</definedName>
    <definedName name="TIRGIncAdj3">#REF!</definedName>
    <definedName name="TIRGIncAdj4">#REF!</definedName>
    <definedName name="TIRGIncAdj5">#REF!</definedName>
    <definedName name="TIS">#REF!</definedName>
    <definedName name="TITLES">#REF!</definedName>
    <definedName name="TNR">#REF!</definedName>
    <definedName name="TO">#REF!</definedName>
    <definedName name="tobacco">#REF!</definedName>
    <definedName name="Tobacco_CPI">#REF!</definedName>
    <definedName name="Tobacco_Idiosyncratic_Effects">#REF!</definedName>
    <definedName name="TOBACCO_pr">#REF!</definedName>
    <definedName name="Today" hidden="1">#REF!</definedName>
    <definedName name="TOFTO">#REF!</definedName>
    <definedName name="TOLA">#REF!</definedName>
    <definedName name="TOMR">#REF!</definedName>
    <definedName name="toolong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R">#REF!</definedName>
    <definedName name="TORB">#REF!</definedName>
    <definedName name="TORCOM">#REF!</definedName>
    <definedName name="TOREntC">#REF!</definedName>
    <definedName name="TORExC">#REF!</definedName>
    <definedName name="TOTAL">#REF!</definedName>
    <definedName name="Totalx">#REF!</definedName>
    <definedName name="TOTO">#REF!</definedName>
    <definedName name="TOZ">#REF!</definedName>
    <definedName name="TOZA">#REF!</definedName>
    <definedName name="TPA">#REF!</definedName>
    <definedName name="TPD">#REF!</definedName>
    <definedName name="tpsa">#REF!</definedName>
    <definedName name="tpsdp">#REF!</definedName>
    <definedName name="tpstot">#REF!</definedName>
    <definedName name="TR">#REF!</definedName>
    <definedName name="TR_Source">#REF!</definedName>
    <definedName name="TR_Source2">#REF!</definedName>
    <definedName name="tr444444444e" localSheetId="13" hidden="1">{#N/A,#N/A,FALSE,"TMCOMP96";#N/A,#N/A,FALSE,"MAT96";#N/A,#N/A,FALSE,"FANDA96";#N/A,#N/A,FALSE,"INTRAN96";#N/A,#N/A,FALSE,"NAA9697";#N/A,#N/A,FALSE,"ECWEBB";#N/A,#N/A,FALSE,"MFT96";#N/A,#N/A,FALSE,"CTrecon"}</definedName>
    <definedName name="tr444444444e" hidden="1">{#N/A,#N/A,FALSE,"TMCOMP96";#N/A,#N/A,FALSE,"MAT96";#N/A,#N/A,FALSE,"FANDA96";#N/A,#N/A,FALSE,"INTRAN96";#N/A,#N/A,FALSE,"NAA9697";#N/A,#N/A,FALSE,"ECWEBB";#N/A,#N/A,FALSE,"MFT96";#N/A,#N/A,FALSE,"CTrecon"}</definedName>
    <definedName name="tr44f" localSheetId="13" hidden="1">{#N/A,#N/A,FALSE,"TMCOMP96";#N/A,#N/A,FALSE,"MAT96";#N/A,#N/A,FALSE,"FANDA96";#N/A,#N/A,FALSE,"INTRAN96";#N/A,#N/A,FALSE,"NAA9697";#N/A,#N/A,FALSE,"ECWEBB";#N/A,#N/A,FALSE,"MFT96";#N/A,#N/A,FALSE,"CTrecon"}</definedName>
    <definedName name="tr44f" hidden="1">{#N/A,#N/A,FALSE,"TMCOMP96";#N/A,#N/A,FALSE,"MAT96";#N/A,#N/A,FALSE,"FANDA96";#N/A,#N/A,FALSE,"INTRAN96";#N/A,#N/A,FALSE,"NAA9697";#N/A,#N/A,FALSE,"ECWEBB";#N/A,#N/A,FALSE,"MFT96";#N/A,#N/A,FALSE,"CTrecon"}</definedName>
    <definedName name="Travel_and_Subsisten">#REF!</definedName>
    <definedName name="Travel_Service_Fees">#REF!</definedName>
    <definedName name="Trend">#REF!</definedName>
    <definedName name="trggh" localSheetId="13" hidden="1">{#N/A,#N/A,FALSE,"TMCOMP96";#N/A,#N/A,FALSE,"MAT96";#N/A,#N/A,FALSE,"FANDA96";#N/A,#N/A,FALSE,"INTRAN96";#N/A,#N/A,FALSE,"NAA9697";#N/A,#N/A,FALSE,"ECWEBB";#N/A,#N/A,FALSE,"MFT96";#N/A,#N/A,FALSE,"CTrecon"}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igger">#REF!</definedName>
    <definedName name="Triple_lock_base">#REF!</definedName>
    <definedName name="triple_lock_effect">#REF!</definedName>
    <definedName name="Triple_lock_scenario">#REF!</definedName>
    <definedName name="TRU">#REF!</definedName>
    <definedName name="TS">#REF!</definedName>
    <definedName name="TSH">#REF!</definedName>
    <definedName name="TSP">#REF!</definedName>
    <definedName name="TSS">#REF!</definedName>
    <definedName name="TSSF">#REF!</definedName>
    <definedName name="TSSTC">#REF!</definedName>
    <definedName name="ttt" hidden="1">#REF!</definedName>
    <definedName name="tttttttttttttttttt" localSheetId="13" hidden="1">{#N/A,#N/A,FALSE,"CGBR95C"}</definedName>
    <definedName name="tttttttttttttttttt" hidden="1">{#N/A,#N/A,FALSE,"CGBR95C"}</definedName>
    <definedName name="Type_of_fluid_filter">#REF!</definedName>
    <definedName name="u" localSheetId="13" hidden="1">{#VALUE!,#N/A,FALSE,0}</definedName>
    <definedName name="u" localSheetId="14" hidden="1">{#VALUE!,#N/A,FALSE,0}</definedName>
    <definedName name="u" localSheetId="5" hidden="1">{#VALUE!,#N/A,FALSE,0}</definedName>
    <definedName name="u" hidden="1">{#VALUE!,#N/A,FALSE,0}</definedName>
    <definedName name="U_base">#REF!</definedName>
    <definedName name="U_change">#REF!</definedName>
    <definedName name="U_scenario">#REF!</definedName>
    <definedName name="UAG" localSheetId="13" hidden="1">{#N/A,#N/A,FALSE,"DI 2 YEAR MASTER SCHEDULE"}</definedName>
    <definedName name="UAG" localSheetId="14" hidden="1">{#N/A,#N/A,FALSE,"DI 2 YEAR MASTER SCHEDULE"}</definedName>
    <definedName name="UAG" localSheetId="5" hidden="1">{#N/A,#N/A,FALSE,"DI 2 YEAR MASTER SCHEDULE"}</definedName>
    <definedName name="UAG" hidden="1">{#N/A,#N/A,FALSE,"DI 2 YEAR MASTER SCHEDULE"}</definedName>
    <definedName name="UC_CPI">#REF!</definedName>
    <definedName name="UC_earn">#REF!</definedName>
    <definedName name="UC_idiosyncratic">#REF!</definedName>
    <definedName name="UC_unemployment">#REF!</definedName>
    <definedName name="ujyhv" localSheetId="13" hidden="1">{#N/A,#N/A,FALSE,"TMCOMP96";#N/A,#N/A,FALSE,"MAT96";#N/A,#N/A,FALSE,"FANDA96";#N/A,#N/A,FALSE,"INTRAN96";#N/A,#N/A,FALSE,"NAA9697";#N/A,#N/A,FALSE,"ECWEBB";#N/A,#N/A,FALSE,"MFT96";#N/A,#N/A,FALSE,"CTrecon"}</definedName>
    <definedName name="ujyhv" hidden="1">{#N/A,#N/A,FALSE,"TMCOMP96";#N/A,#N/A,FALSE,"MAT96";#N/A,#N/A,FALSE,"FANDA96";#N/A,#N/A,FALSE,"INTRAN96";#N/A,#N/A,FALSE,"NAA9697";#N/A,#N/A,FALSE,"ECWEBB";#N/A,#N/A,FALSE,"MFT96";#N/A,#N/A,FALSE,"CTrecon"}</definedName>
    <definedName name="UK_travel">#REF!</definedName>
    <definedName name="ulfs_table1">#REF!</definedName>
    <definedName name="Unemploy_Idiosyncratic_Effects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Valid">#REF!</definedName>
    <definedName name="UNTO">#REF!</definedName>
    <definedName name="Unused" hidden="1">#REF!</definedName>
    <definedName name="Unused4" hidden="1">#REF!</definedName>
    <definedName name="Unused5" hidden="1">#REF!</definedName>
    <definedName name="Unused7" hidden="1">#REF!</definedName>
    <definedName name="Unussed12" localSheetId="13" hidden="1">{#N/A,#N/A,FALSE,"TMCOMP96";#N/A,#N/A,FALSE,"MAT96";#N/A,#N/A,FALSE,"FANDA96";#N/A,#N/A,FALSE,"INTRAN96";#N/A,#N/A,FALSE,"NAA9697";#N/A,#N/A,FALSE,"ECWEBB";#N/A,#N/A,FALSE,"MFT96";#N/A,#N/A,FALSE,"CTrecon"}</definedName>
    <definedName name="Unussed12" hidden="1">{#N/A,#N/A,FALSE,"TMCOMP96";#N/A,#N/A,FALSE,"MAT96";#N/A,#N/A,FALSE,"FANDA96";#N/A,#N/A,FALSE,"INTRAN96";#N/A,#N/A,FALSE,"NAA9697";#N/A,#N/A,FALSE,"ECWEBB";#N/A,#N/A,FALSE,"MFT96";#N/A,#N/A,FALSE,"CTrecon"}</definedName>
    <definedName name="Unusued11" localSheetId="13" hidden="1">{#N/A,#N/A,FALSE,"TMCOMP96";#N/A,#N/A,FALSE,"MAT96";#N/A,#N/A,FALSE,"FANDA96";#N/A,#N/A,FALSE,"INTRAN96";#N/A,#N/A,FALSE,"NAA9697";#N/A,#N/A,FALSE,"ECWEBB";#N/A,#N/A,FALSE,"MFT96";#N/A,#N/A,FALSE,"CTrecon"}</definedName>
    <definedName name="Unusued11" hidden="1">{#N/A,#N/A,FALSE,"TMCOMP96";#N/A,#N/A,FALSE,"MAT96";#N/A,#N/A,FALSE,"FANDA96";#N/A,#N/A,FALSE,"INTRAN96";#N/A,#N/A,FALSE,"NAA9697";#N/A,#N/A,FALSE,"ECWEBB";#N/A,#N/A,FALSE,"MFT96";#N/A,#N/A,FALSE,"CTrecon"}</definedName>
    <definedName name="Unusued2" hidden="1">#REF!</definedName>
    <definedName name="Unusued24" hidden="1">#REF!</definedName>
    <definedName name="Unusued3" hidden="1">#REF!</definedName>
    <definedName name="Unusued5" hidden="1">#REF!</definedName>
    <definedName name="Unusued8" localSheetId="13" hidden="1">{#N/A,#N/A,FALSE,"TMCOMP96";#N/A,#N/A,FALSE,"MAT96";#N/A,#N/A,FALSE,"FANDA96";#N/A,#N/A,FALSE,"INTRAN96";#N/A,#N/A,FALSE,"NAA9697";#N/A,#N/A,FALSE,"ECWEBB";#N/A,#N/A,FALSE,"MFT96";#N/A,#N/A,FALSE,"CTrecon"}</definedName>
    <definedName name="Unusued8" hidden="1">{#N/A,#N/A,FALSE,"TMCOMP96";#N/A,#N/A,FALSE,"MAT96";#N/A,#N/A,FALSE,"FANDA96";#N/A,#N/A,FALSE,"INTRAN96";#N/A,#N/A,FALSE,"NAA9697";#N/A,#N/A,FALSE,"ECWEBB";#N/A,#N/A,FALSE,"MFT96";#N/A,#N/A,FALSE,"CTrecon"}</definedName>
    <definedName name="USF">#REF!</definedName>
    <definedName name="v" localSheetId="13" hidden="1">{"Japan_Capers_Ed_Pub",#N/A,FALSE,"DI 2 YEAR MASTER SCHEDULE"}</definedName>
    <definedName name="v" localSheetId="14" hidden="1">{"Japan_Capers_Ed_Pub",#N/A,FALSE,"DI 2 YEAR MASTER SCHEDULE"}</definedName>
    <definedName name="v" localSheetId="5" hidden="1">{"Japan_Capers_Ed_Pub",#N/A,FALSE,"DI 2 YEAR MASTER SCHEDULE"}</definedName>
    <definedName name="v" hidden="1">{"Japan_Capers_Ed_Pub",#N/A,FALSE,"DI 2 YEAR MASTER SCHEDULE"}</definedName>
    <definedName name="V1_">#REF!</definedName>
    <definedName name="V10_">#REF!</definedName>
    <definedName name="V11_">#REF!</definedName>
    <definedName name="V12_">#REF!</definedName>
    <definedName name="V13_">#REF!</definedName>
    <definedName name="V14_">#REF!</definedName>
    <definedName name="V15_">#REF!</definedName>
    <definedName name="V16_">#REF!</definedName>
    <definedName name="V17_">#REF!</definedName>
    <definedName name="V18_">#REF!</definedName>
    <definedName name="V19_">#REF!</definedName>
    <definedName name="V2_">#REF!</definedName>
    <definedName name="V20_">#REF!</definedName>
    <definedName name="V3_">#REF!</definedName>
    <definedName name="V35_">#REF!</definedName>
    <definedName name="V3A">#N/A</definedName>
    <definedName name="V4_">#REF!</definedName>
    <definedName name="V40_">#REF!</definedName>
    <definedName name="V4A">#N/A</definedName>
    <definedName name="V5_">#REF!</definedName>
    <definedName name="V51_">#REF!</definedName>
    <definedName name="V52_">#REF!</definedName>
    <definedName name="V53_">#REF!</definedName>
    <definedName name="V54_">#REF!</definedName>
    <definedName name="V55_">#REF!</definedName>
    <definedName name="V5A">#N/A</definedName>
    <definedName name="V6_">#REF!</definedName>
    <definedName name="V64_">#REF!</definedName>
    <definedName name="V68_">#REF!</definedName>
    <definedName name="V7_">#REF!</definedName>
    <definedName name="V8_">#REF!</definedName>
    <definedName name="V80_">#N/A</definedName>
    <definedName name="V81_">#N/A</definedName>
    <definedName name="V83_">#REF!</definedName>
    <definedName name="V84_">#REF!</definedName>
    <definedName name="V85_">#REF!</definedName>
    <definedName name="V9_">#REF!</definedName>
    <definedName name="ValidScores">#REF!</definedName>
    <definedName name="Value">#REF!</definedName>
    <definedName name="vat">#REF!</definedName>
    <definedName name="VAT_cnom">#REF!</definedName>
    <definedName name="VAT_Idiosyncratic_Effects">#REF!</definedName>
    <definedName name="VAT_MGDPNSA">#REF!</definedName>
    <definedName name="Ver">#REF!</definedName>
    <definedName name="Version">!#REF!</definedName>
    <definedName name="VERT">#REF!</definedName>
    <definedName name="Vertical">#REF!</definedName>
    <definedName name="VIPM">#REF!</definedName>
    <definedName name="VIRP">#REF!</definedName>
    <definedName name="VIT">#REF!</definedName>
    <definedName name="w" localSheetId="13" hidden="1">{#N/A,#N/A,FALSE,"CGBR95C"}</definedName>
    <definedName name="w" hidden="1">{#N/A,#N/A,FALSE,"CGBR95C"}</definedName>
    <definedName name="W_S">#REF!</definedName>
    <definedName name="werer" localSheetId="13" hidden="1">{#N/A,#N/A,FALSE,"TMCOMP96";#N/A,#N/A,FALSE,"MAT96";#N/A,#N/A,FALSE,"FANDA96";#N/A,#N/A,FALSE,"INTRAN96";#N/A,#N/A,FALSE,"NAA9697";#N/A,#N/A,FALSE,"ECWEBB";#N/A,#N/A,FALSE,"MFT96";#N/A,#N/A,FALSE,"CTrecon"}</definedName>
    <definedName name="werer" hidden="1">{#N/A,#N/A,FALSE,"TMCOMP96";#N/A,#N/A,FALSE,"MAT96";#N/A,#N/A,FALSE,"FANDA96";#N/A,#N/A,FALSE,"INTRAN96";#N/A,#N/A,FALSE,"NAA9697";#N/A,#N/A,FALSE,"ECWEBB";#N/A,#N/A,FALSE,"MFT96";#N/A,#N/A,FALSE,"CTrecon"}</definedName>
    <definedName name="werewrw" localSheetId="13" hidden="1">{#N/A,#N/A,FALSE,"TMCOMP96";#N/A,#N/A,FALSE,"MAT96";#N/A,#N/A,FALSE,"FANDA96";#N/A,#N/A,FALSE,"INTRAN96";#N/A,#N/A,FALSE,"NAA9697";#N/A,#N/A,FALSE,"ECWEBB";#N/A,#N/A,FALSE,"MFT96";#N/A,#N/A,FALSE,"CTrecon"}</definedName>
    <definedName name="werewrw" hidden="1">{#N/A,#N/A,FALSE,"TMCOMP96";#N/A,#N/A,FALSE,"MAT96";#N/A,#N/A,FALSE,"FANDA96";#N/A,#N/A,FALSE,"INTRAN96";#N/A,#N/A,FALSE,"NAA9697";#N/A,#N/A,FALSE,"ECWEBB";#N/A,#N/A,FALSE,"MFT96";#N/A,#N/A,FALSE,"CTrecon"}</definedName>
    <definedName name="werw" localSheetId="13" hidden="1">{#N/A,#N/A,FALSE,"TMCOMP96";#N/A,#N/A,FALSE,"MAT96";#N/A,#N/A,FALSE,"FANDA96";#N/A,#N/A,FALSE,"INTRAN96";#N/A,#N/A,FALSE,"NAA9697";#N/A,#N/A,FALSE,"ECWEBB";#N/A,#N/A,FALSE,"MFT96";#N/A,#N/A,FALSE,"CTrecon"}</definedName>
    <definedName name="werw" hidden="1">{#N/A,#N/A,FALSE,"TMCOMP96";#N/A,#N/A,FALSE,"MAT96";#N/A,#N/A,FALSE,"FANDA96";#N/A,#N/A,FALSE,"INTRAN96";#N/A,#N/A,FALSE,"NAA9697";#N/A,#N/A,FALSE,"ECWEBB";#N/A,#N/A,FALSE,"MFT96";#N/A,#N/A,FALSE,"CTrecon"}</definedName>
    <definedName name="WFP__ETLFS_ESLFS_base">#REF!</definedName>
    <definedName name="WFP__ETLFS_ESLFS_change">#REF!</definedName>
    <definedName name="WFP__ETLFS_ESLFS_growth_base">#REF!</definedName>
    <definedName name="WFP__ETLFS_ESLFS_growth_scenario">#REF!</definedName>
    <definedName name="WFP__ETLFS_ESLFS_scenario">#REF!</definedName>
    <definedName name="wfp_etlfs_eslfs_growth_table1">#REF!</definedName>
    <definedName name="WFP_ETLFS_ESLFS_table12">#REF!</definedName>
    <definedName name="Where_from">#REF!</definedName>
    <definedName name="Working_age_benefits_CPI">#REF!</definedName>
    <definedName name="Working_age_benefits_earn">#REF!</definedName>
    <definedName name="Working_age_benefits_employ">#REF!</definedName>
    <definedName name="Working_age_benefits_idiosyncratic">#REF!</definedName>
    <definedName name="wrn.1._.to._.4._.annexes._.A._.B._.and._.C." localSheetId="13" hidden="1">{#N/A,#N/A,FALSE,"T1 Comparison with last month";#N/A,#N/A,FALSE,"T2 Comparison with Provision";#N/A,#N/A,FALSE,"T3 Comparison with PES";#N/A,#N/A,FALSE,"Table 4 Comparison with DR 1998";#N/A,#N/A,FALSE,"Annex A";#N/A,#N/A,FALSE,"Annex B";#N/A,#N/A,FALSE,"Annex C"}</definedName>
    <definedName name="wrn.1._.to._.4._.annexes._.A._.B._.and._.C." hidden="1">{#N/A,#N/A,FALSE,"T1 Comparison with last month";#N/A,#N/A,FALSE,"T2 Comparison with Provision";#N/A,#N/A,FALSE,"T3 Comparison with PES";#N/A,#N/A,FALSE,"Table 4 Comparison with DR 1998";#N/A,#N/A,FALSE,"Annex A";#N/A,#N/A,FALSE,"Annex B";#N/A,#N/A,FALSE,"Annex C"}</definedName>
    <definedName name="wrn.1._.to._.4._.annexes._.A._.C._.and._.F." localSheetId="13" hidden="1">{#N/A,#N/A,FALSE,"T1 Comparison with last month";#N/A,#N/A,FALSE,"T2 Comparison with Provision";#N/A,#N/A,FALSE,"T3 Comparison with PES";#N/A,#N/A,FALSE,"Table 4 Comparison with DR 1997";#N/A,#N/A,FALSE,"Annex A";#N/A,#N/A,FALSE,"Annex C";#N/A,#N/A,FALSE,"ANXF"}</definedName>
    <definedName name="wrn.1._.to._.4._.annexes._.A._.C._.and._.F." hidden="1">{#N/A,#N/A,FALSE,"T1 Comparison with last month";#N/A,#N/A,FALSE,"T2 Comparison with Provision";#N/A,#N/A,FALSE,"T3 Comparison with PES";#N/A,#N/A,FALSE,"Table 4 Comparison with DR 1997";#N/A,#N/A,FALSE,"Annex A";#N/A,#N/A,FALSE,"Annex C";#N/A,#N/A,FALSE,"ANXF"}</definedName>
    <definedName name="wrn.CapersPlotter." localSheetId="13" hidden="1">{#N/A,#N/A,FALSE,"DI 2 YEAR MASTER SCHEDULE"}</definedName>
    <definedName name="wrn.CapersPlotter." localSheetId="14" hidden="1">{#N/A,#N/A,FALSE,"DI 2 YEAR MASTER SCHEDULE"}</definedName>
    <definedName name="wrn.CapersPlotter." localSheetId="5" hidden="1">{#N/A,#N/A,FALSE,"DI 2 YEAR MASTER SCHEDULE"}</definedName>
    <definedName name="wrn.CapersPlotter." hidden="1">{#N/A,#N/A,FALSE,"DI 2 YEAR MASTER SCHEDULE"}</definedName>
    <definedName name="wrn.Dint96." localSheetId="13" hidden="1">{"Debt interest",#N/A,FALSE,"DINT96"}</definedName>
    <definedName name="wrn.Dint96." hidden="1">{"Debt interest",#N/A,FALSE,"DINT96"}</definedName>
    <definedName name="wrn.Edutainment._.Priority._.List." localSheetId="13" hidden="1">{#N/A,#N/A,FALSE,"DI 2 YEAR MASTER SCHEDULE"}</definedName>
    <definedName name="wrn.Edutainment._.Priority._.List." localSheetId="14" hidden="1">{#N/A,#N/A,FALSE,"DI 2 YEAR MASTER SCHEDULE"}</definedName>
    <definedName name="wrn.Edutainment._.Priority._.List." localSheetId="5" hidden="1">{#N/A,#N/A,FALSE,"DI 2 YEAR MASTER SCHEDULE"}</definedName>
    <definedName name="wrn.Edutainment._.Priority._.List." hidden="1">{#N/A,#N/A,FALSE,"DI 2 YEAR MASTER SCHEDULE"}</definedName>
    <definedName name="wrn.Expenditure._.Report." localSheetId="13" hidden="1">{#N/A,#N/A,FALSE,"June99 (3)BEN";#N/A,#N/A,FALSE,"June99 (3) IOP";#N/A,#N/A,FALSE,"June99 (3) COM";#N/A,#N/A,FALSE,"June 99 (3) SMBEN"}</definedName>
    <definedName name="wrn.Expenditure._.Report." hidden="1">{#N/A,#N/A,FALSE,"June99 (3)BEN";#N/A,#N/A,FALSE,"June99 (3) IOP";#N/A,#N/A,FALSE,"June99 (3) COM";#N/A,#N/A,FALSE,"June 99 (3) SMBEN"}</definedName>
    <definedName name="wrn.imbe._.tables." localSheetId="13" hidden="1">{#N/A,#N/A,FALSE,"T1 Comparison with last month";#N/A,#N/A,FALSE,"T2 Comparison with Provision";#N/A,#N/A,FALSE,"T3 Comparison with PES";#N/A,#N/A,FALSE,"Table 4 Comparison with DR";#N/A,#N/A,FALSE,"Annex A";#N/A,#N/A,FALSE,"Annex C";#N/A,#N/A,FALSE,"Annex G";#N/A,#N/A,FALSE,"Annex D";#N/A,#N/A,FALSE,"Annex F"}</definedName>
    <definedName name="wrn.imbe._.tables." hidden="1">{#N/A,#N/A,FALSE,"T1 Comparison with last month";#N/A,#N/A,FALSE,"T2 Comparison with Provision";#N/A,#N/A,FALSE,"T3 Comparison with PES";#N/A,#N/A,FALSE,"Table 4 Comparison with DR";#N/A,#N/A,FALSE,"Annex A";#N/A,#N/A,FALSE,"Annex C";#N/A,#N/A,FALSE,"Annex G";#N/A,#N/A,FALSE,"Annex D";#N/A,#N/A,FALSE,"Annex F"}</definedName>
    <definedName name="wrn.IMBE._.TABLES._.and._.annexes." localSheetId="13" hidden="1">{#N/A,#N/A,FALSE,"T1 Comparison with last month";#N/A,#N/A,FALSE,"T2 Comparison with Provision";#N/A,#N/A,FALSE,"T3 Comparison with PES";#N/A,#N/A,FALSE,"Table 4 Comparison with DR 1998";#N/A,#N/A,FALSE,"Annex A";#N/A,#N/A,FALSE,"Annex B";#N/A,#N/A,FALSE,"Annex C";#N/A,#N/A,FALSE,"Annex D"}</definedName>
    <definedName name="wrn.IMBE._.TABLES._.and._.annexes." hidden="1">{#N/A,#N/A,FALSE,"T1 Comparison with last month";#N/A,#N/A,FALSE,"T2 Comparison with Provision";#N/A,#N/A,FALSE,"T3 Comparison with PES";#N/A,#N/A,FALSE,"Table 4 Comparison with DR 1998";#N/A,#N/A,FALSE,"Annex A";#N/A,#N/A,FALSE,"Annex B";#N/A,#N/A,FALSE,"Annex C";#N/A,#N/A,FALSE,"Annex D"}</definedName>
    <definedName name="wrn.Japan_Capers_Ed._.Pub." localSheetId="13" hidden="1">{"Japan_Capers_Ed_Pub",#N/A,FALSE,"DI 2 YEAR MASTER SCHEDULE"}</definedName>
    <definedName name="wrn.Japan_Capers_Ed._.Pub." localSheetId="14" hidden="1">{"Japan_Capers_Ed_Pub",#N/A,FALSE,"DI 2 YEAR MASTER SCHEDULE"}</definedName>
    <definedName name="wrn.Japan_Capers_Ed._.Pub." localSheetId="5" hidden="1">{"Japan_Capers_Ed_Pub",#N/A,FALSE,"DI 2 YEAR MASTER SCHEDULE"}</definedName>
    <definedName name="wrn.Japan_Capers_Ed._.Pub." hidden="1">{"Japan_Capers_Ed_Pub",#N/A,FALSE,"DI 2 YEAR MASTER SCHEDULE"}</definedName>
    <definedName name="wrn.National._.Debt." localSheetId="13" hidden="1">{"Debt interest",#N/A,FALSE,"DINT 2000"}</definedName>
    <definedName name="wrn.National._.Debt." hidden="1">{"Debt interest",#N/A,FALSE,"DINT 2000"}</definedName>
    <definedName name="wrn.Priority._.list." localSheetId="13" hidden="1">{#N/A,#N/A,FALSE,"DI 2 YEAR MASTER SCHEDULE"}</definedName>
    <definedName name="wrn.Priority._.list." localSheetId="14" hidden="1">{#N/A,#N/A,FALSE,"DI 2 YEAR MASTER SCHEDULE"}</definedName>
    <definedName name="wrn.Priority._.list." localSheetId="5" hidden="1">{#N/A,#N/A,FALSE,"DI 2 YEAR MASTER SCHEDULE"}</definedName>
    <definedName name="wrn.Priority._.list." hidden="1">{#N/A,#N/A,FALSE,"DI 2 YEAR MASTER SCHEDULE"}</definedName>
    <definedName name="wrn.Prjcted._.Mnthly._.Qtys." localSheetId="13" hidden="1">{#N/A,#N/A,FALSE,"PRJCTED MNTHLY QTY's"}</definedName>
    <definedName name="wrn.Prjcted._.Mnthly._.Qtys." localSheetId="14" hidden="1">{#N/A,#N/A,FALSE,"PRJCTED MNTHLY QTY's"}</definedName>
    <definedName name="wrn.Prjcted._.Mnthly._.Qtys." localSheetId="5" hidden="1">{#N/A,#N/A,FALSE,"PRJCTED MNTHLY QTY's"}</definedName>
    <definedName name="wrn.Prjcted._.Mnthly._.Qtys." hidden="1">{#N/A,#N/A,FALSE,"PRJCTED MNTHLY QTY's"}</definedName>
    <definedName name="wrn.Prjcted._.Qtrly._.Dollars." localSheetId="13" hidden="1">{#N/A,#N/A,FALSE,"PRJCTED QTRLY $'s"}</definedName>
    <definedName name="wrn.Prjcted._.Qtrly._.Dollars." localSheetId="14" hidden="1">{#N/A,#N/A,FALSE,"PRJCTED QTRLY $'s"}</definedName>
    <definedName name="wrn.Prjcted._.Qtrly._.Dollars." localSheetId="5" hidden="1">{#N/A,#N/A,FALSE,"PRJCTED QTRLY $'s"}</definedName>
    <definedName name="wrn.Prjcted._.Qtrly._.Dollars." hidden="1">{#N/A,#N/A,FALSE,"PRJCTED QTRLY $'s"}</definedName>
    <definedName name="wrn.Prjcted._.Qtrly._.Qtys." localSheetId="13" hidden="1">{#N/A,#N/A,FALSE,"PRJCTED QTRLY QTY's"}</definedName>
    <definedName name="wrn.Prjcted._.Qtrly._.Qtys." localSheetId="14" hidden="1">{#N/A,#N/A,FALSE,"PRJCTED QTRLY QTY's"}</definedName>
    <definedName name="wrn.Prjcted._.Qtrly._.Qtys." localSheetId="5" hidden="1">{#N/A,#N/A,FALSE,"PRJCTED QTRLY QTY's"}</definedName>
    <definedName name="wrn.Prjcted._.Qtrly._.Qtys." hidden="1">{#N/A,#N/A,FALSE,"PRJCTED QTRLY QTY's"}</definedName>
    <definedName name="wrn.table1." localSheetId="13" hidden="1">{#N/A,#N/A,FALSE,"CGBR95C"}</definedName>
    <definedName name="wrn.table1." hidden="1">{#N/A,#N/A,FALSE,"CGBR95C"}</definedName>
    <definedName name="wrn.table2." localSheetId="13" hidden="1">{#N/A,#N/A,FALSE,"CGBR95C"}</definedName>
    <definedName name="wrn.table2." hidden="1">{#N/A,#N/A,FALSE,"CGBR95C"}</definedName>
    <definedName name="wrn.tablea." localSheetId="13" hidden="1">{#N/A,#N/A,FALSE,"CGBR95C"}</definedName>
    <definedName name="wrn.tablea." hidden="1">{#N/A,#N/A,FALSE,"CGBR95C"}</definedName>
    <definedName name="wrn.tableb." localSheetId="13" hidden="1">{#N/A,#N/A,FALSE,"CGBR95C"}</definedName>
    <definedName name="wrn.tableb." hidden="1">{#N/A,#N/A,FALSE,"CGBR95C"}</definedName>
    <definedName name="wrn.tableq." localSheetId="13" hidden="1">{#N/A,#N/A,FALSE,"CGBR95C"}</definedName>
    <definedName name="wrn.tableq." hidden="1">{#N/A,#N/A,FALSE,"CGBR95C"}</definedName>
    <definedName name="wrn.Tables._.1._.to._.4." localSheetId="13" hidden="1">{#N/A,#N/A,FALSE,"T1 Comparison with last month";#N/A,#N/A,FALSE,"T2 Comparison with Provision";#N/A,#N/A,FALSE,"T3 Comparison with PES";#N/A,#N/A,FALSE,"Table 4 Comparison with DR 1998"}</definedName>
    <definedName name="wrn.Tables._.1._.to._.4." hidden="1">{#N/A,#N/A,FALSE,"T1 Comparison with last month";#N/A,#N/A,FALSE,"T2 Comparison with Provision";#N/A,#N/A,FALSE,"T3 Comparison with PES";#N/A,#N/A,FALSE,"Table 4 Comparison with DR 1998"}</definedName>
    <definedName name="wrn.TMCOMP." localSheetId="13" hidden="1">{#N/A,#N/A,FALSE,"TMCOMP96";#N/A,#N/A,FALSE,"MAT96";#N/A,#N/A,FALSE,"FANDA96";#N/A,#N/A,FALSE,"INTRAN96";#N/A,#N/A,FALSE,"NAA9697";#N/A,#N/A,FALSE,"ECWEBB";#N/A,#N/A,FALSE,"MFT96";#N/A,#N/A,FALSE,"CTrecon"}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vu.CapersView." localSheetId="1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1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1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1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5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ww" hidden="1">#REF!</definedName>
    <definedName name="x" localSheetId="13" hidden="1">{#N/A,#N/A,FALSE,"DI 2 YEAR MASTER SCHEDULE"}</definedName>
    <definedName name="x" localSheetId="14" hidden="1">{#N/A,#N/A,FALSE,"DI 2 YEAR MASTER SCHEDULE"}</definedName>
    <definedName name="x" localSheetId="5" hidden="1">{#N/A,#N/A,FALSE,"DI 2 YEAR MASTER SCHEDULE"}</definedName>
    <definedName name="x" hidden="1">{#N/A,#N/A,FALSE,"DI 2 YEAR MASTER SCHEDULE"}</definedName>
    <definedName name="xx" hidden="1">#REF!</definedName>
    <definedName name="y" localSheetId="1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1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ear">#REF!</definedName>
    <definedName name="year_table1">#REF!</definedName>
    <definedName name="year_table10">#REF!</definedName>
    <definedName name="year_table11">#REF!</definedName>
    <definedName name="year_table12">#REF!</definedName>
    <definedName name="year_table2">#REF!</definedName>
    <definedName name="year_table30">#REF!</definedName>
    <definedName name="year_table32">#REF!</definedName>
    <definedName name="year_table6">#REF!</definedName>
    <definedName name="Years">#REF!</definedName>
    <definedName name="years06_08">#REF!</definedName>
    <definedName name="years84_91">#REF!</definedName>
    <definedName name="years92_05">#REF!</definedName>
    <definedName name="ygapweight">#REF!</definedName>
    <definedName name="yght" localSheetId="13" hidden="1">{#N/A,#N/A,FALSE,"TMCOMP96";#N/A,#N/A,FALSE,"MAT96";#N/A,#N/A,FALSE,"FANDA96";#N/A,#N/A,FALSE,"INTRAN96";#N/A,#N/A,FALSE,"NAA9697";#N/A,#N/A,FALSE,"ECWEBB";#N/A,#N/A,FALSE,"MFT96";#N/A,#N/A,FALSE,"CTrecon"}</definedName>
    <definedName name="yght" hidden="1">{#N/A,#N/A,FALSE,"TMCOMP96";#N/A,#N/A,FALSE,"MAT96";#N/A,#N/A,FALSE,"FANDA96";#N/A,#N/A,FALSE,"INTRAN96";#N/A,#N/A,FALSE,"NAA9697";#N/A,#N/A,FALSE,"ECWEBB";#N/A,#N/A,FALSE,"MFT96";#N/A,#N/A,FALSE,"CTrecon"}</definedName>
    <definedName name="yhhfvf" localSheetId="13" hidden="1">{#N/A,#N/A,FALSE,"TMCOMP96";#N/A,#N/A,FALSE,"MAT96";#N/A,#N/A,FALSE,"FANDA96";#N/A,#N/A,FALSE,"INTRAN96";#N/A,#N/A,FALSE,"NAA9697";#N/A,#N/A,FALSE,"ECWEBB";#N/A,#N/A,FALSE,"MFT96";#N/A,#N/A,FALSE,"CTrecon"}</definedName>
    <definedName name="yhhfvf" hidden="1">{#N/A,#N/A,FALSE,"TMCOMP96";#N/A,#N/A,FALSE,"MAT96";#N/A,#N/A,FALSE,"FANDA96";#N/A,#N/A,FALSE,"INTRAN96";#N/A,#N/A,FALSE,"NAA9697";#N/A,#N/A,FALSE,"ECWEBB";#N/A,#N/A,FALSE,"MFT96";#N/A,#N/A,FALSE,"CTrecon"}</definedName>
    <definedName name="yhuyt" localSheetId="13" hidden="1">{#N/A,#N/A,FALSE,"TMCOMP96";#N/A,#N/A,FALSE,"MAT96";#N/A,#N/A,FALSE,"FANDA96";#N/A,#N/A,FALSE,"INTRAN96";#N/A,#N/A,FALSE,"NAA9697";#N/A,#N/A,FALSE,"ECWEBB";#N/A,#N/A,FALSE,"MFT96";#N/A,#N/A,FALSE,"CTrecon"}</definedName>
    <definedName name="yhuyt" hidden="1">{#N/A,#N/A,FALSE,"TMCOMP96";#N/A,#N/A,FALSE,"MAT96";#N/A,#N/A,FALSE,"FANDA96";#N/A,#N/A,FALSE,"INTRAN96";#N/A,#N/A,FALSE,"NAA9697";#N/A,#N/A,FALSE,"ECWEBB";#N/A,#N/A,FALSE,"MFT96";#N/A,#N/A,FALSE,"CTrecon"}</definedName>
    <definedName name="z" localSheetId="13" hidden="1">{#N/A,#N/A,FALSE,"DI 2 YEAR MASTER SCHEDULE"}</definedName>
    <definedName name="z" localSheetId="14" hidden="1">{#N/A,#N/A,FALSE,"DI 2 YEAR MASTER SCHEDULE"}</definedName>
    <definedName name="z" localSheetId="5" hidden="1">{#N/A,#N/A,FALSE,"DI 2 YEAR MASTER SCHEDULE"}</definedName>
    <definedName name="z" hidden="1">{#N/A,#N/A,FALSE,"DI 2 YEAR MASTER SCHEDULE"}</definedName>
    <definedName name="Z_5774AB63_4B8A_11D6_8117_08005A7F5BB1_.wvu.Cols" hidden="1">#REF!</definedName>
    <definedName name="Z_5774AB63_4B8A_11D6_8117_08005A7F5BB1_.wvu.PrintArea" hidden="1">#REF!</definedName>
    <definedName name="Z_9A428CE1_B4D9_11D0_A8AA_0000C071AEE7_.wvu.Cols" hidden="1">#REF!,#REF!</definedName>
    <definedName name="Z_9A428CE1_B4D9_11D0_A8AA_0000C071AEE7_.wvu.PrintArea" localSheetId="5" hidden="1">#REF!</definedName>
    <definedName name="Z_9A428CE1_B4D9_11D0_A8AA_0000C071AEE7_.wvu.PrintArea" hidden="1">#REF!</definedName>
    <definedName name="zz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3" l="1"/>
  <c r="E22" i="13"/>
  <c r="E23" i="13"/>
  <c r="E24" i="13"/>
  <c r="E25" i="13"/>
  <c r="E26" i="13"/>
  <c r="E27" i="13"/>
  <c r="E20" i="13"/>
  <c r="D21" i="13"/>
  <c r="D22" i="13"/>
  <c r="D23" i="13"/>
  <c r="D24" i="13"/>
  <c r="D25" i="13"/>
  <c r="D26" i="13"/>
  <c r="D27" i="13"/>
  <c r="D20" i="13"/>
  <c r="A3" i="13" l="1"/>
  <c r="I55" i="275"/>
  <c r="J55" i="275"/>
  <c r="K55" i="275"/>
  <c r="L55" i="275"/>
  <c r="M55" i="275"/>
  <c r="J54" i="275"/>
  <c r="K54" i="275"/>
  <c r="L54" i="275"/>
  <c r="M54" i="275"/>
  <c r="I54" i="275"/>
  <c r="A3" i="286" l="1"/>
  <c r="A2" i="286"/>
  <c r="I16" i="286"/>
  <c r="I22" i="286" s="1"/>
  <c r="I23" i="286" s="1"/>
  <c r="M53" i="275" s="1"/>
  <c r="H16" i="286"/>
  <c r="H22" i="286" s="1"/>
  <c r="H23" i="286" s="1"/>
  <c r="L53" i="275" s="1"/>
  <c r="G16" i="286"/>
  <c r="G22" i="286" s="1"/>
  <c r="G23" i="286" s="1"/>
  <c r="K53" i="275" s="1"/>
  <c r="F16" i="286"/>
  <c r="F22" i="286" s="1"/>
  <c r="F23" i="286" s="1"/>
  <c r="J53" i="275" s="1"/>
  <c r="E16" i="286"/>
  <c r="E22" i="286" s="1"/>
  <c r="E23" i="286" s="1"/>
  <c r="I53" i="275" s="1"/>
  <c r="G105" i="272" l="1"/>
  <c r="H105" i="272"/>
  <c r="I105" i="272"/>
  <c r="J105" i="272"/>
  <c r="G99" i="272"/>
  <c r="H99" i="272"/>
  <c r="I99" i="272"/>
  <c r="J99" i="272"/>
  <c r="F105" i="272"/>
  <c r="F99" i="272"/>
  <c r="F72" i="273"/>
  <c r="G72" i="273"/>
  <c r="H72" i="273"/>
  <c r="I72" i="273"/>
  <c r="E72" i="273"/>
  <c r="G62" i="271"/>
  <c r="H62" i="271"/>
  <c r="I62" i="271"/>
  <c r="J62" i="271"/>
  <c r="F62" i="271"/>
  <c r="G21" i="272" l="1"/>
  <c r="H21" i="272"/>
  <c r="I21" i="272"/>
  <c r="F21" i="272"/>
  <c r="J21" i="272"/>
  <c r="J53" i="282" l="1"/>
  <c r="J62" i="275" s="1"/>
  <c r="K53" i="282"/>
  <c r="K62" i="275" s="1"/>
  <c r="L53" i="282"/>
  <c r="L62" i="275" s="1"/>
  <c r="M53" i="282"/>
  <c r="M62" i="275" s="1"/>
  <c r="I53" i="282"/>
  <c r="I62" i="275" s="1"/>
  <c r="I94" i="273" l="1"/>
  <c r="H94" i="273"/>
  <c r="G94" i="273"/>
  <c r="F94" i="273"/>
  <c r="J879" i="284" l="1"/>
  <c r="I879" i="284"/>
  <c r="H879" i="284"/>
  <c r="G879" i="284"/>
  <c r="F879" i="284"/>
  <c r="J877" i="284"/>
  <c r="I877" i="284"/>
  <c r="H877" i="284"/>
  <c r="G877" i="284"/>
  <c r="F877" i="284"/>
  <c r="J878" i="284"/>
  <c r="I878" i="284"/>
  <c r="H878" i="284"/>
  <c r="G878" i="284"/>
  <c r="F878" i="284"/>
  <c r="J876" i="284"/>
  <c r="I876" i="284"/>
  <c r="H876" i="284"/>
  <c r="G876" i="284"/>
  <c r="F876" i="284"/>
  <c r="J770" i="284"/>
  <c r="I770" i="284"/>
  <c r="H770" i="284"/>
  <c r="G770" i="284"/>
  <c r="F770" i="284"/>
  <c r="J769" i="284"/>
  <c r="I769" i="284"/>
  <c r="H769" i="284"/>
  <c r="G769" i="284"/>
  <c r="F769" i="284"/>
  <c r="J768" i="284"/>
  <c r="I768" i="284"/>
  <c r="H768" i="284"/>
  <c r="G768" i="284"/>
  <c r="F768" i="284"/>
  <c r="J767" i="284"/>
  <c r="I767" i="284"/>
  <c r="H767" i="284"/>
  <c r="G767" i="284"/>
  <c r="F767" i="284"/>
  <c r="J653" i="284"/>
  <c r="I653" i="284"/>
  <c r="H653" i="284"/>
  <c r="G653" i="284"/>
  <c r="F653" i="284"/>
  <c r="J651" i="284"/>
  <c r="I651" i="284"/>
  <c r="H651" i="284"/>
  <c r="G651" i="284"/>
  <c r="F651" i="284"/>
  <c r="J654" i="284"/>
  <c r="I654" i="284"/>
  <c r="H654" i="284"/>
  <c r="G654" i="284"/>
  <c r="F654" i="284"/>
  <c r="J652" i="284"/>
  <c r="I652" i="284"/>
  <c r="H652" i="284"/>
  <c r="G652" i="284"/>
  <c r="F652" i="284"/>
  <c r="G537" i="284"/>
  <c r="H537" i="284"/>
  <c r="I537" i="284"/>
  <c r="J537" i="284"/>
  <c r="F537" i="284"/>
  <c r="G535" i="284"/>
  <c r="H535" i="284"/>
  <c r="I535" i="284"/>
  <c r="J535" i="284"/>
  <c r="F535" i="284"/>
  <c r="J538" i="284"/>
  <c r="I538" i="284"/>
  <c r="H538" i="284"/>
  <c r="G538" i="284"/>
  <c r="F538" i="284"/>
  <c r="J536" i="284"/>
  <c r="I536" i="284"/>
  <c r="H536" i="284"/>
  <c r="G536" i="284"/>
  <c r="F536" i="284"/>
  <c r="J430" i="284"/>
  <c r="I430" i="284"/>
  <c r="H430" i="284"/>
  <c r="G430" i="284"/>
  <c r="F430" i="284"/>
  <c r="G428" i="284"/>
  <c r="H428" i="284"/>
  <c r="I428" i="284"/>
  <c r="J428" i="284"/>
  <c r="F428" i="284"/>
  <c r="J431" i="284"/>
  <c r="I431" i="284"/>
  <c r="H431" i="284"/>
  <c r="G431" i="284"/>
  <c r="F431" i="284"/>
  <c r="J429" i="284"/>
  <c r="I429" i="284"/>
  <c r="H429" i="284"/>
  <c r="G429" i="284"/>
  <c r="F429" i="284"/>
  <c r="G205" i="284"/>
  <c r="H205" i="284"/>
  <c r="I205" i="284"/>
  <c r="J205" i="284"/>
  <c r="F205" i="284"/>
  <c r="G318" i="284"/>
  <c r="H318" i="284"/>
  <c r="I318" i="284"/>
  <c r="J318" i="284"/>
  <c r="F318" i="284"/>
  <c r="G319" i="284"/>
  <c r="H319" i="284"/>
  <c r="I319" i="284"/>
  <c r="J319" i="284"/>
  <c r="F319" i="284"/>
  <c r="G317" i="284"/>
  <c r="H317" i="284"/>
  <c r="I317" i="284"/>
  <c r="J317" i="284"/>
  <c r="G316" i="284"/>
  <c r="H316" i="284"/>
  <c r="I316" i="284"/>
  <c r="J316" i="284"/>
  <c r="F316" i="284"/>
  <c r="F317" i="284"/>
  <c r="G207" i="284"/>
  <c r="H207" i="284"/>
  <c r="I207" i="284"/>
  <c r="J207" i="284"/>
  <c r="F207" i="284"/>
  <c r="G206" i="284"/>
  <c r="H206" i="284"/>
  <c r="I206" i="284"/>
  <c r="J206" i="284"/>
  <c r="F206" i="284"/>
  <c r="G204" i="284"/>
  <c r="H204" i="284"/>
  <c r="I204" i="284"/>
  <c r="J204" i="284"/>
  <c r="F204" i="284"/>
  <c r="G94" i="284"/>
  <c r="H94" i="284"/>
  <c r="I94" i="284"/>
  <c r="J94" i="284"/>
  <c r="F94" i="284"/>
  <c r="G92" i="284"/>
  <c r="H92" i="284"/>
  <c r="I92" i="284"/>
  <c r="J92" i="284"/>
  <c r="F92" i="284"/>
  <c r="G93" i="284"/>
  <c r="H93" i="284"/>
  <c r="I93" i="284"/>
  <c r="J93" i="284"/>
  <c r="F93" i="284"/>
  <c r="G91" i="284"/>
  <c r="H91" i="284"/>
  <c r="I91" i="284"/>
  <c r="J91" i="284"/>
  <c r="F91" i="284"/>
  <c r="G93" i="272" l="1"/>
  <c r="H93" i="272"/>
  <c r="I93" i="272"/>
  <c r="J93" i="272"/>
  <c r="F93" i="272"/>
  <c r="J33" i="275" l="1"/>
  <c r="K33" i="275"/>
  <c r="L33" i="275"/>
  <c r="M33" i="275"/>
  <c r="I33" i="275"/>
  <c r="L34" i="275"/>
  <c r="M34" i="275"/>
  <c r="J34" i="275"/>
  <c r="K34" i="275"/>
  <c r="I34" i="275"/>
  <c r="M75" i="275" l="1"/>
  <c r="L75" i="275"/>
  <c r="K75" i="275"/>
  <c r="J75" i="275"/>
  <c r="I75" i="275"/>
  <c r="J92" i="275" l="1"/>
  <c r="K92" i="275"/>
  <c r="L92" i="275"/>
  <c r="M92" i="275"/>
  <c r="I92" i="275"/>
  <c r="G41" i="271" l="1"/>
  <c r="H41" i="271"/>
  <c r="I41" i="271"/>
  <c r="J41" i="271"/>
  <c r="F41" i="271"/>
  <c r="A2" i="269" l="1"/>
  <c r="J24" i="275"/>
  <c r="K24" i="275"/>
  <c r="L24" i="275"/>
  <c r="M24" i="275"/>
  <c r="J25" i="275"/>
  <c r="K25" i="275"/>
  <c r="L25" i="275"/>
  <c r="M25" i="275"/>
  <c r="J32" i="275"/>
  <c r="K32" i="275"/>
  <c r="L32" i="275"/>
  <c r="M32" i="275"/>
  <c r="J29" i="275"/>
  <c r="K29" i="275"/>
  <c r="L29" i="275"/>
  <c r="M29" i="275"/>
  <c r="J27" i="275"/>
  <c r="K27" i="275"/>
  <c r="L27" i="275"/>
  <c r="M27" i="275"/>
  <c r="J28" i="275"/>
  <c r="K28" i="275"/>
  <c r="L28" i="275"/>
  <c r="M28" i="275"/>
  <c r="I24" i="275"/>
  <c r="I25" i="275"/>
  <c r="I32" i="275"/>
  <c r="I29" i="275"/>
  <c r="I27" i="275"/>
  <c r="I28" i="275"/>
  <c r="A2" i="268"/>
  <c r="A2" i="273"/>
  <c r="E43" i="273" s="1" a="1"/>
  <c r="E43" i="273" s="1"/>
  <c r="F48" i="273" s="1"/>
  <c r="A2" i="272"/>
  <c r="F180" i="272" s="1" a="1"/>
  <c r="F180" i="272" s="1"/>
  <c r="C8" i="13"/>
  <c r="A3" i="271"/>
  <c r="E17" i="9"/>
  <c r="C9" i="13" s="1"/>
  <c r="A3" i="268"/>
  <c r="A3" i="269"/>
  <c r="A3" i="270"/>
  <c r="A2" i="270"/>
  <c r="A2" i="271"/>
  <c r="A3" i="272"/>
  <c r="A3" i="273"/>
  <c r="A3" i="274"/>
  <c r="A2" i="274"/>
  <c r="A3" i="282"/>
  <c r="A2" i="282"/>
  <c r="A3" i="275"/>
  <c r="A2" i="275"/>
  <c r="A3" i="10"/>
  <c r="A3" i="12"/>
  <c r="A3" i="9"/>
  <c r="J21" i="271"/>
  <c r="I21" i="271"/>
  <c r="H21" i="271"/>
  <c r="G21" i="271"/>
  <c r="F21" i="271"/>
  <c r="M29" i="282"/>
  <c r="M60" i="275" s="1"/>
  <c r="L29" i="282"/>
  <c r="L60" i="275" s="1"/>
  <c r="K29" i="282"/>
  <c r="K60" i="275" s="1"/>
  <c r="J29" i="282"/>
  <c r="J60" i="275" s="1"/>
  <c r="I29" i="282"/>
  <c r="I60" i="275" s="1"/>
  <c r="F71" i="273"/>
  <c r="M48" i="275"/>
  <c r="L48" i="275"/>
  <c r="K48" i="275"/>
  <c r="M86" i="275"/>
  <c r="L86" i="275"/>
  <c r="K86" i="275"/>
  <c r="J86" i="275"/>
  <c r="I86" i="275"/>
  <c r="M87" i="275"/>
  <c r="L87" i="275"/>
  <c r="K87" i="275"/>
  <c r="J87" i="275"/>
  <c r="I87" i="275"/>
  <c r="M76" i="275"/>
  <c r="L76" i="275"/>
  <c r="K76" i="275"/>
  <c r="J76" i="275"/>
  <c r="I76" i="275"/>
  <c r="M88" i="275"/>
  <c r="L88" i="275"/>
  <c r="K88" i="275"/>
  <c r="J88" i="275"/>
  <c r="I88" i="275"/>
  <c r="M89" i="275"/>
  <c r="L89" i="275"/>
  <c r="K89" i="275"/>
  <c r="J89" i="275"/>
  <c r="I89" i="275"/>
  <c r="M94" i="275"/>
  <c r="L94" i="275"/>
  <c r="K94" i="275"/>
  <c r="J94" i="275"/>
  <c r="I94" i="275"/>
  <c r="M79" i="275"/>
  <c r="L79" i="275"/>
  <c r="K79" i="275"/>
  <c r="J79" i="275"/>
  <c r="I79" i="275"/>
  <c r="M80" i="275"/>
  <c r="L80" i="275"/>
  <c r="K80" i="275"/>
  <c r="J80" i="275"/>
  <c r="I80" i="275"/>
  <c r="M85" i="275"/>
  <c r="L85" i="275"/>
  <c r="K85" i="275"/>
  <c r="J85" i="275"/>
  <c r="I85" i="275"/>
  <c r="M66" i="275"/>
  <c r="L66" i="275"/>
  <c r="K66" i="275"/>
  <c r="J66" i="275"/>
  <c r="I66" i="275"/>
  <c r="J135" i="272"/>
  <c r="J119" i="272" s="1"/>
  <c r="F135" i="272"/>
  <c r="F119" i="272" s="1"/>
  <c r="M98" i="275"/>
  <c r="L98" i="275"/>
  <c r="K98" i="275"/>
  <c r="J98" i="275"/>
  <c r="I98" i="275"/>
  <c r="A3" i="11"/>
  <c r="C6" i="13"/>
  <c r="C7" i="13" s="1"/>
  <c r="C10" i="13"/>
  <c r="A2" i="13"/>
  <c r="A2" i="12"/>
  <c r="A2" i="11"/>
  <c r="A2" i="10"/>
  <c r="A2" i="9"/>
  <c r="G135" i="272"/>
  <c r="I137" i="268" l="1" a="1"/>
  <c r="I137" i="268" s="1"/>
  <c r="G102" i="268" a="1"/>
  <c r="G102" i="268" s="1"/>
  <c r="J80" i="268" a="1"/>
  <c r="J80" i="268" s="1"/>
  <c r="H80" i="268" a="1"/>
  <c r="H80" i="268" s="1"/>
  <c r="I123" i="268" a="1"/>
  <c r="I123" i="268" s="1"/>
  <c r="H81" i="268" a="1"/>
  <c r="H81" i="268" s="1"/>
  <c r="J216" i="268" a="1"/>
  <c r="J216" i="268" s="1"/>
  <c r="J218" i="268" s="1"/>
  <c r="M105" i="275" s="1"/>
  <c r="H137" i="268" a="1"/>
  <c r="H137" i="268" s="1"/>
  <c r="F102" i="268" a="1"/>
  <c r="F102" i="268" s="1"/>
  <c r="I80" i="268" a="1"/>
  <c r="I80" i="268" s="1"/>
  <c r="J101" i="268" a="1"/>
  <c r="J101" i="268" s="1"/>
  <c r="F80" i="268" a="1"/>
  <c r="F80" i="268" s="1"/>
  <c r="G123" i="268" a="1"/>
  <c r="G123" i="268" s="1"/>
  <c r="I216" i="268" a="1"/>
  <c r="I216" i="268" s="1"/>
  <c r="I218" i="268" s="1"/>
  <c r="L105" i="275" s="1"/>
  <c r="G137" i="268" a="1"/>
  <c r="G137" i="268" s="1"/>
  <c r="G80" i="268" a="1"/>
  <c r="G80" i="268" s="1"/>
  <c r="H216" i="268" a="1"/>
  <c r="H216" i="268" s="1"/>
  <c r="H218" i="268" s="1"/>
  <c r="K105" i="275" s="1"/>
  <c r="F137" i="268" a="1"/>
  <c r="F137" i="268" s="1"/>
  <c r="I101" i="268" a="1"/>
  <c r="I101" i="268" s="1"/>
  <c r="G101" i="268" a="1"/>
  <c r="G101" i="268" s="1"/>
  <c r="G216" i="268" a="1"/>
  <c r="G216" i="268" s="1"/>
  <c r="G218" i="268" s="1"/>
  <c r="J105" i="275" s="1"/>
  <c r="J123" i="268" a="1"/>
  <c r="J123" i="268" s="1"/>
  <c r="H101" i="268" a="1"/>
  <c r="H101" i="268" s="1"/>
  <c r="J38" i="268" a="1"/>
  <c r="J38" i="268" s="1"/>
  <c r="F216" i="268" a="1"/>
  <c r="F216" i="268" s="1"/>
  <c r="F218" i="268" s="1"/>
  <c r="I105" i="275" s="1"/>
  <c r="H123" i="268" a="1"/>
  <c r="H123" i="268" s="1"/>
  <c r="F101" i="268" a="1"/>
  <c r="F101" i="268" s="1"/>
  <c r="I38" i="268" a="1"/>
  <c r="I38" i="268" s="1"/>
  <c r="I40" i="268" s="1"/>
  <c r="F123" i="268" a="1"/>
  <c r="F123" i="268" s="1"/>
  <c r="I83" i="268" a="1"/>
  <c r="I83" i="268" s="1"/>
  <c r="G38" i="268" a="1"/>
  <c r="G38" i="268" s="1"/>
  <c r="G40" i="268" s="1"/>
  <c r="J121" i="268" a="1"/>
  <c r="J121" i="268" s="1"/>
  <c r="H83" i="268" a="1"/>
  <c r="H83" i="268" s="1"/>
  <c r="F38" i="268" a="1"/>
  <c r="F38" i="268" s="1"/>
  <c r="F40" i="268" s="1"/>
  <c r="I73" i="275" s="1"/>
  <c r="G83" i="268" a="1"/>
  <c r="G83" i="268" s="1"/>
  <c r="I121" i="268" a="1"/>
  <c r="I121" i="268" s="1"/>
  <c r="H121" i="268" a="1"/>
  <c r="H121" i="268" s="1"/>
  <c r="F83" i="268" a="1"/>
  <c r="F83" i="268" s="1"/>
  <c r="I82" i="268" a="1"/>
  <c r="I82" i="268" s="1"/>
  <c r="G121" i="268" a="1"/>
  <c r="G121" i="268" s="1"/>
  <c r="J82" i="268" a="1"/>
  <c r="J82" i="268" s="1"/>
  <c r="F121" i="268" a="1"/>
  <c r="F121" i="268" s="1"/>
  <c r="F128" i="268" a="1"/>
  <c r="F128" i="268" s="1"/>
  <c r="J81" i="268" a="1"/>
  <c r="J81" i="268" s="1"/>
  <c r="J128" i="268" a="1"/>
  <c r="J128" i="268" s="1"/>
  <c r="H82" i="268" a="1"/>
  <c r="H82" i="268" s="1"/>
  <c r="I128" i="268" a="1"/>
  <c r="I128" i="268" s="1"/>
  <c r="G82" i="268" a="1"/>
  <c r="G82" i="268" s="1"/>
  <c r="H128" i="268" a="1"/>
  <c r="H128" i="268" s="1"/>
  <c r="F82" i="268" a="1"/>
  <c r="F82" i="268" s="1"/>
  <c r="I81" i="268" a="1"/>
  <c r="I81" i="268" s="1"/>
  <c r="G128" i="268" a="1"/>
  <c r="G128" i="268" s="1"/>
  <c r="J102" i="268" a="1"/>
  <c r="J102" i="268" s="1"/>
  <c r="I102" i="268" a="1"/>
  <c r="I102" i="268" s="1"/>
  <c r="G81" i="268" a="1"/>
  <c r="G81" i="268" s="1"/>
  <c r="F81" i="268" a="1"/>
  <c r="F81" i="268" s="1"/>
  <c r="H38" i="268" a="1"/>
  <c r="H38" i="268" s="1"/>
  <c r="H40" i="268" s="1"/>
  <c r="J137" i="268" a="1"/>
  <c r="J137" i="268" s="1"/>
  <c r="H102" i="268" a="1"/>
  <c r="H102" i="268" s="1"/>
  <c r="J83" i="268" a="1"/>
  <c r="J83" i="268" s="1"/>
  <c r="F26" i="269" a="1"/>
  <c r="F26" i="269" s="1"/>
  <c r="G26" i="269" a="1"/>
  <c r="G26" i="269" s="1"/>
  <c r="H26" i="269" a="1"/>
  <c r="H26" i="269" s="1"/>
  <c r="I26" i="269" a="1"/>
  <c r="I26" i="269" s="1"/>
  <c r="J26" i="269" a="1"/>
  <c r="J26" i="269" s="1"/>
  <c r="F27" i="269" a="1"/>
  <c r="F27" i="269" s="1"/>
  <c r="G27" i="269" a="1"/>
  <c r="G27" i="269" s="1"/>
  <c r="H27" i="269" a="1"/>
  <c r="H27" i="269" s="1"/>
  <c r="I27" i="269" a="1"/>
  <c r="I27" i="269" s="1"/>
  <c r="J27" i="269" a="1"/>
  <c r="J27" i="269" s="1"/>
  <c r="J25" i="269" a="1"/>
  <c r="J25" i="269" s="1"/>
  <c r="I25" i="269" a="1"/>
  <c r="I25" i="269" s="1"/>
  <c r="H25" i="269" a="1"/>
  <c r="H25" i="269" s="1"/>
  <c r="G25" i="269" a="1"/>
  <c r="G25" i="269" s="1"/>
  <c r="F25" i="269" a="1"/>
  <c r="F25" i="269" s="1"/>
  <c r="J145" i="268" a="1"/>
  <c r="J145" i="268" s="1"/>
  <c r="I145" i="268" a="1"/>
  <c r="I145" i="268" s="1"/>
  <c r="H145" i="268" a="1"/>
  <c r="H145" i="268" s="1"/>
  <c r="F145" i="268" a="1"/>
  <c r="F145" i="268" s="1"/>
  <c r="G145" i="268" a="1"/>
  <c r="G145" i="268" s="1"/>
  <c r="G31" i="268" a="1"/>
  <c r="G31" i="268" s="1"/>
  <c r="G33" i="268" s="1"/>
  <c r="G23" i="268" a="1"/>
  <c r="G23" i="268" s="1"/>
  <c r="G25" i="268" s="1"/>
  <c r="J70" i="275" s="1"/>
  <c r="H31" i="268" a="1"/>
  <c r="H31" i="268" s="1"/>
  <c r="H33" i="268" s="1"/>
  <c r="H23" i="268" a="1"/>
  <c r="H23" i="268" s="1"/>
  <c r="H25" i="268" s="1"/>
  <c r="K70" i="275" s="1"/>
  <c r="I31" i="268" a="1"/>
  <c r="I31" i="268" s="1"/>
  <c r="I33" i="268" s="1"/>
  <c r="J31" i="268" a="1"/>
  <c r="J31" i="268" s="1"/>
  <c r="J33" i="268" s="1"/>
  <c r="M69" i="275" s="1"/>
  <c r="F31" i="268" a="1"/>
  <c r="F31" i="268" s="1"/>
  <c r="F33" i="268" s="1"/>
  <c r="J23" i="268" a="1"/>
  <c r="J23" i="268" s="1"/>
  <c r="J25" i="268" s="1"/>
  <c r="M70" i="275" s="1"/>
  <c r="F23" i="268" a="1"/>
  <c r="F23" i="268" s="1"/>
  <c r="I23" i="268" a="1"/>
  <c r="I23" i="268" s="1"/>
  <c r="I25" i="268" s="1"/>
  <c r="L70" i="275" s="1"/>
  <c r="J237" i="268" a="1"/>
  <c r="J237" i="268" s="1"/>
  <c r="J239" i="268" s="1"/>
  <c r="M109" i="275" s="1"/>
  <c r="G237" i="268" a="1"/>
  <c r="G237" i="268" s="1"/>
  <c r="G239" i="268" s="1"/>
  <c r="J109" i="275" s="1"/>
  <c r="H237" i="268" a="1"/>
  <c r="H237" i="268" s="1"/>
  <c r="H239" i="268" s="1"/>
  <c r="K109" i="275" s="1"/>
  <c r="I237" i="268" a="1"/>
  <c r="I237" i="268" s="1"/>
  <c r="I239" i="268" s="1"/>
  <c r="L109" i="275" s="1"/>
  <c r="F237" i="268" a="1"/>
  <c r="F237" i="268" s="1"/>
  <c r="F239" i="268" s="1"/>
  <c r="I109" i="275" s="1"/>
  <c r="C12" i="13"/>
  <c r="C17" i="13"/>
  <c r="C13" i="13"/>
  <c r="D31" i="13" s="1"/>
  <c r="C16" i="13"/>
  <c r="C14" i="13"/>
  <c r="C15" i="13"/>
  <c r="F212" i="272" a="1"/>
  <c r="F212" i="272" s="1"/>
  <c r="F207" i="272" a="1"/>
  <c r="F207" i="272" s="1"/>
  <c r="F214" i="272" s="1"/>
  <c r="J138" i="268" a="1"/>
  <c r="J138" i="268" s="1"/>
  <c r="I138" i="268" a="1"/>
  <c r="I138" i="268" s="1"/>
  <c r="I140" i="268" s="1"/>
  <c r="I114" i="268" s="1"/>
  <c r="H138" i="268" a="1"/>
  <c r="H138" i="268" s="1"/>
  <c r="F138" i="268" a="1"/>
  <c r="F138" i="268" s="1"/>
  <c r="G138" i="268" a="1"/>
  <c r="G138" i="268" s="1"/>
  <c r="G32" i="271" a="1"/>
  <c r="G32" i="271" s="1"/>
  <c r="G33" i="271" s="1"/>
  <c r="G16" i="271" s="1"/>
  <c r="J26" i="275" s="1"/>
  <c r="H32" i="271" a="1"/>
  <c r="H32" i="271" s="1"/>
  <c r="H33" i="271" s="1"/>
  <c r="H16" i="271" s="1"/>
  <c r="K26" i="275" s="1"/>
  <c r="I32" i="271" a="1"/>
  <c r="I32" i="271" s="1"/>
  <c r="I33" i="271" s="1"/>
  <c r="I16" i="271" s="1"/>
  <c r="L26" i="275" s="1"/>
  <c r="J32" i="271" a="1"/>
  <c r="J32" i="271" s="1"/>
  <c r="J33" i="271" s="1"/>
  <c r="J16" i="271" s="1"/>
  <c r="M26" i="275" s="1"/>
  <c r="F32" i="271" a="1"/>
  <c r="F32" i="271" s="1"/>
  <c r="F33" i="271" s="1"/>
  <c r="F16" i="271" s="1"/>
  <c r="I26" i="275" s="1"/>
  <c r="J41" i="270" a="1"/>
  <c r="J41" i="270" s="1"/>
  <c r="J43" i="270" s="1"/>
  <c r="M78" i="275" s="1"/>
  <c r="H17" i="270" a="1"/>
  <c r="H17" i="270" s="1"/>
  <c r="H19" i="270" s="1"/>
  <c r="K74" i="275" s="1"/>
  <c r="J17" i="270" a="1"/>
  <c r="J17" i="270" s="1"/>
  <c r="J19" i="270" s="1"/>
  <c r="M74" i="275" s="1"/>
  <c r="H24" i="270" a="1"/>
  <c r="H24" i="270" s="1"/>
  <c r="H26" i="270" s="1"/>
  <c r="K71" i="275" s="1"/>
  <c r="J24" i="270" a="1"/>
  <c r="J24" i="270" s="1"/>
  <c r="J26" i="270" s="1"/>
  <c r="M71" i="275" s="1"/>
  <c r="I17" i="270" a="1"/>
  <c r="I17" i="270" s="1"/>
  <c r="I19" i="270" s="1"/>
  <c r="L74" i="275" s="1"/>
  <c r="I41" i="270" a="1"/>
  <c r="I41" i="270" s="1"/>
  <c r="I43" i="270" s="1"/>
  <c r="L78" i="275" s="1"/>
  <c r="G41" i="270" a="1"/>
  <c r="G41" i="270" s="1"/>
  <c r="G43" i="270" s="1"/>
  <c r="J78" i="275" s="1"/>
  <c r="I24" i="270" a="1"/>
  <c r="I24" i="270" s="1"/>
  <c r="I26" i="270" s="1"/>
  <c r="L71" i="275" s="1"/>
  <c r="G17" i="270" a="1"/>
  <c r="G17" i="270" s="1"/>
  <c r="G19" i="270" s="1"/>
  <c r="J74" i="275" s="1"/>
  <c r="F24" i="270" a="1"/>
  <c r="F24" i="270" s="1"/>
  <c r="F26" i="270" s="1"/>
  <c r="I71" i="275" s="1"/>
  <c r="F41" i="270" a="1"/>
  <c r="F41" i="270" s="1"/>
  <c r="F43" i="270" s="1"/>
  <c r="I78" i="275" s="1"/>
  <c r="F17" i="270" a="1"/>
  <c r="F17" i="270" s="1"/>
  <c r="F19" i="270" s="1"/>
  <c r="I74" i="275" s="1"/>
  <c r="H41" i="270" a="1"/>
  <c r="H41" i="270" s="1"/>
  <c r="H43" i="270" s="1"/>
  <c r="K78" i="275" s="1"/>
  <c r="G24" i="270" a="1"/>
  <c r="G24" i="270" s="1"/>
  <c r="G26" i="270" s="1"/>
  <c r="J71" i="275" s="1"/>
  <c r="F96" i="268" a="1"/>
  <c r="F96" i="268" s="1"/>
  <c r="F97" i="268" s="1"/>
  <c r="H230" i="268" a="1"/>
  <c r="H230" i="268" s="1"/>
  <c r="H232" i="268" s="1"/>
  <c r="K108" i="275" s="1"/>
  <c r="G223" i="268" a="1"/>
  <c r="G223" i="268" s="1"/>
  <c r="G225" i="268" s="1"/>
  <c r="J107" i="275" s="1"/>
  <c r="J230" i="268" a="1"/>
  <c r="J230" i="268" s="1"/>
  <c r="J232" i="268" s="1"/>
  <c r="M108" i="275" s="1"/>
  <c r="F223" i="268" a="1"/>
  <c r="F223" i="268" s="1"/>
  <c r="F225" i="268" s="1"/>
  <c r="I107" i="275" s="1"/>
  <c r="I230" i="268" a="1"/>
  <c r="I230" i="268" s="1"/>
  <c r="I232" i="268" s="1"/>
  <c r="L108" i="275" s="1"/>
  <c r="F230" i="268" a="1"/>
  <c r="F230" i="268" s="1"/>
  <c r="F232" i="268" s="1"/>
  <c r="I108" i="275" s="1"/>
  <c r="H223" i="268" a="1"/>
  <c r="H223" i="268" s="1"/>
  <c r="H225" i="268" s="1"/>
  <c r="K107" i="275" s="1"/>
  <c r="J223" i="268" a="1"/>
  <c r="J223" i="268" s="1"/>
  <c r="J225" i="268" s="1"/>
  <c r="M107" i="275" s="1"/>
  <c r="I223" i="268" a="1"/>
  <c r="I223" i="268" s="1"/>
  <c r="I225" i="268" s="1"/>
  <c r="L107" i="275" s="1"/>
  <c r="G230" i="268" a="1"/>
  <c r="G230" i="268" s="1"/>
  <c r="G232" i="268" s="1"/>
  <c r="J108" i="275" s="1"/>
  <c r="H60" i="271" a="1"/>
  <c r="H60" i="271" s="1"/>
  <c r="H63" i="271" s="1"/>
  <c r="H51" i="271" s="1"/>
  <c r="I60" i="271" a="1"/>
  <c r="I60" i="271" s="1"/>
  <c r="I63" i="271" s="1"/>
  <c r="I51" i="271" s="1"/>
  <c r="F60" i="271" a="1"/>
  <c r="F60" i="271" s="1"/>
  <c r="F63" i="271" s="1"/>
  <c r="F51" i="271" s="1"/>
  <c r="F52" i="271" s="1"/>
  <c r="J60" i="271" a="1"/>
  <c r="J60" i="271" s="1"/>
  <c r="J63" i="271" s="1"/>
  <c r="J51" i="271" s="1"/>
  <c r="G60" i="271" a="1"/>
  <c r="G60" i="271" s="1"/>
  <c r="G63" i="271" s="1"/>
  <c r="G51" i="271" s="1"/>
  <c r="I194" i="272" a="1"/>
  <c r="I194" i="272" s="1"/>
  <c r="I180" i="272" a="1"/>
  <c r="I180" i="272" s="1"/>
  <c r="F194" i="272" a="1"/>
  <c r="F194" i="272" s="1"/>
  <c r="G180" i="272" a="1"/>
  <c r="G180" i="272" s="1"/>
  <c r="J194" i="272" a="1"/>
  <c r="J194" i="272" s="1"/>
  <c r="J180" i="272" a="1"/>
  <c r="J180" i="272" s="1"/>
  <c r="H194" i="272" a="1"/>
  <c r="H194" i="272" s="1"/>
  <c r="H180" i="272" a="1"/>
  <c r="H180" i="272" s="1"/>
  <c r="G194" i="272" a="1"/>
  <c r="G194" i="272" s="1"/>
  <c r="E93" i="273" a="1"/>
  <c r="E93" i="273" s="1"/>
  <c r="G93" i="273" a="1"/>
  <c r="G93" i="273" s="1"/>
  <c r="H93" i="273" a="1"/>
  <c r="H93" i="273" s="1"/>
  <c r="I93" i="273" a="1"/>
  <c r="I93" i="273" s="1"/>
  <c r="F93" i="273" a="1"/>
  <c r="F93" i="273" s="1"/>
  <c r="I71" i="273"/>
  <c r="E48" i="273"/>
  <c r="H71" i="273"/>
  <c r="G71" i="273"/>
  <c r="G195" i="272" a="1"/>
  <c r="G195" i="272" s="1"/>
  <c r="G182" i="272" a="1"/>
  <c r="G182" i="272" s="1"/>
  <c r="G181" i="272" a="1"/>
  <c r="G181" i="272" s="1"/>
  <c r="G196" i="272" a="1"/>
  <c r="G196" i="272" s="1"/>
  <c r="F196" i="272" a="1"/>
  <c r="F196" i="272" s="1"/>
  <c r="F195" i="272" a="1"/>
  <c r="F195" i="272" s="1"/>
  <c r="F181" i="272" a="1"/>
  <c r="F181" i="272" s="1"/>
  <c r="F182" i="272" a="1"/>
  <c r="F182" i="272" s="1"/>
  <c r="H181" i="272" a="1"/>
  <c r="H181" i="272" s="1"/>
  <c r="H196" i="272" a="1"/>
  <c r="H196" i="272" s="1"/>
  <c r="H195" i="272" a="1"/>
  <c r="H195" i="272" s="1"/>
  <c r="H182" i="272" a="1"/>
  <c r="H182" i="272" s="1"/>
  <c r="I196" i="272" a="1"/>
  <c r="I196" i="272" s="1"/>
  <c r="I195" i="272" a="1"/>
  <c r="I195" i="272" s="1"/>
  <c r="I181" i="272" a="1"/>
  <c r="I181" i="272" s="1"/>
  <c r="I182" i="272" a="1"/>
  <c r="I182" i="272" s="1"/>
  <c r="J196" i="272" a="1"/>
  <c r="J196" i="272" s="1"/>
  <c r="J195" i="272" a="1"/>
  <c r="J195" i="272" s="1"/>
  <c r="J182" i="272" a="1"/>
  <c r="J182" i="272" s="1"/>
  <c r="J181" i="272" a="1"/>
  <c r="J181" i="272" s="1"/>
  <c r="J211" i="272" a="1"/>
  <c r="J211" i="272" s="1"/>
  <c r="H211" i="272" a="1"/>
  <c r="H211" i="272" s="1"/>
  <c r="I211" i="272" a="1"/>
  <c r="I211" i="272" s="1"/>
  <c r="G211" i="272" a="1"/>
  <c r="G211" i="272" s="1"/>
  <c r="F211" i="272" a="1"/>
  <c r="F211" i="272" s="1"/>
  <c r="J207" i="272" a="1"/>
  <c r="J207" i="272" s="1"/>
  <c r="J214" i="272" s="1"/>
  <c r="I207" i="272" a="1"/>
  <c r="I207" i="272" s="1"/>
  <c r="I214" i="272" s="1"/>
  <c r="G207" i="272" a="1"/>
  <c r="G207" i="272" s="1"/>
  <c r="G214" i="272" s="1"/>
  <c r="H207" i="272" a="1"/>
  <c r="H207" i="272" s="1"/>
  <c r="H214" i="272" s="1"/>
  <c r="G119" i="272"/>
  <c r="J156" i="272" a="1"/>
  <c r="J156" i="272" s="1"/>
  <c r="H156" i="272" a="1"/>
  <c r="H156" i="272" s="1"/>
  <c r="I156" i="272" a="1"/>
  <c r="I156" i="272" s="1"/>
  <c r="F156" i="272" a="1"/>
  <c r="F156" i="272" s="1"/>
  <c r="G156" i="272" a="1"/>
  <c r="G156" i="272" s="1"/>
  <c r="F120" i="272" a="1"/>
  <c r="F120" i="272" s="1"/>
  <c r="F122" i="272" a="1"/>
  <c r="F122" i="272" s="1"/>
  <c r="F121" i="272" a="1"/>
  <c r="F121" i="272" s="1"/>
  <c r="F123" i="272" s="1"/>
  <c r="G121" i="272" a="1"/>
  <c r="G121" i="272" s="1"/>
  <c r="G122" i="272" a="1"/>
  <c r="G122" i="272" s="1"/>
  <c r="G120" i="272" a="1"/>
  <c r="G120" i="272" s="1"/>
  <c r="H121" i="272" a="1"/>
  <c r="H121" i="272" s="1"/>
  <c r="H122" i="272" a="1"/>
  <c r="H122" i="272" s="1"/>
  <c r="H120" i="272" a="1"/>
  <c r="H120" i="272" s="1"/>
  <c r="I122" i="272" a="1"/>
  <c r="I122" i="272" s="1"/>
  <c r="I121" i="272" a="1"/>
  <c r="I121" i="272" s="1"/>
  <c r="I120" i="272" a="1"/>
  <c r="I120" i="272" s="1"/>
  <c r="J122" i="272" a="1"/>
  <c r="J122" i="272" s="1"/>
  <c r="J120" i="272" a="1"/>
  <c r="J120" i="272" s="1"/>
  <c r="J121" i="272" a="1"/>
  <c r="J121" i="272" s="1"/>
  <c r="J123" i="272" s="1"/>
  <c r="J104" i="272" a="1"/>
  <c r="J104" i="272" s="1"/>
  <c r="I104" i="272" a="1"/>
  <c r="I104" i="272" s="1"/>
  <c r="H104" i="272" a="1"/>
  <c r="H104" i="272" s="1"/>
  <c r="G104" i="272" a="1"/>
  <c r="G104" i="272" s="1"/>
  <c r="F104" i="272" a="1"/>
  <c r="F104" i="272" s="1"/>
  <c r="G103" i="272" a="1"/>
  <c r="G103" i="272" s="1"/>
  <c r="J102" i="272" a="1"/>
  <c r="J102" i="272" s="1"/>
  <c r="G102" i="272" a="1"/>
  <c r="G102" i="272" s="1"/>
  <c r="J103" i="272" a="1"/>
  <c r="J103" i="272" s="1"/>
  <c r="I103" i="272" a="1"/>
  <c r="I103" i="272" s="1"/>
  <c r="H103" i="272" a="1"/>
  <c r="H103" i="272" s="1"/>
  <c r="F103" i="272" a="1"/>
  <c r="F103" i="272" s="1"/>
  <c r="H102" i="272" a="1"/>
  <c r="H102" i="272" s="1"/>
  <c r="F102" i="272" a="1"/>
  <c r="F102" i="272" s="1"/>
  <c r="I102" i="272" a="1"/>
  <c r="I102" i="272" s="1"/>
  <c r="F97" i="272" a="1"/>
  <c r="F97" i="272" s="1"/>
  <c r="G97" i="272" a="1"/>
  <c r="G97" i="272" s="1"/>
  <c r="H97" i="272" a="1"/>
  <c r="H97" i="272" s="1"/>
  <c r="J97" i="272" a="1"/>
  <c r="J97" i="272" s="1"/>
  <c r="F98" i="272" a="1"/>
  <c r="F98" i="272" s="1"/>
  <c r="H98" i="272" a="1"/>
  <c r="H98" i="272" s="1"/>
  <c r="H96" i="272" a="1"/>
  <c r="H96" i="272" s="1"/>
  <c r="G98" i="272" a="1"/>
  <c r="G98" i="272" s="1"/>
  <c r="J98" i="272" a="1"/>
  <c r="J98" i="272" s="1"/>
  <c r="I97" i="272" a="1"/>
  <c r="I97" i="272" s="1"/>
  <c r="I98" i="272" a="1"/>
  <c r="I98" i="272" s="1"/>
  <c r="I96" i="272" a="1"/>
  <c r="I96" i="272" s="1"/>
  <c r="G96" i="272" a="1"/>
  <c r="G96" i="272" s="1"/>
  <c r="J96" i="272" a="1"/>
  <c r="J96" i="272" s="1"/>
  <c r="F96" i="272" a="1"/>
  <c r="F96" i="272" s="1"/>
  <c r="F62" i="272" a="1"/>
  <c r="F62" i="272" s="1"/>
  <c r="F39" i="272" a="1"/>
  <c r="F39" i="272" s="1"/>
  <c r="F63" i="272" a="1"/>
  <c r="F63" i="272" s="1"/>
  <c r="F71" i="272" a="1"/>
  <c r="F71" i="272" s="1"/>
  <c r="F46" i="272" a="1"/>
  <c r="F46" i="272" s="1"/>
  <c r="F70" i="272" a="1"/>
  <c r="F70" i="272" s="1"/>
  <c r="F64" i="272" a="1"/>
  <c r="F64" i="272" s="1"/>
  <c r="H62" i="272" a="1"/>
  <c r="H62" i="272" s="1"/>
  <c r="H64" i="272" a="1"/>
  <c r="H64" i="272" s="1"/>
  <c r="H44" i="272" a="1"/>
  <c r="H44" i="272" s="1"/>
  <c r="H63" i="272" a="1"/>
  <c r="H63" i="272" s="1"/>
  <c r="H46" i="272" a="1"/>
  <c r="H46" i="272" s="1"/>
  <c r="H37" i="272" a="1"/>
  <c r="H37" i="272" s="1"/>
  <c r="H39" i="272" a="1"/>
  <c r="H39" i="272" s="1"/>
  <c r="I62" i="272" a="1"/>
  <c r="I62" i="272" s="1"/>
  <c r="I63" i="272" a="1"/>
  <c r="I63" i="272" s="1"/>
  <c r="I44" i="272" a="1"/>
  <c r="I44" i="272" s="1"/>
  <c r="I46" i="272" a="1"/>
  <c r="I46" i="272" s="1"/>
  <c r="I39" i="272" a="1"/>
  <c r="I39" i="272" s="1"/>
  <c r="I64" i="272" a="1"/>
  <c r="I64" i="272" s="1"/>
  <c r="I37" i="272" a="1"/>
  <c r="I37" i="272" s="1"/>
  <c r="J62" i="272" a="1"/>
  <c r="J62" i="272" s="1"/>
  <c r="J44" i="272" a="1"/>
  <c r="J44" i="272" s="1"/>
  <c r="J63" i="272" a="1"/>
  <c r="J63" i="272" s="1"/>
  <c r="J39" i="272" a="1"/>
  <c r="J39" i="272" s="1"/>
  <c r="J46" i="272" a="1"/>
  <c r="J46" i="272" s="1"/>
  <c r="J64" i="272" a="1"/>
  <c r="J64" i="272" s="1"/>
  <c r="J37" i="272" a="1"/>
  <c r="J37" i="272" s="1"/>
  <c r="G44" i="272" a="1"/>
  <c r="G44" i="272" s="1"/>
  <c r="G46" i="272" a="1"/>
  <c r="G46" i="272" s="1"/>
  <c r="G63" i="272" a="1"/>
  <c r="G63" i="272" s="1"/>
  <c r="G37" i="272" a="1"/>
  <c r="G37" i="272" s="1"/>
  <c r="G64" i="272" a="1"/>
  <c r="G64" i="272" s="1"/>
  <c r="G39" i="272" a="1"/>
  <c r="G39" i="272" s="1"/>
  <c r="G62" i="272" a="1"/>
  <c r="G62" i="272" s="1"/>
  <c r="F37" i="272" a="1"/>
  <c r="F37" i="272" s="1"/>
  <c r="F254" i="268" a="1"/>
  <c r="F254" i="268" s="1"/>
  <c r="F258" i="268" a="1"/>
  <c r="F258" i="268" s="1"/>
  <c r="F262" i="268" a="1"/>
  <c r="F262" i="268" s="1"/>
  <c r="F253" i="268" a="1"/>
  <c r="F253" i="268" s="1"/>
  <c r="F257" i="268" a="1"/>
  <c r="F257" i="268" s="1"/>
  <c r="F252" i="268" a="1"/>
  <c r="F252" i="268" s="1"/>
  <c r="F251" i="268" a="1"/>
  <c r="F251" i="268" s="1"/>
  <c r="F255" i="268" a="1"/>
  <c r="F255" i="268" s="1"/>
  <c r="F259" i="268" a="1"/>
  <c r="F259" i="268" s="1"/>
  <c r="F248" i="268" a="1"/>
  <c r="F248" i="268" s="1"/>
  <c r="F260" i="268" a="1"/>
  <c r="F260" i="268" s="1"/>
  <c r="F261" i="268" a="1"/>
  <c r="F261" i="268" s="1"/>
  <c r="F256" i="268" a="1"/>
  <c r="F256" i="268" s="1"/>
  <c r="F247" i="268" a="1"/>
  <c r="F247" i="268" s="1"/>
  <c r="F246" i="268" a="1"/>
  <c r="F246" i="268" s="1"/>
  <c r="F250" i="268" a="1"/>
  <c r="F250" i="268" s="1"/>
  <c r="F249" i="268" a="1"/>
  <c r="F249" i="268" s="1"/>
  <c r="G258" i="268" a="1"/>
  <c r="G258" i="268" s="1"/>
  <c r="G253" i="268" a="1"/>
  <c r="G253" i="268" s="1"/>
  <c r="G262" i="268" a="1"/>
  <c r="G262" i="268" s="1"/>
  <c r="G257" i="268" a="1"/>
  <c r="G257" i="268" s="1"/>
  <c r="G248" i="268" a="1"/>
  <c r="G248" i="268" s="1"/>
  <c r="G261" i="268" a="1"/>
  <c r="G261" i="268" s="1"/>
  <c r="G252" i="268" a="1"/>
  <c r="G252" i="268" s="1"/>
  <c r="G246" i="268" a="1"/>
  <c r="G246" i="268" s="1"/>
  <c r="G256" i="268" a="1"/>
  <c r="G256" i="268" s="1"/>
  <c r="G247" i="268" a="1"/>
  <c r="G247" i="268" s="1"/>
  <c r="G260" i="268" a="1"/>
  <c r="G260" i="268" s="1"/>
  <c r="G251" i="268" a="1"/>
  <c r="G251" i="268" s="1"/>
  <c r="G259" i="268" a="1"/>
  <c r="G259" i="268" s="1"/>
  <c r="G255" i="268" a="1"/>
  <c r="G255" i="268" s="1"/>
  <c r="G250" i="268" a="1"/>
  <c r="G250" i="268" s="1"/>
  <c r="G254" i="268" a="1"/>
  <c r="G254" i="268" s="1"/>
  <c r="G249" i="268" a="1"/>
  <c r="G249" i="268" s="1"/>
  <c r="H258" i="268" a="1"/>
  <c r="H258" i="268" s="1"/>
  <c r="H249" i="268" a="1"/>
  <c r="H249" i="268" s="1"/>
  <c r="H262" i="268" a="1"/>
  <c r="H262" i="268" s="1"/>
  <c r="H253" i="268" a="1"/>
  <c r="H253" i="268" s="1"/>
  <c r="H257" i="268" a="1"/>
  <c r="H257" i="268" s="1"/>
  <c r="H248" i="268" a="1"/>
  <c r="H248" i="268" s="1"/>
  <c r="H261" i="268" a="1"/>
  <c r="H261" i="268" s="1"/>
  <c r="H252" i="268" a="1"/>
  <c r="H252" i="268" s="1"/>
  <c r="H256" i="268" a="1"/>
  <c r="H256" i="268" s="1"/>
  <c r="H250" i="268" a="1"/>
  <c r="H250" i="268" s="1"/>
  <c r="H254" i="268" a="1"/>
  <c r="H254" i="268" s="1"/>
  <c r="H247" i="268" a="1"/>
  <c r="H247" i="268" s="1"/>
  <c r="H251" i="268" a="1"/>
  <c r="H251" i="268" s="1"/>
  <c r="H260" i="268" a="1"/>
  <c r="H260" i="268" s="1"/>
  <c r="H255" i="268" a="1"/>
  <c r="H255" i="268" s="1"/>
  <c r="H246" i="268" a="1"/>
  <c r="H246" i="268" s="1"/>
  <c r="H259" i="268" a="1"/>
  <c r="H259" i="268" s="1"/>
  <c r="I249" i="268" a="1"/>
  <c r="I249" i="268" s="1"/>
  <c r="I262" i="268" a="1"/>
  <c r="I262" i="268" s="1"/>
  <c r="I253" i="268" a="1"/>
  <c r="I253" i="268" s="1"/>
  <c r="I257" i="268" a="1"/>
  <c r="I257" i="268" s="1"/>
  <c r="I248" i="268" a="1"/>
  <c r="I248" i="268" s="1"/>
  <c r="I261" i="268" a="1"/>
  <c r="I261" i="268" s="1"/>
  <c r="I252" i="268" a="1"/>
  <c r="I252" i="268" s="1"/>
  <c r="I247" i="268" a="1"/>
  <c r="I247" i="268" s="1"/>
  <c r="I260" i="268" a="1"/>
  <c r="I260" i="268" s="1"/>
  <c r="I255" i="268" a="1"/>
  <c r="I255" i="268" s="1"/>
  <c r="I251" i="268" a="1"/>
  <c r="I251" i="268" s="1"/>
  <c r="I246" i="268" a="1"/>
  <c r="I246" i="268" s="1"/>
  <c r="I250" i="268" a="1"/>
  <c r="I250" i="268" s="1"/>
  <c r="I254" i="268" a="1"/>
  <c r="I254" i="268" s="1"/>
  <c r="I256" i="268" a="1"/>
  <c r="I256" i="268" s="1"/>
  <c r="I259" i="268" a="1"/>
  <c r="I259" i="268" s="1"/>
  <c r="I258" i="268" a="1"/>
  <c r="I258" i="268" s="1"/>
  <c r="J262" i="268" a="1"/>
  <c r="J262" i="268" s="1"/>
  <c r="J253" i="268" a="1"/>
  <c r="J253" i="268" s="1"/>
  <c r="J257" i="268" a="1"/>
  <c r="J257" i="268" s="1"/>
  <c r="J247" i="268" a="1"/>
  <c r="J247" i="268" s="1"/>
  <c r="J261" i="268" a="1"/>
  <c r="J261" i="268" s="1"/>
  <c r="J252" i="268" a="1"/>
  <c r="J252" i="268" s="1"/>
  <c r="J256" i="268" a="1"/>
  <c r="J256" i="268" s="1"/>
  <c r="J260" i="268" a="1"/>
  <c r="J260" i="268" s="1"/>
  <c r="J259" i="268" a="1"/>
  <c r="J259" i="268" s="1"/>
  <c r="J251" i="268" a="1"/>
  <c r="J251" i="268" s="1"/>
  <c r="J255" i="268" a="1"/>
  <c r="J255" i="268" s="1"/>
  <c r="J246" i="268" a="1"/>
  <c r="J246" i="268" s="1"/>
  <c r="J258" i="268" a="1"/>
  <c r="J258" i="268" s="1"/>
  <c r="J250" i="268" a="1"/>
  <c r="J250" i="268" s="1"/>
  <c r="J254" i="268" a="1"/>
  <c r="J254" i="268" s="1"/>
  <c r="J249" i="268" a="1"/>
  <c r="J249" i="268" s="1"/>
  <c r="J248" i="268" a="1"/>
  <c r="J248" i="268" s="1"/>
  <c r="H245" i="268" a="1"/>
  <c r="H245" i="268" s="1"/>
  <c r="G245" i="268" a="1"/>
  <c r="G245" i="268" s="1"/>
  <c r="F245" i="268" a="1"/>
  <c r="F245" i="268" s="1"/>
  <c r="J245" i="268" a="1"/>
  <c r="J245" i="268" s="1"/>
  <c r="I245" i="268" a="1"/>
  <c r="I245" i="268" s="1"/>
  <c r="F10" i="270" a="1"/>
  <c r="F10" i="270" s="1"/>
  <c r="G10" i="270" a="1"/>
  <c r="G10" i="270" s="1"/>
  <c r="G12" i="270" s="1"/>
  <c r="J68" i="275" s="1"/>
  <c r="H10" i="270" a="1"/>
  <c r="H10" i="270" s="1"/>
  <c r="H12" i="270" s="1"/>
  <c r="K68" i="275" s="1"/>
  <c r="J10" i="270" a="1"/>
  <c r="J10" i="270" s="1"/>
  <c r="J12" i="270" s="1"/>
  <c r="M68" i="275" s="1"/>
  <c r="I10" i="270" a="1"/>
  <c r="I10" i="270" s="1"/>
  <c r="I12" i="270" s="1"/>
  <c r="L68" i="275" s="1"/>
  <c r="H12" i="269" a="1"/>
  <c r="H12" i="269" s="1"/>
  <c r="H13" i="269" s="1"/>
  <c r="I12" i="269" a="1"/>
  <c r="I12" i="269" s="1"/>
  <c r="I13" i="269" s="1"/>
  <c r="J12" i="269" a="1"/>
  <c r="J12" i="269" s="1"/>
  <c r="J13" i="269" s="1"/>
  <c r="G12" i="269" a="1"/>
  <c r="G12" i="269" s="1"/>
  <c r="G13" i="269" s="1"/>
  <c r="F12" i="269" a="1"/>
  <c r="F12" i="269" s="1"/>
  <c r="F13" i="269" s="1"/>
  <c r="L106" i="275"/>
  <c r="M106" i="275"/>
  <c r="K106" i="275"/>
  <c r="J106" i="275"/>
  <c r="I106" i="275"/>
  <c r="F9" i="268" a="1"/>
  <c r="F9" i="268" s="1"/>
  <c r="F46" i="268" a="1"/>
  <c r="F46" i="268" s="1"/>
  <c r="F48" i="268" s="1"/>
  <c r="I77" i="275" s="1"/>
  <c r="J152" i="268" a="1"/>
  <c r="J152" i="268" s="1"/>
  <c r="J154" i="268" s="1"/>
  <c r="M95" i="275" s="1"/>
  <c r="G152" i="268" a="1"/>
  <c r="G152" i="268" s="1"/>
  <c r="G154" i="268" s="1"/>
  <c r="J95" i="275" s="1"/>
  <c r="H152" i="268" a="1"/>
  <c r="H152" i="268" s="1"/>
  <c r="F152" i="268" a="1"/>
  <c r="F152" i="268" s="1"/>
  <c r="F154" i="268" s="1"/>
  <c r="I95" i="275" s="1"/>
  <c r="I152" i="268" a="1"/>
  <c r="I152" i="268" s="1"/>
  <c r="I154" i="268" s="1"/>
  <c r="L95" i="275" s="1"/>
  <c r="J202" i="268" a="1"/>
  <c r="J202" i="268" s="1"/>
  <c r="J204" i="268" s="1"/>
  <c r="M102" i="275" s="1"/>
  <c r="I202" i="268" a="1"/>
  <c r="I202" i="268" s="1"/>
  <c r="I204" i="268" s="1"/>
  <c r="L102" i="275" s="1"/>
  <c r="H202" i="268" a="1"/>
  <c r="H202" i="268" s="1"/>
  <c r="H204" i="268" s="1"/>
  <c r="K102" i="275" s="1"/>
  <c r="F202" i="268" a="1"/>
  <c r="F202" i="268" s="1"/>
  <c r="F204" i="268" s="1"/>
  <c r="I102" i="275" s="1"/>
  <c r="G202" i="268" a="1"/>
  <c r="G202" i="268" s="1"/>
  <c r="G204" i="268" s="1"/>
  <c r="J102" i="275" s="1"/>
  <c r="I195" i="268" a="1"/>
  <c r="I195" i="268" s="1"/>
  <c r="I197" i="268" s="1"/>
  <c r="L101" i="275" s="1"/>
  <c r="G195" i="268" a="1"/>
  <c r="G195" i="268" s="1"/>
  <c r="G197" i="268" s="1"/>
  <c r="J101" i="275" s="1"/>
  <c r="J195" i="268" a="1"/>
  <c r="J195" i="268" s="1"/>
  <c r="J197" i="268" s="1"/>
  <c r="M101" i="275" s="1"/>
  <c r="F195" i="268" a="1"/>
  <c r="F195" i="268" s="1"/>
  <c r="F197" i="268" s="1"/>
  <c r="I101" i="275" s="1"/>
  <c r="H195" i="268" a="1"/>
  <c r="H195" i="268" s="1"/>
  <c r="H197" i="268" s="1"/>
  <c r="K101" i="275" s="1"/>
  <c r="J129" i="268" a="1"/>
  <c r="J129" i="268" s="1"/>
  <c r="G129" i="268" a="1"/>
  <c r="G129" i="268" s="1"/>
  <c r="F129" i="268" a="1"/>
  <c r="F129" i="268" s="1"/>
  <c r="H129" i="268" a="1"/>
  <c r="H129" i="268" s="1"/>
  <c r="I129" i="268" a="1"/>
  <c r="I129" i="268" s="1"/>
  <c r="F122" i="268" a="1"/>
  <c r="F122" i="268" s="1"/>
  <c r="F120" i="268" a="1"/>
  <c r="F120" i="268" s="1"/>
  <c r="G122" i="268" a="1"/>
  <c r="G122" i="268" s="1"/>
  <c r="G120" i="268" a="1"/>
  <c r="G120" i="268" s="1"/>
  <c r="H122" i="268" a="1"/>
  <c r="H122" i="268" s="1"/>
  <c r="H120" i="268" a="1"/>
  <c r="H120" i="268" s="1"/>
  <c r="J122" i="268" a="1"/>
  <c r="J122" i="268" s="1"/>
  <c r="J120" i="268" a="1"/>
  <c r="J120" i="268" s="1"/>
  <c r="I122" i="268" a="1"/>
  <c r="I122" i="268" s="1"/>
  <c r="I120" i="268" a="1"/>
  <c r="I120" i="268" s="1"/>
  <c r="J181" i="268" a="1"/>
  <c r="J181" i="268" s="1"/>
  <c r="J183" i="268" s="1"/>
  <c r="M103" i="275" s="1"/>
  <c r="G181" i="268" a="1"/>
  <c r="G181" i="268" s="1"/>
  <c r="G183" i="268" s="1"/>
  <c r="J103" i="275" s="1"/>
  <c r="I181" i="268" a="1"/>
  <c r="I181" i="268" s="1"/>
  <c r="I183" i="268" s="1"/>
  <c r="L103" i="275" s="1"/>
  <c r="H181" i="268" a="1"/>
  <c r="H181" i="268" s="1"/>
  <c r="H183" i="268" s="1"/>
  <c r="K103" i="275" s="1"/>
  <c r="F181" i="268" a="1"/>
  <c r="F181" i="268" s="1"/>
  <c r="F183" i="268" s="1"/>
  <c r="I103" i="275" s="1"/>
  <c r="G159" i="268" a="1"/>
  <c r="G159" i="268" s="1"/>
  <c r="F159" i="268" a="1"/>
  <c r="F159" i="268" s="1"/>
  <c r="H159" i="268" a="1"/>
  <c r="H159" i="268" s="1"/>
  <c r="I159" i="268" a="1"/>
  <c r="I159" i="268" s="1"/>
  <c r="J159" i="268" a="1"/>
  <c r="J159" i="268" s="1"/>
  <c r="F210" i="272" a="1"/>
  <c r="F210" i="272" s="1"/>
  <c r="I9" i="268" a="1"/>
  <c r="I9" i="268" s="1"/>
  <c r="J210" i="272" a="1"/>
  <c r="J210" i="272" s="1"/>
  <c r="H152" i="272" a="1"/>
  <c r="H152" i="272" s="1"/>
  <c r="H153" i="272" a="1"/>
  <c r="H153" i="272" s="1"/>
  <c r="H81" i="273" a="1"/>
  <c r="H81" i="273" s="1"/>
  <c r="H151" i="272" a="1"/>
  <c r="H151" i="272" s="1"/>
  <c r="G153" i="272" a="1"/>
  <c r="G153" i="272" s="1"/>
  <c r="G152" i="272" a="1"/>
  <c r="G152" i="272" s="1"/>
  <c r="F155" i="272" a="1"/>
  <c r="F155" i="272" s="1"/>
  <c r="G210" i="272" a="1"/>
  <c r="G210" i="272" s="1"/>
  <c r="G84" i="268" a="1"/>
  <c r="G84" i="268" s="1"/>
  <c r="G70" i="273" a="1"/>
  <c r="G70" i="273" s="1"/>
  <c r="J9" i="268" a="1"/>
  <c r="J9" i="268" s="1"/>
  <c r="H38" i="272" a="1"/>
  <c r="H38" i="272" s="1"/>
  <c r="I151" i="272" a="1"/>
  <c r="I151" i="272" s="1"/>
  <c r="G38" i="272" a="1"/>
  <c r="G38" i="272" s="1"/>
  <c r="I77" i="268" a="1"/>
  <c r="I77" i="268" s="1"/>
  <c r="I104" i="268" a="1"/>
  <c r="I104" i="268" s="1"/>
  <c r="F153" i="272" a="1"/>
  <c r="F153" i="272" s="1"/>
  <c r="F100" i="268" a="1"/>
  <c r="F100" i="268" s="1"/>
  <c r="I154" i="272" a="1"/>
  <c r="I154" i="272" s="1"/>
  <c r="J155" i="272" a="1"/>
  <c r="J155" i="272" s="1"/>
  <c r="H213" i="272" a="1"/>
  <c r="H213" i="272" s="1"/>
  <c r="I155" i="272" a="1"/>
  <c r="I155" i="272" s="1"/>
  <c r="I210" i="272" a="1"/>
  <c r="I210" i="272" s="1"/>
  <c r="J212" i="272" a="1"/>
  <c r="J212" i="272" s="1"/>
  <c r="H212" i="272" a="1"/>
  <c r="H212" i="272" s="1"/>
  <c r="F151" i="272" a="1"/>
  <c r="F151" i="272" s="1"/>
  <c r="J151" i="272" a="1"/>
  <c r="J151" i="272" s="1"/>
  <c r="J213" i="272" a="1"/>
  <c r="J213" i="272" s="1"/>
  <c r="F44" i="272" a="1"/>
  <c r="F44" i="272" s="1"/>
  <c r="F152" i="272" a="1"/>
  <c r="F152" i="272" s="1"/>
  <c r="J38" i="272" a="1"/>
  <c r="J38" i="272" s="1"/>
  <c r="J104" i="268" a="1"/>
  <c r="J104" i="268" s="1"/>
  <c r="F99" i="268" a="1"/>
  <c r="F99" i="268" s="1"/>
  <c r="J152" i="272" a="1"/>
  <c r="J152" i="272" s="1"/>
  <c r="G154" i="272" a="1"/>
  <c r="G154" i="272" s="1"/>
  <c r="H154" i="272" a="1"/>
  <c r="H154" i="272" s="1"/>
  <c r="F154" i="272" a="1"/>
  <c r="F154" i="272" s="1"/>
  <c r="G77" i="268" a="1"/>
  <c r="G77" i="268" s="1"/>
  <c r="G213" i="272" a="1"/>
  <c r="G213" i="272" s="1"/>
  <c r="F38" i="272" a="1"/>
  <c r="F38" i="272" s="1"/>
  <c r="J154" i="272" a="1"/>
  <c r="J154" i="272" s="1"/>
  <c r="J153" i="272" a="1"/>
  <c r="J153" i="272" s="1"/>
  <c r="I153" i="272" a="1"/>
  <c r="I153" i="272" s="1"/>
  <c r="I212" i="272" a="1"/>
  <c r="I212" i="272" s="1"/>
  <c r="F45" i="272" a="1"/>
  <c r="F45" i="272" s="1"/>
  <c r="H210" i="272" a="1"/>
  <c r="H210" i="272" s="1"/>
  <c r="H188" i="268" a="1"/>
  <c r="H188" i="268" s="1"/>
  <c r="H190" i="268" s="1"/>
  <c r="K100" i="275" s="1"/>
  <c r="F213" i="272" a="1"/>
  <c r="F213" i="272" s="1"/>
  <c r="G151" i="272" a="1"/>
  <c r="G151" i="272" s="1"/>
  <c r="J188" i="268" a="1"/>
  <c r="J188" i="268" s="1"/>
  <c r="J190" i="268" s="1"/>
  <c r="M100" i="275" s="1"/>
  <c r="J15" i="269" a="1"/>
  <c r="J15" i="269" s="1"/>
  <c r="J16" i="269" s="1"/>
  <c r="I82" i="273"/>
  <c r="I103" i="268" a="1"/>
  <c r="I103" i="268" s="1"/>
  <c r="J209" i="268" a="1"/>
  <c r="J209" i="268" s="1"/>
  <c r="J211" i="268" s="1"/>
  <c r="M104" i="275" s="1"/>
  <c r="I100" i="268" a="1"/>
  <c r="I100" i="268" s="1"/>
  <c r="I160" i="268" a="1"/>
  <c r="I160" i="268" s="1"/>
  <c r="I167" i="268" a="1"/>
  <c r="I167" i="268" s="1"/>
  <c r="I169" i="268" s="1"/>
  <c r="L97" i="275" s="1"/>
  <c r="G79" i="268" a="1"/>
  <c r="G79" i="268" s="1"/>
  <c r="I99" i="268" a="1"/>
  <c r="I99" i="268" s="1"/>
  <c r="G85" i="268" a="1"/>
  <c r="G85" i="268" s="1"/>
  <c r="J85" i="268" a="1"/>
  <c r="J85" i="268" s="1"/>
  <c r="E70" i="273" a="1"/>
  <c r="E70" i="273" s="1"/>
  <c r="F84" i="268" a="1"/>
  <c r="F84" i="268" s="1"/>
  <c r="I84" i="268" a="1"/>
  <c r="I84" i="268" s="1"/>
  <c r="J84" i="268" a="1"/>
  <c r="J84" i="268" s="1"/>
  <c r="G188" i="268" a="1"/>
  <c r="G188" i="268" s="1"/>
  <c r="G190" i="268" s="1"/>
  <c r="J100" i="275" s="1"/>
  <c r="G78" i="268" a="1"/>
  <c r="G78" i="268" s="1"/>
  <c r="E27" i="273" a="1"/>
  <c r="E27" i="273" s="1"/>
  <c r="F81" i="273" a="1"/>
  <c r="F81" i="273" s="1"/>
  <c r="H104" i="268" a="1"/>
  <c r="H104" i="268" s="1"/>
  <c r="I174" i="268" a="1"/>
  <c r="I174" i="268" s="1"/>
  <c r="I176" i="268" s="1"/>
  <c r="L99" i="275" s="1"/>
  <c r="H160" i="268" a="1"/>
  <c r="H160" i="268" s="1"/>
  <c r="H99" i="268" a="1"/>
  <c r="H99" i="268" s="1"/>
  <c r="F76" i="268" a="1"/>
  <c r="F76" i="268" s="1"/>
  <c r="J77" i="268" a="1"/>
  <c r="J77" i="268" s="1"/>
  <c r="H85" i="268" a="1"/>
  <c r="H85" i="268" s="1"/>
  <c r="H78" i="268" a="1"/>
  <c r="H78" i="268" s="1"/>
  <c r="I188" i="268" a="1"/>
  <c r="I188" i="268" s="1"/>
  <c r="I190" i="268" s="1"/>
  <c r="L100" i="275" s="1"/>
  <c r="H84" i="268" a="1"/>
  <c r="H84" i="268" s="1"/>
  <c r="F79" i="268" a="1"/>
  <c r="F79" i="268" s="1"/>
  <c r="J79" i="268" a="1"/>
  <c r="J79" i="268" s="1"/>
  <c r="I76" i="268" a="1"/>
  <c r="I76" i="268" s="1"/>
  <c r="H70" i="273" a="1"/>
  <c r="H70" i="273" s="1"/>
  <c r="H100" i="268" a="1"/>
  <c r="H100" i="268" s="1"/>
  <c r="H167" i="268" a="1"/>
  <c r="H167" i="268" s="1"/>
  <c r="H169" i="268" s="1"/>
  <c r="H79" i="268" a="1"/>
  <c r="H79" i="268" s="1"/>
  <c r="F78" i="268" a="1"/>
  <c r="F78" i="268" s="1"/>
  <c r="F209" i="268" a="1"/>
  <c r="F209" i="268" s="1"/>
  <c r="F211" i="268" s="1"/>
  <c r="G76" i="268" a="1"/>
  <c r="G76" i="268" s="1"/>
  <c r="F77" i="268" a="1"/>
  <c r="F77" i="268" s="1"/>
  <c r="G15" i="268" a="1"/>
  <c r="G15" i="268" s="1"/>
  <c r="G17" i="268" s="1"/>
  <c r="J67" i="275" s="1"/>
  <c r="G104" i="268" a="1"/>
  <c r="G104" i="268" s="1"/>
  <c r="J78" i="268" a="1"/>
  <c r="J78" i="268" s="1"/>
  <c r="I209" i="268" a="1"/>
  <c r="I209" i="268" s="1"/>
  <c r="I211" i="268" s="1"/>
  <c r="L104" i="275" s="1"/>
  <c r="J99" i="268" a="1"/>
  <c r="J99" i="268" s="1"/>
  <c r="J15" i="268" a="1"/>
  <c r="J15" i="268" s="1"/>
  <c r="J17" i="268" s="1"/>
  <c r="M67" i="275" s="1"/>
  <c r="J174" i="268" a="1"/>
  <c r="J174" i="268" s="1"/>
  <c r="J176" i="268" s="1"/>
  <c r="M99" i="275" s="1"/>
  <c r="J46" i="268" a="1"/>
  <c r="J46" i="268" s="1"/>
  <c r="J48" i="268" s="1"/>
  <c r="M77" i="275" s="1"/>
  <c r="G167" i="268" a="1"/>
  <c r="G167" i="268" s="1"/>
  <c r="G169" i="268" s="1"/>
  <c r="J97" i="275" s="1"/>
  <c r="I79" i="268" a="1"/>
  <c r="I79" i="268" s="1"/>
  <c r="G46" i="268" a="1"/>
  <c r="G46" i="268" s="1"/>
  <c r="G48" i="268" s="1"/>
  <c r="J77" i="275" s="1"/>
  <c r="I78" i="268" a="1"/>
  <c r="I78" i="268" s="1"/>
  <c r="F70" i="273" a="1"/>
  <c r="F70" i="273" s="1"/>
  <c r="G160" i="268" a="1"/>
  <c r="G160" i="268" s="1"/>
  <c r="G209" i="268" a="1"/>
  <c r="G209" i="268" s="1"/>
  <c r="G211" i="268" s="1"/>
  <c r="H209" i="268" a="1"/>
  <c r="H209" i="268" s="1"/>
  <c r="H211" i="268" s="1"/>
  <c r="K104" i="275" s="1"/>
  <c r="F188" i="268" a="1"/>
  <c r="F188" i="268" s="1"/>
  <c r="F190" i="268" s="1"/>
  <c r="H174" i="268" a="1"/>
  <c r="H174" i="268" s="1"/>
  <c r="H176" i="268" s="1"/>
  <c r="K99" i="275" s="1"/>
  <c r="I46" i="268" a="1"/>
  <c r="I46" i="268" s="1"/>
  <c r="I48" i="268" s="1"/>
  <c r="L77" i="275" s="1"/>
  <c r="J160" i="268" a="1"/>
  <c r="J160" i="268" s="1"/>
  <c r="H76" i="268" a="1"/>
  <c r="H76" i="268" s="1"/>
  <c r="H77" i="268" a="1"/>
  <c r="H77" i="268" s="1"/>
  <c r="H46" i="268" a="1"/>
  <c r="H46" i="268" s="1"/>
  <c r="H9" i="268" a="1"/>
  <c r="H9" i="268" s="1"/>
  <c r="I81" i="273" a="1"/>
  <c r="I81" i="273" s="1"/>
  <c r="E81" i="273" a="1"/>
  <c r="E81" i="273" s="1"/>
  <c r="F103" i="268" a="1"/>
  <c r="F103" i="268" s="1"/>
  <c r="F174" i="268" a="1"/>
  <c r="F174" i="268" s="1"/>
  <c r="F176" i="268" s="1"/>
  <c r="I99" i="275" s="1"/>
  <c r="G103" i="268" a="1"/>
  <c r="G103" i="268" s="1"/>
  <c r="G174" i="268" a="1"/>
  <c r="G174" i="268" s="1"/>
  <c r="G176" i="268" s="1"/>
  <c r="J99" i="275" s="1"/>
  <c r="J100" i="268" a="1"/>
  <c r="J100" i="268" s="1"/>
  <c r="G9" i="268" a="1"/>
  <c r="G9" i="268" s="1"/>
  <c r="I15" i="268" a="1"/>
  <c r="I15" i="268" s="1"/>
  <c r="I17" i="268" s="1"/>
  <c r="F167" i="268" a="1"/>
  <c r="F167" i="268" s="1"/>
  <c r="F169" i="268" s="1"/>
  <c r="I97" i="275" s="1"/>
  <c r="G81" i="273" a="1"/>
  <c r="G81" i="273" s="1"/>
  <c r="I70" i="273" a="1"/>
  <c r="I70" i="273" s="1"/>
  <c r="F160" i="268" a="1"/>
  <c r="F160" i="268" s="1"/>
  <c r="J103" i="268" a="1"/>
  <c r="J103" i="268" s="1"/>
  <c r="G100" i="268" a="1"/>
  <c r="G100" i="268" s="1"/>
  <c r="F104" i="268" a="1"/>
  <c r="F104" i="268" s="1"/>
  <c r="G99" i="268" a="1"/>
  <c r="G99" i="268" s="1"/>
  <c r="F85" i="268" a="1"/>
  <c r="F85" i="268" s="1"/>
  <c r="H15" i="268" a="1"/>
  <c r="H15" i="268" s="1"/>
  <c r="H17" i="268" s="1"/>
  <c r="K67" i="275" s="1"/>
  <c r="F15" i="268" a="1"/>
  <c r="F15" i="268" s="1"/>
  <c r="F17" i="268" s="1"/>
  <c r="J167" i="268" a="1"/>
  <c r="J167" i="268" s="1"/>
  <c r="J169" i="268" s="1"/>
  <c r="M97" i="275" s="1"/>
  <c r="I85" i="268" a="1"/>
  <c r="I85" i="268" s="1"/>
  <c r="J76" i="268" a="1"/>
  <c r="J76" i="268" s="1"/>
  <c r="I15" i="269" a="1"/>
  <c r="I15" i="269" s="1"/>
  <c r="I16" i="269" s="1"/>
  <c r="H15" i="269" a="1"/>
  <c r="H15" i="269" s="1"/>
  <c r="H16" i="269" s="1"/>
  <c r="G212" i="272" a="1"/>
  <c r="G212" i="272" s="1"/>
  <c r="J70" i="272" a="1"/>
  <c r="J70" i="272" s="1"/>
  <c r="I45" i="272" a="1"/>
  <c r="I45" i="272" s="1"/>
  <c r="G71" i="272" a="1"/>
  <c r="G71" i="272" s="1"/>
  <c r="J45" i="272" a="1"/>
  <c r="J45" i="272" s="1"/>
  <c r="H71" i="272" a="1"/>
  <c r="H71" i="272" s="1"/>
  <c r="I71" i="272" a="1"/>
  <c r="I71" i="272" s="1"/>
  <c r="J71" i="272" a="1"/>
  <c r="J71" i="272" s="1"/>
  <c r="I70" i="272" a="1"/>
  <c r="I70" i="272" s="1"/>
  <c r="G70" i="272" a="1"/>
  <c r="G70" i="272" s="1"/>
  <c r="H45" i="272" a="1"/>
  <c r="H45" i="272" s="1"/>
  <c r="H70" i="272" a="1"/>
  <c r="H70" i="272" s="1"/>
  <c r="G45" i="272" a="1"/>
  <c r="G45" i="272" s="1"/>
  <c r="K30" i="275"/>
  <c r="L30" i="275"/>
  <c r="M30" i="275"/>
  <c r="I30" i="275"/>
  <c r="J30" i="275"/>
  <c r="J40" i="268"/>
  <c r="H103" i="268" a="1"/>
  <c r="H103" i="268" s="1"/>
  <c r="G15" i="269" a="1"/>
  <c r="G15" i="269" s="1"/>
  <c r="G16" i="269" s="1"/>
  <c r="I38" i="272" a="1"/>
  <c r="I38" i="272" s="1"/>
  <c r="I213" i="272" a="1"/>
  <c r="I213" i="272" s="1"/>
  <c r="F15" i="269" a="1"/>
  <c r="F15" i="269" s="1"/>
  <c r="F16" i="269" s="1"/>
  <c r="H155" i="272" a="1"/>
  <c r="H155" i="272" s="1"/>
  <c r="I152" i="272" a="1"/>
  <c r="I152" i="272" s="1"/>
  <c r="G155" i="272" a="1"/>
  <c r="G155" i="272" s="1"/>
  <c r="H82" i="273"/>
  <c r="G82" i="273"/>
  <c r="F82" i="273"/>
  <c r="J140" i="268" l="1"/>
  <c r="J114" i="268" s="1"/>
  <c r="F28" i="273"/>
  <c r="F9" i="273" s="1"/>
  <c r="J47" i="275" s="1"/>
  <c r="G28" i="273"/>
  <c r="G9" i="273" s="1"/>
  <c r="K47" i="275" s="1"/>
  <c r="H28" i="273"/>
  <c r="H9" i="273" s="1"/>
  <c r="L47" i="275" s="1"/>
  <c r="I28" i="273"/>
  <c r="I9" i="273" s="1"/>
  <c r="M47" i="275" s="1"/>
  <c r="E28" i="273"/>
  <c r="E9" i="273" s="1"/>
  <c r="I47" i="275" s="1"/>
  <c r="F140" i="268"/>
  <c r="F114" i="268" s="1"/>
  <c r="H140" i="268"/>
  <c r="H114" i="268" s="1"/>
  <c r="F28" i="269"/>
  <c r="I84" i="275" s="1"/>
  <c r="G17" i="269"/>
  <c r="J17" i="269"/>
  <c r="I17" i="269"/>
  <c r="H17" i="269"/>
  <c r="F17" i="269"/>
  <c r="G215" i="272"/>
  <c r="I215" i="272"/>
  <c r="J215" i="272"/>
  <c r="F215" i="272"/>
  <c r="H215" i="272"/>
  <c r="G140" i="268"/>
  <c r="G114" i="268" s="1"/>
  <c r="G147" i="268"/>
  <c r="J93" i="275" s="1"/>
  <c r="I147" i="268"/>
  <c r="L93" i="275" s="1"/>
  <c r="F147" i="268"/>
  <c r="I93" i="275" s="1"/>
  <c r="H147" i="268"/>
  <c r="K93" i="275" s="1"/>
  <c r="J147" i="268"/>
  <c r="M93" i="275" s="1"/>
  <c r="F25" i="268"/>
  <c r="I70" i="275" s="1"/>
  <c r="F12" i="270"/>
  <c r="I68" i="275" s="1"/>
  <c r="H48" i="268"/>
  <c r="K77" i="275" s="1"/>
  <c r="H154" i="268"/>
  <c r="K95" i="275" s="1"/>
  <c r="J197" i="272"/>
  <c r="J168" i="272" s="1"/>
  <c r="G183" i="272"/>
  <c r="G167" i="272" s="1"/>
  <c r="G197" i="272"/>
  <c r="G168" i="272" s="1"/>
  <c r="H183" i="272"/>
  <c r="H167" i="272" s="1"/>
  <c r="H197" i="272"/>
  <c r="H168" i="272" s="1"/>
  <c r="J183" i="272"/>
  <c r="J167" i="272" s="1"/>
  <c r="F183" i="272"/>
  <c r="F167" i="272" s="1"/>
  <c r="I183" i="272"/>
  <c r="I167" i="272" s="1"/>
  <c r="I197" i="272"/>
  <c r="I168" i="272" s="1"/>
  <c r="F197" i="272"/>
  <c r="F168" i="272" s="1"/>
  <c r="I81" i="275"/>
  <c r="K81" i="275"/>
  <c r="J81" i="275"/>
  <c r="M81" i="275"/>
  <c r="L81" i="275"/>
  <c r="G157" i="272"/>
  <c r="G10" i="272" s="1"/>
  <c r="J40" i="275" s="1"/>
  <c r="J157" i="272"/>
  <c r="I157" i="272"/>
  <c r="H157" i="272"/>
  <c r="E51" i="273"/>
  <c r="F50" i="273" s="1"/>
  <c r="F51" i="273" s="1"/>
  <c r="F10" i="273" s="1"/>
  <c r="J48" i="275" s="1"/>
  <c r="F157" i="272"/>
  <c r="F72" i="272"/>
  <c r="I72" i="272"/>
  <c r="H72" i="272"/>
  <c r="G72" i="272"/>
  <c r="J72" i="272"/>
  <c r="E60" i="273"/>
  <c r="I60" i="273"/>
  <c r="G60" i="273"/>
  <c r="F60" i="273"/>
  <c r="H60" i="273"/>
  <c r="H52" i="271"/>
  <c r="G52" i="271"/>
  <c r="G123" i="272"/>
  <c r="G9" i="272" s="1"/>
  <c r="J39" i="275" s="1"/>
  <c r="J47" i="272"/>
  <c r="I47" i="272"/>
  <c r="G47" i="272"/>
  <c r="H47" i="272"/>
  <c r="J65" i="272"/>
  <c r="G65" i="272"/>
  <c r="H65" i="272"/>
  <c r="I65" i="272"/>
  <c r="F65" i="272"/>
  <c r="F47" i="272"/>
  <c r="F40" i="272"/>
  <c r="H40" i="272"/>
  <c r="J40" i="272"/>
  <c r="G40" i="272"/>
  <c r="I40" i="272"/>
  <c r="F264" i="268"/>
  <c r="I110" i="275" s="1"/>
  <c r="G264" i="268"/>
  <c r="J110" i="275" s="1"/>
  <c r="H264" i="268"/>
  <c r="K110" i="275" s="1"/>
  <c r="J264" i="268"/>
  <c r="M110" i="275" s="1"/>
  <c r="I264" i="268"/>
  <c r="L110" i="275" s="1"/>
  <c r="K69" i="275"/>
  <c r="J69" i="275"/>
  <c r="L69" i="275"/>
  <c r="I69" i="275"/>
  <c r="F9" i="272"/>
  <c r="J9" i="272"/>
  <c r="M39" i="275" s="1"/>
  <c r="K73" i="275"/>
  <c r="M73" i="275"/>
  <c r="L73" i="275"/>
  <c r="J73" i="275"/>
  <c r="F131" i="268"/>
  <c r="F113" i="268" s="1"/>
  <c r="H131" i="268"/>
  <c r="H113" i="268" s="1"/>
  <c r="I131" i="268"/>
  <c r="I113" i="268" s="1"/>
  <c r="G131" i="268"/>
  <c r="G113" i="268" s="1"/>
  <c r="J131" i="268"/>
  <c r="J113" i="268" s="1"/>
  <c r="I124" i="268"/>
  <c r="I112" i="268" s="1"/>
  <c r="H124" i="268"/>
  <c r="H112" i="268" s="1"/>
  <c r="J124" i="268"/>
  <c r="J112" i="268" s="1"/>
  <c r="G124" i="268"/>
  <c r="G112" i="268" s="1"/>
  <c r="J105" i="268"/>
  <c r="G105" i="268"/>
  <c r="I105" i="268"/>
  <c r="L83" i="275" s="1"/>
  <c r="F105" i="268"/>
  <c r="H105" i="268"/>
  <c r="K83" i="275" s="1"/>
  <c r="I161" i="268"/>
  <c r="L96" i="275" s="1"/>
  <c r="J86" i="268"/>
  <c r="I86" i="268"/>
  <c r="F86" i="268"/>
  <c r="I82" i="275" s="1"/>
  <c r="H86" i="268"/>
  <c r="G86" i="268"/>
  <c r="J82" i="275" s="1"/>
  <c r="F12" i="272"/>
  <c r="J12" i="272"/>
  <c r="M42" i="275" s="1"/>
  <c r="I12" i="272"/>
  <c r="L42" i="275" s="1"/>
  <c r="H12" i="272"/>
  <c r="K42" i="275" s="1"/>
  <c r="J104" i="275"/>
  <c r="L67" i="275"/>
  <c r="K97" i="275"/>
  <c r="I67" i="275"/>
  <c r="G12" i="272"/>
  <c r="J42" i="275" s="1"/>
  <c r="I28" i="269"/>
  <c r="L84" i="275" s="1"/>
  <c r="H28" i="269"/>
  <c r="I104" i="275"/>
  <c r="I100" i="275"/>
  <c r="J28" i="269"/>
  <c r="G28" i="269"/>
  <c r="J84" i="275" s="1"/>
  <c r="F161" i="268"/>
  <c r="J161" i="268"/>
  <c r="H161" i="268"/>
  <c r="G161" i="268"/>
  <c r="I52" i="271"/>
  <c r="I20" i="271" s="1"/>
  <c r="F20" i="271"/>
  <c r="J52" i="271"/>
  <c r="J20" i="271" s="1"/>
  <c r="I29" i="273" l="1"/>
  <c r="H29" i="273"/>
  <c r="F29" i="273"/>
  <c r="G29" i="273"/>
  <c r="E29" i="273"/>
  <c r="I42" i="275"/>
  <c r="K12" i="272"/>
  <c r="I39" i="275"/>
  <c r="J169" i="272"/>
  <c r="J13" i="272" s="1"/>
  <c r="I169" i="272"/>
  <c r="I13" i="272" s="1"/>
  <c r="L43" i="275" s="1"/>
  <c r="H169" i="272"/>
  <c r="H13" i="272" s="1"/>
  <c r="K43" i="275" s="1"/>
  <c r="G169" i="272"/>
  <c r="G13" i="272" s="1"/>
  <c r="J43" i="275" s="1"/>
  <c r="F169" i="272"/>
  <c r="F13" i="272" s="1"/>
  <c r="G20" i="271"/>
  <c r="J31" i="275" s="1"/>
  <c r="H20" i="271"/>
  <c r="K31" i="275" s="1"/>
  <c r="E10" i="273"/>
  <c r="I48" i="275" s="1"/>
  <c r="G83" i="273"/>
  <c r="H83" i="273"/>
  <c r="G95" i="273"/>
  <c r="I83" i="273"/>
  <c r="I95" i="273"/>
  <c r="E95" i="273"/>
  <c r="F83" i="273"/>
  <c r="F95" i="273"/>
  <c r="E83" i="273"/>
  <c r="H95" i="273"/>
  <c r="I11" i="272"/>
  <c r="L41" i="275" s="1"/>
  <c r="I10" i="272"/>
  <c r="L40" i="275" s="1"/>
  <c r="F11" i="272"/>
  <c r="F10" i="272"/>
  <c r="J11" i="272"/>
  <c r="M41" i="275" s="1"/>
  <c r="J10" i="272"/>
  <c r="M40" i="275" s="1"/>
  <c r="H11" i="272"/>
  <c r="K41" i="275" s="1"/>
  <c r="H10" i="272"/>
  <c r="K40" i="275" s="1"/>
  <c r="I19" i="272"/>
  <c r="I20" i="272"/>
  <c r="F19" i="272"/>
  <c r="H115" i="268"/>
  <c r="K91" i="275" s="1"/>
  <c r="G115" i="268"/>
  <c r="J91" i="275" s="1"/>
  <c r="J115" i="268"/>
  <c r="M91" i="275" s="1"/>
  <c r="I115" i="268"/>
  <c r="L91" i="275" s="1"/>
  <c r="J19" i="272"/>
  <c r="G19" i="272"/>
  <c r="F20" i="272"/>
  <c r="M83" i="275"/>
  <c r="K84" i="275"/>
  <c r="I83" i="275"/>
  <c r="H20" i="272"/>
  <c r="J90" i="275"/>
  <c r="I90" i="275"/>
  <c r="I135" i="272"/>
  <c r="M84" i="275"/>
  <c r="G20" i="272"/>
  <c r="J20" i="272"/>
  <c r="L48" i="274"/>
  <c r="L72" i="274" s="1"/>
  <c r="J83" i="275"/>
  <c r="J96" i="275"/>
  <c r="K96" i="275"/>
  <c r="M96" i="275"/>
  <c r="I96" i="275"/>
  <c r="H135" i="272"/>
  <c r="H19" i="272"/>
  <c r="J48" i="274"/>
  <c r="J77" i="274" s="1"/>
  <c r="I31" i="275"/>
  <c r="I48" i="274"/>
  <c r="L31" i="275"/>
  <c r="G11" i="272"/>
  <c r="M31" i="275"/>
  <c r="L82" i="275"/>
  <c r="I46" i="274"/>
  <c r="K46" i="274"/>
  <c r="K47" i="274"/>
  <c r="L46" i="274"/>
  <c r="M47" i="274"/>
  <c r="I47" i="274"/>
  <c r="M82" i="275"/>
  <c r="K82" i="275"/>
  <c r="I43" i="275" l="1"/>
  <c r="K13" i="272"/>
  <c r="I40" i="275"/>
  <c r="K10" i="272"/>
  <c r="I41" i="275"/>
  <c r="K11" i="272"/>
  <c r="I84" i="273"/>
  <c r="I61" i="273" s="1"/>
  <c r="H84" i="273"/>
  <c r="H61" i="273" s="1"/>
  <c r="G84" i="273"/>
  <c r="G61" i="273" s="1"/>
  <c r="H96" i="273"/>
  <c r="H62" i="273" s="1"/>
  <c r="E84" i="273"/>
  <c r="E61" i="273" s="1"/>
  <c r="F96" i="273"/>
  <c r="F62" i="273" s="1"/>
  <c r="F84" i="273"/>
  <c r="F61" i="273" s="1"/>
  <c r="E96" i="273"/>
  <c r="E62" i="273" s="1"/>
  <c r="I96" i="273"/>
  <c r="I62" i="273" s="1"/>
  <c r="G96" i="273"/>
  <c r="G62" i="273" s="1"/>
  <c r="I62" i="274"/>
  <c r="I82" i="274"/>
  <c r="H119" i="272"/>
  <c r="H123" i="272" s="1"/>
  <c r="H9" i="272" s="1"/>
  <c r="I119" i="272"/>
  <c r="I123" i="272" s="1"/>
  <c r="I9" i="272" s="1"/>
  <c r="L39" i="275" s="1"/>
  <c r="I22" i="272"/>
  <c r="I8" i="272" s="1"/>
  <c r="K48" i="274"/>
  <c r="M48" i="274"/>
  <c r="J22" i="272"/>
  <c r="J8" i="272" s="1"/>
  <c r="F22" i="272"/>
  <c r="F8" i="272" s="1"/>
  <c r="G22" i="272"/>
  <c r="G8" i="272" s="1"/>
  <c r="H22" i="272"/>
  <c r="H8" i="272" s="1"/>
  <c r="K45" i="274"/>
  <c r="K79" i="274" s="1"/>
  <c r="I45" i="274"/>
  <c r="I74" i="274" s="1"/>
  <c r="M45" i="274"/>
  <c r="M79" i="274" s="1"/>
  <c r="L82" i="274"/>
  <c r="L67" i="274"/>
  <c r="L57" i="274"/>
  <c r="L77" i="274"/>
  <c r="L62" i="274"/>
  <c r="J45" i="274"/>
  <c r="J64" i="274" s="1"/>
  <c r="J41" i="275"/>
  <c r="J82" i="274"/>
  <c r="J57" i="274"/>
  <c r="J67" i="274"/>
  <c r="J72" i="274"/>
  <c r="J62" i="274"/>
  <c r="M43" i="275"/>
  <c r="I72" i="274"/>
  <c r="I57" i="274"/>
  <c r="I77" i="274"/>
  <c r="I67" i="274"/>
  <c r="K90" i="275"/>
  <c r="J47" i="274"/>
  <c r="J71" i="274" s="1"/>
  <c r="L47" i="274"/>
  <c r="J46" i="274"/>
  <c r="M56" i="274"/>
  <c r="M61" i="274"/>
  <c r="M76" i="274"/>
  <c r="M81" i="274"/>
  <c r="M71" i="274"/>
  <c r="M66" i="274"/>
  <c r="L75" i="274"/>
  <c r="L60" i="274"/>
  <c r="L55" i="274"/>
  <c r="L70" i="274"/>
  <c r="L80" i="274"/>
  <c r="L65" i="274"/>
  <c r="M46" i="274"/>
  <c r="K81" i="274"/>
  <c r="K61" i="274"/>
  <c r="K76" i="274"/>
  <c r="K71" i="274"/>
  <c r="K56" i="274"/>
  <c r="K66" i="274"/>
  <c r="K65" i="274"/>
  <c r="K55" i="274"/>
  <c r="K75" i="274"/>
  <c r="K70" i="274"/>
  <c r="K60" i="274"/>
  <c r="K80" i="274"/>
  <c r="I65" i="274"/>
  <c r="I55" i="274"/>
  <c r="I80" i="274"/>
  <c r="I70" i="274"/>
  <c r="I75" i="274"/>
  <c r="I60" i="274"/>
  <c r="I66" i="274"/>
  <c r="I81" i="274"/>
  <c r="I56" i="274"/>
  <c r="I61" i="274"/>
  <c r="I71" i="274"/>
  <c r="I76" i="274"/>
  <c r="K39" i="275" l="1"/>
  <c r="K9" i="272"/>
  <c r="K8" i="272"/>
  <c r="H63" i="273"/>
  <c r="H11" i="273" s="1"/>
  <c r="L49" i="275" s="1"/>
  <c r="I63" i="273"/>
  <c r="I11" i="273" s="1"/>
  <c r="I12" i="273" s="1"/>
  <c r="G63" i="273"/>
  <c r="G11" i="273" s="1"/>
  <c r="K49" i="275" s="1"/>
  <c r="F63" i="273"/>
  <c r="F11" i="273" s="1"/>
  <c r="F12" i="273" s="1"/>
  <c r="E63" i="273"/>
  <c r="I38" i="275"/>
  <c r="F14" i="272"/>
  <c r="L38" i="275"/>
  <c r="I14" i="272"/>
  <c r="K38" i="275"/>
  <c r="H14" i="272"/>
  <c r="M38" i="275"/>
  <c r="J14" i="272"/>
  <c r="J38" i="275"/>
  <c r="G14" i="272"/>
  <c r="M57" i="274"/>
  <c r="M72" i="274"/>
  <c r="M77" i="274"/>
  <c r="M67" i="274"/>
  <c r="M82" i="274"/>
  <c r="M62" i="274"/>
  <c r="K67" i="274"/>
  <c r="K62" i="274"/>
  <c r="K57" i="274"/>
  <c r="K72" i="274"/>
  <c r="K82" i="274"/>
  <c r="K77" i="274"/>
  <c r="I79" i="274"/>
  <c r="I69" i="274"/>
  <c r="I54" i="274"/>
  <c r="K64" i="274"/>
  <c r="K54" i="274"/>
  <c r="K74" i="274"/>
  <c r="K59" i="274"/>
  <c r="K69" i="274"/>
  <c r="I59" i="274"/>
  <c r="I64" i="274"/>
  <c r="M69" i="274"/>
  <c r="M54" i="274"/>
  <c r="M64" i="274"/>
  <c r="M59" i="274"/>
  <c r="M74" i="274"/>
  <c r="J69" i="274"/>
  <c r="J59" i="274"/>
  <c r="J79" i="274"/>
  <c r="J54" i="274"/>
  <c r="L45" i="274"/>
  <c r="L69" i="274" s="1"/>
  <c r="J74" i="274"/>
  <c r="I44" i="274"/>
  <c r="I63" i="274" s="1"/>
  <c r="L90" i="275"/>
  <c r="M90" i="275"/>
  <c r="K44" i="274"/>
  <c r="J76" i="274"/>
  <c r="J66" i="274"/>
  <c r="J56" i="274"/>
  <c r="J61" i="274"/>
  <c r="J81" i="274"/>
  <c r="L76" i="274"/>
  <c r="L66" i="274"/>
  <c r="L61" i="274"/>
  <c r="L56" i="274"/>
  <c r="L71" i="274"/>
  <c r="L81" i="274"/>
  <c r="M80" i="274"/>
  <c r="M75" i="274"/>
  <c r="M70" i="274"/>
  <c r="M55" i="274"/>
  <c r="M60" i="274"/>
  <c r="M65" i="274"/>
  <c r="J70" i="274"/>
  <c r="J80" i="274"/>
  <c r="J60" i="274"/>
  <c r="J75" i="274"/>
  <c r="J55" i="274"/>
  <c r="J65" i="274"/>
  <c r="K14" i="272" l="1"/>
  <c r="H97" i="273"/>
  <c r="E11" i="273"/>
  <c r="I49" i="275" s="1"/>
  <c r="E97" i="273"/>
  <c r="I97" i="273"/>
  <c r="F97" i="273"/>
  <c r="G97" i="273"/>
  <c r="J49" i="275"/>
  <c r="M49" i="275"/>
  <c r="G12" i="273"/>
  <c r="H12" i="273"/>
  <c r="M44" i="274"/>
  <c r="L44" i="274"/>
  <c r="L74" i="274"/>
  <c r="L54" i="274"/>
  <c r="L64" i="274"/>
  <c r="L79" i="274"/>
  <c r="L59" i="274"/>
  <c r="I49" i="274"/>
  <c r="I58" i="274"/>
  <c r="I68" i="274"/>
  <c r="I53" i="274"/>
  <c r="I78" i="274"/>
  <c r="I73" i="274"/>
  <c r="J44" i="274"/>
  <c r="K63" i="274"/>
  <c r="K58" i="274"/>
  <c r="K53" i="274"/>
  <c r="K68" i="274"/>
  <c r="K78" i="274"/>
  <c r="K73" i="274"/>
  <c r="K49" i="274"/>
  <c r="E12" i="273" l="1"/>
  <c r="L78" i="274"/>
  <c r="L58" i="274"/>
  <c r="L63" i="274"/>
  <c r="L53" i="274"/>
  <c r="L49" i="274"/>
  <c r="L68" i="274"/>
  <c r="L73" i="274"/>
  <c r="M68" i="274"/>
  <c r="M63" i="274"/>
  <c r="M73" i="274"/>
  <c r="M53" i="274"/>
  <c r="M78" i="274"/>
  <c r="M49" i="274"/>
  <c r="M58" i="274"/>
  <c r="I90" i="274" a="1"/>
  <c r="I90" i="274" s="1"/>
  <c r="I127" i="275" s="1"/>
  <c r="I88" i="274" a="1"/>
  <c r="I88" i="274" s="1"/>
  <c r="I125" i="275" s="1"/>
  <c r="I91" i="274" a="1"/>
  <c r="I91" i="274" s="1"/>
  <c r="I128" i="275" s="1"/>
  <c r="I87" i="274" a="1"/>
  <c r="I87" i="274" s="1"/>
  <c r="I124" i="275" s="1"/>
  <c r="I89" i="274" a="1"/>
  <c r="I89" i="274" s="1"/>
  <c r="I126" i="275" s="1"/>
  <c r="I86" i="274" a="1"/>
  <c r="I86" i="274" s="1"/>
  <c r="I123" i="275" s="1"/>
  <c r="J68" i="274"/>
  <c r="J53" i="274"/>
  <c r="J78" i="274"/>
  <c r="J63" i="274"/>
  <c r="J73" i="274"/>
  <c r="J58" i="274"/>
  <c r="J49" i="274"/>
  <c r="K89" i="274" a="1"/>
  <c r="K89" i="274" s="1"/>
  <c r="K126" i="275" s="1"/>
  <c r="K87" i="274" a="1"/>
  <c r="K87" i="274" s="1"/>
  <c r="K124" i="275" s="1"/>
  <c r="K91" i="274" a="1"/>
  <c r="K91" i="274" s="1"/>
  <c r="K128" i="275" s="1"/>
  <c r="K86" i="274" a="1"/>
  <c r="K86" i="274" s="1"/>
  <c r="K88" i="274" a="1"/>
  <c r="K88" i="274" s="1"/>
  <c r="K125" i="275" s="1"/>
  <c r="K90" i="274" a="1"/>
  <c r="K90" i="274" s="1"/>
  <c r="K127" i="275" s="1"/>
  <c r="L89" i="274" l="1" a="1"/>
  <c r="L89" i="274" s="1"/>
  <c r="L126" i="275" s="1"/>
  <c r="L88" i="274" a="1"/>
  <c r="L88" i="274" s="1"/>
  <c r="L125" i="275" s="1"/>
  <c r="M90" i="274" a="1"/>
  <c r="M90" i="274" s="1"/>
  <c r="M127" i="275" s="1"/>
  <c r="L91" i="274" a="1"/>
  <c r="L91" i="274" s="1"/>
  <c r="L128" i="275" s="1"/>
  <c r="M89" i="274" a="1"/>
  <c r="M89" i="274" s="1"/>
  <c r="M126" i="275" s="1"/>
  <c r="L90" i="274" a="1"/>
  <c r="L90" i="274" s="1"/>
  <c r="L127" i="275" s="1"/>
  <c r="L87" i="274" a="1"/>
  <c r="L87" i="274" s="1"/>
  <c r="L124" i="275" s="1"/>
  <c r="L86" i="274" a="1"/>
  <c r="L86" i="274" s="1"/>
  <c r="L123" i="275" s="1"/>
  <c r="M87" i="274" a="1"/>
  <c r="M87" i="274" s="1"/>
  <c r="M124" i="275" s="1"/>
  <c r="M86" i="274" a="1"/>
  <c r="M86" i="274" s="1"/>
  <c r="M123" i="275" s="1"/>
  <c r="M88" i="274" a="1"/>
  <c r="M88" i="274" s="1"/>
  <c r="M125" i="275" s="1"/>
  <c r="M91" i="274" a="1"/>
  <c r="M91" i="274" s="1"/>
  <c r="M128" i="275" s="1"/>
  <c r="I92" i="274"/>
  <c r="J88" i="274" a="1"/>
  <c r="J88" i="274" s="1"/>
  <c r="J125" i="275" s="1"/>
  <c r="J91" i="274" a="1"/>
  <c r="J91" i="274" s="1"/>
  <c r="J128" i="275" s="1"/>
  <c r="J89" i="274" a="1"/>
  <c r="J89" i="274" s="1"/>
  <c r="J126" i="275" s="1"/>
  <c r="J90" i="274" a="1"/>
  <c r="J90" i="274" s="1"/>
  <c r="J127" i="275" s="1"/>
  <c r="J87" i="274" a="1"/>
  <c r="J87" i="274" s="1"/>
  <c r="J124" i="275" s="1"/>
  <c r="J86" i="274" a="1"/>
  <c r="J86" i="274" s="1"/>
  <c r="K123" i="275"/>
  <c r="K92" i="274"/>
  <c r="L92" i="274" l="1"/>
  <c r="M92" i="274"/>
  <c r="J92" i="274"/>
  <c r="J123" i="275"/>
  <c r="F124" i="268" l="1"/>
  <c r="F112" i="268" l="1"/>
  <c r="F115" i="268" l="1"/>
  <c r="I91" i="27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<sst xmlns="http://schemas.openxmlformats.org/spreadsheetml/2006/main" count="5796" uniqueCount="897">
  <si>
    <t>Regulatory Reporting Pack</t>
  </si>
  <si>
    <t xml:space="preserve"> </t>
  </si>
  <si>
    <t>RIIO+GD3</t>
  </si>
  <si>
    <t>Regulatory Reporting Pack Template</t>
  </si>
  <si>
    <t>Interim</t>
  </si>
  <si>
    <t>GDN Name:</t>
  </si>
  <si>
    <t>Master</t>
  </si>
  <si>
    <t>Reporting Year:</t>
  </si>
  <si>
    <t>Version Number:</t>
  </si>
  <si>
    <t>Date of Submission:</t>
  </si>
  <si>
    <t>dd/mm/yy</t>
  </si>
  <si>
    <t>Cell Format Key</t>
  </si>
  <si>
    <t>Cell intentionally blank</t>
  </si>
  <si>
    <t>Value</t>
  </si>
  <si>
    <t>GDN Input</t>
  </si>
  <si>
    <t xml:space="preserve">Imported or linked </t>
  </si>
  <si>
    <t xml:space="preserve">Calculation+Sub total </t>
  </si>
  <si>
    <t>Output</t>
  </si>
  <si>
    <t>Error checking</t>
  </si>
  <si>
    <t>Annotation</t>
  </si>
  <si>
    <t>All tabs</t>
  </si>
  <si>
    <t>Spelling check</t>
  </si>
  <si>
    <t>Completed spelling check across document.</t>
  </si>
  <si>
    <t>Contents</t>
  </si>
  <si>
    <t>Please put an 'X' in this column for each table completed</t>
  </si>
  <si>
    <t>Reference</t>
  </si>
  <si>
    <t>Cover</t>
  </si>
  <si>
    <t>Lists</t>
  </si>
  <si>
    <t>Changes Log</t>
  </si>
  <si>
    <t>Universal Data</t>
  </si>
  <si>
    <t>Revenue</t>
  </si>
  <si>
    <t>Licence Values Data Table</t>
  </si>
  <si>
    <t>2.01 Price Control Deliverables</t>
  </si>
  <si>
    <t>2.02 Volume Drivers</t>
  </si>
  <si>
    <t xml:space="preserve">2.03 Re+openers </t>
  </si>
  <si>
    <t>2.04 Pass Through costs</t>
  </si>
  <si>
    <t>2.05 Output Delivery Incentives</t>
  </si>
  <si>
    <t>2.06 Other Revenue Allowances</t>
  </si>
  <si>
    <t>2.07 Tax Pools Totex Allocations</t>
  </si>
  <si>
    <t>2.08 Revenue - Recovered Rev</t>
  </si>
  <si>
    <t>2.09 DRS</t>
  </si>
  <si>
    <t>3.01 Revenue - PCFM Interface</t>
  </si>
  <si>
    <t>1.10 GSoP</t>
  </si>
  <si>
    <t>Distribution Network Names</t>
  </si>
  <si>
    <t>Distribution Network Short Names</t>
  </si>
  <si>
    <t>Reporting Year</t>
  </si>
  <si>
    <t>Cadent Eastern</t>
  </si>
  <si>
    <t>EoE</t>
  </si>
  <si>
    <t>Cadent London</t>
  </si>
  <si>
    <t>Lon</t>
  </si>
  <si>
    <t>Cadent North West</t>
  </si>
  <si>
    <t>NW</t>
  </si>
  <si>
    <t>Cadent West Midlands</t>
  </si>
  <si>
    <t>WM</t>
  </si>
  <si>
    <t>Northern Gas Networks PLC</t>
  </si>
  <si>
    <t>NGN</t>
  </si>
  <si>
    <t>Scotland Gas Networks</t>
  </si>
  <si>
    <t xml:space="preserve">Sc </t>
  </si>
  <si>
    <t>Southern Gas Networks</t>
  </si>
  <si>
    <t>So</t>
  </si>
  <si>
    <t xml:space="preserve">Wales &amp; West Utilities </t>
  </si>
  <si>
    <t>WWU</t>
  </si>
  <si>
    <t>2.01  Operational Transport Emissions Reduction</t>
  </si>
  <si>
    <t>Network</t>
  </si>
  <si>
    <t>Regulatory Years</t>
  </si>
  <si>
    <t>2026/27</t>
  </si>
  <si>
    <t>2027/28</t>
  </si>
  <si>
    <t>2028/29</t>
  </si>
  <si>
    <t>2029/30</t>
  </si>
  <si>
    <t>Northern Gas Networks Ltd</t>
  </si>
  <si>
    <t>2030/31</t>
  </si>
  <si>
    <t>Scotland Gas Networks plc</t>
  </si>
  <si>
    <t>Southern Gas Networks plc</t>
  </si>
  <si>
    <t>Wales &amp; West Utilities</t>
  </si>
  <si>
    <t xml:space="preserve">Changes Log </t>
  </si>
  <si>
    <t>Version</t>
  </si>
  <si>
    <t xml:space="preserve">Date </t>
  </si>
  <si>
    <t>Sheet Name</t>
  </si>
  <si>
    <t xml:space="preserve">Cell reference </t>
  </si>
  <si>
    <t>Changes Made</t>
  </si>
  <si>
    <t>Change Made By</t>
  </si>
  <si>
    <t>Company Name:</t>
  </si>
  <si>
    <t>Company Short Name:</t>
  </si>
  <si>
    <t>Version (Number):</t>
  </si>
  <si>
    <t>Submitted Date:</t>
  </si>
  <si>
    <t>Reporting Year - 1</t>
  </si>
  <si>
    <t>Reporting Year + 1</t>
  </si>
  <si>
    <t>Reporting Year + 2</t>
  </si>
  <si>
    <t>Reporting Year + 3</t>
  </si>
  <si>
    <t>Reporting Year + 4</t>
  </si>
  <si>
    <t>Reporting year</t>
  </si>
  <si>
    <t>Financial Year Average (CPIH)</t>
  </si>
  <si>
    <t>CPIH real prices (2023/24 price base) to nominal prices conversion factor</t>
  </si>
  <si>
    <t xml:space="preserve">CPIH nominal to real prices (2023/24 price base) conversion factor </t>
  </si>
  <si>
    <t>2023/24</t>
  </si>
  <si>
    <t>2024/25</t>
  </si>
  <si>
    <t>2025/26</t>
  </si>
  <si>
    <t>Reporting Years Financial Year Average CPIH:</t>
  </si>
  <si>
    <t>Baseline Allowed NARM Allowance</t>
  </si>
  <si>
    <r>
      <t>NARM</t>
    </r>
    <r>
      <rPr>
        <vertAlign val="subscript"/>
        <sz val="10"/>
        <color theme="1"/>
        <rFont val="Verdana"/>
        <family val="2"/>
      </rPr>
      <t>t</t>
    </r>
  </si>
  <si>
    <t>£m 23/24 prices</t>
  </si>
  <si>
    <t>Cyber resilience PCD</t>
  </si>
  <si>
    <r>
      <t>CYA</t>
    </r>
    <r>
      <rPr>
        <vertAlign val="subscript"/>
        <sz val="12"/>
        <color theme="1"/>
        <rFont val="Verdana"/>
        <family val="2"/>
      </rPr>
      <t>t</t>
    </r>
  </si>
  <si>
    <t>RIIO3 final determinations/check cyber resilience allowance table publication</t>
  </si>
  <si>
    <t>Cyber Resilience Baseline Allowances</t>
  </si>
  <si>
    <r>
      <t>CYO</t>
    </r>
    <r>
      <rPr>
        <vertAlign val="subscript"/>
        <sz val="10"/>
        <color theme="1"/>
        <rFont val="Verdana"/>
        <family val="2"/>
      </rPr>
      <t>t</t>
    </r>
  </si>
  <si>
    <t>Allowance (All except NGN and WWU)</t>
  </si>
  <si>
    <r>
      <t>CYAU</t>
    </r>
    <r>
      <rPr>
        <vertAlign val="subscript"/>
        <sz val="10"/>
        <rFont val="Verdana"/>
        <family val="2"/>
      </rPr>
      <t>t</t>
    </r>
  </si>
  <si>
    <t>Physical security Re-opener</t>
  </si>
  <si>
    <r>
      <t>PSUPO</t>
    </r>
    <r>
      <rPr>
        <vertAlign val="subscript"/>
        <sz val="10"/>
        <rFont val="Verdana"/>
        <family val="2"/>
      </rPr>
      <t>t</t>
    </r>
  </si>
  <si>
    <t>Resilience Activity Re-opener</t>
  </si>
  <si>
    <r>
      <t>RESO</t>
    </r>
    <r>
      <rPr>
        <vertAlign val="subscript"/>
        <sz val="10"/>
        <rFont val="Verdana"/>
        <family val="2"/>
      </rPr>
      <t>t</t>
    </r>
  </si>
  <si>
    <t>Decarbonisation and Environmental Policy Re-opener</t>
  </si>
  <si>
    <r>
      <t>DEPRO</t>
    </r>
    <r>
      <rPr>
        <vertAlign val="subscript"/>
        <sz val="10"/>
        <rFont val="Verdana"/>
        <family val="2"/>
      </rPr>
      <t>t</t>
    </r>
  </si>
  <si>
    <t>Baseline Activity Volume (&lt;3")</t>
  </si>
  <si>
    <t>BVi</t>
  </si>
  <si>
    <t>km</t>
  </si>
  <si>
    <t>Baseline Activity Volume ( 4" - 5")</t>
  </si>
  <si>
    <t>Baseline Activity Volume ( 6" - 7")</t>
  </si>
  <si>
    <t>Baseline Activity Volume ( 8")</t>
  </si>
  <si>
    <t>Allowed Unit Cost  (&lt;3")</t>
  </si>
  <si>
    <t>Ci</t>
  </si>
  <si>
    <t>£ 23/24 prices</t>
  </si>
  <si>
    <t>REDACTED</t>
  </si>
  <si>
    <t>Allowed Unit Cost  ( 4" - 5")</t>
  </si>
  <si>
    <t>Allowed Unit Cost ( 6" - 7")</t>
  </si>
  <si>
    <t>Allowed Unit Cost ( 8")</t>
  </si>
  <si>
    <t>Tier 1 Mains Baseline Value for the Regulatory Year</t>
  </si>
  <si>
    <r>
      <t>T1MRA</t>
    </r>
    <r>
      <rPr>
        <vertAlign val="subscript"/>
        <sz val="10"/>
        <rFont val="Verdana"/>
        <family val="2"/>
      </rPr>
      <t>t</t>
    </r>
  </si>
  <si>
    <t xml:space="preserve">Tier 1 Mains Baseline Value across all years </t>
  </si>
  <si>
    <t>T1MRA</t>
  </si>
  <si>
    <t>Baseline Target Workloads of Tier 1 Mains Decommissioned</t>
  </si>
  <si>
    <t xml:space="preserve"> Grays medium pressure PCD allowance</t>
  </si>
  <si>
    <r>
      <t>GMPA</t>
    </r>
    <r>
      <rPr>
        <vertAlign val="subscript"/>
        <sz val="10"/>
        <rFont val="Verdana"/>
        <family val="2"/>
      </rPr>
      <t xml:space="preserve">t </t>
    </r>
  </si>
  <si>
    <t>Baseline Activity Volume - Relay</t>
  </si>
  <si>
    <t>No. interventions</t>
  </si>
  <si>
    <t>Baseline Activity Volume - Test &amp; Transfer</t>
  </si>
  <si>
    <t>Allowed Unit Cost - Relay</t>
  </si>
  <si>
    <t>£/intervention 23/24 prices</t>
  </si>
  <si>
    <t>Allowed Unit Cost - Test &amp; Transfer</t>
  </si>
  <si>
    <t>Tier 1 Services Baseline Value</t>
  </si>
  <si>
    <r>
      <t>T1SRA</t>
    </r>
    <r>
      <rPr>
        <vertAlign val="subscript"/>
        <sz val="10"/>
        <rFont val="Verdana"/>
        <family val="2"/>
      </rPr>
      <t>t</t>
    </r>
  </si>
  <si>
    <t xml:space="preserve">Tier 1 Services Baseline Value across all years </t>
  </si>
  <si>
    <t>T1SRA</t>
  </si>
  <si>
    <t>Baseline Target Workloads of Tier 1 Services Repex</t>
  </si>
  <si>
    <t>Volume(no. interventions)</t>
  </si>
  <si>
    <t>TVD PCD Allowance</t>
  </si>
  <si>
    <r>
      <t>TVDA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</t>
    </r>
  </si>
  <si>
    <t>Target workload of Tier 1 Stubs Decommissioned</t>
  </si>
  <si>
    <r>
      <t>TW</t>
    </r>
    <r>
      <rPr>
        <vertAlign val="subscript"/>
        <sz val="10"/>
        <rFont val="Verdana"/>
        <family val="2"/>
      </rPr>
      <t>t</t>
    </r>
  </si>
  <si>
    <t>No. of units</t>
  </si>
  <si>
    <t xml:space="preserve"> Allowed unit cost of Tier 1 Stubs Decommissioned</t>
  </si>
  <si>
    <t>CS</t>
  </si>
  <si>
    <t>Forecast number of Tier 1 Stubs Investigated</t>
  </si>
  <si>
    <r>
      <t>FNS</t>
    </r>
    <r>
      <rPr>
        <vertAlign val="subscript"/>
        <sz val="10"/>
        <rFont val="Verdana"/>
        <family val="2"/>
      </rPr>
      <t>t</t>
    </r>
  </si>
  <si>
    <t>Allowed unit cost of Tier 1 Stubs Investigated</t>
  </si>
  <si>
    <t>CNS</t>
  </si>
  <si>
    <t>Target Number - Small Van (Leased)</t>
  </si>
  <si>
    <r>
      <t>OTEV</t>
    </r>
    <r>
      <rPr>
        <vertAlign val="subscript"/>
        <sz val="10"/>
        <rFont val="Verdana"/>
        <family val="2"/>
      </rPr>
      <t>n</t>
    </r>
  </si>
  <si>
    <t>Target Number - Small Van (Purchased)</t>
  </si>
  <si>
    <t>Target Number - Medium Van (Leased)</t>
  </si>
  <si>
    <t>Target Number - Medium Van (Purchased)</t>
  </si>
  <si>
    <t>Target Number - 4X4</t>
  </si>
  <si>
    <t>Target Number - Car</t>
  </si>
  <si>
    <t>Allowed Unit Cost (£)  - Small Van (Leased)</t>
  </si>
  <si>
    <r>
      <t>OTEU</t>
    </r>
    <r>
      <rPr>
        <vertAlign val="subscript"/>
        <sz val="10"/>
        <rFont val="Verdana"/>
        <family val="2"/>
      </rPr>
      <t>n</t>
    </r>
  </si>
  <si>
    <t>Allowed Unit Cost (£) - Small Van (Purchased)</t>
  </si>
  <si>
    <t>Allowed Unit Cost (£) - Medium Van (Leased)</t>
  </si>
  <si>
    <t>Allowed Unit Cost (£) - Medium Van (Purchased)</t>
  </si>
  <si>
    <t>Allowed Unit Cost (£) - 4x4 (Leased)</t>
  </si>
  <si>
    <t>Allowed Unit Cost (£) - Car (Purchased)</t>
  </si>
  <si>
    <t>Allowances – OTEAt</t>
  </si>
  <si>
    <r>
      <t>OTEA</t>
    </r>
    <r>
      <rPr>
        <vertAlign val="subscript"/>
        <sz val="10"/>
        <rFont val="Verdana"/>
        <family val="2"/>
      </rPr>
      <t>t</t>
    </r>
  </si>
  <si>
    <t>Allowance - FWACV Compliance PCD</t>
  </si>
  <si>
    <r>
      <t>FLOA</t>
    </r>
    <r>
      <rPr>
        <vertAlign val="subscript"/>
        <sz val="10"/>
        <color theme="1"/>
        <rFont val="Verdana"/>
        <family val="2"/>
      </rPr>
      <t>t</t>
    </r>
  </si>
  <si>
    <t>Allowance</t>
  </si>
  <si>
    <r>
      <t>MDSA</t>
    </r>
    <r>
      <rPr>
        <vertAlign val="subscript"/>
        <sz val="10"/>
        <color theme="1"/>
        <rFont val="Verdana"/>
        <family val="2"/>
      </rPr>
      <t>t</t>
    </r>
  </si>
  <si>
    <t>Biomethane Distributed Entry Reinforcement use it or lose it allowance</t>
  </si>
  <si>
    <r>
      <t>BDERA</t>
    </r>
    <r>
      <rPr>
        <vertAlign val="subscript"/>
        <sz val="10"/>
        <rFont val="Verdana"/>
        <family val="2"/>
      </rPr>
      <t>t</t>
    </r>
  </si>
  <si>
    <t>Individual Simple Disconnection Unit Cost</t>
  </si>
  <si>
    <t>SDUC</t>
  </si>
  <si>
    <t>Individual Complex Disconnection Unit Cost</t>
  </si>
  <si>
    <t>CDUC</t>
  </si>
  <si>
    <t>Specific matrix costs in respect of diameter band n  (&gt;8&lt;10 inches)</t>
  </si>
  <si>
    <t>Un,t</t>
  </si>
  <si>
    <t>£/km 23/24 prices</t>
  </si>
  <si>
    <t>Specific matrix costs in respect of diameter band n (10&lt;=12 inches)</t>
  </si>
  <si>
    <t>Specific matrix costs in respect of diameter band n (&gt;12&lt;18 inches)</t>
  </si>
  <si>
    <t xml:space="preserve">Decarbonisation Project Development Fund use it or lose it allowance </t>
  </si>
  <si>
    <r>
      <t>DPDA</t>
    </r>
    <r>
      <rPr>
        <vertAlign val="subscript"/>
        <sz val="10"/>
        <rFont val="Verdana"/>
        <family val="2"/>
      </rPr>
      <t>t</t>
    </r>
  </si>
  <si>
    <t>Physical security Allowance</t>
  </si>
  <si>
    <r>
      <t>PSUPA</t>
    </r>
    <r>
      <rPr>
        <vertAlign val="subscript"/>
        <sz val="10"/>
        <rFont val="Verdana"/>
        <family val="2"/>
      </rPr>
      <t>t</t>
    </r>
  </si>
  <si>
    <t>Crossover adjustment</t>
  </si>
  <si>
    <r>
      <t>GD2CROT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</t>
    </r>
  </si>
  <si>
    <r>
      <t>GD2CROTRE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</t>
    </r>
  </si>
  <si>
    <r>
      <t>GD2CRIT</t>
    </r>
    <r>
      <rPr>
        <vertAlign val="subscript"/>
        <sz val="10"/>
        <rFont val="Verdana"/>
        <family val="2"/>
      </rPr>
      <t>t</t>
    </r>
  </si>
  <si>
    <r>
      <t>GD2CRITRE</t>
    </r>
    <r>
      <rPr>
        <vertAlign val="subscript"/>
        <sz val="10"/>
        <rFont val="Verdana"/>
        <family val="2"/>
      </rPr>
      <t>t</t>
    </r>
  </si>
  <si>
    <r>
      <t>GD2NOITRE</t>
    </r>
    <r>
      <rPr>
        <vertAlign val="subscript"/>
        <sz val="10"/>
        <rFont val="Verdana"/>
        <family val="2"/>
      </rPr>
      <t>t</t>
    </r>
  </si>
  <si>
    <r>
      <t>GD2CAP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</t>
    </r>
  </si>
  <si>
    <r>
      <t>GD2OTC</t>
    </r>
    <r>
      <rPr>
        <vertAlign val="subscript"/>
        <sz val="10"/>
        <rFont val="Verdana"/>
        <family val="2"/>
      </rPr>
      <t>t</t>
    </r>
  </si>
  <si>
    <r>
      <t>GD2STUB</t>
    </r>
    <r>
      <rPr>
        <vertAlign val="subscript"/>
        <sz val="10"/>
        <rFont val="Verdana"/>
        <family val="2"/>
      </rPr>
      <t>t</t>
    </r>
  </si>
  <si>
    <r>
      <t>GD2MOBS</t>
    </r>
    <r>
      <rPr>
        <vertAlign val="subscript"/>
        <sz val="10"/>
        <rFont val="Verdana"/>
        <family val="2"/>
      </rPr>
      <t>t</t>
    </r>
  </si>
  <si>
    <r>
      <t>GD2GHRR</t>
    </r>
    <r>
      <rPr>
        <vertAlign val="subscript"/>
        <sz val="10"/>
        <rFont val="Verdana"/>
        <family val="2"/>
      </rPr>
      <t>t</t>
    </r>
  </si>
  <si>
    <r>
      <t>GD2PWF</t>
    </r>
    <r>
      <rPr>
        <vertAlign val="subscript"/>
        <sz val="10"/>
        <rFont val="Verdana"/>
        <family val="2"/>
      </rPr>
      <t xml:space="preserve">t </t>
    </r>
    <r>
      <rPr>
        <sz val="10"/>
        <rFont val="Verdana"/>
        <family val="2"/>
      </rPr>
      <t>(Cadent Only)</t>
    </r>
  </si>
  <si>
    <r>
      <t>GD2RDF</t>
    </r>
    <r>
      <rPr>
        <vertAlign val="subscript"/>
        <sz val="10"/>
        <rFont val="Verdana"/>
        <family val="2"/>
      </rPr>
      <t>t</t>
    </r>
  </si>
  <si>
    <r>
      <t>GD2NZ</t>
    </r>
    <r>
      <rPr>
        <vertAlign val="subscript"/>
        <sz val="10"/>
        <rFont val="Verdana"/>
        <family val="2"/>
      </rPr>
      <t>t</t>
    </r>
  </si>
  <si>
    <r>
      <t>GD2NZP</t>
    </r>
    <r>
      <rPr>
        <vertAlign val="subscript"/>
        <sz val="10"/>
        <rFont val="Verdana"/>
        <family val="2"/>
      </rPr>
      <t>t</t>
    </r>
  </si>
  <si>
    <t>Ex Ante Base Revenue</t>
  </si>
  <si>
    <r>
      <t>EABR</t>
    </r>
    <r>
      <rPr>
        <vertAlign val="subscript"/>
        <sz val="10"/>
        <rFont val="Verdana"/>
        <family val="2"/>
      </rPr>
      <t>t</t>
    </r>
  </si>
  <si>
    <t xml:space="preserve">Reward score </t>
  </si>
  <si>
    <r>
      <t>CSATU</t>
    </r>
    <r>
      <rPr>
        <vertAlign val="subscript"/>
        <sz val="10"/>
        <rFont val="Verdana"/>
        <family val="2"/>
      </rPr>
      <t>t</t>
    </r>
  </si>
  <si>
    <t>Fixed value</t>
  </si>
  <si>
    <t>Max reward</t>
  </si>
  <si>
    <r>
      <t>CAMR</t>
    </r>
    <r>
      <rPr>
        <vertAlign val="subscript"/>
        <sz val="10"/>
        <rFont val="Verdana"/>
        <family val="2"/>
      </rPr>
      <t>t</t>
    </r>
  </si>
  <si>
    <t>Reward incentive rate</t>
  </si>
  <si>
    <r>
      <t>ARIR</t>
    </r>
    <r>
      <rPr>
        <vertAlign val="subscript"/>
        <sz val="10"/>
        <rFont val="Verdana"/>
        <family val="2"/>
      </rPr>
      <t>t</t>
    </r>
  </si>
  <si>
    <t xml:space="preserve">Penalty score </t>
  </si>
  <si>
    <r>
      <t>CSAT</t>
    </r>
    <r>
      <rPr>
        <vertAlign val="subscript"/>
        <sz val="10"/>
        <rFont val="Verdana"/>
        <family val="2"/>
      </rPr>
      <t>t</t>
    </r>
  </si>
  <si>
    <t>Max penalty</t>
  </si>
  <si>
    <r>
      <t>CAMP</t>
    </r>
    <r>
      <rPr>
        <vertAlign val="subscript"/>
        <sz val="10"/>
        <rFont val="Verdana"/>
        <family val="2"/>
      </rPr>
      <t>t</t>
    </r>
  </si>
  <si>
    <t>Penalty incentive rate</t>
  </si>
  <si>
    <r>
      <t>APIR</t>
    </r>
    <r>
      <rPr>
        <vertAlign val="subscript"/>
        <sz val="10"/>
        <rFont val="Verdana"/>
        <family val="2"/>
      </rPr>
      <t>t</t>
    </r>
  </si>
  <si>
    <r>
      <t>BRIR</t>
    </r>
    <r>
      <rPr>
        <vertAlign val="subscript"/>
        <sz val="10"/>
        <rFont val="Verdana"/>
        <family val="2"/>
      </rPr>
      <t>t</t>
    </r>
  </si>
  <si>
    <r>
      <t>CSBTU</t>
    </r>
    <r>
      <rPr>
        <vertAlign val="subscript"/>
        <sz val="10"/>
        <rFont val="Verdana"/>
        <family val="2"/>
      </rPr>
      <t>t</t>
    </r>
  </si>
  <si>
    <r>
      <t>CBMR</t>
    </r>
    <r>
      <rPr>
        <vertAlign val="subscript"/>
        <sz val="10"/>
        <rFont val="Verdana"/>
        <family val="2"/>
      </rPr>
      <t>t</t>
    </r>
  </si>
  <si>
    <r>
      <t>CSBT</t>
    </r>
    <r>
      <rPr>
        <vertAlign val="subscript"/>
        <sz val="10"/>
        <rFont val="Verdana"/>
        <family val="2"/>
      </rPr>
      <t>t</t>
    </r>
  </si>
  <si>
    <r>
      <t>CBMP</t>
    </r>
    <r>
      <rPr>
        <vertAlign val="subscript"/>
        <sz val="10"/>
        <rFont val="Verdana"/>
        <family val="2"/>
      </rPr>
      <t>t</t>
    </r>
  </si>
  <si>
    <r>
      <t>CSCTU</t>
    </r>
    <r>
      <rPr>
        <vertAlign val="subscript"/>
        <sz val="10"/>
        <rFont val="Verdana"/>
        <family val="2"/>
      </rPr>
      <t>t</t>
    </r>
  </si>
  <si>
    <r>
      <t>CCMR</t>
    </r>
    <r>
      <rPr>
        <vertAlign val="subscript"/>
        <sz val="10"/>
        <rFont val="Verdana"/>
        <family val="2"/>
      </rPr>
      <t>t</t>
    </r>
  </si>
  <si>
    <r>
      <t>CSCT</t>
    </r>
    <r>
      <rPr>
        <vertAlign val="subscript"/>
        <sz val="10"/>
        <rFont val="Verdana"/>
        <family val="2"/>
      </rPr>
      <t>t</t>
    </r>
  </si>
  <si>
    <r>
      <t>CCMP</t>
    </r>
    <r>
      <rPr>
        <vertAlign val="subscript"/>
        <sz val="10"/>
        <rFont val="Verdana"/>
        <family val="2"/>
      </rPr>
      <t>t</t>
    </r>
  </si>
  <si>
    <r>
      <t>CPIR</t>
    </r>
    <r>
      <rPr>
        <vertAlign val="subscript"/>
        <sz val="10"/>
        <rFont val="Verdana"/>
        <family val="2"/>
      </rPr>
      <t>t</t>
    </r>
  </si>
  <si>
    <r>
      <t>CRIR</t>
    </r>
    <r>
      <rPr>
        <vertAlign val="subscript"/>
        <sz val="10"/>
        <rFont val="Verdana"/>
        <family val="2"/>
      </rPr>
      <t>t</t>
    </r>
  </si>
  <si>
    <r>
      <t>CMMP</t>
    </r>
    <r>
      <rPr>
        <vertAlign val="subscript"/>
        <sz val="10"/>
        <rFont val="Verdana"/>
        <family val="2"/>
      </rPr>
      <t>t</t>
    </r>
  </si>
  <si>
    <t>Minimim performance score</t>
  </si>
  <si>
    <r>
      <t>CMT</t>
    </r>
    <r>
      <rPr>
        <vertAlign val="subscript"/>
        <sz val="10"/>
        <rFont val="Verdana"/>
        <family val="2"/>
      </rPr>
      <t>t</t>
    </r>
  </si>
  <si>
    <t>Incentive rate</t>
  </si>
  <si>
    <r>
      <t>IRCM</t>
    </r>
    <r>
      <rPr>
        <vertAlign val="subscript"/>
        <sz val="10"/>
        <rFont val="Verdana"/>
        <family val="2"/>
      </rPr>
      <t>t</t>
    </r>
  </si>
  <si>
    <t xml:space="preserve">MOB Riser Unplanned Interruptions Minimum Performance Level </t>
  </si>
  <si>
    <t>UIMMS</t>
  </si>
  <si>
    <t>minutes</t>
  </si>
  <si>
    <t xml:space="preserve">Non-MOB Riser Unplanned Interruptions Minimum Performance Level </t>
  </si>
  <si>
    <t>UINMS</t>
  </si>
  <si>
    <t xml:space="preserve">MOB Riser Unplanned Interruptions Excessive Deterioration Level </t>
  </si>
  <si>
    <t>UIMED</t>
  </si>
  <si>
    <t xml:space="preserve">Non-MOB Riser Unplanned Interruptions Excessive Deterioration Level </t>
  </si>
  <si>
    <t>UINED</t>
  </si>
  <si>
    <t>Maximum penalty relating to MOB Riser Interruptions</t>
  </si>
  <si>
    <t>UIMPM</t>
  </si>
  <si>
    <t>Maximum penalty relating to Unplanned Interruptions other than MOB Riser Interruptions</t>
  </si>
  <si>
    <t>UIMPN</t>
  </si>
  <si>
    <t>Required minimum number of Collaborative Streetworks Projects</t>
  </si>
  <si>
    <t>CSWPT</t>
  </si>
  <si>
    <t>Totex Incentive Strength</t>
  </si>
  <si>
    <t>TIS</t>
  </si>
  <si>
    <t>%</t>
  </si>
  <si>
    <t>Reward of £0.095m for each minimum CSW Project completed</t>
  </si>
  <si>
    <t>MCSWP</t>
  </si>
  <si>
    <t>£m</t>
  </si>
  <si>
    <t>Reward of £0.160m for each strategic CSW Project completed</t>
  </si>
  <si>
    <t>SCSWP</t>
  </si>
  <si>
    <t>Maximum incentive cap</t>
  </si>
  <si>
    <r>
      <t>CSWC</t>
    </r>
    <r>
      <rPr>
        <vertAlign val="subscript"/>
        <sz val="10"/>
        <rFont val="Verdana"/>
        <family val="2"/>
      </rPr>
      <t>t</t>
    </r>
  </si>
  <si>
    <t>Maximum penalty</t>
  </si>
  <si>
    <r>
      <t>SDRMP</t>
    </r>
    <r>
      <rPr>
        <vertAlign val="subscript"/>
        <sz val="10"/>
        <rFont val="Verdana"/>
        <family val="2"/>
      </rPr>
      <t>t</t>
    </r>
  </si>
  <si>
    <r>
      <t>SDRIR</t>
    </r>
    <r>
      <rPr>
        <vertAlign val="subscript"/>
        <sz val="10"/>
        <rFont val="Verdana"/>
        <family val="2"/>
      </rPr>
      <t>t</t>
    </r>
  </si>
  <si>
    <r>
      <t>TDRMP</t>
    </r>
    <r>
      <rPr>
        <vertAlign val="subscript"/>
        <sz val="10"/>
        <rFont val="Verdana"/>
        <family val="2"/>
      </rPr>
      <t>t</t>
    </r>
  </si>
  <si>
    <r>
      <t>TDRIR</t>
    </r>
    <r>
      <rPr>
        <vertAlign val="subscript"/>
        <sz val="10"/>
        <rFont val="Verdana"/>
        <family val="2"/>
      </rPr>
      <t>t</t>
    </r>
  </si>
  <si>
    <t>Minimum standard for 7 days</t>
  </si>
  <si>
    <r>
      <t>SDRT</t>
    </r>
    <r>
      <rPr>
        <vertAlign val="subscript"/>
        <sz val="10"/>
        <color theme="1"/>
        <rFont val="Verdana"/>
        <family val="2"/>
      </rPr>
      <t>t</t>
    </r>
  </si>
  <si>
    <t>Minimum standard for 28 days</t>
  </si>
  <si>
    <r>
      <t>TDRT</t>
    </r>
    <r>
      <rPr>
        <vertAlign val="subscript"/>
        <sz val="10"/>
        <color theme="1"/>
        <rFont val="Verdana"/>
        <family val="2"/>
      </rPr>
      <t>t</t>
    </r>
  </si>
  <si>
    <t>Maximum Network innovation Allowance</t>
  </si>
  <si>
    <r>
      <t>TNIA</t>
    </r>
    <r>
      <rPr>
        <vertAlign val="subscript"/>
        <sz val="10"/>
        <rFont val="Verdana"/>
        <family val="2"/>
      </rPr>
      <t>t</t>
    </r>
  </si>
  <si>
    <t>Total RIIO-2 NIA cap for the licensee</t>
  </si>
  <si>
    <t>R2TNIA</t>
  </si>
  <si>
    <t>Expenditure cap for Company Specific VCMA projects</t>
  </si>
  <si>
    <t>VCMCSC</t>
  </si>
  <si>
    <t>Ring-fenced expenditure for Collaborative VCMA projects</t>
  </si>
  <si>
    <t>VCMCLC</t>
  </si>
  <si>
    <t>Ring-fenced expenditure for Cross-Utilities Collaborative VCMA projects</t>
  </si>
  <si>
    <t>VCMCUC</t>
  </si>
  <si>
    <t>Gas Price Conversion Factor</t>
  </si>
  <si>
    <t>CF</t>
  </si>
  <si>
    <t>LMP Allowance</t>
  </si>
  <si>
    <r>
      <t>LMPA</t>
    </r>
    <r>
      <rPr>
        <vertAlign val="subscript"/>
        <sz val="10"/>
        <rFont val="Verdana"/>
        <family val="2"/>
      </rPr>
      <t>t</t>
    </r>
  </si>
  <si>
    <r>
      <t>GMPA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</t>
    </r>
  </si>
  <si>
    <r>
      <t>Allowance - OTEA</t>
    </r>
    <r>
      <rPr>
        <vertAlign val="subscript"/>
        <sz val="10"/>
        <color theme="1"/>
        <rFont val="Verdana"/>
        <family val="2"/>
      </rPr>
      <t>t</t>
    </r>
  </si>
  <si>
    <t>DPDAt</t>
  </si>
  <si>
    <t>CSWCt</t>
  </si>
  <si>
    <t>SDRMPt</t>
  </si>
  <si>
    <t>SDRIRt</t>
  </si>
  <si>
    <t>TDRMPt</t>
  </si>
  <si>
    <t>TDRIRt</t>
  </si>
  <si>
    <t>TNIAt</t>
  </si>
  <si>
    <t>CYAUt</t>
  </si>
  <si>
    <t>PSUPOt</t>
  </si>
  <si>
    <t>RESOt</t>
  </si>
  <si>
    <t>DEPROt</t>
  </si>
  <si>
    <t xml:space="preserve">GMPAt </t>
  </si>
  <si>
    <t>Allowance (NGN)</t>
  </si>
  <si>
    <r>
      <t>GD2CROTRE</t>
    </r>
    <r>
      <rPr>
        <vertAlign val="subscript"/>
        <sz val="10"/>
        <rFont val="Verdana"/>
        <family val="2"/>
      </rPr>
      <t xml:space="preserve">t </t>
    </r>
  </si>
  <si>
    <t>FSRAt (Welling)</t>
  </si>
  <si>
    <t>FSRAt (Glenmavis)</t>
  </si>
  <si>
    <t>FSRAt (Isle of Grain)</t>
  </si>
  <si>
    <r>
      <t>FSRA</t>
    </r>
    <r>
      <rPr>
        <vertAlign val="subscript"/>
        <sz val="10"/>
        <rFont val="Verdana"/>
        <family val="2"/>
      </rPr>
      <t>t</t>
    </r>
  </si>
  <si>
    <t>Allowances</t>
  </si>
  <si>
    <t>SLMAt</t>
  </si>
  <si>
    <t xml:space="preserve">GD2CAPt </t>
  </si>
  <si>
    <r>
      <t>GD2IPR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(SGN Scotland Only)</t>
    </r>
  </si>
  <si>
    <r>
      <t>GD2RPM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(SGN Southern only)</t>
    </r>
  </si>
  <si>
    <r>
      <t>GD2BMI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(SGN Only)</t>
    </r>
  </si>
  <si>
    <r>
      <t>GD2GER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(SGN Only)</t>
    </r>
  </si>
  <si>
    <r>
      <t>FSRA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(Welling)</t>
    </r>
  </si>
  <si>
    <r>
      <t>FSRA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(Glenmavis)</t>
    </r>
  </si>
  <si>
    <r>
      <t>FSRA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(Isle of Grain)</t>
    </r>
  </si>
  <si>
    <r>
      <t>SLMA</t>
    </r>
    <r>
      <rPr>
        <vertAlign val="subscript"/>
        <sz val="10"/>
        <rFont val="Verdana"/>
        <family val="2"/>
      </rPr>
      <t>t</t>
    </r>
  </si>
  <si>
    <t>Commercial fleet allowances – OTEAt</t>
  </si>
  <si>
    <t>Pipeline Replacement HS007 [WWU]</t>
  </si>
  <si>
    <r>
      <t>PREA</t>
    </r>
    <r>
      <rPr>
        <vertAlign val="subscript"/>
        <sz val="10"/>
        <rFont val="Verdana"/>
        <family val="2"/>
      </rPr>
      <t>t</t>
    </r>
  </si>
  <si>
    <t>Pipeline Replacement HS009 [WWU]</t>
  </si>
  <si>
    <t>GD3 Regulatory Reporting Pack</t>
  </si>
  <si>
    <t>Unit</t>
  </si>
  <si>
    <t>Baseline Network Risk Outputs</t>
  </si>
  <si>
    <t>SpC 3.1</t>
  </si>
  <si>
    <t>NARM value to be forecast by the licensee (or directed by the authority)</t>
  </si>
  <si>
    <t xml:space="preserve">Allowance </t>
  </si>
  <si>
    <r>
      <t>CYA</t>
    </r>
    <r>
      <rPr>
        <vertAlign val="subscript"/>
        <sz val="10"/>
        <color theme="1"/>
        <rFont val="Verdana"/>
        <family val="2"/>
      </rPr>
      <t>t</t>
    </r>
  </si>
  <si>
    <t>SpC 3.2</t>
  </si>
  <si>
    <t>Adjustment</t>
  </si>
  <si>
    <r>
      <t>CYRA</t>
    </r>
    <r>
      <rPr>
        <vertAlign val="subscript"/>
        <sz val="10"/>
        <rFont val="Verdana"/>
        <family val="2"/>
      </rPr>
      <t>t</t>
    </r>
  </si>
  <si>
    <t>Has the value zero unless otherwise directed by the authority</t>
  </si>
  <si>
    <r>
      <t>CY</t>
    </r>
    <r>
      <rPr>
        <b/>
        <vertAlign val="subscript"/>
        <sz val="10"/>
        <rFont val="Verdana"/>
        <family val="2"/>
      </rPr>
      <t>t</t>
    </r>
  </si>
  <si>
    <t>Cyber resilience Use it or lose it allowance [All except NGN and WWU]</t>
  </si>
  <si>
    <r>
      <t>CYAU</t>
    </r>
    <r>
      <rPr>
        <vertAlign val="subscript"/>
        <sz val="10"/>
        <color theme="1"/>
        <rFont val="Verdana"/>
        <family val="2"/>
      </rPr>
      <t>t</t>
    </r>
  </si>
  <si>
    <r>
      <t>CYRAU</t>
    </r>
    <r>
      <rPr>
        <vertAlign val="subscript"/>
        <sz val="10"/>
        <rFont val="Verdana"/>
        <family val="2"/>
      </rPr>
      <t>t</t>
    </r>
  </si>
  <si>
    <r>
      <t>CYU</t>
    </r>
    <r>
      <rPr>
        <b/>
        <vertAlign val="subscript"/>
        <sz val="10"/>
        <rFont val="Verdana"/>
        <family val="2"/>
      </rPr>
      <t>t</t>
    </r>
  </si>
  <si>
    <t>Cyber resilience Use it or lose it allowance [NGN]</t>
  </si>
  <si>
    <t>Physical security Price Control Deliverable</t>
  </si>
  <si>
    <t>SpC 3.3</t>
  </si>
  <si>
    <t>Redacted - To be completed as per SpC 3.3, Appendix 1</t>
  </si>
  <si>
    <r>
      <t>PSUPRA</t>
    </r>
    <r>
      <rPr>
        <vertAlign val="subscript"/>
        <sz val="10"/>
        <rFont val="Verdana"/>
        <family val="2"/>
      </rPr>
      <t>t</t>
    </r>
  </si>
  <si>
    <r>
      <t>PSUP</t>
    </r>
    <r>
      <rPr>
        <b/>
        <vertAlign val="subscript"/>
        <sz val="10"/>
        <rFont val="Verdana"/>
        <family val="2"/>
      </rPr>
      <t>t</t>
    </r>
  </si>
  <si>
    <t>SpC 3.5</t>
  </si>
  <si>
    <r>
      <t>DPDR</t>
    </r>
    <r>
      <rPr>
        <vertAlign val="subscript"/>
        <sz val="10"/>
        <rFont val="Verdana"/>
        <family val="2"/>
      </rPr>
      <t>t</t>
    </r>
  </si>
  <si>
    <r>
      <t>DPD</t>
    </r>
    <r>
      <rPr>
        <b/>
        <vertAlign val="subscript"/>
        <sz val="10"/>
        <rFont val="Verdana"/>
        <family val="2"/>
      </rPr>
      <t>t</t>
    </r>
  </si>
  <si>
    <t>Operational Transport Emissions Reduction PCD</t>
  </si>
  <si>
    <r>
      <t>OTE</t>
    </r>
    <r>
      <rPr>
        <vertAlign val="subscript"/>
        <sz val="10"/>
        <rFont val="Verdana"/>
        <family val="2"/>
      </rPr>
      <t>t</t>
    </r>
  </si>
  <si>
    <t>SpC 3.9</t>
  </si>
  <si>
    <t>Tier 1 Mains decommissioned Price Control Deliverable</t>
  </si>
  <si>
    <t>Outturn Workload (&lt;3")</t>
  </si>
  <si>
    <r>
      <t>DV</t>
    </r>
    <r>
      <rPr>
        <vertAlign val="subscript"/>
        <sz val="10"/>
        <rFont val="Verdana"/>
        <family val="2"/>
      </rPr>
      <t>i</t>
    </r>
  </si>
  <si>
    <t>SpC 3.10</t>
  </si>
  <si>
    <t>Value to be forecast by the licensee (or directed by the authority)</t>
  </si>
  <si>
    <t>Outturn Workload ( 4" - 5")</t>
  </si>
  <si>
    <t>Outturn Workload (6" - 7")</t>
  </si>
  <si>
    <t>Outturn Workload ( 8" )</t>
  </si>
  <si>
    <r>
      <t>BV</t>
    </r>
    <r>
      <rPr>
        <vertAlign val="subscript"/>
        <sz val="10"/>
        <rFont val="Verdana"/>
        <family val="2"/>
      </rPr>
      <t>i</t>
    </r>
  </si>
  <si>
    <r>
      <t>C</t>
    </r>
    <r>
      <rPr>
        <vertAlign val="subscript"/>
        <sz val="10"/>
        <rFont val="Verdana"/>
        <family val="2"/>
      </rPr>
      <t>i</t>
    </r>
  </si>
  <si>
    <t>Redacted - To be completed as per SpC3.10, Appendix 2</t>
  </si>
  <si>
    <r>
      <t>T1MD</t>
    </r>
    <r>
      <rPr>
        <b/>
        <vertAlign val="subscript"/>
        <sz val="10"/>
        <rFont val="Verdana"/>
        <family val="2"/>
      </rPr>
      <t>t</t>
    </r>
  </si>
  <si>
    <t>Tier 1 Services Repex Price Control Deliverable</t>
  </si>
  <si>
    <t>Outturn Workload - Relay</t>
  </si>
  <si>
    <r>
      <t>DV</t>
    </r>
    <r>
      <rPr>
        <vertAlign val="subscript"/>
        <sz val="10"/>
        <color theme="1"/>
        <rFont val="Verdana"/>
        <family val="2"/>
      </rPr>
      <t>i</t>
    </r>
  </si>
  <si>
    <t>SpC 3.11</t>
  </si>
  <si>
    <t>Outturn Workload - Test &amp; Transfer</t>
  </si>
  <si>
    <t>Baseline Target Workloads Of Tier 1 Services Repex</t>
  </si>
  <si>
    <r>
      <t>BV</t>
    </r>
    <r>
      <rPr>
        <vertAlign val="subscript"/>
        <sz val="10"/>
        <color theme="1"/>
        <rFont val="Verdana"/>
        <family val="2"/>
      </rPr>
      <t>i</t>
    </r>
  </si>
  <si>
    <r>
      <t>C</t>
    </r>
    <r>
      <rPr>
        <vertAlign val="subscript"/>
        <sz val="10"/>
        <color theme="1"/>
        <rFont val="Verdana"/>
        <family val="2"/>
      </rPr>
      <t>i</t>
    </r>
  </si>
  <si>
    <t>Redacted - To be completed as per SpC3.11, Appendix 2</t>
  </si>
  <si>
    <r>
      <t>T1SRA</t>
    </r>
    <r>
      <rPr>
        <vertAlign val="subscript"/>
        <sz val="10"/>
        <color theme="1"/>
        <rFont val="Verdana"/>
        <family val="2"/>
      </rPr>
      <t>t</t>
    </r>
  </si>
  <si>
    <t>£mil 23/24 prices</t>
  </si>
  <si>
    <r>
      <t>T1SR</t>
    </r>
    <r>
      <rPr>
        <b/>
        <vertAlign val="subscript"/>
        <sz val="10"/>
        <color theme="1"/>
        <rFont val="Verdana"/>
        <family val="2"/>
      </rPr>
      <t>t</t>
    </r>
  </si>
  <si>
    <t>Tier 1 Stubs decommissioning PCD</t>
  </si>
  <si>
    <r>
      <t>STBDA</t>
    </r>
    <r>
      <rPr>
        <vertAlign val="subscript"/>
        <sz val="10"/>
        <rFont val="Verdana"/>
        <family val="2"/>
      </rPr>
      <t>t</t>
    </r>
  </si>
  <si>
    <t>SpC 3.19</t>
  </si>
  <si>
    <t>STBIAd</t>
  </si>
  <si>
    <t>STBDAd</t>
  </si>
  <si>
    <r>
      <t>STBD</t>
    </r>
    <r>
      <rPr>
        <b/>
        <vertAlign val="subscript"/>
        <sz val="10"/>
        <rFont val="Verdana"/>
        <family val="2"/>
      </rPr>
      <t>t</t>
    </r>
  </si>
  <si>
    <t>Target Workload of Tier 1 Stubs decommissioned</t>
  </si>
  <si>
    <t>unit</t>
  </si>
  <si>
    <t>Allowed unit cost Tier 1 Stubs decommissioned</t>
  </si>
  <si>
    <t>Redacted - To be completed as per SpC3.19, Appendix 2</t>
  </si>
  <si>
    <t>Forecast number of Tier 1 Stubs investigated but not decommissioned</t>
  </si>
  <si>
    <t>Allowed unit cost of Tier 1 Stubs investigated but not decommissioned</t>
  </si>
  <si>
    <t>Redacted - To be completed as per SpC3.19, Appendix 4</t>
  </si>
  <si>
    <t>Tier 1 Stubs investigated but not decommissioned</t>
  </si>
  <si>
    <r>
      <t>ANS</t>
    </r>
    <r>
      <rPr>
        <vertAlign val="subscript"/>
        <sz val="10"/>
        <rFont val="Verdana"/>
        <family val="2"/>
      </rPr>
      <t>t</t>
    </r>
  </si>
  <si>
    <t>Tier 1 Stubs decommissioned as of 31st March per Regulatory Year</t>
  </si>
  <si>
    <r>
      <t>AW</t>
    </r>
    <r>
      <rPr>
        <vertAlign val="subscript"/>
        <sz val="10"/>
        <rFont val="Verdana"/>
        <family val="2"/>
      </rPr>
      <t>t</t>
    </r>
  </si>
  <si>
    <t>SpC 3.21</t>
  </si>
  <si>
    <r>
      <t>BDERR</t>
    </r>
    <r>
      <rPr>
        <vertAlign val="subscript"/>
        <sz val="10"/>
        <rFont val="Verdana"/>
        <family val="2"/>
      </rPr>
      <t>t</t>
    </r>
  </si>
  <si>
    <r>
      <t>BDER</t>
    </r>
    <r>
      <rPr>
        <b/>
        <vertAlign val="subscript"/>
        <sz val="10"/>
        <rFont val="Verdana"/>
        <family val="2"/>
      </rPr>
      <t>t</t>
    </r>
  </si>
  <si>
    <t>FWACV Compliance PCD [Cadent all]</t>
  </si>
  <si>
    <t>SpC 3.23</t>
  </si>
  <si>
    <r>
      <t>FLOR</t>
    </r>
    <r>
      <rPr>
        <vertAlign val="subscript"/>
        <sz val="10"/>
        <rFont val="Verdana"/>
        <family val="2"/>
      </rPr>
      <t>t</t>
    </r>
  </si>
  <si>
    <r>
      <t>FLO</t>
    </r>
    <r>
      <rPr>
        <b/>
        <vertAlign val="subscript"/>
        <sz val="10"/>
        <rFont val="Verdana"/>
        <family val="2"/>
      </rPr>
      <t>t</t>
    </r>
  </si>
  <si>
    <t>Grays medium pressure (Cadent_Lon)</t>
  </si>
  <si>
    <t>SpC 3.24</t>
  </si>
  <si>
    <r>
      <t>GMPR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</t>
    </r>
  </si>
  <si>
    <r>
      <t>GMP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 xml:space="preserve"> </t>
    </r>
  </si>
  <si>
    <t>Tinsley viaduct diversion (Cadent_EoE)</t>
  </si>
  <si>
    <t>SpC 3.25</t>
  </si>
  <si>
    <r>
      <t>TVDR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</t>
    </r>
  </si>
  <si>
    <r>
      <t>TVD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 xml:space="preserve"> </t>
    </r>
  </si>
  <si>
    <t>South London Mains Price Control Deliverable [SGN all]</t>
  </si>
  <si>
    <t>SpC 3.27</t>
  </si>
  <si>
    <r>
      <t>SLMR</t>
    </r>
    <r>
      <rPr>
        <vertAlign val="subscript"/>
        <sz val="10"/>
        <rFont val="Verdana"/>
        <family val="2"/>
      </rPr>
      <t>t</t>
    </r>
  </si>
  <si>
    <r>
      <t>SLM</t>
    </r>
    <r>
      <rPr>
        <b/>
        <vertAlign val="subscript"/>
        <sz val="10"/>
        <rFont val="Verdana"/>
        <family val="2"/>
      </rPr>
      <t>t</t>
    </r>
  </si>
  <si>
    <t>Welling PRS - Full Site Rebuild</t>
  </si>
  <si>
    <t>SpC 3.28</t>
  </si>
  <si>
    <r>
      <t>FSRR</t>
    </r>
    <r>
      <rPr>
        <vertAlign val="subscript"/>
        <sz val="10"/>
        <rFont val="Verdana"/>
        <family val="2"/>
      </rPr>
      <t>t</t>
    </r>
  </si>
  <si>
    <r>
      <t>FSR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 xml:space="preserve"> </t>
    </r>
  </si>
  <si>
    <t>Full Site and System Rebuilds [SGN_all]</t>
  </si>
  <si>
    <t>FSRAt</t>
  </si>
  <si>
    <t>Glenmavis System Rebuild and Rationalisation [SGN_Sc]</t>
  </si>
  <si>
    <t>Isle of Grain PRS - Full System Rebuild and Odorant System Replacement [SGN_So]</t>
  </si>
  <si>
    <t>London Medium Pressure Price Control Deliverable</t>
  </si>
  <si>
    <r>
      <t>LMP</t>
    </r>
    <r>
      <rPr>
        <i/>
        <vertAlign val="subscript"/>
        <sz val="11.5"/>
        <color theme="1"/>
        <rFont val="Verdana"/>
        <family val="2"/>
      </rPr>
      <t>t</t>
    </r>
    <r>
      <rPr>
        <i/>
        <sz val="11.5"/>
        <color theme="1"/>
        <rFont val="Verdana"/>
        <family val="2"/>
      </rPr>
      <t xml:space="preserve"> =  LMPAt - LMPRt</t>
    </r>
  </si>
  <si>
    <t>SpC 3.29</t>
  </si>
  <si>
    <r>
      <t>LMPR</t>
    </r>
    <r>
      <rPr>
        <vertAlign val="subscript"/>
        <sz val="10"/>
        <rFont val="Verdana"/>
        <family val="2"/>
      </rPr>
      <t>t</t>
    </r>
  </si>
  <si>
    <r>
      <t>LMP</t>
    </r>
    <r>
      <rPr>
        <b/>
        <vertAlign val="subscript"/>
        <sz val="10"/>
        <rFont val="Verdana"/>
        <family val="2"/>
      </rPr>
      <t>t</t>
    </r>
    <r>
      <rPr>
        <b/>
        <sz val="10"/>
        <rFont val="Verdana"/>
        <family val="2"/>
      </rPr>
      <t xml:space="preserve"> </t>
    </r>
  </si>
  <si>
    <t>Mandated Category 3 Security PCD [Cadent all]</t>
  </si>
  <si>
    <t>SpC 3.30</t>
  </si>
  <si>
    <t>Redacted - To be completed as per SpC 3.30, Appendix 1</t>
  </si>
  <si>
    <r>
      <t>MDSR</t>
    </r>
    <r>
      <rPr>
        <vertAlign val="subscript"/>
        <sz val="10"/>
        <rFont val="Verdana"/>
        <family val="2"/>
      </rPr>
      <t>t</t>
    </r>
  </si>
  <si>
    <r>
      <t>MDS</t>
    </r>
    <r>
      <rPr>
        <b/>
        <vertAlign val="subscript"/>
        <sz val="10"/>
        <rFont val="Verdana"/>
        <family val="2"/>
      </rPr>
      <t>t</t>
    </r>
  </si>
  <si>
    <t>SpC 3.31</t>
  </si>
  <si>
    <r>
      <t>PRER</t>
    </r>
    <r>
      <rPr>
        <vertAlign val="subscript"/>
        <sz val="10"/>
        <rFont val="Verdana"/>
        <family val="2"/>
      </rPr>
      <t>t</t>
    </r>
  </si>
  <si>
    <r>
      <t>PRE</t>
    </r>
    <r>
      <rPr>
        <b/>
        <vertAlign val="subscript"/>
        <sz val="10"/>
        <rFont val="Verdana"/>
        <family val="2"/>
      </rPr>
      <t>t</t>
    </r>
  </si>
  <si>
    <t>Pipeline Replacement HS010 [WWU]</t>
  </si>
  <si>
    <t xml:space="preserve">GD2/GD3 Crossover Adjustment </t>
  </si>
  <si>
    <t>GD2ACAt = GD2CROTt + GD2CROTREt + GD2CRITt + GD2CRITREt + GD2NOITREt + GD2CAPt + GD2OTCt + GD2STUBt + GD2MOBSt + GD2GHRRt + GD2PWFt (Cadent Only) + GD2IPRt (SGN Scotland Only) + GD2RPMt (SGN Southern only) + GD2BMIt (SGN Only)  + GD2GERt (SGN Only) + GD2RDFt + GD2NZt + GD2NZPt - GD2Rt</t>
  </si>
  <si>
    <t>GD2/GD3 crossover adjustment for the Cyber resilience OT baseline term</t>
  </si>
  <si>
    <t xml:space="preserve">GD2CROTt </t>
  </si>
  <si>
    <t>SpC 3.32</t>
  </si>
  <si>
    <t>GD2/GD3 crossover adjustment for the Cyber resilience OT non-baseline term</t>
  </si>
  <si>
    <t xml:space="preserve">GD2CROTREt </t>
  </si>
  <si>
    <t>GD2/GD3 crossover adjustment for the Cyber resilience IT baseline term</t>
  </si>
  <si>
    <t>GD2CRITt</t>
  </si>
  <si>
    <t>GD2/GD3 crossover adjustment for the Cyber resilience IT non-baseline term</t>
  </si>
  <si>
    <t>GD2CRITREt</t>
  </si>
  <si>
    <t>GD2/GD3 crossover adjustment for the Non operational IT Capex Re-opener term</t>
  </si>
  <si>
    <t>GD2NOITREt</t>
  </si>
  <si>
    <t>GD2/GD3 crossover adjustment for the Capital Projects PCD term</t>
  </si>
  <si>
    <t>GD2/GD3 crossover adjustment for the Commercial Fleet EV PCD term</t>
  </si>
  <si>
    <t>GD2OTCt</t>
  </si>
  <si>
    <t>GD2/GD3 crossover adjustment for the Tier 1 Stubs Repex Re-opener</t>
  </si>
  <si>
    <t>GD2STUBt</t>
  </si>
  <si>
    <t>GD2/GD3 crossover adjustment for the Multiple Occupancy Buildings Safety Re-opener</t>
  </si>
  <si>
    <t>GD2MOBSt</t>
  </si>
  <si>
    <t>GD2/GD3 crossover adjustment for the Gas Holder Demolitions PCD</t>
  </si>
  <si>
    <t>GD2GHRRt</t>
  </si>
  <si>
    <t>GD2/GD3 crossover adjustment for the Personalising Welfare Facilities PCD</t>
  </si>
  <si>
    <t>GD2PWFt (Cadent Only)</t>
  </si>
  <si>
    <t>GD2/GD3 crossover adjustment for the Intermediate Pressure Configurations PCD</t>
  </si>
  <si>
    <t>GD2IPRt (SGN Scotland Only)</t>
  </si>
  <si>
    <t>GD2/GD3 crossover adjustment for the Remote Pressure Management PCD</t>
  </si>
  <si>
    <t>GD2RPMt (SGN Southern only)</t>
  </si>
  <si>
    <t>GD2/GD3 crossover adjustment for the Biomethane Improved Access Rollout PCD</t>
  </si>
  <si>
    <t>GD2BMIt (SGN Only)</t>
  </si>
  <si>
    <t>GD2/GD3 crossover adjustment for the Gas Escape Reduction PCD</t>
  </si>
  <si>
    <t>GD2GERt (SGN Only)</t>
  </si>
  <si>
    <t>GD2/GD3 crossover adjustment for the Net Zero And Re-opener Development Fund UIOLI allowance term</t>
  </si>
  <si>
    <t>GD2RDFt</t>
  </si>
  <si>
    <t>GD2/GD3 crossover adjustment for the Net zero Re-opener and PCD term</t>
  </si>
  <si>
    <t>GD2NZt</t>
  </si>
  <si>
    <t>GD2/GD3 crossover adjustment for the Net Zero Pre-construction Work and Small Net Zero Projects Re opener term</t>
  </si>
  <si>
    <t>GD2NZPt</t>
  </si>
  <si>
    <t>GD2Rt</t>
  </si>
  <si>
    <t>GD2ACAt</t>
  </si>
  <si>
    <t>Safety disconnections volume driver</t>
  </si>
  <si>
    <t>Number of Simple Disconnections</t>
  </si>
  <si>
    <r>
      <t>SDC</t>
    </r>
    <r>
      <rPr>
        <vertAlign val="subscript"/>
        <sz val="10"/>
        <rFont val="Verdana"/>
        <family val="2"/>
      </rPr>
      <t>t</t>
    </r>
  </si>
  <si>
    <t>SpC 3.18</t>
  </si>
  <si>
    <t>Units</t>
  </si>
  <si>
    <r>
      <t>(SDC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*SDUC)</t>
    </r>
  </si>
  <si>
    <t>Number of Complex Disconnections</t>
  </si>
  <si>
    <r>
      <t>CDC</t>
    </r>
    <r>
      <rPr>
        <vertAlign val="subscript"/>
        <sz val="10"/>
        <rFont val="Verdana"/>
        <family val="2"/>
      </rPr>
      <t>t</t>
    </r>
  </si>
  <si>
    <r>
      <t>(CDC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*CDUC)</t>
    </r>
  </si>
  <si>
    <r>
      <t>GDVD</t>
    </r>
    <r>
      <rPr>
        <b/>
        <vertAlign val="subscript"/>
        <sz val="10"/>
        <rFont val="Verdana"/>
        <family val="2"/>
      </rPr>
      <t>t</t>
    </r>
  </si>
  <si>
    <t>Tier 2A mains and services replacement volume driver</t>
  </si>
  <si>
    <t>Length in respect of diameter band n (&gt;8&lt;10 inches)</t>
  </si>
  <si>
    <r>
      <t>L</t>
    </r>
    <r>
      <rPr>
        <vertAlign val="subscript"/>
        <sz val="10"/>
        <color theme="1"/>
        <rFont val="Verdana"/>
        <family val="2"/>
      </rPr>
      <t>n,t</t>
    </r>
  </si>
  <si>
    <t>SpC 3.12</t>
  </si>
  <si>
    <t>Kms</t>
  </si>
  <si>
    <t>Length in respect of diameter band n (10&lt;=12 inches)</t>
  </si>
  <si>
    <t>Length in respect of diameter band n (&gt;12&lt;18 inches)</t>
  </si>
  <si>
    <r>
      <t>U</t>
    </r>
    <r>
      <rPr>
        <vertAlign val="subscript"/>
        <sz val="10"/>
        <color theme="1"/>
        <rFont val="Verdana"/>
        <family val="2"/>
      </rPr>
      <t>n,t</t>
    </r>
  </si>
  <si>
    <t>Redacted - To be completed as per SpC 3.12, Appendix 1</t>
  </si>
  <si>
    <r>
      <t>RE</t>
    </r>
    <r>
      <rPr>
        <b/>
        <vertAlign val="subscript"/>
        <sz val="10"/>
        <color theme="1"/>
        <rFont val="Verdana"/>
        <family val="2"/>
      </rPr>
      <t>t</t>
    </r>
  </si>
  <si>
    <t>2.03 Re-openers</t>
  </si>
  <si>
    <t>Cyber resilience Re-opener</t>
  </si>
  <si>
    <r>
      <t>CYRO</t>
    </r>
    <r>
      <rPr>
        <vertAlign val="subscript"/>
        <sz val="10"/>
        <rFont val="Verdana"/>
        <family val="2"/>
      </rPr>
      <t>t</t>
    </r>
  </si>
  <si>
    <r>
      <t>CYRE</t>
    </r>
    <r>
      <rPr>
        <b/>
        <vertAlign val="subscript"/>
        <sz val="10"/>
        <rFont val="Verdana"/>
        <family val="2"/>
      </rPr>
      <t>t</t>
    </r>
  </si>
  <si>
    <r>
      <t>PSUPRO</t>
    </r>
    <r>
      <rPr>
        <vertAlign val="subscript"/>
        <sz val="10"/>
        <rFont val="Verdana"/>
        <family val="2"/>
      </rPr>
      <t>t</t>
    </r>
  </si>
  <si>
    <t>Value to be zero unless otherwise directed by the authority</t>
  </si>
  <si>
    <r>
      <t>PSUPRE</t>
    </r>
    <r>
      <rPr>
        <b/>
        <vertAlign val="subscript"/>
        <sz val="10"/>
        <rFont val="Verdana"/>
        <family val="2"/>
      </rPr>
      <t>t</t>
    </r>
  </si>
  <si>
    <t>RESROt</t>
  </si>
  <si>
    <t>RESREt</t>
  </si>
  <si>
    <t>Small Decarbonisation Projects Re-opener</t>
  </si>
  <si>
    <r>
      <t>SDP</t>
    </r>
    <r>
      <rPr>
        <vertAlign val="subscript"/>
        <sz val="11"/>
        <color theme="1"/>
        <rFont val="Calibri"/>
        <family val="2"/>
        <scheme val="minor"/>
      </rPr>
      <t>t</t>
    </r>
  </si>
  <si>
    <t>SpC 3.4</t>
  </si>
  <si>
    <t>Value to be  directed by the authority</t>
  </si>
  <si>
    <t>East Coast Hydrogen NZASP Re-opener [EoE and NGN]</t>
  </si>
  <si>
    <t>Value to be forecast by the licensee or directed by the authority</t>
  </si>
  <si>
    <t>SpC 3.6</t>
  </si>
  <si>
    <t>DEPRORt</t>
  </si>
  <si>
    <r>
      <t>DEP</t>
    </r>
    <r>
      <rPr>
        <b/>
        <vertAlign val="subscript"/>
        <sz val="10"/>
        <rFont val="Verdana"/>
        <family val="2"/>
      </rPr>
      <t>t</t>
    </r>
  </si>
  <si>
    <t>Digitalisation Re-opener</t>
  </si>
  <si>
    <r>
      <t>DIGI</t>
    </r>
    <r>
      <rPr>
        <b/>
        <vertAlign val="subscript"/>
        <sz val="10"/>
        <rFont val="Verdana"/>
        <family val="2"/>
      </rPr>
      <t>t</t>
    </r>
  </si>
  <si>
    <t>SpC 3.7</t>
  </si>
  <si>
    <t>Coordinated adjustment mechanism Re-opener</t>
  </si>
  <si>
    <r>
      <t>CAM</t>
    </r>
    <r>
      <rPr>
        <b/>
        <vertAlign val="subscript"/>
        <sz val="10"/>
        <rFont val="Verdana"/>
        <family val="2"/>
      </rPr>
      <t>t</t>
    </r>
  </si>
  <si>
    <t>SpC 3.8</t>
  </si>
  <si>
    <t>HSE policy Re-opener</t>
  </si>
  <si>
    <r>
      <t>REP</t>
    </r>
    <r>
      <rPr>
        <b/>
        <vertAlign val="subscript"/>
        <sz val="10"/>
        <rFont val="Verdana"/>
        <family val="2"/>
      </rPr>
      <t>t</t>
    </r>
  </si>
  <si>
    <t>SpC 3.13</t>
  </si>
  <si>
    <t>Heat policy Re-opener</t>
  </si>
  <si>
    <r>
      <t>HPRA</t>
    </r>
    <r>
      <rPr>
        <vertAlign val="subscript"/>
        <sz val="11"/>
        <color theme="1"/>
        <rFont val="Calibri"/>
        <family val="2"/>
        <scheme val="minor"/>
      </rPr>
      <t>t</t>
    </r>
  </si>
  <si>
    <t>SpC 3.14</t>
  </si>
  <si>
    <t>Diversions and Loss of Development Claims policy Re-opener</t>
  </si>
  <si>
    <r>
      <t>DIV</t>
    </r>
    <r>
      <rPr>
        <b/>
        <vertAlign val="subscript"/>
        <sz val="10"/>
        <rFont val="Verdana"/>
        <family val="2"/>
      </rPr>
      <t>t</t>
    </r>
  </si>
  <si>
    <t>SpC 3.15</t>
  </si>
  <si>
    <t>New Large Load Connections Re-opener</t>
  </si>
  <si>
    <r>
      <t>NLLR</t>
    </r>
    <r>
      <rPr>
        <b/>
        <vertAlign val="subscript"/>
        <sz val="10"/>
        <rFont val="Verdana"/>
        <family val="2"/>
      </rPr>
      <t>t</t>
    </r>
  </si>
  <si>
    <t>SpC 3.16</t>
  </si>
  <si>
    <t>Specified Streetworks Costs Re-opener</t>
  </si>
  <si>
    <r>
      <t>STW</t>
    </r>
    <r>
      <rPr>
        <b/>
        <vertAlign val="subscript"/>
        <sz val="10"/>
        <rFont val="Verdana"/>
        <family val="2"/>
      </rPr>
      <t>t</t>
    </r>
  </si>
  <si>
    <t>SpC 3.17</t>
  </si>
  <si>
    <t>General Reinforcements Re-opener</t>
  </si>
  <si>
    <r>
      <t>GRCR</t>
    </r>
    <r>
      <rPr>
        <b/>
        <vertAlign val="subscript"/>
        <sz val="11"/>
        <color theme="1"/>
        <rFont val="Calibri"/>
        <family val="2"/>
        <scheme val="minor"/>
      </rPr>
      <t>t</t>
    </r>
  </si>
  <si>
    <t>SpC 3.20</t>
  </si>
  <si>
    <t>Complex Distribution Systems Re-opener</t>
  </si>
  <si>
    <r>
      <t>CDS</t>
    </r>
    <r>
      <rPr>
        <b/>
        <vertAlign val="subscript"/>
        <sz val="10"/>
        <rFont val="Verdana"/>
        <family val="2"/>
      </rPr>
      <t>t</t>
    </r>
  </si>
  <si>
    <t>SpC 3.22</t>
  </si>
  <si>
    <t>London Subways and Tunnel Re-opener [Cadent all]</t>
  </si>
  <si>
    <r>
      <t>LS</t>
    </r>
    <r>
      <rPr>
        <b/>
        <vertAlign val="subscript"/>
        <sz val="10"/>
        <rFont val="Verdana"/>
        <family val="2"/>
      </rPr>
      <t>t</t>
    </r>
  </si>
  <si>
    <t>SpC 3.26</t>
  </si>
  <si>
    <t>Mandated Category 3 Security Re-opener</t>
  </si>
  <si>
    <t>2.04 Pass through Costs</t>
  </si>
  <si>
    <r>
      <t>PT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 =  RB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 +  LF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 +  EDEt + TPWIt  + TG­t  + MPt + CDSPt  + SLt  + ECt + SLRt   </t>
    </r>
  </si>
  <si>
    <t>Prescribed Rates</t>
  </si>
  <si>
    <r>
      <t>RB</t>
    </r>
    <r>
      <rPr>
        <vertAlign val="subscript"/>
        <sz val="10"/>
        <rFont val="Verdana"/>
        <family val="2"/>
      </rPr>
      <t>t</t>
    </r>
  </si>
  <si>
    <t>SpC 6.1</t>
  </si>
  <si>
    <t>£m nominal</t>
  </si>
  <si>
    <t>Licence Fees</t>
  </si>
  <si>
    <r>
      <t>LF</t>
    </r>
    <r>
      <rPr>
        <vertAlign val="subscript"/>
        <sz val="10"/>
        <rFont val="Verdana"/>
        <family val="2"/>
      </rPr>
      <t>t</t>
    </r>
  </si>
  <si>
    <t>Established Pension Deficit Recovery Plan Payment</t>
  </si>
  <si>
    <r>
      <t>EDE</t>
    </r>
    <r>
      <rPr>
        <vertAlign val="subscript"/>
        <sz val="10"/>
        <rFont val="Verdana"/>
        <family val="2"/>
      </rPr>
      <t>t</t>
    </r>
  </si>
  <si>
    <t>Third Party Damage and Water Ingress</t>
  </si>
  <si>
    <r>
      <t>TPWI</t>
    </r>
    <r>
      <rPr>
        <vertAlign val="subscript"/>
        <sz val="10"/>
        <rFont val="Verdana"/>
        <family val="2"/>
      </rPr>
      <t>t</t>
    </r>
  </si>
  <si>
    <t>Gas Theft</t>
  </si>
  <si>
    <r>
      <t>TG</t>
    </r>
    <r>
      <rPr>
        <vertAlign val="subscript"/>
        <sz val="10"/>
        <rFont val="Verdana"/>
        <family val="2"/>
      </rPr>
      <t>t</t>
    </r>
  </si>
  <si>
    <t>Miscellaneous pass-through</t>
  </si>
  <si>
    <r>
      <t>MP</t>
    </r>
    <r>
      <rPr>
        <vertAlign val="subscript"/>
        <sz val="10"/>
        <rFont val="Verdana"/>
        <family val="2"/>
      </rPr>
      <t>t</t>
    </r>
  </si>
  <si>
    <t>Gas Transporters' share of Xoserve costs</t>
  </si>
  <si>
    <r>
      <t>CDSP</t>
    </r>
    <r>
      <rPr>
        <vertAlign val="subscript"/>
        <sz val="10"/>
        <rFont val="Verdana"/>
        <family val="2"/>
      </rPr>
      <t>t</t>
    </r>
  </si>
  <si>
    <t>Shrinkage Costs</t>
  </si>
  <si>
    <r>
      <t>SL</t>
    </r>
    <r>
      <rPr>
        <vertAlign val="subscript"/>
        <sz val="10"/>
        <rFont val="Verdana"/>
        <family val="2"/>
      </rPr>
      <t>t</t>
    </r>
  </si>
  <si>
    <t>NTS Exit Costs</t>
  </si>
  <si>
    <r>
      <t>EC</t>
    </r>
    <r>
      <rPr>
        <vertAlign val="subscript"/>
        <sz val="10"/>
        <rFont val="Verdana"/>
        <family val="2"/>
      </rPr>
      <t>t</t>
    </r>
  </si>
  <si>
    <t>Last Resort Supply: Payment Claims</t>
  </si>
  <si>
    <r>
      <t>SLR</t>
    </r>
    <r>
      <rPr>
        <vertAlign val="subscript"/>
        <sz val="10"/>
        <rFont val="Verdana"/>
        <family val="2"/>
      </rPr>
      <t>t</t>
    </r>
  </si>
  <si>
    <t>Other - Stranraer LDZ (SGN Scotland only)</t>
  </si>
  <si>
    <r>
      <t>SLDZ</t>
    </r>
    <r>
      <rPr>
        <vertAlign val="subscript"/>
        <sz val="10"/>
        <rFont val="Verdana"/>
        <family val="2"/>
      </rPr>
      <t>t</t>
    </r>
  </si>
  <si>
    <r>
      <t>Third party damage and water ingress (TPWI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</si>
  <si>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Third party damage and water ingress costs</t>
  </si>
  <si>
    <r>
      <t>TPWR</t>
    </r>
    <r>
      <rPr>
        <vertAlign val="subscript"/>
        <sz val="10"/>
        <color theme="1"/>
        <rFont val="Verdana"/>
        <family val="2"/>
      </rPr>
      <t>t</t>
    </r>
  </si>
  <si>
    <t>SpC 6.1, Part C</t>
  </si>
  <si>
    <t>Ex-Ante Base revenue</t>
  </si>
  <si>
    <r>
      <t>EABR</t>
    </r>
    <r>
      <rPr>
        <vertAlign val="subscript"/>
        <sz val="10"/>
        <color theme="1"/>
        <rFont val="Verdana"/>
        <family val="2"/>
      </rPr>
      <t>t</t>
    </r>
  </si>
  <si>
    <t>Third party damage and water ingress</t>
  </si>
  <si>
    <r>
      <t>TPWI</t>
    </r>
    <r>
      <rPr>
        <b/>
        <vertAlign val="subscript"/>
        <sz val="10"/>
        <color theme="1"/>
        <rFont val="Verdana"/>
        <family val="2"/>
      </rPr>
      <t>t</t>
    </r>
  </si>
  <si>
    <t>NTS Exit Capacity Costs</t>
  </si>
  <si>
    <t>NTS Exit Flat Capacity Costs</t>
  </si>
  <si>
    <t>SpC 1.1</t>
  </si>
  <si>
    <t>NTS Exit Flex Capacity Costs</t>
  </si>
  <si>
    <t>NTS Exit Flat Capacity Costs and NTS Exit Flex Capacity Costs</t>
  </si>
  <si>
    <r>
      <t>EC</t>
    </r>
    <r>
      <rPr>
        <b/>
        <vertAlign val="subscript"/>
        <sz val="10"/>
        <rFont val="Verdana"/>
        <family val="2"/>
      </rPr>
      <t>t</t>
    </r>
  </si>
  <si>
    <t>Shrinkage Costs pass-through</t>
  </si>
  <si>
    <t>Actual Shrinkage Volume</t>
  </si>
  <si>
    <t>ASVt</t>
  </si>
  <si>
    <t>SpC 6.1, Part D</t>
  </si>
  <si>
    <t>GWh</t>
  </si>
  <si>
    <t>calculated by GDNs through the Shrinkage model</t>
  </si>
  <si>
    <t>Gas price reference cost</t>
  </si>
  <si>
    <t>GPRCt</t>
  </si>
  <si>
    <t>SpC 6.1, Part E</t>
  </si>
  <si>
    <t>£/GWh</t>
  </si>
  <si>
    <r>
      <t>SL</t>
    </r>
    <r>
      <rPr>
        <b/>
        <vertAlign val="subscript"/>
        <sz val="10"/>
        <rFont val="Verdana"/>
        <family val="2"/>
      </rPr>
      <t>t</t>
    </r>
  </si>
  <si>
    <t>Forward Offer Price (sum of Closing Day Ahead Offer Prices)</t>
  </si>
  <si>
    <t>Number of Days in Regulatory Year</t>
  </si>
  <si>
    <r>
      <t>n</t>
    </r>
    <r>
      <rPr>
        <vertAlign val="subscript"/>
        <sz val="10"/>
        <color theme="1"/>
        <rFont val="Verdana"/>
        <family val="2"/>
      </rPr>
      <t>t</t>
    </r>
  </si>
  <si>
    <t>Gas Price Reference Cost</t>
  </si>
  <si>
    <r>
      <t>GPRC</t>
    </r>
    <r>
      <rPr>
        <b/>
        <vertAlign val="subscript"/>
        <sz val="10"/>
        <color theme="1"/>
        <rFont val="Verdana"/>
        <family val="2"/>
      </rPr>
      <t>t</t>
    </r>
  </si>
  <si>
    <r>
      <t>ODI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= CS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+ CM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+ UIP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+ CSW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+ STED</t>
    </r>
    <r>
      <rPr>
        <b/>
        <vertAlign val="subscript"/>
        <sz val="10"/>
        <color theme="1"/>
        <rFont val="Verdana"/>
        <family val="2"/>
      </rPr>
      <t>t</t>
    </r>
  </si>
  <si>
    <t>RIIO-GD3</t>
  </si>
  <si>
    <t>Customer Satisfaction Survey ODI</t>
  </si>
  <si>
    <r>
      <t>CS</t>
    </r>
    <r>
      <rPr>
        <vertAlign val="subscript"/>
        <sz val="10"/>
        <rFont val="Verdana"/>
        <family val="2"/>
      </rPr>
      <t>t</t>
    </r>
  </si>
  <si>
    <t>SpC 4.2</t>
  </si>
  <si>
    <t>Complaints metric ODI</t>
  </si>
  <si>
    <r>
      <t>CM</t>
    </r>
    <r>
      <rPr>
        <vertAlign val="subscript"/>
        <sz val="10"/>
        <rFont val="Verdana"/>
        <family val="2"/>
      </rPr>
      <t>t</t>
    </r>
  </si>
  <si>
    <t>SpC 4.3</t>
  </si>
  <si>
    <t>Unplanned Interruption Mean Duration ODI [NGN, SGN and WWU]</t>
  </si>
  <si>
    <r>
      <t>UIP</t>
    </r>
    <r>
      <rPr>
        <vertAlign val="subscript"/>
        <sz val="10"/>
        <rFont val="Verdana"/>
        <family val="2"/>
      </rPr>
      <t>t</t>
    </r>
  </si>
  <si>
    <t>SpC 4.4</t>
  </si>
  <si>
    <t>Unplanned Interruption Mean Duration ODI [Cadent only]</t>
  </si>
  <si>
    <t>Collaborative streetworks ODI [Cadent Lon &amp; EoE, SGN So only]</t>
  </si>
  <si>
    <r>
      <t>CSW</t>
    </r>
    <r>
      <rPr>
        <vertAlign val="subscript"/>
        <sz val="10"/>
        <rFont val="Verdana"/>
        <family val="2"/>
      </rPr>
      <t>t</t>
    </r>
  </si>
  <si>
    <t>SpC 4.5</t>
  </si>
  <si>
    <t>7 and 28 day Repair output delivery incentive</t>
  </si>
  <si>
    <t>STEDt</t>
  </si>
  <si>
    <t>SpC 4.6</t>
  </si>
  <si>
    <t>Total Output Delivery incentives</t>
  </si>
  <si>
    <r>
      <t>ODI</t>
    </r>
    <r>
      <rPr>
        <b/>
        <vertAlign val="subscript"/>
        <sz val="10"/>
        <color theme="1"/>
        <rFont val="Verdana"/>
        <family val="2"/>
      </rPr>
      <t>t</t>
    </r>
  </si>
  <si>
    <t>SpC 4.1</t>
  </si>
  <si>
    <r>
      <t>Customer Satisfaction Survey (CS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</si>
  <si>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Special Condition 4.2</t>
  </si>
  <si>
    <t>Planned Supply interruptions element of survey</t>
  </si>
  <si>
    <r>
      <t>CSA</t>
    </r>
    <r>
      <rPr>
        <vertAlign val="subscript"/>
        <sz val="10"/>
        <rFont val="Verdana"/>
        <family val="2"/>
      </rPr>
      <t>t</t>
    </r>
  </si>
  <si>
    <t>Unplanned Supply interruptions element of survey</t>
  </si>
  <si>
    <r>
      <t>CSB</t>
    </r>
    <r>
      <rPr>
        <vertAlign val="subscript"/>
        <sz val="10"/>
        <rFont val="Verdana"/>
        <family val="2"/>
      </rPr>
      <t>t</t>
    </r>
  </si>
  <si>
    <t>Connections element of survey</t>
  </si>
  <si>
    <r>
      <t>CSC</t>
    </r>
    <r>
      <rPr>
        <vertAlign val="subscript"/>
        <sz val="10"/>
        <rFont val="Verdana"/>
        <family val="2"/>
      </rPr>
      <t>t</t>
    </r>
  </si>
  <si>
    <t xml:space="preserve">Customer Satisfaction Survey </t>
  </si>
  <si>
    <r>
      <t>CS</t>
    </r>
    <r>
      <rPr>
        <b/>
        <vertAlign val="subscript"/>
        <sz val="10"/>
        <rFont val="Verdana"/>
        <family val="2"/>
      </rPr>
      <t>t</t>
    </r>
  </si>
  <si>
    <r>
      <t>Planned Supply Interruptions (CSA</t>
    </r>
    <r>
      <rPr>
        <b/>
        <i/>
        <vertAlign val="subscript"/>
        <sz val="10"/>
        <color rgb="FFED0000"/>
        <rFont val="Verdana"/>
        <family val="2"/>
      </rPr>
      <t>t</t>
    </r>
    <r>
      <rPr>
        <b/>
        <i/>
        <sz val="10"/>
        <color rgb="FFED0000"/>
        <rFont val="Verdana"/>
        <family val="2"/>
      </rPr>
      <t>)</t>
    </r>
  </si>
  <si>
    <t xml:space="preserve">Reward - If score is higher than reward score: </t>
  </si>
  <si>
    <t>Performance score</t>
  </si>
  <si>
    <r>
      <t>CSAS</t>
    </r>
    <r>
      <rPr>
        <vertAlign val="subscript"/>
        <sz val="10"/>
        <rFont val="Verdana"/>
        <family val="2"/>
      </rPr>
      <t>t</t>
    </r>
  </si>
  <si>
    <t xml:space="preserve">Penalty - If score is lower than penalty score: </t>
  </si>
  <si>
    <r>
      <t xml:space="preserve"> Unplanned Supply Interruptions (CSB</t>
    </r>
    <r>
      <rPr>
        <b/>
        <i/>
        <vertAlign val="subscript"/>
        <sz val="10"/>
        <color rgb="FFED0000"/>
        <rFont val="Verdana"/>
        <family val="2"/>
      </rPr>
      <t>t</t>
    </r>
    <r>
      <rPr>
        <b/>
        <i/>
        <sz val="10"/>
        <color rgb="FFED0000"/>
        <rFont val="Verdana"/>
        <family val="2"/>
      </rPr>
      <t>)</t>
    </r>
  </si>
  <si>
    <r>
      <t>CSBS</t>
    </r>
    <r>
      <rPr>
        <vertAlign val="subscript"/>
        <sz val="10"/>
        <rFont val="Verdana"/>
        <family val="2"/>
      </rPr>
      <t>t</t>
    </r>
  </si>
  <si>
    <r>
      <t>Connections (CSC</t>
    </r>
    <r>
      <rPr>
        <b/>
        <i/>
        <vertAlign val="subscript"/>
        <sz val="10"/>
        <color rgb="FFED0000"/>
        <rFont val="Verdana"/>
        <family val="2"/>
      </rPr>
      <t>t</t>
    </r>
    <r>
      <rPr>
        <b/>
        <i/>
        <sz val="10"/>
        <color rgb="FFED0000"/>
        <rFont val="Verdana"/>
        <family val="2"/>
      </rPr>
      <t>)</t>
    </r>
  </si>
  <si>
    <r>
      <t>CSCS</t>
    </r>
    <r>
      <rPr>
        <vertAlign val="subscript"/>
        <sz val="10"/>
        <rFont val="Verdana"/>
        <family val="2"/>
      </rPr>
      <t>t</t>
    </r>
  </si>
  <si>
    <t>Responses received</t>
  </si>
  <si>
    <r>
      <t>CSR</t>
    </r>
    <r>
      <rPr>
        <vertAlign val="subscript"/>
        <sz val="10"/>
        <rFont val="Verdana"/>
        <family val="2"/>
      </rPr>
      <t>t</t>
    </r>
  </si>
  <si>
    <t>Completed eligible jobs</t>
  </si>
  <si>
    <r>
      <t>CSCJ</t>
    </r>
    <r>
      <rPr>
        <vertAlign val="subscript"/>
        <sz val="10"/>
        <rFont val="Verdana"/>
        <family val="2"/>
      </rPr>
      <t>t</t>
    </r>
  </si>
  <si>
    <t>Multiplier</t>
  </si>
  <si>
    <t>CSCMT</t>
  </si>
  <si>
    <r>
      <t>Complaints metric performance adjustment (CM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</si>
  <si>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Special Condition 4.3</t>
  </si>
  <si>
    <t>Actual performance</t>
  </si>
  <si>
    <r>
      <t>CMAS</t>
    </r>
    <r>
      <rPr>
        <vertAlign val="subscript"/>
        <sz val="10"/>
        <rFont val="Verdana"/>
        <family val="2"/>
      </rPr>
      <t>t</t>
    </r>
  </si>
  <si>
    <t xml:space="preserve">Minimum performance score </t>
  </si>
  <si>
    <t>incentive rate</t>
  </si>
  <si>
    <t>Complaints metric performance adjustment</t>
  </si>
  <si>
    <r>
      <t>CM</t>
    </r>
    <r>
      <rPr>
        <b/>
        <vertAlign val="subscript"/>
        <sz val="10"/>
        <color theme="1"/>
        <rFont val="Verdana"/>
        <family val="2"/>
      </rPr>
      <t>t</t>
    </r>
  </si>
  <si>
    <r>
      <t>Complaints Metric Performance Score - (CMS</t>
    </r>
    <r>
      <rPr>
        <b/>
        <vertAlign val="subscript"/>
        <sz val="10"/>
        <color rgb="FFED0000"/>
        <rFont val="Verdana"/>
        <family val="2"/>
      </rPr>
      <t>t</t>
    </r>
    <r>
      <rPr>
        <b/>
        <sz val="10"/>
        <color rgb="FFED0000"/>
        <rFont val="Verdana"/>
        <family val="2"/>
      </rPr>
      <t xml:space="preserve">) </t>
    </r>
  </si>
  <si>
    <t xml:space="preserve">Percentage of Complaints unresolved by the end of the first Working Day after the day on which the Complaint was first received </t>
  </si>
  <si>
    <r>
      <t>PCUDPO</t>
    </r>
    <r>
      <rPr>
        <vertAlign val="subscript"/>
        <sz val="10"/>
        <rFont val="Verdana"/>
        <family val="2"/>
      </rPr>
      <t>t</t>
    </r>
  </si>
  <si>
    <t>Percentage of Complaints unresolved after the end of 31 Working Days beginning with the first Working Day after the day on which the Complaint was first received</t>
  </si>
  <si>
    <r>
      <t>PCUDPT</t>
    </r>
    <r>
      <rPr>
        <vertAlign val="subscript"/>
        <sz val="10"/>
        <rFont val="Verdana"/>
        <family val="2"/>
      </rPr>
      <t>t</t>
    </r>
  </si>
  <si>
    <t xml:space="preserve">Percentage of Repeat Complaints </t>
  </si>
  <si>
    <r>
      <t>PRC</t>
    </r>
    <r>
      <rPr>
        <vertAlign val="subscript"/>
        <sz val="10"/>
        <rFont val="Verdana"/>
        <family val="2"/>
      </rPr>
      <t>t</t>
    </r>
  </si>
  <si>
    <t>Percentage of total Complaints where an Ombudsman findings against the Licensee is made</t>
  </si>
  <si>
    <r>
      <t>POF</t>
    </r>
    <r>
      <rPr>
        <vertAlign val="subscript"/>
        <sz val="10"/>
        <rFont val="Verdana"/>
        <family val="2"/>
      </rPr>
      <t>t</t>
    </r>
  </si>
  <si>
    <t xml:space="preserve">Complaints metric performance score </t>
  </si>
  <si>
    <r>
      <t>Unplanned Interruptions Mean Duration (UIP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</si>
  <si>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Special Condition 4.4</t>
  </si>
  <si>
    <t xml:space="preserve">MOB Riser Unplanned Interruptions Mean Duration </t>
  </si>
  <si>
    <r>
      <t>UIMMD</t>
    </r>
    <r>
      <rPr>
        <vertAlign val="subscript"/>
        <sz val="10"/>
        <color theme="1"/>
        <rFont val="Verdana"/>
        <family val="2"/>
      </rPr>
      <t>t</t>
    </r>
  </si>
  <si>
    <t xml:space="preserve">Non-MOB Riser Unplanned Interruptions Mean Duration </t>
  </si>
  <si>
    <r>
      <t>UINMD</t>
    </r>
    <r>
      <rPr>
        <vertAlign val="subscript"/>
        <sz val="10"/>
        <color theme="1"/>
        <rFont val="Verdana"/>
        <family val="2"/>
      </rPr>
      <t>t</t>
    </r>
  </si>
  <si>
    <t>note: licence values are expressed in hours, but need to be converted into minutes on this sheet</t>
  </si>
  <si>
    <t xml:space="preserve">Unplanned Interruptions Incentive </t>
  </si>
  <si>
    <r>
      <t>UIP</t>
    </r>
    <r>
      <rPr>
        <b/>
        <vertAlign val="subscript"/>
        <sz val="10"/>
        <color theme="1"/>
        <rFont val="Verdana"/>
        <family val="2"/>
      </rPr>
      <t>t</t>
    </r>
  </si>
  <si>
    <r>
      <t>7 and 28 day Repair ODI (STED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</si>
  <si>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Special Condition 4.6</t>
  </si>
  <si>
    <t>7 day repair standard</t>
  </si>
  <si>
    <r>
      <t>SDR</t>
    </r>
    <r>
      <rPr>
        <vertAlign val="subscript"/>
        <sz val="10"/>
        <rFont val="Verdana"/>
        <family val="2"/>
      </rPr>
      <t>t</t>
    </r>
  </si>
  <si>
    <t>£m 23/24prices</t>
  </si>
  <si>
    <t>28 day repair standard</t>
  </si>
  <si>
    <r>
      <t>TDR</t>
    </r>
    <r>
      <rPr>
        <vertAlign val="subscript"/>
        <sz val="11"/>
        <color theme="1"/>
        <rFont val="Calibri"/>
        <family val="2"/>
        <scheme val="minor"/>
      </rPr>
      <t>t</t>
    </r>
  </si>
  <si>
    <r>
      <t>STED</t>
    </r>
    <r>
      <rPr>
        <b/>
        <vertAlign val="subscript"/>
        <sz val="10"/>
        <color theme="1"/>
        <rFont val="Verdana"/>
        <family val="2"/>
      </rPr>
      <t>t</t>
    </r>
  </si>
  <si>
    <t>Actual Performance</t>
  </si>
  <si>
    <r>
      <t>SDRS</t>
    </r>
    <r>
      <rPr>
        <vertAlign val="subscript"/>
        <sz val="10"/>
        <color theme="1"/>
        <rFont val="Verdana"/>
        <family val="2"/>
      </rPr>
      <t>t</t>
    </r>
  </si>
  <si>
    <r>
      <t>SDRMP</t>
    </r>
    <r>
      <rPr>
        <vertAlign val="subscript"/>
        <sz val="10"/>
        <color theme="1"/>
        <rFont val="Verdana"/>
        <family val="2"/>
      </rPr>
      <t>t</t>
    </r>
  </si>
  <si>
    <r>
      <t>SDRIR</t>
    </r>
    <r>
      <rPr>
        <vertAlign val="subscript"/>
        <sz val="10"/>
        <color theme="1"/>
        <rFont val="Verdana"/>
        <family val="2"/>
      </rPr>
      <t>t</t>
    </r>
  </si>
  <si>
    <r>
      <t>SDR</t>
    </r>
    <r>
      <rPr>
        <b/>
        <vertAlign val="subscript"/>
        <sz val="10"/>
        <rFont val="Verdana"/>
        <family val="2"/>
      </rPr>
      <t>t</t>
    </r>
  </si>
  <si>
    <r>
      <t>TDRS</t>
    </r>
    <r>
      <rPr>
        <vertAlign val="subscript"/>
        <sz val="10"/>
        <color theme="1"/>
        <rFont val="Verdana"/>
        <family val="2"/>
      </rPr>
      <t>t</t>
    </r>
  </si>
  <si>
    <r>
      <t>TDRMP</t>
    </r>
    <r>
      <rPr>
        <vertAlign val="subscript"/>
        <sz val="10"/>
        <color theme="1"/>
        <rFont val="Verdana"/>
        <family val="2"/>
      </rPr>
      <t>t</t>
    </r>
  </si>
  <si>
    <r>
      <t>TDRIR</t>
    </r>
    <r>
      <rPr>
        <vertAlign val="subscript"/>
        <sz val="10"/>
        <color theme="1"/>
        <rFont val="Verdana"/>
        <family val="2"/>
      </rPr>
      <t>t</t>
    </r>
  </si>
  <si>
    <r>
      <t>TDR</t>
    </r>
    <r>
      <rPr>
        <b/>
        <vertAlign val="subscript"/>
        <sz val="10"/>
        <rFont val="Verdana"/>
        <family val="2"/>
      </rPr>
      <t>t</t>
    </r>
  </si>
  <si>
    <t>Collaborative streetworks ODI  (CSWt) [Cadent Lon &amp; EoE, SGN So only]</t>
  </si>
  <si>
    <t>Special Condition 4.5</t>
  </si>
  <si>
    <t>Number of Collaborative Streetworks Projects completed</t>
  </si>
  <si>
    <r>
      <t>X</t>
    </r>
    <r>
      <rPr>
        <vertAlign val="subscript"/>
        <sz val="10"/>
        <rFont val="Verdana"/>
        <family val="2"/>
      </rPr>
      <t>t</t>
    </r>
  </si>
  <si>
    <t>Number of completed streetworks projects that meet the CSW minimum project criteria</t>
  </si>
  <si>
    <t>CSWMP</t>
  </si>
  <si>
    <t>Number of completed streetworks projects that meet the CSW strategic project criteria</t>
  </si>
  <si>
    <t>CSWSP</t>
  </si>
  <si>
    <r>
      <t>CSW</t>
    </r>
    <r>
      <rPr>
        <b/>
        <vertAlign val="subscript"/>
        <sz val="10"/>
        <rFont val="Verdana"/>
        <family val="2"/>
      </rPr>
      <t>t</t>
    </r>
  </si>
  <si>
    <r>
      <t>ORA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= NIA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+ CNIA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 xml:space="preserve"> + VCM</t>
    </r>
    <r>
      <rPr>
        <b/>
        <vertAlign val="subscript"/>
        <sz val="10"/>
        <color theme="1"/>
        <rFont val="Verdana"/>
        <family val="2"/>
      </rPr>
      <t>t</t>
    </r>
  </si>
  <si>
    <t xml:space="preserve">RIIO-3 Network Innovation Allowance </t>
  </si>
  <si>
    <r>
      <t>NIA</t>
    </r>
    <r>
      <rPr>
        <vertAlign val="subscript"/>
        <sz val="10"/>
        <color theme="1"/>
        <rFont val="Verdana"/>
        <family val="2"/>
      </rPr>
      <t>t</t>
    </r>
  </si>
  <si>
    <t>SpC 5.2</t>
  </si>
  <si>
    <t xml:space="preserve">Carry-over Network Innovation Allowance </t>
  </si>
  <si>
    <r>
      <t>CNIA</t>
    </r>
    <r>
      <rPr>
        <vertAlign val="subscript"/>
        <sz val="10"/>
        <color theme="1"/>
        <rFont val="Verdana"/>
        <family val="2"/>
      </rPr>
      <t>t</t>
    </r>
  </si>
  <si>
    <t>SpC 5.3</t>
  </si>
  <si>
    <t xml:space="preserve">Vulnerability and carbon monoxide allowance </t>
  </si>
  <si>
    <r>
      <t>VCM</t>
    </r>
    <r>
      <rPr>
        <vertAlign val="subscript"/>
        <sz val="10"/>
        <color theme="1"/>
        <rFont val="Verdana"/>
        <family val="2"/>
      </rPr>
      <t>t</t>
    </r>
  </si>
  <si>
    <t>SpC 5.4</t>
  </si>
  <si>
    <r>
      <t>ORA</t>
    </r>
    <r>
      <rPr>
        <b/>
        <vertAlign val="subscript"/>
        <sz val="10"/>
        <rFont val="Verdana"/>
        <family val="2"/>
      </rPr>
      <t>t</t>
    </r>
  </si>
  <si>
    <t>SpC 5.1</t>
  </si>
  <si>
    <t>Network Innovation Allowance</t>
  </si>
  <si>
    <t>Special Condition 5.2</t>
  </si>
  <si>
    <t>Network Innovation Allowance Calculation</t>
  </si>
  <si>
    <t>Total NIA Expenditure</t>
  </si>
  <si>
    <r>
      <t>NIAE</t>
    </r>
    <r>
      <rPr>
        <vertAlign val="subscript"/>
        <sz val="10"/>
        <color theme="1"/>
        <rFont val="Verdana"/>
        <family val="2"/>
      </rPr>
      <t>t</t>
    </r>
  </si>
  <si>
    <r>
      <t>TNIA</t>
    </r>
    <r>
      <rPr>
        <vertAlign val="subscript"/>
        <sz val="10"/>
        <color theme="1"/>
        <rFont val="Verdana"/>
        <family val="2"/>
      </rPr>
      <t>t</t>
    </r>
  </si>
  <si>
    <r>
      <t>Carry Over Network Innovation Allowance (CNIA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</si>
  <si>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Special Condition 5.3</t>
  </si>
  <si>
    <t>Eligible CNIA Expenditure</t>
  </si>
  <si>
    <r>
      <t>ECNIA</t>
    </r>
    <r>
      <rPr>
        <vertAlign val="subscript"/>
        <sz val="10"/>
        <rFont val="Verdana"/>
        <family val="2"/>
      </rPr>
      <t>t</t>
    </r>
  </si>
  <si>
    <t>Recovered unrecoverable CNIA Expenditure</t>
  </si>
  <si>
    <r>
      <t>CNIAR</t>
    </r>
    <r>
      <rPr>
        <vertAlign val="subscript"/>
        <sz val="10"/>
        <rFont val="Verdana"/>
        <family val="2"/>
      </rPr>
      <t>t</t>
    </r>
  </si>
  <si>
    <t>amount recovered by the licensee in the regulatory year 2026/27 under the RIIO-2 NIA which the Authority has directed as unrecoverable.</t>
  </si>
  <si>
    <t>Total RIIO-2 NIA for the licensee</t>
  </si>
  <si>
    <t>Total RIIO-2 NIA cap</t>
  </si>
  <si>
    <t>CTNIA</t>
  </si>
  <si>
    <t>Carry-over Network Innovation Allowance prior to year t</t>
  </si>
  <si>
    <r>
      <t>CNIA</t>
    </r>
    <r>
      <rPr>
        <vertAlign val="subscript"/>
        <sz val="10"/>
        <color theme="1"/>
        <rFont val="Verdana"/>
        <family val="2"/>
      </rPr>
      <t>t-1</t>
    </r>
  </si>
  <si>
    <t>Carry-over Network Innovation Allowance</t>
  </si>
  <si>
    <r>
      <t>CNIA</t>
    </r>
    <r>
      <rPr>
        <b/>
        <vertAlign val="subscript"/>
        <sz val="10"/>
        <color theme="1"/>
        <rFont val="Verdana"/>
        <family val="2"/>
      </rPr>
      <t>t</t>
    </r>
  </si>
  <si>
    <r>
      <t>Vulnerability and carbon monoxide allowance (VCM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</si>
  <si>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Special Condition 5.4</t>
  </si>
  <si>
    <t>Company Specific VCMA Project capped allowance</t>
  </si>
  <si>
    <r>
      <t>VCMCS</t>
    </r>
    <r>
      <rPr>
        <vertAlign val="subscript"/>
        <sz val="10"/>
        <rFont val="Verdana"/>
        <family val="2"/>
      </rPr>
      <t>t</t>
    </r>
  </si>
  <si>
    <t>Collaborative VCMA Project ring-fenced allowance</t>
  </si>
  <si>
    <r>
      <t>VCMCL</t>
    </r>
    <r>
      <rPr>
        <vertAlign val="subscript"/>
        <sz val="10"/>
        <rFont val="Verdana"/>
        <family val="2"/>
      </rPr>
      <t>t</t>
    </r>
  </si>
  <si>
    <t>Cross-Utilities Collaborative VCMA Project ring-fenced allowance</t>
  </si>
  <si>
    <r>
      <t>VCMCU</t>
    </r>
    <r>
      <rPr>
        <vertAlign val="subscript"/>
        <sz val="10"/>
        <rFont val="Verdana"/>
        <family val="2"/>
      </rPr>
      <t>t</t>
    </r>
  </si>
  <si>
    <r>
      <t>VCM</t>
    </r>
    <r>
      <rPr>
        <b/>
        <vertAlign val="subscript"/>
        <sz val="10"/>
        <rFont val="Verdana"/>
        <family val="2"/>
      </rPr>
      <t>t</t>
    </r>
  </si>
  <si>
    <t>Total expenditure on Company Specific VCMA projects</t>
  </si>
  <si>
    <r>
      <t>VCMCSE</t>
    </r>
    <r>
      <rPr>
        <vertAlign val="subscript"/>
        <sz val="10"/>
        <rFont val="Verdana"/>
        <family val="2"/>
      </rPr>
      <t>t</t>
    </r>
  </si>
  <si>
    <t>Total expenditure on Company Specific VCMA projects prior to year t</t>
  </si>
  <si>
    <t>Total expenditure on Collaborative VCMA projects</t>
  </si>
  <si>
    <r>
      <t>VCMCLE</t>
    </r>
    <r>
      <rPr>
        <vertAlign val="subscript"/>
        <sz val="10"/>
        <rFont val="Verdana"/>
        <family val="2"/>
      </rPr>
      <t>t</t>
    </r>
  </si>
  <si>
    <t>Total expenditure on Collaborative VCMA projects prior to year t</t>
  </si>
  <si>
    <t>Balance from company specific VCMA projects</t>
  </si>
  <si>
    <t>Total expenditure on Cross-Utilities Collaborative VCMA projects</t>
  </si>
  <si>
    <r>
      <t>VCMCUE</t>
    </r>
    <r>
      <rPr>
        <vertAlign val="subscript"/>
        <sz val="10"/>
        <rFont val="Verdana"/>
        <family val="2"/>
      </rPr>
      <t>t</t>
    </r>
  </si>
  <si>
    <t>Total expenditure on Cross-Utilities Collaborative VCMA projects prior to year t</t>
  </si>
  <si>
    <t>Supporting workings for tax pools totex allocation percentages</t>
  </si>
  <si>
    <t>Allocation percentages of totex categories to tax pools</t>
  </si>
  <si>
    <t>General</t>
  </si>
  <si>
    <t>Load related capex</t>
  </si>
  <si>
    <t>Non-load related capex - other</t>
  </si>
  <si>
    <t>Business support (opex)</t>
  </si>
  <si>
    <t>Directs opex</t>
  </si>
  <si>
    <t>Repex</t>
  </si>
  <si>
    <t>Special rate</t>
  </si>
  <si>
    <t>Structures and buildings</t>
  </si>
  <si>
    <t>Deferred revenue</t>
  </si>
  <si>
    <t>Non qualifying</t>
  </si>
  <si>
    <t>Allocation of totex to tax pools</t>
  </si>
  <si>
    <t>Actual totex</t>
  </si>
  <si>
    <t>Derivation of totex percentage allocations</t>
  </si>
  <si>
    <t>Check</t>
  </si>
  <si>
    <t>2.08 Recovered Revenue</t>
  </si>
  <si>
    <r>
      <t>Bad Debt (BD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</si>
  <si>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Aggregate value of Bad Debt costs incurred or to be incurred</t>
  </si>
  <si>
    <r>
      <t>BDA</t>
    </r>
    <r>
      <rPr>
        <vertAlign val="subscript"/>
        <sz val="10"/>
        <rFont val="Verdana"/>
        <family val="2"/>
      </rPr>
      <t>t</t>
    </r>
  </si>
  <si>
    <t>Recovered Bad Debt</t>
  </si>
  <si>
    <r>
      <t>RBD</t>
    </r>
    <r>
      <rPr>
        <vertAlign val="subscript"/>
        <sz val="10"/>
        <rFont val="Verdana"/>
        <family val="2"/>
      </rPr>
      <t>t</t>
    </r>
  </si>
  <si>
    <t>Bad Debt</t>
  </si>
  <si>
    <r>
      <t>BD</t>
    </r>
    <r>
      <rPr>
        <b/>
        <vertAlign val="subscript"/>
        <sz val="10"/>
        <rFont val="Verdana"/>
        <family val="2"/>
      </rPr>
      <t>t</t>
    </r>
  </si>
  <si>
    <r>
      <t>Recovered Revenue (RR</t>
    </r>
    <r>
      <rPr>
        <b/>
        <vertAlign val="subscript"/>
        <sz val="10"/>
        <color theme="1"/>
        <rFont val="Verdana"/>
        <family val="2"/>
      </rPr>
      <t>t</t>
    </r>
    <r>
      <rPr>
        <b/>
        <sz val="10"/>
        <color theme="1"/>
        <rFont val="Verdana"/>
        <family val="2"/>
      </rPr>
      <t>)</t>
    </r>
  </si>
  <si>
    <t>Recovered Revenue before BDt</t>
  </si>
  <si>
    <t>BDt</t>
  </si>
  <si>
    <t>Recovered Revenue</t>
  </si>
  <si>
    <t>RRt</t>
  </si>
  <si>
    <t>SpC 2.1</t>
  </si>
  <si>
    <t>Exit Recovered Revenue</t>
  </si>
  <si>
    <t>ExitRRt</t>
  </si>
  <si>
    <t>SoLR Recovered Revenue</t>
  </si>
  <si>
    <t>SRRt</t>
  </si>
  <si>
    <t>2.09 Directly Remunerated Service Revenues</t>
  </si>
  <si>
    <t>Directly Remunerated Services</t>
  </si>
  <si>
    <t>Activity Description</t>
  </si>
  <si>
    <t>Connection services</t>
  </si>
  <si>
    <t>Diversionary works under an obligation</t>
  </si>
  <si>
    <t>Works required by any alteration of premises</t>
  </si>
  <si>
    <t xml:space="preserve">Telecommunications and information technology infrastructure services (Not applicable) </t>
  </si>
  <si>
    <t xml:space="preserve">Outage changes (Not applicable) </t>
  </si>
  <si>
    <t>Emergency services</t>
  </si>
  <si>
    <t>PARCA activities (Not applicable)</t>
  </si>
  <si>
    <t>Independent System Operation</t>
  </si>
  <si>
    <t>Value added services (Not applicable)</t>
  </si>
  <si>
    <t>Top-up, standby, and enhanced system security (Not applicable)</t>
  </si>
  <si>
    <t>Revenue protection services (Not applicable)</t>
  </si>
  <si>
    <t>Metering services (Not applicable)</t>
  </si>
  <si>
    <t>Smart meter roll-out rechargeable services (Not applicable)</t>
  </si>
  <si>
    <t>Miscellaneous</t>
  </si>
  <si>
    <t>Total</t>
  </si>
  <si>
    <t>Identified directly remunerated services costs</t>
  </si>
  <si>
    <t>3.01 PCFM Interface Sheet</t>
  </si>
  <si>
    <t>Actual Totex</t>
  </si>
  <si>
    <t>Capitalisation rate 1:</t>
  </si>
  <si>
    <t>Actual load related capex</t>
  </si>
  <si>
    <t>ALC</t>
  </si>
  <si>
    <t>Actual other capex</t>
  </si>
  <si>
    <t>AOC</t>
  </si>
  <si>
    <t>Actual business support (opex)</t>
  </si>
  <si>
    <t>ACO</t>
  </si>
  <si>
    <t>Actual directs (opex)</t>
  </si>
  <si>
    <t>ADO</t>
  </si>
  <si>
    <t>Actual replacement expenditure</t>
  </si>
  <si>
    <t>ARE</t>
  </si>
  <si>
    <t>Capitalisation rate 2:</t>
  </si>
  <si>
    <t>ALCU</t>
  </si>
  <si>
    <t>AOCU</t>
  </si>
  <si>
    <t>ACOU</t>
  </si>
  <si>
    <t>ADOU</t>
  </si>
  <si>
    <t>AREU</t>
  </si>
  <si>
    <t>Pass-through Costs (PTt)</t>
  </si>
  <si>
    <t>NTS Exit costs</t>
  </si>
  <si>
    <t>Other - Stranraer LDZ (SGN Scotland Only)</t>
  </si>
  <si>
    <r>
      <t>SLR</t>
    </r>
    <r>
      <rPr>
        <vertAlign val="subscript"/>
        <sz val="11"/>
        <rFont val="Calibri"/>
        <family val="2"/>
        <scheme val="minor"/>
      </rPr>
      <t>t</t>
    </r>
  </si>
  <si>
    <t>Incentive Revenue (ODIt)</t>
  </si>
  <si>
    <t>Other Revenue Allowances (ORAt)</t>
  </si>
  <si>
    <r>
      <t>NIA</t>
    </r>
    <r>
      <rPr>
        <vertAlign val="subscript"/>
        <sz val="10"/>
        <rFont val="Verdana"/>
        <family val="2"/>
      </rPr>
      <t>t</t>
    </r>
  </si>
  <si>
    <r>
      <t>CNIA</t>
    </r>
    <r>
      <rPr>
        <vertAlign val="subscript"/>
        <sz val="10"/>
        <rFont val="Verdana"/>
        <family val="2"/>
      </rPr>
      <t>t</t>
    </r>
  </si>
  <si>
    <r>
      <t>VCM</t>
    </r>
    <r>
      <rPr>
        <vertAlign val="subscript"/>
        <sz val="10"/>
        <rFont val="Verdana"/>
        <family val="2"/>
      </rPr>
      <t>t</t>
    </r>
  </si>
  <si>
    <t>Spc 2.1</t>
  </si>
  <si>
    <r>
      <t>RR</t>
    </r>
    <r>
      <rPr>
        <vertAlign val="subscript"/>
        <sz val="10"/>
        <color theme="1"/>
        <rFont val="Verdana"/>
        <family val="2"/>
      </rPr>
      <t>t</t>
    </r>
  </si>
  <si>
    <t>Directly remunerated services</t>
  </si>
  <si>
    <t>Pre-vesting directly remunerated services</t>
  </si>
  <si>
    <r>
      <t>PREDRS</t>
    </r>
    <r>
      <rPr>
        <vertAlign val="subscript"/>
        <sz val="10"/>
        <color theme="1"/>
        <rFont val="Verdana"/>
        <family val="2"/>
      </rPr>
      <t>t</t>
    </r>
  </si>
  <si>
    <t>Post-vesting directly remunerated services</t>
  </si>
  <si>
    <r>
      <t>POSDRS</t>
    </r>
    <r>
      <rPr>
        <vertAlign val="subscript"/>
        <sz val="10"/>
        <color theme="1"/>
        <rFont val="Verdana"/>
        <family val="2"/>
      </rPr>
      <t>t</t>
    </r>
  </si>
  <si>
    <t>Other income from directly remunerated services</t>
  </si>
  <si>
    <r>
      <t>OIDRS</t>
    </r>
    <r>
      <rPr>
        <vertAlign val="subscript"/>
        <sz val="10"/>
        <color theme="1"/>
        <rFont val="Verdana"/>
        <family val="2"/>
      </rPr>
      <t>t</t>
    </r>
  </si>
  <si>
    <r>
      <t>IDRS</t>
    </r>
    <r>
      <rPr>
        <vertAlign val="subscript"/>
        <sz val="10"/>
        <color theme="1"/>
        <rFont val="Verdana"/>
        <family val="2"/>
      </rPr>
      <t>t</t>
    </r>
  </si>
  <si>
    <t>Variant allowances</t>
  </si>
  <si>
    <r>
      <t>NARM</t>
    </r>
    <r>
      <rPr>
        <vertAlign val="subscript"/>
        <sz val="10"/>
        <rFont val="Verdana"/>
        <family val="2"/>
      </rPr>
      <t>t</t>
    </r>
  </si>
  <si>
    <t>PCD</t>
  </si>
  <si>
    <t>CYt</t>
  </si>
  <si>
    <t>CYREt</t>
  </si>
  <si>
    <t>UM</t>
  </si>
  <si>
    <t>CYUt</t>
  </si>
  <si>
    <t>Climate change resilience work re-opener</t>
  </si>
  <si>
    <r>
      <t>PSUP</t>
    </r>
    <r>
      <rPr>
        <vertAlign val="subscript"/>
        <sz val="10"/>
        <rFont val="Verdana"/>
        <family val="2"/>
      </rPr>
      <t>t</t>
    </r>
  </si>
  <si>
    <t>Physical Security Re-Opener</t>
  </si>
  <si>
    <r>
      <t>PSUPRE</t>
    </r>
    <r>
      <rPr>
        <vertAlign val="subscript"/>
        <sz val="10"/>
        <rFont val="Verdana"/>
        <family val="2"/>
      </rPr>
      <t>t</t>
    </r>
  </si>
  <si>
    <r>
      <t>DPD</t>
    </r>
    <r>
      <rPr>
        <vertAlign val="subscript"/>
        <sz val="10"/>
        <rFont val="Verdana"/>
        <family val="2"/>
      </rPr>
      <t>t</t>
    </r>
  </si>
  <si>
    <t>DEPt</t>
  </si>
  <si>
    <r>
      <t>DIGI</t>
    </r>
    <r>
      <rPr>
        <vertAlign val="subscript"/>
        <sz val="10"/>
        <rFont val="Verdana"/>
        <family val="2"/>
      </rPr>
      <t>t</t>
    </r>
  </si>
  <si>
    <r>
      <t>CAM</t>
    </r>
    <r>
      <rPr>
        <vertAlign val="subscript"/>
        <sz val="10"/>
        <rFont val="Verdana"/>
        <family val="2"/>
      </rPr>
      <t>t</t>
    </r>
  </si>
  <si>
    <t>Operational Transport Emissions Reduction Price Control Deliverable</t>
  </si>
  <si>
    <r>
      <t>T1MD</t>
    </r>
    <r>
      <rPr>
        <vertAlign val="subscript"/>
        <sz val="10"/>
        <rFont val="Verdana"/>
        <family val="2"/>
      </rPr>
      <t>t</t>
    </r>
  </si>
  <si>
    <t>Tier 1 Services Repex PCD</t>
  </si>
  <si>
    <r>
      <t>T1SR</t>
    </r>
    <r>
      <rPr>
        <vertAlign val="subscript"/>
        <sz val="10"/>
        <rFont val="Verdana"/>
        <family val="2"/>
      </rPr>
      <t>t</t>
    </r>
  </si>
  <si>
    <r>
      <t>RE</t>
    </r>
    <r>
      <rPr>
        <vertAlign val="subscript"/>
        <sz val="10"/>
        <rFont val="Verdana"/>
        <family val="2"/>
      </rPr>
      <t>t</t>
    </r>
  </si>
  <si>
    <t>UM - VD</t>
  </si>
  <si>
    <r>
      <t>REP</t>
    </r>
    <r>
      <rPr>
        <vertAlign val="subscript"/>
        <sz val="10"/>
        <rFont val="Verdana"/>
        <family val="2"/>
      </rPr>
      <t>t</t>
    </r>
  </si>
  <si>
    <r>
      <t>DIV</t>
    </r>
    <r>
      <rPr>
        <vertAlign val="subscript"/>
        <sz val="10"/>
        <rFont val="Verdana"/>
        <family val="2"/>
      </rPr>
      <t>t</t>
    </r>
  </si>
  <si>
    <r>
      <t>NLLR</t>
    </r>
    <r>
      <rPr>
        <vertAlign val="subscript"/>
        <sz val="10"/>
        <rFont val="Verdana"/>
        <family val="2"/>
      </rPr>
      <t>t</t>
    </r>
  </si>
  <si>
    <r>
      <t>STW</t>
    </r>
    <r>
      <rPr>
        <vertAlign val="subscript"/>
        <sz val="10"/>
        <rFont val="Verdana"/>
        <family val="2"/>
      </rPr>
      <t>t</t>
    </r>
  </si>
  <si>
    <r>
      <t>GDVD</t>
    </r>
    <r>
      <rPr>
        <vertAlign val="subscript"/>
        <sz val="11"/>
        <color theme="1"/>
        <rFont val="Calibri"/>
        <family val="2"/>
        <scheme val="minor"/>
      </rPr>
      <t>t</t>
    </r>
  </si>
  <si>
    <r>
      <t>STBD</t>
    </r>
    <r>
      <rPr>
        <vertAlign val="subscript"/>
        <sz val="10"/>
        <rFont val="Verdana"/>
        <family val="2"/>
      </rPr>
      <t>t</t>
    </r>
  </si>
  <si>
    <t>GRCRt</t>
  </si>
  <si>
    <r>
      <t>BDER</t>
    </r>
    <r>
      <rPr>
        <vertAlign val="subscript"/>
        <sz val="11"/>
        <color theme="1"/>
        <rFont val="Calibri"/>
        <family val="2"/>
        <scheme val="minor"/>
      </rPr>
      <t>t</t>
    </r>
  </si>
  <si>
    <r>
      <t>CDS</t>
    </r>
    <r>
      <rPr>
        <vertAlign val="subscript"/>
        <sz val="10"/>
        <rFont val="Verdana"/>
        <family val="2"/>
      </rPr>
      <t>t</t>
    </r>
  </si>
  <si>
    <t>FLOt</t>
  </si>
  <si>
    <r>
      <t>GMP</t>
    </r>
    <r>
      <rPr>
        <vertAlign val="subscript"/>
        <sz val="10"/>
        <color theme="1"/>
        <rFont val="Verdana"/>
        <family val="2"/>
      </rPr>
      <t xml:space="preserve">t </t>
    </r>
  </si>
  <si>
    <r>
      <t>TVD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</t>
    </r>
  </si>
  <si>
    <r>
      <t>LS</t>
    </r>
    <r>
      <rPr>
        <vertAlign val="subscript"/>
        <sz val="10"/>
        <rFont val="Verdana"/>
        <family val="2"/>
      </rPr>
      <t>t</t>
    </r>
  </si>
  <si>
    <t>SLMt</t>
  </si>
  <si>
    <r>
      <t>FSR</t>
    </r>
    <r>
      <rPr>
        <vertAlign val="subscript"/>
        <sz val="10"/>
        <rFont val="Verdana"/>
        <family val="2"/>
      </rPr>
      <t xml:space="preserve">t </t>
    </r>
  </si>
  <si>
    <r>
      <t>LMP</t>
    </r>
    <r>
      <rPr>
        <vertAlign val="subscript"/>
        <sz val="10"/>
        <rFont val="Verdana"/>
        <family val="2"/>
      </rPr>
      <t xml:space="preserve">t </t>
    </r>
  </si>
  <si>
    <t>Mandated Category 3 Security Price Control Deliverable [Cadent all]</t>
  </si>
  <si>
    <r>
      <t>MDS</t>
    </r>
    <r>
      <rPr>
        <vertAlign val="subscript"/>
        <sz val="11"/>
        <color theme="1"/>
        <rFont val="Calibri"/>
        <family val="2"/>
        <scheme val="minor"/>
      </rPr>
      <t>t</t>
    </r>
  </si>
  <si>
    <t>PREt</t>
  </si>
  <si>
    <r>
      <t>GD2ACA</t>
    </r>
    <r>
      <rPr>
        <vertAlign val="subscript"/>
        <sz val="11"/>
        <color theme="1"/>
        <rFont val="Calibri"/>
        <family val="2"/>
        <scheme val="minor"/>
      </rPr>
      <t>t</t>
    </r>
  </si>
  <si>
    <t>Spare 1</t>
  </si>
  <si>
    <t>Spare 2</t>
  </si>
  <si>
    <t>Spare 3</t>
  </si>
  <si>
    <t>Spare 4</t>
  </si>
  <si>
    <t>Spare 5</t>
  </si>
  <si>
    <t>Finance Inputs</t>
  </si>
  <si>
    <t>Totex percentage allocation to Tax pools</t>
  </si>
  <si>
    <t>Totex allocation to "General" tax pool</t>
  </si>
  <si>
    <r>
      <t>ARGP</t>
    </r>
    <r>
      <rPr>
        <vertAlign val="subscript"/>
        <sz val="10"/>
        <color theme="1"/>
        <rFont val="Verdana"/>
        <family val="2"/>
      </rPr>
      <t>t</t>
    </r>
  </si>
  <si>
    <t>Totex allocation to "Special Rate" tax pool</t>
  </si>
  <si>
    <r>
      <t>ARSR</t>
    </r>
    <r>
      <rPr>
        <vertAlign val="subscript"/>
        <sz val="10"/>
        <color theme="1"/>
        <rFont val="Verdana"/>
        <family val="2"/>
      </rPr>
      <t>t</t>
    </r>
  </si>
  <si>
    <t>Totex allocation to "Structures and Buildings" tax pool</t>
  </si>
  <si>
    <r>
      <t>ARSB</t>
    </r>
    <r>
      <rPr>
        <vertAlign val="subscript"/>
        <sz val="10"/>
        <color theme="1"/>
        <rFont val="Verdana"/>
        <family val="2"/>
      </rPr>
      <t>t</t>
    </r>
  </si>
  <si>
    <t>Totex allocation to "Deferred Revenue" tax pool</t>
  </si>
  <si>
    <r>
      <t>ARDR</t>
    </r>
    <r>
      <rPr>
        <vertAlign val="subscript"/>
        <sz val="10"/>
        <color theme="1"/>
        <rFont val="Verdana"/>
        <family val="2"/>
      </rPr>
      <t>t</t>
    </r>
  </si>
  <si>
    <t>Totex allocation to "Non Qualifying" tax pool</t>
  </si>
  <si>
    <r>
      <t>ARR</t>
    </r>
    <r>
      <rPr>
        <vertAlign val="subscript"/>
        <sz val="10"/>
        <color theme="1"/>
        <rFont val="Verdana"/>
        <family val="2"/>
      </rPr>
      <t>t</t>
    </r>
  </si>
  <si>
    <t>Totex allocation to "Revenue" tax pool</t>
  </si>
  <si>
    <r>
      <t>ARNQ</t>
    </r>
    <r>
      <rPr>
        <vertAlign val="subscript"/>
        <sz val="10"/>
        <color theme="1"/>
        <rFont val="Verdana"/>
        <family val="2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</si>
</sst>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[$€-2]* #,##0.00_-;\-[$€-2]* #,##0.00_-;_-[$€-2]* &quot;-&quot;??_-"/>
    <numFmt numFmtId="167" formatCode="_-* #,##0.0_-;\-* #,##0.0_-;_-* &quot;-&quot;??_-;_-@_-"/>
    <numFmt numFmtId="168" formatCode="#,##0.00;[Red]\-#,##0.00;\-"/>
    <numFmt numFmtId="169" formatCode="[$$-409]#,##0.00"/>
    <numFmt numFmtId="170" formatCode="#,##0.0_);\(#,##0.0\);\-_)"/>
    <numFmt numFmtId="171" formatCode="#,##0.00;[Red]\-#,##0.00;0.00"/>
    <numFmt numFmtId="172" formatCode="#,##0.00_);\(#,##0.00\);\-_)"/>
    <numFmt numFmtId="173" formatCode="_-* #,##0.000_-;\-* #,##0.000_-;_-* &quot;-&quot;??_-;_-@_-"/>
    <numFmt numFmtId="174" formatCode="_-* #,##0.0_-;\-* #,##0.0_-;_-* &quot;-&quot;?_-;_-@_-"/>
    <numFmt numFmtId="175" formatCode="_-* #,##0.000_-;\-* #,##0.000_-;_-* &quot;-&quot;???_-;_-@_-"/>
    <numFmt numFmtId="176" formatCode="0.0%"/>
    <numFmt numFmtId="177" formatCode="_(* #,##0.000_);_(* \(#,##0.000\);_(* &quot;-&quot;??_);_(@_)"/>
    <numFmt numFmtId="178" formatCode="0.000"/>
    <numFmt numFmtId="179" formatCode="#,##0.0000;[Red]\-#,##0.0000;0.0000"/>
    <numFmt numFmtId="180" formatCode="_(* #,##0.0000_);_(* \(#,##0.0000\);_(* &quot;-&quot;??_);_(@_)"/>
    <numFmt numFmtId="181" formatCode="#,##0.000;[Red]\-#,##0.000;0.000"/>
    <numFmt numFmtId="182" formatCode="#,##0.00%_);\(#,##0.00%\);\-_)"/>
    <numFmt numFmtId="183" formatCode="#,##0;[Red]\-#,##0;0"/>
    <numFmt numFmtId="184" formatCode="#,##0.0;[Red]\-#,##0.0;0.0"/>
    <numFmt numFmtId="185" formatCode="_-* #,##0_-;\-* #,##0_-;_-* &quot;-&quot;??_-;_-@_-"/>
    <numFmt numFmtId="186" formatCode="#,##0.00000"/>
    <numFmt numFmtId="187" formatCode="#,##0.0;\(#,##0.0\);&quot;-&quot;"/>
  </numFmts>
  <fonts count="114">
    <font>
      <sz val="11"/>
      <color theme="1"/>
      <name val="Calibri"/>
      <family val="2"/>
      <scheme val="minor"/>
    </font>
    <font>
      <sz val="10"/>
      <color theme="1"/>
      <name val="Ariel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CG Omega"/>
      <family val="2"/>
    </font>
    <font>
      <b/>
      <sz val="14"/>
      <name val="Arial"/>
      <family val="2"/>
    </font>
    <font>
      <i/>
      <sz val="14"/>
      <name val="CG Omega"/>
      <family val="2"/>
    </font>
    <font>
      <b/>
      <sz val="18"/>
      <name val="Verdana"/>
      <family val="2"/>
    </font>
    <font>
      <sz val="11"/>
      <name val="Verdana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  <font>
      <i/>
      <sz val="10"/>
      <color theme="0" tint="-0.499984740745262"/>
      <name val="Verdana"/>
      <family val="2"/>
    </font>
    <font>
      <u/>
      <sz val="10"/>
      <color theme="10"/>
      <name val="Verdana"/>
      <family val="2"/>
    </font>
    <font>
      <u/>
      <sz val="11"/>
      <color indexed="12"/>
      <name val="CG Omega"/>
      <family val="2"/>
    </font>
    <font>
      <sz val="10"/>
      <color indexed="8"/>
      <name val="Verdana"/>
      <family val="2"/>
    </font>
    <font>
      <sz val="10"/>
      <name val="Gill Sans MT"/>
      <family val="2"/>
    </font>
    <font>
      <sz val="10"/>
      <color theme="0" tint="-4.9989318521683403E-2"/>
      <name val="Gill Sans MT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Gill Sans MT"/>
      <family val="2"/>
    </font>
    <font>
      <sz val="10"/>
      <name val="CG Omeg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rgb="FFFF0000"/>
      <name val="Verdana"/>
      <family val="2"/>
    </font>
    <font>
      <i/>
      <sz val="11"/>
      <color theme="1"/>
      <name val="Verdana"/>
      <family val="2"/>
    </font>
    <font>
      <i/>
      <sz val="12"/>
      <color theme="1"/>
      <name val="Cambria Math"/>
      <family val="1"/>
    </font>
    <font>
      <sz val="10"/>
      <color theme="5" tint="0.39997558519241921"/>
      <name val="Verdana"/>
      <family val="2"/>
    </font>
    <font>
      <vertAlign val="subscript"/>
      <sz val="10"/>
      <name val="Verdana"/>
      <family val="2"/>
    </font>
    <font>
      <u/>
      <sz val="11"/>
      <color theme="10"/>
      <name val="Arial"/>
      <family val="2"/>
    </font>
    <font>
      <vertAlign val="subscript"/>
      <sz val="10"/>
      <color theme="1"/>
      <name val="Verdana"/>
      <family val="2"/>
    </font>
    <font>
      <sz val="10"/>
      <color theme="0" tint="-4.9989318521683403E-2"/>
      <name val="Verdana"/>
      <family val="2"/>
    </font>
    <font>
      <u/>
      <sz val="10"/>
      <color theme="1"/>
      <name val="Verdana"/>
      <family val="2"/>
    </font>
    <font>
      <sz val="10"/>
      <color theme="4"/>
      <name val="Verdana"/>
      <family val="2"/>
    </font>
    <font>
      <i/>
      <sz val="10"/>
      <color theme="1"/>
      <name val="Gili"/>
    </font>
    <font>
      <b/>
      <vertAlign val="subscript"/>
      <sz val="10"/>
      <name val="Verdana"/>
      <family val="2"/>
    </font>
    <font>
      <b/>
      <vertAlign val="subscript"/>
      <sz val="10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Verdana"/>
      <family val="2"/>
    </font>
    <font>
      <sz val="10"/>
      <name val="Gili"/>
    </font>
    <font>
      <i/>
      <sz val="10"/>
      <name val="Gili"/>
    </font>
    <font>
      <sz val="10"/>
      <color theme="1"/>
      <name val="Gili"/>
    </font>
    <font>
      <i/>
      <sz val="10"/>
      <color rgb="FF7030A0"/>
      <name val="Gili"/>
    </font>
    <font>
      <i/>
      <sz val="10"/>
      <color theme="1"/>
      <name val="Verdana"/>
      <family val="2"/>
    </font>
    <font>
      <sz val="10"/>
      <name val="Arial"/>
      <family val="2"/>
    </font>
    <font>
      <sz val="10"/>
      <color theme="1" tint="0.499984740745262"/>
      <name val="Verdana"/>
      <family val="2"/>
    </font>
    <font>
      <sz val="10"/>
      <color indexed="10"/>
      <name val="Verdana"/>
      <family val="2"/>
    </font>
    <font>
      <b/>
      <sz val="18"/>
      <name val="CG Omega"/>
      <family val="2"/>
    </font>
    <font>
      <sz val="18"/>
      <color theme="1"/>
      <name val="Calibri"/>
      <family val="2"/>
      <scheme val="minor"/>
    </font>
    <font>
      <sz val="11"/>
      <name val="Times New Roman"/>
      <family val="1"/>
    </font>
    <font>
      <b/>
      <u/>
      <sz val="11"/>
      <name val="Verdana"/>
      <family val="2"/>
    </font>
    <font>
      <b/>
      <i/>
      <sz val="11"/>
      <name val="Times New Roman"/>
      <family val="1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Calibri"/>
      <family val="2"/>
      <scheme val="minor"/>
    </font>
    <font>
      <vertAlign val="subscript"/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color theme="1" tint="0.34998626667073579"/>
      <name val="Arial"/>
      <family val="2"/>
    </font>
    <font>
      <sz val="10"/>
      <color theme="1" tint="0.34998626667073579"/>
      <name val="Verdana"/>
      <family val="2"/>
    </font>
    <font>
      <b/>
      <sz val="12"/>
      <color theme="1" tint="0.34998626667073579"/>
      <name val="Cambria"/>
      <family val="1"/>
    </font>
    <font>
      <sz val="12"/>
      <color theme="1" tint="0.34998626667073579"/>
      <name val="Cambria"/>
      <family val="1"/>
    </font>
    <font>
      <b/>
      <sz val="10"/>
      <color rgb="FFED0000"/>
      <name val="Verdana"/>
      <family val="2"/>
    </font>
    <font>
      <sz val="10"/>
      <color rgb="FFED0000"/>
      <name val="Verdana"/>
      <family val="2"/>
    </font>
    <font>
      <b/>
      <i/>
      <sz val="10"/>
      <color rgb="FFED0000"/>
      <name val="Verdana"/>
      <family val="2"/>
    </font>
    <font>
      <b/>
      <i/>
      <vertAlign val="subscript"/>
      <sz val="10"/>
      <color rgb="FFED0000"/>
      <name val="Verdana"/>
      <family val="2"/>
    </font>
    <font>
      <b/>
      <vertAlign val="subscript"/>
      <sz val="10"/>
      <color rgb="FFED0000"/>
      <name val="Verdana"/>
      <family val="2"/>
    </font>
    <font>
      <sz val="10"/>
      <color theme="2" tint="-0.89999084444715716"/>
      <name val="Gill Sans MT"/>
      <family val="2"/>
    </font>
    <font>
      <sz val="10"/>
      <color theme="2" tint="-0.499984740745262"/>
      <name val="Verdana"/>
      <family val="2"/>
    </font>
    <font>
      <b/>
      <sz val="12"/>
      <color theme="2" tint="-0.89999084444715716"/>
      <name val="Gill Sans MT"/>
      <family val="2"/>
    </font>
    <font>
      <sz val="10"/>
      <color theme="0"/>
      <name val="Verdana"/>
      <family val="2"/>
    </font>
    <font>
      <i/>
      <sz val="10"/>
      <color rgb="FFFF0000"/>
      <name val="Gili"/>
    </font>
    <font>
      <i/>
      <sz val="11.5"/>
      <color theme="1"/>
      <name val="Verdana"/>
      <family val="2"/>
    </font>
    <font>
      <i/>
      <vertAlign val="subscript"/>
      <sz val="11.5"/>
      <color theme="1"/>
      <name val="Verdana"/>
      <family val="2"/>
    </font>
    <font>
      <vertAlign val="subscript"/>
      <sz val="11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0"/>
      <color theme="1"/>
      <name val="Gili"/>
    </font>
    <font>
      <sz val="10"/>
      <color theme="1"/>
      <name val="Calibri"/>
      <family val="2"/>
      <scheme val="minor"/>
    </font>
    <font>
      <i/>
      <sz val="9"/>
      <name val="Verdana"/>
      <family val="2"/>
    </font>
    <font>
      <i/>
      <sz val="10"/>
      <color rgb="FFFF0000"/>
      <name val="Verdana"/>
      <family val="2"/>
    </font>
    <font>
      <sz val="9"/>
      <color theme="1"/>
      <name val="Verdana"/>
      <family val="2"/>
    </font>
    <font>
      <i/>
      <sz val="10"/>
      <color rgb="FFC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lightUp">
        <fgColor theme="6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1FF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BDD7EE"/>
        <bgColor indexed="64"/>
      </patternFill>
    </fill>
    <fill>
      <patternFill patternType="lightUp">
        <fgColor theme="6"/>
        <bgColor rgb="FFFFFFFF"/>
      </patternFill>
    </fill>
    <fill>
      <patternFill patternType="solid">
        <fgColor rgb="FFFFE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gray0625"/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86">
    <xf numFmtId="0" fontId="0" fillId="0" borderId="0"/>
    <xf numFmtId="0" fontId="18" fillId="0" borderId="0"/>
    <xf numFmtId="0" fontId="18" fillId="0" borderId="0"/>
    <xf numFmtId="0" fontId="20" fillId="0" borderId="0"/>
    <xf numFmtId="0" fontId="22" fillId="0" borderId="0"/>
    <xf numFmtId="0" fontId="18" fillId="0" borderId="0"/>
    <xf numFmtId="0" fontId="20" fillId="0" borderId="0"/>
    <xf numFmtId="0" fontId="20" fillId="0" borderId="0"/>
    <xf numFmtId="0" fontId="27" fillId="0" borderId="0"/>
    <xf numFmtId="0" fontId="22" fillId="0" borderId="0"/>
    <xf numFmtId="0" fontId="20" fillId="0" borderId="0"/>
    <xf numFmtId="0" fontId="17" fillId="0" borderId="0"/>
    <xf numFmtId="166" fontId="22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164" fontId="27" fillId="0" borderId="0" applyFont="0" applyFill="0" applyBorder="0" applyAlignment="0" applyProtection="0"/>
    <xf numFmtId="0" fontId="20" fillId="0" borderId="0"/>
    <xf numFmtId="164" fontId="22" fillId="0" borderId="0" applyFont="0" applyFill="0" applyBorder="0" applyAlignment="0" applyProtection="0"/>
    <xf numFmtId="0" fontId="20" fillId="0" borderId="0"/>
    <xf numFmtId="0" fontId="22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8" fillId="0" borderId="0"/>
    <xf numFmtId="0" fontId="2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38" fillId="8" borderId="0" applyNumberFormat="0" applyBorder="0" applyAlignment="0" applyProtection="0"/>
    <xf numFmtId="0" fontId="37" fillId="8" borderId="0" applyNumberFormat="0" applyBorder="0" applyAlignment="0" applyProtection="0"/>
    <xf numFmtId="0" fontId="36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0" borderId="7" applyNumberFormat="0" applyFill="0" applyAlignment="0" applyProtection="0"/>
    <xf numFmtId="0" fontId="20" fillId="15" borderId="0" applyNumberFormat="0" applyFont="0" applyBorder="0" applyAlignment="0" applyProtection="0"/>
    <xf numFmtId="0" fontId="20" fillId="12" borderId="0" applyNumberFormat="0" applyBorder="0" applyAlignment="0" applyProtection="0"/>
    <xf numFmtId="4" fontId="20" fillId="7" borderId="0" applyBorder="0" applyAlignment="0" applyProtection="0"/>
    <xf numFmtId="0" fontId="20" fillId="0" borderId="0"/>
    <xf numFmtId="4" fontId="20" fillId="14" borderId="0"/>
    <xf numFmtId="4" fontId="20" fillId="13" borderId="0"/>
    <xf numFmtId="4" fontId="20" fillId="11" borderId="0"/>
    <xf numFmtId="0" fontId="32" fillId="0" borderId="2" applyFill="0"/>
    <xf numFmtId="0" fontId="39" fillId="0" borderId="0" applyFill="0" applyBorder="0"/>
    <xf numFmtId="9" fontId="20" fillId="0" borderId="0" applyFont="0" applyFill="0" applyBorder="0" applyAlignment="0" applyProtection="0"/>
    <xf numFmtId="0" fontId="17" fillId="0" borderId="0"/>
    <xf numFmtId="0" fontId="38" fillId="8" borderId="0" applyNumberFormat="0" applyBorder="0" applyAlignment="0" applyProtection="0"/>
    <xf numFmtId="0" fontId="37" fillId="8" borderId="0" applyNumberFormat="0" applyBorder="0" applyAlignment="0" applyProtection="0"/>
    <xf numFmtId="0" fontId="20" fillId="0" borderId="0"/>
    <xf numFmtId="0" fontId="27" fillId="0" borderId="0"/>
    <xf numFmtId="0" fontId="24" fillId="0" borderId="0"/>
    <xf numFmtId="0" fontId="27" fillId="0" borderId="0"/>
    <xf numFmtId="0" fontId="17" fillId="0" borderId="0"/>
    <xf numFmtId="0" fontId="22" fillId="0" borderId="0"/>
    <xf numFmtId="0" fontId="20" fillId="0" borderId="0"/>
    <xf numFmtId="0" fontId="20" fillId="0" borderId="0"/>
    <xf numFmtId="9" fontId="27" fillId="0" borderId="0" applyFont="0" applyFill="0" applyBorder="0" applyAlignment="0" applyProtection="0"/>
    <xf numFmtId="0" fontId="20" fillId="0" borderId="0"/>
    <xf numFmtId="0" fontId="2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169" fontId="20" fillId="0" borderId="0"/>
    <xf numFmtId="169" fontId="27" fillId="0" borderId="0"/>
    <xf numFmtId="169" fontId="27" fillId="0" borderId="0"/>
    <xf numFmtId="0" fontId="20" fillId="0" borderId="0"/>
    <xf numFmtId="169" fontId="42" fillId="0" borderId="0"/>
    <xf numFmtId="169" fontId="22" fillId="0" borderId="0"/>
    <xf numFmtId="0" fontId="20" fillId="0" borderId="0"/>
    <xf numFmtId="169" fontId="27" fillId="0" borderId="0"/>
    <xf numFmtId="169" fontId="22" fillId="0" borderId="0"/>
    <xf numFmtId="164" fontId="18" fillId="0" borderId="0" applyFont="0" applyFill="0" applyBorder="0" applyAlignment="0" applyProtection="0"/>
    <xf numFmtId="0" fontId="20" fillId="0" borderId="0"/>
    <xf numFmtId="169" fontId="4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18" fillId="0" borderId="0"/>
    <xf numFmtId="0" fontId="20" fillId="0" borderId="0"/>
    <xf numFmtId="0" fontId="22" fillId="0" borderId="0"/>
    <xf numFmtId="170" fontId="43" fillId="20" borderId="0" applyBorder="0">
      <alignment vertical="center"/>
    </xf>
    <xf numFmtId="0" fontId="22" fillId="0" borderId="0"/>
    <xf numFmtId="164" fontId="20" fillId="0" borderId="0" applyFont="0" applyFill="0" applyBorder="0" applyAlignment="0" applyProtection="0"/>
    <xf numFmtId="168" fontId="20" fillId="21" borderId="2">
      <alignment vertical="center"/>
    </xf>
    <xf numFmtId="9" fontId="27" fillId="0" borderId="0" applyFont="0" applyFill="0" applyBorder="0" applyAlignment="0" applyProtection="0"/>
    <xf numFmtId="168" fontId="20" fillId="19" borderId="2">
      <alignment vertical="center"/>
      <protection locked="0"/>
    </xf>
    <xf numFmtId="0" fontId="18" fillId="0" borderId="0">
      <alignment vertical="top"/>
    </xf>
    <xf numFmtId="9" fontId="20" fillId="0" borderId="0" applyFont="0" applyFill="0" applyBorder="0" applyAlignment="0" applyProtection="0"/>
    <xf numFmtId="170" fontId="44" fillId="22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47" fillId="4" borderId="0"/>
    <xf numFmtId="170" fontId="43" fillId="18" borderId="0"/>
    <xf numFmtId="0" fontId="27" fillId="0" borderId="0"/>
    <xf numFmtId="0" fontId="27" fillId="0" borderId="0"/>
    <xf numFmtId="9" fontId="17" fillId="0" borderId="0" applyFont="0" applyFill="0" applyBorder="0" applyAlignment="0" applyProtection="0"/>
    <xf numFmtId="0" fontId="27" fillId="0" borderId="0"/>
    <xf numFmtId="0" fontId="20" fillId="0" borderId="0"/>
    <xf numFmtId="0" fontId="48" fillId="0" borderId="0"/>
    <xf numFmtId="164" fontId="20" fillId="0" borderId="0" applyFont="0" applyFill="0" applyBorder="0" applyAlignment="0" applyProtection="0"/>
    <xf numFmtId="0" fontId="27" fillId="0" borderId="0"/>
    <xf numFmtId="0" fontId="48" fillId="0" borderId="0"/>
    <xf numFmtId="166" fontId="27" fillId="0" borderId="0"/>
    <xf numFmtId="0" fontId="20" fillId="0" borderId="0"/>
    <xf numFmtId="0" fontId="27" fillId="0" borderId="0"/>
    <xf numFmtId="0" fontId="16" fillId="0" borderId="0"/>
    <xf numFmtId="0" fontId="16" fillId="0" borderId="0"/>
    <xf numFmtId="0" fontId="16" fillId="12" borderId="0" applyNumberFormat="0" applyBorder="0" applyAlignment="0" applyProtection="0"/>
    <xf numFmtId="0" fontId="15" fillId="0" borderId="0"/>
    <xf numFmtId="0" fontId="15" fillId="0" borderId="0"/>
    <xf numFmtId="0" fontId="15" fillId="12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25" fillId="0" borderId="0"/>
    <xf numFmtId="0" fontId="22" fillId="0" borderId="0"/>
    <xf numFmtId="0" fontId="14" fillId="0" borderId="0"/>
    <xf numFmtId="4" fontId="14" fillId="7" borderId="0" applyBorder="0" applyAlignment="0" applyProtection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4" fontId="13" fillId="7" borderId="0" applyBorder="0" applyAlignment="0" applyProtection="0"/>
    <xf numFmtId="0" fontId="13" fillId="0" borderId="0"/>
    <xf numFmtId="0" fontId="12" fillId="0" borderId="0"/>
    <xf numFmtId="0" fontId="12" fillId="0" borderId="0"/>
    <xf numFmtId="0" fontId="12" fillId="1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" fontId="12" fillId="7" borderId="0" applyBorder="0" applyAlignment="0" applyProtection="0"/>
    <xf numFmtId="0" fontId="12" fillId="0" borderId="0"/>
    <xf numFmtId="0" fontId="11" fillId="0" borderId="0"/>
    <xf numFmtId="0" fontId="11" fillId="12" borderId="0" applyNumberFormat="0" applyBorder="0" applyAlignment="0" applyProtection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2" borderId="0" applyNumberFormat="0" applyBorder="0" applyAlignment="0" applyProtection="0"/>
    <xf numFmtId="0" fontId="9" fillId="0" borderId="0"/>
    <xf numFmtId="0" fontId="73" fillId="0" borderId="0"/>
    <xf numFmtId="164" fontId="22" fillId="0" borderId="0" applyFont="0" applyFill="0" applyBorder="0" applyAlignment="0" applyProtection="0"/>
    <xf numFmtId="0" fontId="8" fillId="0" borderId="0"/>
    <xf numFmtId="4" fontId="8" fillId="13" borderId="0"/>
    <xf numFmtId="0" fontId="8" fillId="12" borderId="0" applyNumberFormat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18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4" fontId="2" fillId="13" borderId="0"/>
    <xf numFmtId="0" fontId="2" fillId="0" borderId="0"/>
    <xf numFmtId="4" fontId="2" fillId="7" borderId="0" applyBorder="0" applyAlignment="0" applyProtection="0"/>
    <xf numFmtId="0" fontId="2" fillId="0" borderId="0"/>
    <xf numFmtId="0" fontId="1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7" fillId="0" borderId="0" applyFont="0" applyFill="0" applyBorder="0" applyAlignment="0" applyProtection="0"/>
    <xf numFmtId="0" fontId="2" fillId="0" borderId="0"/>
    <xf numFmtId="164" fontId="22" fillId="0" borderId="0" applyFont="0" applyFill="0" applyBorder="0" applyAlignment="0" applyProtection="0"/>
    <xf numFmtId="0" fontId="2" fillId="0" borderId="0"/>
    <xf numFmtId="164" fontId="22" fillId="0" borderId="0" applyFont="0" applyFill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7" applyNumberFormat="0" applyFill="0" applyAlignment="0" applyProtection="0"/>
    <xf numFmtId="0" fontId="2" fillId="15" borderId="0" applyNumberFormat="0" applyFont="0" applyBorder="0" applyAlignment="0" applyProtection="0"/>
    <xf numFmtId="0" fontId="2" fillId="12" borderId="0" applyNumberFormat="0" applyBorder="0" applyAlignment="0" applyProtection="0"/>
    <xf numFmtId="0" fontId="2" fillId="0" borderId="0"/>
    <xf numFmtId="4" fontId="2" fillId="14" borderId="0"/>
    <xf numFmtId="4" fontId="2" fillId="11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164" fontId="18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8" fontId="2" fillId="21" borderId="2">
      <alignment vertical="center"/>
    </xf>
    <xf numFmtId="168" fontId="2" fillId="19" borderId="2">
      <alignment vertical="center"/>
      <protection locked="0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" fontId="2" fillId="7" borderId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" fontId="2" fillId="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" fontId="2" fillId="7" borderId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2" fillId="0" borderId="0"/>
    <xf numFmtId="164" fontId="22" fillId="0" borderId="0" applyFont="0" applyFill="0" applyBorder="0" applyAlignment="0" applyProtection="0"/>
    <xf numFmtId="0" fontId="2" fillId="0" borderId="0"/>
    <xf numFmtId="4" fontId="2" fillId="13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5" fillId="0" borderId="0"/>
    <xf numFmtId="9" fontId="22" fillId="0" borderId="0" applyFont="0" applyFill="0" applyBorder="0" applyAlignment="0" applyProtection="0"/>
    <xf numFmtId="0" fontId="2" fillId="0" borderId="0"/>
    <xf numFmtId="0" fontId="22" fillId="0" borderId="0"/>
    <xf numFmtId="0" fontId="22" fillId="0" borderId="0"/>
    <xf numFmtId="169" fontId="27" fillId="0" borderId="0"/>
    <xf numFmtId="169" fontId="22" fillId="0" borderId="0"/>
    <xf numFmtId="169" fontId="2" fillId="0" borderId="0"/>
    <xf numFmtId="169" fontId="22" fillId="0" borderId="0"/>
    <xf numFmtId="0" fontId="2" fillId="0" borderId="0"/>
    <xf numFmtId="0" fontId="2" fillId="0" borderId="0"/>
    <xf numFmtId="0" fontId="2" fillId="0" borderId="0"/>
    <xf numFmtId="164" fontId="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4" fontId="2" fillId="13" borderId="0"/>
    <xf numFmtId="0" fontId="2" fillId="0" borderId="0"/>
    <xf numFmtId="0" fontId="2" fillId="12" borderId="0" applyNumberFormat="0" applyBorder="0" applyAlignment="0" applyProtection="0"/>
    <xf numFmtId="0" fontId="2" fillId="15" borderId="0" applyNumberFormat="0" applyFon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187" fontId="45" fillId="0" borderId="53" applyAlignment="0" applyProtection="0"/>
  </cellStyleXfs>
  <cellXfs count="566">
    <xf numFmtId="0" fontId="0" fillId="0" borderId="0" xfId="0"/>
    <xf numFmtId="0" fontId="19" fillId="2" borderId="0" xfId="1" applyFont="1" applyFill="1"/>
    <xf numFmtId="0" fontId="0" fillId="2" borderId="0" xfId="2" applyFont="1" applyFill="1"/>
    <xf numFmtId="0" fontId="19" fillId="2" borderId="0" xfId="2" applyFont="1" applyFill="1"/>
    <xf numFmtId="0" fontId="19" fillId="2" borderId="0" xfId="2" applyFont="1" applyFill="1" applyAlignment="1">
      <alignment horizontal="left"/>
    </xf>
    <xf numFmtId="0" fontId="0" fillId="2" borderId="1" xfId="2" applyFont="1" applyFill="1" applyBorder="1"/>
    <xf numFmtId="0" fontId="19" fillId="2" borderId="1" xfId="2" applyFont="1" applyFill="1" applyBorder="1"/>
    <xf numFmtId="0" fontId="24" fillId="0" borderId="0" xfId="5" applyFont="1"/>
    <xf numFmtId="0" fontId="24" fillId="3" borderId="0" xfId="5" applyFont="1" applyFill="1"/>
    <xf numFmtId="0" fontId="28" fillId="3" borderId="0" xfId="5" applyFont="1" applyFill="1"/>
    <xf numFmtId="0" fontId="24" fillId="4" borderId="0" xfId="5" applyFont="1" applyFill="1"/>
    <xf numFmtId="0" fontId="23" fillId="4" borderId="0" xfId="5" applyFont="1" applyFill="1"/>
    <xf numFmtId="0" fontId="29" fillId="2" borderId="0" xfId="2" applyFont="1" applyFill="1"/>
    <xf numFmtId="0" fontId="18" fillId="0" borderId="0" xfId="1"/>
    <xf numFmtId="0" fontId="31" fillId="5" borderId="0" xfId="8" applyFont="1" applyFill="1"/>
    <xf numFmtId="0" fontId="22" fillId="0" borderId="0" xfId="9"/>
    <xf numFmtId="0" fontId="31" fillId="5" borderId="1" xfId="8" applyFont="1" applyFill="1" applyBorder="1"/>
    <xf numFmtId="0" fontId="32" fillId="0" borderId="0" xfId="8" applyFont="1"/>
    <xf numFmtId="0" fontId="0" fillId="6" borderId="0" xfId="0" applyFill="1"/>
    <xf numFmtId="0" fontId="25" fillId="0" borderId="0" xfId="52" applyFont="1"/>
    <xf numFmtId="0" fontId="18" fillId="5" borderId="0" xfId="1" applyFill="1"/>
    <xf numFmtId="0" fontId="37" fillId="5" borderId="0" xfId="51" applyFill="1"/>
    <xf numFmtId="0" fontId="19" fillId="5" borderId="1" xfId="2" applyFont="1" applyFill="1" applyBorder="1"/>
    <xf numFmtId="0" fontId="20" fillId="0" borderId="0" xfId="52"/>
    <xf numFmtId="0" fontId="19" fillId="2" borderId="0" xfId="1" applyFont="1" applyFill="1" applyAlignment="1">
      <alignment horizontal="left"/>
    </xf>
    <xf numFmtId="0" fontId="22" fillId="0" borderId="0" xfId="54" applyFont="1" applyAlignment="1">
      <alignment horizontal="left"/>
    </xf>
    <xf numFmtId="4" fontId="25" fillId="7" borderId="2" xfId="41" applyFont="1" applyBorder="1"/>
    <xf numFmtId="4" fontId="25" fillId="13" borderId="2" xfId="44" applyFont="1" applyBorder="1"/>
    <xf numFmtId="0" fontId="26" fillId="0" borderId="0" xfId="0" applyFont="1"/>
    <xf numFmtId="0" fontId="21" fillId="0" borderId="0" xfId="0" applyFont="1"/>
    <xf numFmtId="0" fontId="17" fillId="0" borderId="0" xfId="0" applyFont="1"/>
    <xf numFmtId="0" fontId="24" fillId="0" borderId="0" xfId="54" applyAlignment="1">
      <alignment horizontal="left"/>
    </xf>
    <xf numFmtId="165" fontId="23" fillId="0" borderId="0" xfId="4" applyNumberFormat="1" applyFont="1" applyAlignment="1">
      <alignment horizontal="left"/>
    </xf>
    <xf numFmtId="0" fontId="26" fillId="0" borderId="0" xfId="3" applyFont="1" applyAlignment="1">
      <alignment horizontal="left"/>
    </xf>
    <xf numFmtId="0" fontId="24" fillId="0" borderId="0" xfId="8" applyFont="1"/>
    <xf numFmtId="4" fontId="21" fillId="7" borderId="2" xfId="41" applyFont="1" applyBorder="1" applyAlignment="1">
      <alignment horizontal="left"/>
    </xf>
    <xf numFmtId="0" fontId="21" fillId="7" borderId="2" xfId="41" applyNumberFormat="1" applyFont="1" applyBorder="1" applyAlignment="1">
      <alignment horizontal="left"/>
    </xf>
    <xf numFmtId="14" fontId="21" fillId="7" borderId="2" xfId="41" applyNumberFormat="1" applyFont="1" applyBorder="1" applyAlignment="1">
      <alignment horizontal="left"/>
    </xf>
    <xf numFmtId="0" fontId="24" fillId="17" borderId="2" xfId="8" applyFont="1" applyFill="1" applyBorder="1" applyAlignment="1">
      <alignment horizontal="center"/>
    </xf>
    <xf numFmtId="0" fontId="24" fillId="0" borderId="0" xfId="8" applyFont="1" applyAlignment="1">
      <alignment horizontal="left"/>
    </xf>
    <xf numFmtId="0" fontId="24" fillId="17" borderId="2" xfId="55" applyFont="1" applyFill="1" applyBorder="1" applyAlignment="1">
      <alignment horizontal="center"/>
    </xf>
    <xf numFmtId="0" fontId="23" fillId="0" borderId="2" xfId="8" applyFont="1" applyBorder="1" applyAlignment="1">
      <alignment horizontal="center" vertical="center"/>
    </xf>
    <xf numFmtId="15" fontId="23" fillId="16" borderId="2" xfId="30" applyNumberFormat="1" applyFont="1" applyFill="1" applyBorder="1" applyAlignment="1">
      <alignment horizontal="left" vertical="top"/>
    </xf>
    <xf numFmtId="0" fontId="17" fillId="0" borderId="2" xfId="0" applyFont="1" applyBorder="1"/>
    <xf numFmtId="0" fontId="21" fillId="6" borderId="0" xfId="0" applyFont="1" applyFill="1"/>
    <xf numFmtId="0" fontId="23" fillId="6" borderId="0" xfId="0" applyFont="1" applyFill="1"/>
    <xf numFmtId="0" fontId="26" fillId="6" borderId="0" xfId="0" applyFont="1" applyFill="1"/>
    <xf numFmtId="0" fontId="23" fillId="5" borderId="0" xfId="0" applyFont="1" applyFill="1"/>
    <xf numFmtId="0" fontId="24" fillId="6" borderId="0" xfId="0" applyFont="1" applyFill="1"/>
    <xf numFmtId="0" fontId="57" fillId="6" borderId="0" xfId="32" applyFont="1" applyFill="1" applyBorder="1" applyAlignment="1" applyProtection="1"/>
    <xf numFmtId="0" fontId="0" fillId="0" borderId="2" xfId="0" applyBorder="1" applyAlignment="1">
      <alignment horizontal="center"/>
    </xf>
    <xf numFmtId="165" fontId="24" fillId="17" borderId="2" xfId="55" applyNumberFormat="1" applyFont="1" applyFill="1" applyBorder="1" applyAlignment="1">
      <alignment horizontal="center"/>
    </xf>
    <xf numFmtId="0" fontId="35" fillId="0" borderId="2" xfId="0" applyFont="1" applyBorder="1" applyAlignment="1">
      <alignment wrapText="1"/>
    </xf>
    <xf numFmtId="175" fontId="0" fillId="17" borderId="2" xfId="0" applyNumberFormat="1" applyFill="1" applyBorder="1"/>
    <xf numFmtId="170" fontId="44" fillId="22" borderId="0" xfId="102" applyAlignment="1">
      <alignment vertical="center"/>
    </xf>
    <xf numFmtId="170" fontId="44" fillId="6" borderId="0" xfId="102" applyFill="1" applyAlignment="1">
      <alignment vertical="center"/>
    </xf>
    <xf numFmtId="170" fontId="59" fillId="6" borderId="0" xfId="102" applyFont="1" applyFill="1" applyAlignment="1">
      <alignment vertical="center"/>
    </xf>
    <xf numFmtId="170" fontId="59" fillId="22" borderId="0" xfId="102" applyFont="1" applyAlignment="1">
      <alignment vertical="center"/>
    </xf>
    <xf numFmtId="170" fontId="43" fillId="22" borderId="0" xfId="102" applyFont="1" applyAlignment="1">
      <alignment vertical="center"/>
    </xf>
    <xf numFmtId="171" fontId="32" fillId="0" borderId="0" xfId="93" applyNumberFormat="1" applyFont="1" applyAlignment="1">
      <alignment horizontal="center" vertical="top"/>
    </xf>
    <xf numFmtId="171" fontId="32" fillId="0" borderId="1" xfId="93" applyNumberFormat="1" applyFont="1" applyBorder="1" applyAlignment="1">
      <alignment horizontal="center" vertical="top"/>
    </xf>
    <xf numFmtId="179" fontId="32" fillId="0" borderId="0" xfId="93" applyNumberFormat="1" applyFont="1" applyAlignment="1">
      <alignment horizontal="center" vertical="top"/>
    </xf>
    <xf numFmtId="171" fontId="32" fillId="0" borderId="10" xfId="93" applyNumberFormat="1" applyFont="1" applyBorder="1" applyAlignment="1">
      <alignment horizontal="center" vertical="top"/>
    </xf>
    <xf numFmtId="179" fontId="32" fillId="0" borderId="10" xfId="93" applyNumberFormat="1" applyFont="1" applyBorder="1" applyAlignment="1">
      <alignment horizontal="center" vertical="top"/>
    </xf>
    <xf numFmtId="171" fontId="32" fillId="0" borderId="0" xfId="93" applyNumberFormat="1" applyFont="1" applyAlignment="1">
      <alignment horizontal="left" vertical="top"/>
    </xf>
    <xf numFmtId="0" fontId="35" fillId="6" borderId="25" xfId="137" applyFont="1" applyFill="1" applyBorder="1"/>
    <xf numFmtId="0" fontId="0" fillId="6" borderId="0" xfId="137" applyFont="1" applyFill="1"/>
    <xf numFmtId="0" fontId="24" fillId="6" borderId="0" xfId="5" applyFont="1" applyFill="1"/>
    <xf numFmtId="0" fontId="0" fillId="6" borderId="10" xfId="137" applyFont="1" applyFill="1" applyBorder="1"/>
    <xf numFmtId="0" fontId="17" fillId="6" borderId="10" xfId="137" applyFill="1" applyBorder="1"/>
    <xf numFmtId="0" fontId="17" fillId="6" borderId="21" xfId="137" applyFill="1" applyBorder="1"/>
    <xf numFmtId="0" fontId="17" fillId="6" borderId="0" xfId="137" applyFill="1"/>
    <xf numFmtId="0" fontId="35" fillId="6" borderId="22" xfId="137" applyFont="1" applyFill="1" applyBorder="1"/>
    <xf numFmtId="0" fontId="17" fillId="6" borderId="12" xfId="137" applyFill="1" applyBorder="1"/>
    <xf numFmtId="0" fontId="35" fillId="6" borderId="13" xfId="137" applyFont="1" applyFill="1" applyBorder="1"/>
    <xf numFmtId="0" fontId="35" fillId="6" borderId="1" xfId="137" applyFont="1" applyFill="1" applyBorder="1"/>
    <xf numFmtId="0" fontId="0" fillId="6" borderId="1" xfId="137" applyFont="1" applyFill="1" applyBorder="1"/>
    <xf numFmtId="0" fontId="66" fillId="6" borderId="0" xfId="137" applyFont="1" applyFill="1"/>
    <xf numFmtId="0" fontId="17" fillId="6" borderId="12" xfId="137" applyFill="1" applyBorder="1" applyAlignment="1">
      <alignment horizontal="left"/>
    </xf>
    <xf numFmtId="0" fontId="35" fillId="6" borderId="0" xfId="137" applyFont="1" applyFill="1"/>
    <xf numFmtId="0" fontId="32" fillId="6" borderId="0" xfId="5" applyFont="1" applyFill="1"/>
    <xf numFmtId="0" fontId="17" fillId="0" borderId="0" xfId="137"/>
    <xf numFmtId="0" fontId="17" fillId="23" borderId="0" xfId="137" applyFill="1"/>
    <xf numFmtId="0" fontId="0" fillId="23" borderId="0" xfId="137" applyFont="1" applyFill="1"/>
    <xf numFmtId="0" fontId="0" fillId="0" borderId="0" xfId="137" applyFont="1"/>
    <xf numFmtId="170" fontId="43" fillId="18" borderId="0" xfId="115" applyAlignment="1">
      <alignment vertical="center"/>
    </xf>
    <xf numFmtId="170" fontId="32" fillId="18" borderId="0" xfId="115" applyFont="1" applyAlignment="1">
      <alignment vertical="center"/>
    </xf>
    <xf numFmtId="0" fontId="23" fillId="25" borderId="0" xfId="0" applyFont="1" applyFill="1"/>
    <xf numFmtId="0" fontId="31" fillId="5" borderId="0" xfId="8" applyFont="1" applyFill="1" applyAlignment="1">
      <alignment wrapText="1"/>
    </xf>
    <xf numFmtId="0" fontId="31" fillId="5" borderId="1" xfId="8" applyFont="1" applyFill="1" applyBorder="1" applyAlignment="1">
      <alignment wrapText="1"/>
    </xf>
    <xf numFmtId="0" fontId="23" fillId="16" borderId="2" xfId="30" applyFont="1" applyFill="1" applyBorder="1" applyAlignment="1">
      <alignment horizontal="left" vertical="top" wrapText="1"/>
    </xf>
    <xf numFmtId="0" fontId="17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31" fillId="5" borderId="0" xfId="8" applyFont="1" applyFill="1" applyAlignment="1">
      <alignment horizontal="center"/>
    </xf>
    <xf numFmtId="0" fontId="31" fillId="5" borderId="1" xfId="8" applyFont="1" applyFill="1" applyBorder="1" applyAlignment="1">
      <alignment horizontal="center"/>
    </xf>
    <xf numFmtId="15" fontId="23" fillId="16" borderId="2" xfId="30" applyNumberFormat="1" applyFont="1" applyFill="1" applyBorder="1" applyAlignment="1">
      <alignment horizontal="center" vertical="top"/>
    </xf>
    <xf numFmtId="14" fontId="1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3" fillId="6" borderId="0" xfId="32" applyFill="1" applyAlignment="1" applyProtection="1"/>
    <xf numFmtId="2" fontId="25" fillId="12" borderId="2" xfId="40" applyNumberFormat="1" applyFont="1" applyBorder="1"/>
    <xf numFmtId="0" fontId="25" fillId="15" borderId="2" xfId="39" applyFont="1" applyBorder="1"/>
    <xf numFmtId="4" fontId="25" fillId="14" borderId="2" xfId="43" applyFont="1" applyBorder="1"/>
    <xf numFmtId="0" fontId="22" fillId="0" borderId="2" xfId="46" applyFont="1"/>
    <xf numFmtId="0" fontId="34" fillId="0" borderId="2" xfId="203" applyFont="1" applyBorder="1" applyAlignment="1">
      <alignment horizontal="center" wrapText="1"/>
    </xf>
    <xf numFmtId="0" fontId="0" fillId="0" borderId="2" xfId="0" applyBorder="1"/>
    <xf numFmtId="0" fontId="2" fillId="6" borderId="11" xfId="278" applyFill="1" applyBorder="1"/>
    <xf numFmtId="0" fontId="2" fillId="6" borderId="0" xfId="278" applyFill="1"/>
    <xf numFmtId="0" fontId="49" fillId="6" borderId="0" xfId="278" applyFont="1" applyFill="1"/>
    <xf numFmtId="0" fontId="50" fillId="6" borderId="0" xfId="278" applyFont="1" applyFill="1"/>
    <xf numFmtId="0" fontId="31" fillId="6" borderId="0" xfId="278" applyFont="1" applyFill="1"/>
    <xf numFmtId="0" fontId="2" fillId="0" borderId="0" xfId="278"/>
    <xf numFmtId="0" fontId="32" fillId="6" borderId="0" xfId="278" applyFont="1" applyFill="1"/>
    <xf numFmtId="0" fontId="51" fillId="0" borderId="18" xfId="278" applyFont="1" applyBorder="1" applyAlignment="1">
      <alignment horizontal="center"/>
    </xf>
    <xf numFmtId="0" fontId="34" fillId="6" borderId="20" xfId="278" applyFont="1" applyFill="1" applyBorder="1"/>
    <xf numFmtId="170" fontId="32" fillId="0" borderId="10" xfId="278" applyNumberFormat="1" applyFont="1" applyBorder="1" applyAlignment="1">
      <alignment vertical="center"/>
    </xf>
    <xf numFmtId="0" fontId="2" fillId="0" borderId="10" xfId="278" applyBorder="1"/>
    <xf numFmtId="0" fontId="50" fillId="6" borderId="10" xfId="278" applyFont="1" applyFill="1" applyBorder="1"/>
    <xf numFmtId="167" fontId="50" fillId="0" borderId="10" xfId="278" applyNumberFormat="1" applyFont="1" applyBorder="1"/>
    <xf numFmtId="164" fontId="50" fillId="0" borderId="10" xfId="278" applyNumberFormat="1" applyFont="1" applyBorder="1"/>
    <xf numFmtId="0" fontId="2" fillId="6" borderId="21" xfId="278" applyFill="1" applyBorder="1"/>
    <xf numFmtId="0" fontId="34" fillId="6" borderId="11" xfId="278" applyFont="1" applyFill="1" applyBorder="1"/>
    <xf numFmtId="170" fontId="32" fillId="0" borderId="0" xfId="278" applyNumberFormat="1" applyFont="1" applyAlignment="1">
      <alignment vertical="center"/>
    </xf>
    <xf numFmtId="170" fontId="43" fillId="0" borderId="0" xfId="278" applyNumberFormat="1" applyFont="1" applyAlignment="1">
      <alignment vertical="center"/>
    </xf>
    <xf numFmtId="0" fontId="2" fillId="6" borderId="12" xfId="278" applyFill="1" applyBorder="1"/>
    <xf numFmtId="0" fontId="2" fillId="0" borderId="11" xfId="278" applyBorder="1"/>
    <xf numFmtId="0" fontId="62" fillId="0" borderId="0" xfId="278" applyFont="1" applyProtection="1">
      <protection locked="0"/>
    </xf>
    <xf numFmtId="0" fontId="31" fillId="0" borderId="0" xfId="278" applyFont="1"/>
    <xf numFmtId="0" fontId="50" fillId="0" borderId="0" xfId="278" applyFont="1"/>
    <xf numFmtId="164" fontId="51" fillId="0" borderId="0" xfId="278" applyNumberFormat="1" applyFont="1"/>
    <xf numFmtId="0" fontId="32" fillId="6" borderId="11" xfId="278" applyFont="1" applyFill="1" applyBorder="1"/>
    <xf numFmtId="0" fontId="2" fillId="0" borderId="12" xfId="278" applyBorder="1"/>
    <xf numFmtId="170" fontId="34" fillId="0" borderId="0" xfId="278" applyNumberFormat="1" applyFont="1" applyAlignment="1">
      <alignment vertical="center"/>
    </xf>
    <xf numFmtId="0" fontId="51" fillId="6" borderId="0" xfId="278" applyFont="1" applyFill="1"/>
    <xf numFmtId="0" fontId="52" fillId="0" borderId="12" xfId="278" applyFont="1" applyBorder="1"/>
    <xf numFmtId="167" fontId="50" fillId="0" borderId="0" xfId="278" applyNumberFormat="1" applyFont="1"/>
    <xf numFmtId="164" fontId="50" fillId="0" borderId="0" xfId="278" applyNumberFormat="1" applyFont="1"/>
    <xf numFmtId="0" fontId="53" fillId="0" borderId="0" xfId="278" applyFont="1"/>
    <xf numFmtId="0" fontId="35" fillId="0" borderId="0" xfId="278" applyFont="1"/>
    <xf numFmtId="0" fontId="2" fillId="0" borderId="13" xfId="278" applyBorder="1"/>
    <xf numFmtId="170" fontId="32" fillId="0" borderId="1" xfId="278" applyNumberFormat="1" applyFont="1" applyBorder="1" applyAlignment="1">
      <alignment vertical="center"/>
    </xf>
    <xf numFmtId="0" fontId="2" fillId="0" borderId="1" xfId="278" applyBorder="1"/>
    <xf numFmtId="0" fontId="2" fillId="0" borderId="14" xfId="278" applyBorder="1"/>
    <xf numFmtId="0" fontId="2" fillId="0" borderId="20" xfId="278" applyBorder="1"/>
    <xf numFmtId="0" fontId="2" fillId="0" borderId="21" xfId="278" applyBorder="1"/>
    <xf numFmtId="0" fontId="2" fillId="6" borderId="11" xfId="278" applyFill="1" applyBorder="1" applyAlignment="1">
      <alignment wrapText="1"/>
    </xf>
    <xf numFmtId="0" fontId="2" fillId="0" borderId="11" xfId="278" applyBorder="1" applyAlignment="1">
      <alignment wrapText="1"/>
    </xf>
    <xf numFmtId="0" fontId="50" fillId="6" borderId="1" xfId="278" applyFont="1" applyFill="1" applyBorder="1"/>
    <xf numFmtId="164" fontId="50" fillId="0" borderId="1" xfId="278" applyNumberFormat="1" applyFont="1" applyBorder="1"/>
    <xf numFmtId="0" fontId="2" fillId="6" borderId="20" xfId="278" applyFill="1" applyBorder="1" applyAlignment="1">
      <alignment wrapText="1"/>
    </xf>
    <xf numFmtId="0" fontId="54" fillId="0" borderId="0" xfId="278" applyFont="1" applyAlignment="1">
      <alignment horizontal="center" vertical="center"/>
    </xf>
    <xf numFmtId="0" fontId="74" fillId="0" borderId="0" xfId="278" applyFont="1"/>
    <xf numFmtId="0" fontId="74" fillId="6" borderId="0" xfId="278" applyFont="1" applyFill="1" applyAlignment="1">
      <alignment vertical="center" wrapText="1"/>
    </xf>
    <xf numFmtId="0" fontId="51" fillId="0" borderId="2" xfId="278" applyFont="1" applyBorder="1" applyAlignment="1">
      <alignment horizontal="center"/>
    </xf>
    <xf numFmtId="170" fontId="34" fillId="6" borderId="0" xfId="278" applyNumberFormat="1" applyFont="1" applyFill="1" applyAlignment="1">
      <alignment vertical="center"/>
    </xf>
    <xf numFmtId="164" fontId="2" fillId="0" borderId="0" xfId="278" applyNumberFormat="1"/>
    <xf numFmtId="180" fontId="50" fillId="0" borderId="0" xfId="278" applyNumberFormat="1" applyFont="1"/>
    <xf numFmtId="164" fontId="2" fillId="0" borderId="10" xfId="278" applyNumberFormat="1" applyBorder="1"/>
    <xf numFmtId="180" fontId="50" fillId="0" borderId="10" xfId="278" applyNumberFormat="1" applyFont="1" applyBorder="1"/>
    <xf numFmtId="167" fontId="53" fillId="0" borderId="0" xfId="278" applyNumberFormat="1" applyFont="1"/>
    <xf numFmtId="0" fontId="50" fillId="6" borderId="11" xfId="278" applyFont="1" applyFill="1" applyBorder="1"/>
    <xf numFmtId="0" fontId="34" fillId="6" borderId="0" xfId="278" applyFont="1" applyFill="1"/>
    <xf numFmtId="0" fontId="50" fillId="6" borderId="20" xfId="278" applyFont="1" applyFill="1" applyBorder="1"/>
    <xf numFmtId="0" fontId="31" fillId="6" borderId="10" xfId="278" applyFont="1" applyFill="1" applyBorder="1"/>
    <xf numFmtId="0" fontId="32" fillId="6" borderId="10" xfId="278" applyFont="1" applyFill="1" applyBorder="1"/>
    <xf numFmtId="0" fontId="31" fillId="0" borderId="10" xfId="278" applyFont="1" applyBorder="1"/>
    <xf numFmtId="0" fontId="50" fillId="0" borderId="21" xfId="278" applyFont="1" applyBorder="1"/>
    <xf numFmtId="164" fontId="51" fillId="0" borderId="12" xfId="278" applyNumberFormat="1" applyFont="1" applyBorder="1"/>
    <xf numFmtId="0" fontId="31" fillId="6" borderId="11" xfId="278" applyFont="1" applyFill="1" applyBorder="1"/>
    <xf numFmtId="164" fontId="50" fillId="0" borderId="12" xfId="278" applyNumberFormat="1" applyFont="1" applyBorder="1"/>
    <xf numFmtId="0" fontId="34" fillId="0" borderId="11" xfId="278" applyFont="1" applyBorder="1"/>
    <xf numFmtId="0" fontId="34" fillId="0" borderId="0" xfId="278" applyFont="1"/>
    <xf numFmtId="170" fontId="32" fillId="6" borderId="0" xfId="278" applyNumberFormat="1" applyFont="1" applyFill="1" applyAlignment="1">
      <alignment vertical="center"/>
    </xf>
    <xf numFmtId="170" fontId="2" fillId="0" borderId="0" xfId="278" applyNumberFormat="1" applyAlignment="1">
      <alignment vertical="center" wrapText="1"/>
    </xf>
    <xf numFmtId="172" fontId="35" fillId="6" borderId="0" xfId="278" applyNumberFormat="1" applyFont="1" applyFill="1" applyAlignment="1">
      <alignment vertical="center"/>
    </xf>
    <xf numFmtId="172" fontId="2" fillId="6" borderId="0" xfId="278" applyNumberFormat="1" applyFill="1" applyAlignment="1">
      <alignment vertical="center"/>
    </xf>
    <xf numFmtId="0" fontId="2" fillId="0" borderId="0" xfId="278" applyAlignment="1">
      <alignment horizontal="left"/>
    </xf>
    <xf numFmtId="0" fontId="2" fillId="6" borderId="0" xfId="278" applyFill="1" applyAlignment="1">
      <alignment horizontal="left"/>
    </xf>
    <xf numFmtId="0" fontId="32" fillId="6" borderId="0" xfId="278" applyFont="1" applyFill="1" applyAlignment="1">
      <alignment horizontal="left"/>
    </xf>
    <xf numFmtId="170" fontId="32" fillId="0" borderId="0" xfId="278" applyNumberFormat="1" applyFont="1" applyAlignment="1">
      <alignment horizontal="left"/>
    </xf>
    <xf numFmtId="0" fontId="2" fillId="23" borderId="0" xfId="278" applyFill="1"/>
    <xf numFmtId="0" fontId="35" fillId="6" borderId="11" xfId="278" applyFont="1" applyFill="1" applyBorder="1" applyAlignment="1">
      <alignment horizontal="left"/>
    </xf>
    <xf numFmtId="0" fontId="35" fillId="6" borderId="11" xfId="278" applyFont="1" applyFill="1" applyBorder="1" applyAlignment="1">
      <alignment wrapText="1"/>
    </xf>
    <xf numFmtId="170" fontId="34" fillId="0" borderId="0" xfId="278" applyNumberFormat="1" applyFont="1" applyAlignment="1">
      <alignment horizontal="left"/>
    </xf>
    <xf numFmtId="0" fontId="0" fillId="6" borderId="20" xfId="137" applyFont="1" applyFill="1" applyBorder="1"/>
    <xf numFmtId="0" fontId="2" fillId="6" borderId="25" xfId="278" applyFill="1" applyBorder="1" applyAlignment="1">
      <alignment horizontal="left"/>
    </xf>
    <xf numFmtId="0" fontId="2" fillId="6" borderId="25" xfId="278" applyFill="1" applyBorder="1"/>
    <xf numFmtId="0" fontId="34" fillId="6" borderId="25" xfId="278" applyFont="1" applyFill="1" applyBorder="1"/>
    <xf numFmtId="0" fontId="31" fillId="6" borderId="25" xfId="278" applyFont="1" applyFill="1" applyBorder="1"/>
    <xf numFmtId="0" fontId="50" fillId="6" borderId="29" xfId="278" applyFont="1" applyFill="1" applyBorder="1"/>
    <xf numFmtId="0" fontId="50" fillId="6" borderId="25" xfId="278" applyFont="1" applyFill="1" applyBorder="1"/>
    <xf numFmtId="0" fontId="2" fillId="0" borderId="25" xfId="278" applyBorder="1"/>
    <xf numFmtId="170" fontId="32" fillId="6" borderId="11" xfId="278" applyNumberFormat="1" applyFont="1" applyFill="1" applyBorder="1" applyAlignment="1">
      <alignment vertical="center"/>
    </xf>
    <xf numFmtId="172" fontId="2" fillId="6" borderId="1" xfId="278" applyNumberFormat="1" applyFill="1" applyBorder="1" applyAlignment="1">
      <alignment vertical="center"/>
    </xf>
    <xf numFmtId="0" fontId="35" fillId="6" borderId="11" xfId="278" applyFont="1" applyFill="1" applyBorder="1" applyAlignment="1">
      <alignment vertical="center"/>
    </xf>
    <xf numFmtId="0" fontId="35" fillId="6" borderId="0" xfId="278" applyFont="1" applyFill="1" applyAlignment="1">
      <alignment vertical="center"/>
    </xf>
    <xf numFmtId="170" fontId="34" fillId="6" borderId="11" xfId="278" applyNumberFormat="1" applyFont="1" applyFill="1" applyBorder="1" applyAlignment="1">
      <alignment vertical="center"/>
    </xf>
    <xf numFmtId="0" fontId="35" fillId="6" borderId="0" xfId="278" applyFont="1" applyFill="1"/>
    <xf numFmtId="0" fontId="35" fillId="6" borderId="11" xfId="278" applyFont="1" applyFill="1" applyBorder="1"/>
    <xf numFmtId="2" fontId="2" fillId="6" borderId="0" xfId="278" applyNumberFormat="1" applyFill="1"/>
    <xf numFmtId="0" fontId="2" fillId="23" borderId="11" xfId="278" applyFill="1" applyBorder="1"/>
    <xf numFmtId="0" fontId="35" fillId="0" borderId="11" xfId="278" applyFont="1" applyBorder="1"/>
    <xf numFmtId="170" fontId="32" fillId="6" borderId="11" xfId="278" applyNumberFormat="1" applyFont="1" applyFill="1" applyBorder="1" applyAlignment="1">
      <alignment vertical="center" wrapText="1"/>
    </xf>
    <xf numFmtId="170" fontId="32" fillId="6" borderId="0" xfId="278" applyNumberFormat="1" applyFont="1" applyFill="1" applyAlignment="1">
      <alignment vertical="center" wrapText="1"/>
    </xf>
    <xf numFmtId="170" fontId="32" fillId="6" borderId="0" xfId="278" applyNumberFormat="1" applyFont="1" applyFill="1" applyAlignment="1">
      <alignment horizontal="center" vertical="center"/>
    </xf>
    <xf numFmtId="170" fontId="32" fillId="6" borderId="13" xfId="278" applyNumberFormat="1" applyFont="1" applyFill="1" applyBorder="1" applyAlignment="1">
      <alignment vertical="center"/>
    </xf>
    <xf numFmtId="170" fontId="32" fillId="6" borderId="1" xfId="278" applyNumberFormat="1" applyFont="1" applyFill="1" applyBorder="1" applyAlignment="1">
      <alignment vertical="center"/>
    </xf>
    <xf numFmtId="0" fontId="2" fillId="6" borderId="1" xfId="278" applyFill="1" applyBorder="1"/>
    <xf numFmtId="0" fontId="2" fillId="6" borderId="14" xfId="278" applyFill="1" applyBorder="1"/>
    <xf numFmtId="0" fontId="0" fillId="6" borderId="11" xfId="278" applyFont="1" applyFill="1" applyBorder="1"/>
    <xf numFmtId="0" fontId="0" fillId="6" borderId="0" xfId="278" applyFont="1" applyFill="1"/>
    <xf numFmtId="0" fontId="52" fillId="6" borderId="0" xfId="278" applyFont="1" applyFill="1"/>
    <xf numFmtId="0" fontId="35" fillId="6" borderId="0" xfId="278" applyFont="1" applyFill="1" applyProtection="1">
      <protection locked="0"/>
    </xf>
    <xf numFmtId="0" fontId="32" fillId="6" borderId="0" xfId="278" applyFont="1" applyFill="1" applyProtection="1">
      <protection locked="0"/>
    </xf>
    <xf numFmtId="0" fontId="24" fillId="6" borderId="0" xfId="278" applyFont="1" applyFill="1" applyProtection="1">
      <protection locked="0"/>
    </xf>
    <xf numFmtId="0" fontId="2" fillId="6" borderId="0" xfId="278" applyFill="1" applyProtection="1">
      <protection locked="0"/>
    </xf>
    <xf numFmtId="0" fontId="52" fillId="6" borderId="0" xfId="278" applyFont="1" applyFill="1" applyProtection="1">
      <protection locked="0"/>
    </xf>
    <xf numFmtId="0" fontId="34" fillId="6" borderId="0" xfId="278" applyFont="1" applyFill="1" applyProtection="1">
      <protection locked="0"/>
    </xf>
    <xf numFmtId="0" fontId="70" fillId="6" borderId="0" xfId="278" applyFont="1" applyFill="1" applyProtection="1">
      <protection locked="0"/>
    </xf>
    <xf numFmtId="0" fontId="32" fillId="24" borderId="0" xfId="278" applyFont="1" applyFill="1" applyAlignment="1">
      <alignment vertical="top"/>
    </xf>
    <xf numFmtId="0" fontId="32" fillId="6" borderId="0" xfId="278" applyFont="1" applyFill="1" applyAlignment="1">
      <alignment horizontal="left" vertical="center" wrapText="1"/>
    </xf>
    <xf numFmtId="0" fontId="72" fillId="0" borderId="12" xfId="278" applyFont="1" applyBorder="1" applyProtection="1">
      <protection locked="0"/>
    </xf>
    <xf numFmtId="0" fontId="32" fillId="6" borderId="15" xfId="278" applyFont="1" applyFill="1" applyBorder="1" applyAlignment="1">
      <alignment horizontal="left" vertical="center" wrapText="1"/>
    </xf>
    <xf numFmtId="0" fontId="32" fillId="0" borderId="0" xfId="278" applyFont="1" applyAlignment="1">
      <alignment vertical="top"/>
    </xf>
    <xf numFmtId="0" fontId="32" fillId="0" borderId="0" xfId="278" applyFont="1" applyAlignment="1">
      <alignment horizontal="left" vertical="center" wrapText="1"/>
    </xf>
    <xf numFmtId="0" fontId="72" fillId="0" borderId="0" xfId="278" applyFont="1" applyAlignment="1">
      <alignment vertical="center" wrapText="1"/>
    </xf>
    <xf numFmtId="164" fontId="51" fillId="0" borderId="2" xfId="278" applyNumberFormat="1" applyFont="1" applyBorder="1"/>
    <xf numFmtId="170" fontId="32" fillId="6" borderId="0" xfId="278" applyNumberFormat="1" applyFont="1" applyFill="1" applyAlignment="1">
      <alignment horizontal="left"/>
    </xf>
    <xf numFmtId="170" fontId="47" fillId="6" borderId="0" xfId="278" applyNumberFormat="1" applyFont="1" applyFill="1" applyAlignment="1">
      <alignment vertical="center"/>
    </xf>
    <xf numFmtId="170" fontId="2" fillId="6" borderId="0" xfId="278" applyNumberFormat="1" applyFill="1" applyAlignment="1">
      <alignment vertical="center"/>
    </xf>
    <xf numFmtId="170" fontId="2" fillId="6" borderId="32" xfId="278" applyNumberFormat="1" applyFill="1" applyBorder="1" applyAlignment="1">
      <alignment vertical="center"/>
    </xf>
    <xf numFmtId="170" fontId="47" fillId="6" borderId="32" xfId="278" applyNumberFormat="1" applyFont="1" applyFill="1" applyBorder="1" applyAlignment="1">
      <alignment vertical="center"/>
    </xf>
    <xf numFmtId="170" fontId="2" fillId="6" borderId="32" xfId="278" applyNumberFormat="1" applyFill="1" applyBorder="1" applyAlignment="1">
      <alignment horizontal="left" vertical="center" indent="1"/>
    </xf>
    <xf numFmtId="0" fontId="47" fillId="6" borderId="32" xfId="278" applyFont="1" applyFill="1" applyBorder="1" applyAlignment="1">
      <alignment vertical="center"/>
    </xf>
    <xf numFmtId="170" fontId="2" fillId="6" borderId="0" xfId="278" applyNumberFormat="1" applyFill="1" applyAlignment="1">
      <alignment horizontal="left" vertical="center" indent="1"/>
    </xf>
    <xf numFmtId="0" fontId="47" fillId="6" borderId="0" xfId="278" applyFont="1" applyFill="1" applyAlignment="1">
      <alignment vertical="center"/>
    </xf>
    <xf numFmtId="170" fontId="2" fillId="6" borderId="33" xfId="278" applyNumberFormat="1" applyFill="1" applyBorder="1" applyAlignment="1">
      <alignment vertical="center"/>
    </xf>
    <xf numFmtId="170" fontId="47" fillId="6" borderId="33" xfId="278" applyNumberFormat="1" applyFont="1" applyFill="1" applyBorder="1" applyAlignment="1">
      <alignment vertical="center"/>
    </xf>
    <xf numFmtId="170" fontId="2" fillId="6" borderId="33" xfId="278" applyNumberFormat="1" applyFill="1" applyBorder="1" applyAlignment="1">
      <alignment horizontal="left" vertical="center" indent="1"/>
    </xf>
    <xf numFmtId="0" fontId="47" fillId="6" borderId="33" xfId="278" applyFont="1" applyFill="1" applyBorder="1" applyAlignment="1">
      <alignment vertical="center"/>
    </xf>
    <xf numFmtId="182" fontId="43" fillId="6" borderId="32" xfId="278" applyNumberFormat="1" applyFont="1" applyFill="1" applyBorder="1" applyAlignment="1">
      <alignment vertical="center"/>
    </xf>
    <xf numFmtId="170" fontId="35" fillId="6" borderId="0" xfId="278" applyNumberFormat="1" applyFont="1" applyFill="1" applyAlignment="1">
      <alignment vertical="center"/>
    </xf>
    <xf numFmtId="0" fontId="35" fillId="0" borderId="18" xfId="278" applyFont="1" applyBorder="1" applyAlignment="1">
      <alignment horizontal="center"/>
    </xf>
    <xf numFmtId="0" fontId="51" fillId="6" borderId="2" xfId="278" applyFont="1" applyFill="1" applyBorder="1" applyAlignment="1">
      <alignment horizontal="center"/>
    </xf>
    <xf numFmtId="170" fontId="43" fillId="6" borderId="0" xfId="278" applyNumberFormat="1" applyFont="1" applyFill="1" applyAlignment="1">
      <alignment vertical="center"/>
    </xf>
    <xf numFmtId="170" fontId="2" fillId="6" borderId="18" xfId="278" applyNumberFormat="1" applyFill="1" applyBorder="1" applyAlignment="1">
      <alignment horizontal="center" vertical="center"/>
    </xf>
    <xf numFmtId="170" fontId="2" fillId="6" borderId="19" xfId="278" applyNumberFormat="1" applyFill="1" applyBorder="1" applyAlignment="1">
      <alignment horizontal="center" vertical="center"/>
    </xf>
    <xf numFmtId="170" fontId="2" fillId="6" borderId="3" xfId="278" applyNumberFormat="1" applyFill="1" applyBorder="1" applyAlignment="1">
      <alignment horizontal="center" vertical="center"/>
    </xf>
    <xf numFmtId="170" fontId="60" fillId="6" borderId="0" xfId="278" applyNumberFormat="1" applyFont="1" applyFill="1" applyAlignment="1">
      <alignment vertical="center"/>
    </xf>
    <xf numFmtId="170" fontId="47" fillId="6" borderId="0" xfId="272" applyNumberFormat="1" applyFont="1" applyFill="1" applyAlignment="1">
      <alignment vertical="center"/>
    </xf>
    <xf numFmtId="170" fontId="43" fillId="6" borderId="0" xfId="278" applyNumberFormat="1" applyFont="1" applyFill="1" applyAlignment="1" applyProtection="1">
      <alignment vertical="center"/>
      <protection locked="0"/>
    </xf>
    <xf numFmtId="170" fontId="2" fillId="6" borderId="0" xfId="278" applyNumberFormat="1" applyFill="1" applyAlignment="1">
      <alignment horizontal="left" vertical="center"/>
    </xf>
    <xf numFmtId="0" fontId="32" fillId="6" borderId="0" xfId="278" applyFont="1" applyFill="1" applyAlignment="1">
      <alignment vertical="center"/>
    </xf>
    <xf numFmtId="176" fontId="61" fillId="6" borderId="0" xfId="278" applyNumberFormat="1" applyFont="1" applyFill="1" applyAlignment="1">
      <alignment vertical="center"/>
    </xf>
    <xf numFmtId="0" fontId="32" fillId="6" borderId="0" xfId="272" applyFont="1" applyFill="1"/>
    <xf numFmtId="0" fontId="2" fillId="6" borderId="0" xfId="272" applyFill="1"/>
    <xf numFmtId="0" fontId="0" fillId="0" borderId="2" xfId="0" applyBorder="1" applyAlignment="1">
      <alignment wrapText="1"/>
    </xf>
    <xf numFmtId="0" fontId="45" fillId="0" borderId="2" xfId="0" applyFont="1" applyBorder="1"/>
    <xf numFmtId="0" fontId="45" fillId="0" borderId="2" xfId="0" applyFont="1" applyBorder="1" applyAlignment="1">
      <alignment wrapText="1"/>
    </xf>
    <xf numFmtId="0" fontId="76" fillId="2" borderId="0" xfId="2" applyFont="1" applyFill="1"/>
    <xf numFmtId="0" fontId="77" fillId="2" borderId="0" xfId="2" applyFont="1" applyFill="1"/>
    <xf numFmtId="0" fontId="32" fillId="24" borderId="0" xfId="245" applyFont="1" applyFill="1" applyAlignment="1" applyProtection="1">
      <alignment vertical="top"/>
      <protection locked="0"/>
    </xf>
    <xf numFmtId="0" fontId="76" fillId="2" borderId="0" xfId="2" applyFont="1" applyFill="1" applyAlignment="1">
      <alignment horizontal="left"/>
    </xf>
    <xf numFmtId="0" fontId="49" fillId="0" borderId="0" xfId="340" applyFont="1"/>
    <xf numFmtId="0" fontId="78" fillId="0" borderId="0" xfId="341" applyFont="1" applyProtection="1">
      <protection locked="0"/>
    </xf>
    <xf numFmtId="0" fontId="32" fillId="24" borderId="0" xfId="245" applyFont="1" applyFill="1" applyAlignment="1">
      <alignment vertical="top"/>
    </xf>
    <xf numFmtId="0" fontId="78" fillId="0" borderId="0" xfId="341" applyFont="1"/>
    <xf numFmtId="0" fontId="79" fillId="0" borderId="0" xfId="341" applyFont="1"/>
    <xf numFmtId="0" fontId="80" fillId="0" borderId="0" xfId="341" applyFont="1"/>
    <xf numFmtId="0" fontId="75" fillId="0" borderId="0" xfId="341" applyFont="1"/>
    <xf numFmtId="0" fontId="81" fillId="0" borderId="0" xfId="341" applyFont="1"/>
    <xf numFmtId="0" fontId="32" fillId="0" borderId="0" xfId="341" applyFont="1" applyAlignment="1" applyProtection="1">
      <alignment horizontal="center"/>
      <protection locked="0"/>
    </xf>
    <xf numFmtId="0" fontId="34" fillId="0" borderId="28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82" fillId="0" borderId="0" xfId="341" applyFont="1" applyProtection="1">
      <protection locked="0"/>
    </xf>
    <xf numFmtId="0" fontId="34" fillId="0" borderId="0" xfId="341" applyFont="1" applyAlignment="1" applyProtection="1">
      <alignment horizontal="center"/>
      <protection locked="0"/>
    </xf>
    <xf numFmtId="178" fontId="32" fillId="6" borderId="0" xfId="342" applyNumberFormat="1" applyFont="1" applyFill="1" applyAlignment="1">
      <alignment horizontal="left"/>
    </xf>
    <xf numFmtId="2" fontId="2" fillId="12" borderId="2" xfId="222" applyNumberFormat="1" applyBorder="1"/>
    <xf numFmtId="0" fontId="78" fillId="0" borderId="0" xfId="341" applyFont="1" applyAlignment="1" applyProtection="1">
      <alignment horizontal="center"/>
      <protection locked="0"/>
    </xf>
    <xf numFmtId="0" fontId="31" fillId="0" borderId="0" xfId="341" applyFont="1" applyProtection="1">
      <protection locked="0"/>
    </xf>
    <xf numFmtId="178" fontId="78" fillId="0" borderId="0" xfId="341" applyNumberFormat="1" applyFont="1"/>
    <xf numFmtId="178" fontId="78" fillId="0" borderId="0" xfId="341" applyNumberFormat="1" applyFont="1" applyProtection="1">
      <protection locked="0"/>
    </xf>
    <xf numFmtId="14" fontId="17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0" xfId="347"/>
    <xf numFmtId="170" fontId="32" fillId="6" borderId="0" xfId="0" applyNumberFormat="1" applyFont="1" applyFill="1" applyAlignment="1">
      <alignment vertical="center"/>
    </xf>
    <xf numFmtId="172" fontId="0" fillId="6" borderId="0" xfId="0" applyNumberFormat="1" applyFill="1" applyAlignment="1">
      <alignment vertical="center"/>
    </xf>
    <xf numFmtId="0" fontId="83" fillId="0" borderId="0" xfId="137" applyFont="1"/>
    <xf numFmtId="0" fontId="35" fillId="0" borderId="0" xfId="0" applyFont="1"/>
    <xf numFmtId="14" fontId="18" fillId="0" borderId="0" xfId="1" applyNumberFormat="1"/>
    <xf numFmtId="0" fontId="25" fillId="26" borderId="2" xfId="40" applyFont="1" applyFill="1" applyBorder="1"/>
    <xf numFmtId="174" fontId="32" fillId="7" borderId="2" xfId="203" applyNumberFormat="1" applyFont="1" applyFill="1" applyBorder="1"/>
    <xf numFmtId="164" fontId="2" fillId="27" borderId="2" xfId="278" applyNumberFormat="1" applyFill="1" applyBorder="1"/>
    <xf numFmtId="164" fontId="50" fillId="27" borderId="2" xfId="278" applyNumberFormat="1" applyFont="1" applyFill="1" applyBorder="1"/>
    <xf numFmtId="164" fontId="35" fillId="28" borderId="2" xfId="278" applyNumberFormat="1" applyFont="1" applyFill="1" applyBorder="1" applyProtection="1">
      <protection locked="0"/>
    </xf>
    <xf numFmtId="167" fontId="2" fillId="27" borderId="2" xfId="278" applyNumberFormat="1" applyFill="1" applyBorder="1"/>
    <xf numFmtId="164" fontId="35" fillId="28" borderId="30" xfId="278" applyNumberFormat="1" applyFont="1" applyFill="1" applyBorder="1" applyProtection="1">
      <protection locked="0"/>
    </xf>
    <xf numFmtId="164" fontId="35" fillId="28" borderId="31" xfId="278" applyNumberFormat="1" applyFont="1" applyFill="1" applyBorder="1" applyProtection="1">
      <protection locked="0"/>
    </xf>
    <xf numFmtId="164" fontId="51" fillId="28" borderId="2" xfId="278" applyNumberFormat="1" applyFont="1" applyFill="1" applyBorder="1"/>
    <xf numFmtId="164" fontId="50" fillId="28" borderId="2" xfId="278" applyNumberFormat="1" applyFont="1" applyFill="1" applyBorder="1"/>
    <xf numFmtId="164" fontId="34" fillId="28" borderId="2" xfId="93" applyNumberFormat="1" applyFont="1" applyFill="1" applyBorder="1" applyAlignment="1">
      <alignment horizontal="center" vertical="top"/>
    </xf>
    <xf numFmtId="164" fontId="51" fillId="28" borderId="24" xfId="278" applyNumberFormat="1" applyFont="1" applyFill="1" applyBorder="1"/>
    <xf numFmtId="164" fontId="2" fillId="27" borderId="2" xfId="278" applyNumberFormat="1" applyFill="1" applyBorder="1" applyAlignment="1">
      <alignment vertical="center"/>
    </xf>
    <xf numFmtId="164" fontId="2" fillId="28" borderId="2" xfId="278" applyNumberFormat="1" applyFill="1" applyBorder="1" applyAlignment="1">
      <alignment horizontal="center"/>
    </xf>
    <xf numFmtId="0" fontId="25" fillId="29" borderId="2" xfId="39" applyFont="1" applyFill="1" applyBorder="1"/>
    <xf numFmtId="9" fontId="32" fillId="27" borderId="2" xfId="279" applyFont="1" applyFill="1" applyBorder="1" applyAlignment="1" applyProtection="1">
      <alignment horizontal="center" vertical="top"/>
    </xf>
    <xf numFmtId="164" fontId="50" fillId="27" borderId="24" xfId="278" applyNumberFormat="1" applyFont="1" applyFill="1" applyBorder="1"/>
    <xf numFmtId="164" fontId="2" fillId="17" borderId="2" xfId="278" applyNumberFormat="1" applyFill="1" applyBorder="1"/>
    <xf numFmtId="164" fontId="50" fillId="30" borderId="2" xfId="278" applyNumberFormat="1" applyFont="1" applyFill="1" applyBorder="1"/>
    <xf numFmtId="167" fontId="2" fillId="30" borderId="2" xfId="278" applyNumberFormat="1" applyFill="1" applyBorder="1"/>
    <xf numFmtId="10" fontId="2" fillId="30" borderId="2" xfId="278" applyNumberFormat="1" applyFill="1" applyBorder="1"/>
    <xf numFmtId="182" fontId="43" fillId="30" borderId="35" xfId="278" applyNumberFormat="1" applyFont="1" applyFill="1" applyBorder="1" applyAlignment="1">
      <alignment vertical="center"/>
    </xf>
    <xf numFmtId="182" fontId="43" fillId="30" borderId="36" xfId="278" applyNumberFormat="1" applyFont="1" applyFill="1" applyBorder="1" applyAlignment="1">
      <alignment vertical="center"/>
    </xf>
    <xf numFmtId="182" fontId="43" fillId="30" borderId="37" xfId="278" applyNumberFormat="1" applyFont="1" applyFill="1" applyBorder="1" applyAlignment="1">
      <alignment vertical="center"/>
    </xf>
    <xf numFmtId="182" fontId="43" fillId="30" borderId="38" xfId="278" applyNumberFormat="1" applyFont="1" applyFill="1" applyBorder="1" applyAlignment="1">
      <alignment vertical="center"/>
    </xf>
    <xf numFmtId="182" fontId="43" fillId="30" borderId="2" xfId="278" applyNumberFormat="1" applyFont="1" applyFill="1" applyBorder="1" applyAlignment="1">
      <alignment vertical="center"/>
    </xf>
    <xf numFmtId="182" fontId="43" fillId="30" borderId="24" xfId="278" applyNumberFormat="1" applyFont="1" applyFill="1" applyBorder="1" applyAlignment="1">
      <alignment vertical="center"/>
    </xf>
    <xf numFmtId="182" fontId="43" fillId="30" borderId="39" xfId="278" applyNumberFormat="1" applyFont="1" applyFill="1" applyBorder="1" applyAlignment="1">
      <alignment vertical="center"/>
    </xf>
    <xf numFmtId="182" fontId="43" fillId="30" borderId="30" xfId="278" applyNumberFormat="1" applyFont="1" applyFill="1" applyBorder="1" applyAlignment="1">
      <alignment vertical="center"/>
    </xf>
    <xf numFmtId="182" fontId="43" fillId="30" borderId="40" xfId="278" applyNumberFormat="1" applyFont="1" applyFill="1" applyBorder="1" applyAlignment="1">
      <alignment vertical="center"/>
    </xf>
    <xf numFmtId="171" fontId="55" fillId="30" borderId="2" xfId="272" applyNumberFormat="1" applyFont="1" applyFill="1" applyBorder="1" applyAlignment="1">
      <alignment horizontal="center" vertical="top"/>
    </xf>
    <xf numFmtId="0" fontId="2" fillId="6" borderId="0" xfId="340" applyFill="1" applyAlignment="1">
      <alignment vertical="center" wrapText="1"/>
    </xf>
    <xf numFmtId="0" fontId="2" fillId="6" borderId="0" xfId="340" applyFill="1" applyAlignment="1">
      <alignment horizontal="center" vertical="center"/>
    </xf>
    <xf numFmtId="0" fontId="35" fillId="0" borderId="2" xfId="340" applyFont="1" applyBorder="1" applyAlignment="1">
      <alignment horizontal="center" vertical="center"/>
    </xf>
    <xf numFmtId="0" fontId="2" fillId="6" borderId="0" xfId="340" applyFill="1" applyAlignment="1">
      <alignment vertical="center"/>
    </xf>
    <xf numFmtId="0" fontId="2" fillId="6" borderId="0" xfId="340" applyFill="1"/>
    <xf numFmtId="0" fontId="2" fillId="0" borderId="0" xfId="340"/>
    <xf numFmtId="0" fontId="35" fillId="6" borderId="0" xfId="340" applyFont="1" applyFill="1"/>
    <xf numFmtId="0" fontId="35" fillId="0" borderId="0" xfId="340" applyFont="1"/>
    <xf numFmtId="170" fontId="32" fillId="6" borderId="0" xfId="340" applyNumberFormat="1" applyFont="1" applyFill="1" applyAlignment="1">
      <alignment vertical="center" wrapText="1"/>
    </xf>
    <xf numFmtId="170" fontId="32" fillId="6" borderId="0" xfId="340" applyNumberFormat="1" applyFont="1" applyFill="1" applyAlignment="1">
      <alignment horizontal="center" vertical="center"/>
    </xf>
    <xf numFmtId="170" fontId="2" fillId="6" borderId="0" xfId="340" applyNumberFormat="1" applyFill="1" applyAlignment="1">
      <alignment vertical="center" wrapText="1"/>
    </xf>
    <xf numFmtId="181" fontId="32" fillId="6" borderId="0" xfId="139" applyNumberFormat="1" applyFont="1" applyFill="1" applyAlignment="1">
      <alignment horizontal="center" vertical="center"/>
    </xf>
    <xf numFmtId="164" fontId="25" fillId="27" borderId="2" xfId="350" applyFont="1" applyFill="1" applyBorder="1"/>
    <xf numFmtId="0" fontId="0" fillId="0" borderId="9" xfId="0" applyBorder="1"/>
    <xf numFmtId="0" fontId="17" fillId="0" borderId="9" xfId="0" applyFont="1" applyBorder="1"/>
    <xf numFmtId="167" fontId="2" fillId="26" borderId="2" xfId="278" applyNumberFormat="1" applyFill="1" applyBorder="1"/>
    <xf numFmtId="170" fontId="2" fillId="0" borderId="0" xfId="340" applyNumberFormat="1" applyAlignment="1">
      <alignment vertical="center" wrapText="1"/>
    </xf>
    <xf numFmtId="0" fontId="2" fillId="0" borderId="11" xfId="278" applyBorder="1" applyAlignment="1">
      <alignment vertical="center" wrapText="1"/>
    </xf>
    <xf numFmtId="0" fontId="19" fillId="2" borderId="1" xfId="2" applyFont="1" applyFill="1" applyBorder="1" applyAlignment="1">
      <alignment horizontal="left"/>
    </xf>
    <xf numFmtId="171" fontId="32" fillId="6" borderId="0" xfId="139" applyNumberFormat="1" applyFont="1" applyFill="1" applyAlignment="1">
      <alignment horizontal="center" vertical="center"/>
    </xf>
    <xf numFmtId="0" fontId="2" fillId="0" borderId="10" xfId="278" applyBorder="1" applyAlignment="1">
      <alignment horizontal="left"/>
    </xf>
    <xf numFmtId="0" fontId="67" fillId="0" borderId="0" xfId="278" applyFont="1"/>
    <xf numFmtId="164" fontId="51" fillId="6" borderId="0" xfId="278" applyNumberFormat="1" applyFont="1" applyFill="1"/>
    <xf numFmtId="0" fontId="2" fillId="0" borderId="13" xfId="278" applyBorder="1" applyAlignment="1">
      <alignment wrapText="1"/>
    </xf>
    <xf numFmtId="0" fontId="2" fillId="0" borderId="1" xfId="278" applyBorder="1" applyAlignment="1">
      <alignment horizontal="left"/>
    </xf>
    <xf numFmtId="0" fontId="50" fillId="0" borderId="1" xfId="278" applyFont="1" applyBorder="1"/>
    <xf numFmtId="0" fontId="31" fillId="0" borderId="1" xfId="278" applyFont="1" applyBorder="1"/>
    <xf numFmtId="164" fontId="51" fillId="0" borderId="1" xfId="278" applyNumberFormat="1" applyFont="1" applyBorder="1"/>
    <xf numFmtId="0" fontId="2" fillId="6" borderId="10" xfId="278" applyFill="1" applyBorder="1"/>
    <xf numFmtId="170" fontId="32" fillId="0" borderId="11" xfId="278" applyNumberFormat="1" applyFont="1" applyBorder="1" applyAlignment="1">
      <alignment vertical="center"/>
    </xf>
    <xf numFmtId="14" fontId="2" fillId="0" borderId="0" xfId="278" applyNumberFormat="1"/>
    <xf numFmtId="0" fontId="35" fillId="0" borderId="11" xfId="0" applyFont="1" applyBorder="1"/>
    <xf numFmtId="0" fontId="34" fillId="0" borderId="0" xfId="0" applyFont="1" applyAlignment="1" applyProtection="1">
      <alignment vertical="center"/>
      <protection locked="0"/>
    </xf>
    <xf numFmtId="170" fontId="34" fillId="0" borderId="0" xfId="0" applyNumberFormat="1" applyFont="1" applyAlignment="1">
      <alignment horizontal="left"/>
    </xf>
    <xf numFmtId="0" fontId="32" fillId="0" borderId="0" xfId="278" applyFont="1" applyAlignment="1" applyProtection="1">
      <alignment vertical="center" wrapText="1"/>
      <protection locked="0"/>
    </xf>
    <xf numFmtId="0" fontId="34" fillId="0" borderId="0" xfId="278" applyFont="1" applyAlignment="1" applyProtection="1">
      <alignment vertical="center"/>
      <protection locked="0"/>
    </xf>
    <xf numFmtId="0" fontId="17" fillId="6" borderId="15" xfId="137" applyFill="1" applyBorder="1"/>
    <xf numFmtId="170" fontId="47" fillId="28" borderId="2" xfId="278" applyNumberFormat="1" applyFont="1" applyFill="1" applyBorder="1" applyAlignment="1">
      <alignment vertical="center"/>
    </xf>
    <xf numFmtId="10" fontId="47" fillId="28" borderId="2" xfId="279" applyNumberFormat="1" applyFont="1" applyFill="1" applyBorder="1" applyAlignment="1">
      <alignment vertical="center"/>
    </xf>
    <xf numFmtId="164" fontId="47" fillId="6" borderId="0" xfId="278" applyNumberFormat="1" applyFont="1" applyFill="1" applyAlignment="1">
      <alignment vertical="center"/>
    </xf>
    <xf numFmtId="164" fontId="44" fillId="22" borderId="0" xfId="102" applyNumberFormat="1" applyAlignment="1">
      <alignment vertical="center"/>
    </xf>
    <xf numFmtId="164" fontId="2" fillId="6" borderId="0" xfId="278" applyNumberFormat="1" applyFill="1"/>
    <xf numFmtId="164" fontId="32" fillId="27" borderId="2" xfId="272" applyNumberFormat="1" applyFont="1" applyFill="1" applyBorder="1" applyAlignment="1">
      <alignment horizontal="center" vertical="top"/>
    </xf>
    <xf numFmtId="164" fontId="43" fillId="6" borderId="0" xfId="272" applyNumberFormat="1" applyFont="1" applyFill="1" applyAlignment="1">
      <alignment vertical="center"/>
    </xf>
    <xf numFmtId="164" fontId="43" fillId="22" borderId="0" xfId="102" applyNumberFormat="1" applyFont="1" applyAlignment="1">
      <alignment vertical="center"/>
    </xf>
    <xf numFmtId="164" fontId="43" fillId="6" borderId="0" xfId="272" applyNumberFormat="1" applyFont="1" applyFill="1" applyAlignment="1" applyProtection="1">
      <alignment vertical="center"/>
      <protection locked="0"/>
    </xf>
    <xf numFmtId="164" fontId="47" fillId="6" borderId="0" xfId="272" applyNumberFormat="1" applyFont="1" applyFill="1" applyAlignment="1">
      <alignment vertical="center"/>
    </xf>
    <xf numFmtId="164" fontId="2" fillId="17" borderId="2" xfId="307" applyNumberFormat="1" applyFill="1" applyBorder="1"/>
    <xf numFmtId="0" fontId="70" fillId="0" borderId="0" xfId="278" applyFont="1" applyProtection="1">
      <protection locked="0"/>
    </xf>
    <xf numFmtId="0" fontId="34" fillId="5" borderId="0" xfId="51" applyFont="1" applyFill="1"/>
    <xf numFmtId="0" fontId="86" fillId="0" borderId="2" xfId="52" applyFont="1" applyBorder="1"/>
    <xf numFmtId="171" fontId="87" fillId="6" borderId="4" xfId="278" applyNumberFormat="1" applyFont="1" applyFill="1" applyBorder="1" applyAlignment="1">
      <alignment horizontal="center" vertical="top"/>
    </xf>
    <xf numFmtId="171" fontId="87" fillId="6" borderId="5" xfId="278" applyNumberFormat="1" applyFont="1" applyFill="1" applyBorder="1" applyAlignment="1">
      <alignment horizontal="center" vertical="top"/>
    </xf>
    <xf numFmtId="171" fontId="87" fillId="6" borderId="6" xfId="278" applyNumberFormat="1" applyFont="1" applyFill="1" applyBorder="1" applyAlignment="1">
      <alignment horizontal="center" vertical="top"/>
    </xf>
    <xf numFmtId="0" fontId="88" fillId="0" borderId="16" xfId="278" applyFont="1" applyBorder="1" applyAlignment="1">
      <alignment vertical="center"/>
    </xf>
    <xf numFmtId="0" fontId="89" fillId="0" borderId="5" xfId="278" applyFont="1" applyBorder="1" applyAlignment="1">
      <alignment vertical="center"/>
    </xf>
    <xf numFmtId="0" fontId="89" fillId="0" borderId="6" xfId="278" applyFont="1" applyBorder="1" applyAlignment="1">
      <alignment vertical="center"/>
    </xf>
    <xf numFmtId="0" fontId="92" fillId="0" borderId="0" xfId="278" applyFont="1"/>
    <xf numFmtId="170" fontId="95" fillId="22" borderId="0" xfId="102" applyFont="1" applyAlignment="1">
      <alignment vertical="center"/>
    </xf>
    <xf numFmtId="170" fontId="96" fillId="6" borderId="0" xfId="278" applyNumberFormat="1" applyFont="1" applyFill="1" applyAlignment="1">
      <alignment vertical="center"/>
    </xf>
    <xf numFmtId="0" fontId="91" fillId="0" borderId="0" xfId="341" applyFont="1"/>
    <xf numFmtId="170" fontId="97" fillId="22" borderId="0" xfId="102" applyFont="1" applyAlignment="1">
      <alignment vertical="center"/>
    </xf>
    <xf numFmtId="170" fontId="96" fillId="6" borderId="0" xfId="102" applyFont="1" applyFill="1" applyAlignment="1">
      <alignment vertical="center"/>
    </xf>
    <xf numFmtId="43" fontId="2" fillId="0" borderId="0" xfId="278" applyNumberFormat="1"/>
    <xf numFmtId="43" fontId="2" fillId="27" borderId="2" xfId="278" applyNumberFormat="1" applyFill="1" applyBorder="1"/>
    <xf numFmtId="173" fontId="31" fillId="30" borderId="2" xfId="280" applyNumberFormat="1" applyFont="1" applyFill="1" applyBorder="1" applyAlignment="1" applyProtection="1">
      <alignment vertical="center"/>
      <protection locked="0"/>
    </xf>
    <xf numFmtId="164" fontId="50" fillId="17" borderId="2" xfId="278" applyNumberFormat="1" applyFont="1" applyFill="1" applyBorder="1"/>
    <xf numFmtId="164" fontId="51" fillId="17" borderId="2" xfId="278" applyNumberFormat="1" applyFont="1" applyFill="1" applyBorder="1" applyProtection="1">
      <protection locked="0"/>
    </xf>
    <xf numFmtId="164" fontId="51" fillId="17" borderId="2" xfId="0" applyNumberFormat="1" applyFont="1" applyFill="1" applyBorder="1" applyProtection="1">
      <protection locked="0"/>
    </xf>
    <xf numFmtId="43" fontId="31" fillId="30" borderId="2" xfId="280" applyNumberFormat="1" applyFont="1" applyFill="1" applyBorder="1" applyAlignment="1" applyProtection="1">
      <alignment vertical="center"/>
      <protection locked="0"/>
    </xf>
    <xf numFmtId="172" fontId="47" fillId="28" borderId="2" xfId="278" applyNumberFormat="1" applyFont="1" applyFill="1" applyBorder="1" applyAlignment="1">
      <alignment vertical="center"/>
    </xf>
    <xf numFmtId="2" fontId="2" fillId="0" borderId="0" xfId="278" applyNumberFormat="1"/>
    <xf numFmtId="164" fontId="2" fillId="0" borderId="0" xfId="350" applyFont="1"/>
    <xf numFmtId="186" fontId="2" fillId="0" borderId="0" xfId="278" applyNumberFormat="1"/>
    <xf numFmtId="177" fontId="32" fillId="27" borderId="2" xfId="272" applyNumberFormat="1" applyFont="1" applyFill="1" applyBorder="1" applyAlignment="1">
      <alignment horizontal="center" vertical="top"/>
    </xf>
    <xf numFmtId="170" fontId="47" fillId="0" borderId="0" xfId="278" applyNumberFormat="1" applyFont="1" applyAlignment="1">
      <alignment vertical="center"/>
    </xf>
    <xf numFmtId="172" fontId="2" fillId="0" borderId="0" xfId="278" applyNumberFormat="1" applyAlignment="1">
      <alignment vertical="center"/>
    </xf>
    <xf numFmtId="170" fontId="2" fillId="0" borderId="0" xfId="278" applyNumberFormat="1" applyAlignment="1">
      <alignment vertical="center"/>
    </xf>
    <xf numFmtId="164" fontId="2" fillId="0" borderId="0" xfId="272" applyNumberFormat="1"/>
    <xf numFmtId="164" fontId="32" fillId="0" borderId="0" xfId="272" applyNumberFormat="1" applyFont="1" applyAlignment="1">
      <alignment horizontal="center" vertical="top"/>
    </xf>
    <xf numFmtId="170" fontId="32" fillId="0" borderId="0" xfId="278" applyNumberFormat="1" applyFont="1" applyAlignment="1">
      <alignment horizontal="center" vertical="center"/>
    </xf>
    <xf numFmtId="167" fontId="100" fillId="0" borderId="0" xfId="278" applyNumberFormat="1" applyFont="1"/>
    <xf numFmtId="170" fontId="0" fillId="0" borderId="0" xfId="0" applyNumberFormat="1" applyAlignment="1">
      <alignment vertical="center"/>
    </xf>
    <xf numFmtId="0" fontId="51" fillId="0" borderId="0" xfId="278" applyFont="1"/>
    <xf numFmtId="172" fontId="35" fillId="0" borderId="0" xfId="278" applyNumberFormat="1" applyFont="1" applyAlignment="1">
      <alignment vertical="center"/>
    </xf>
    <xf numFmtId="0" fontId="2" fillId="6" borderId="0" xfId="278" applyFill="1" applyAlignment="1">
      <alignment wrapText="1"/>
    </xf>
    <xf numFmtId="164" fontId="34" fillId="0" borderId="0" xfId="93" applyNumberFormat="1" applyFont="1" applyAlignment="1">
      <alignment horizontal="center" vertical="top"/>
    </xf>
    <xf numFmtId="2" fontId="50" fillId="0" borderId="0" xfId="278" applyNumberFormat="1" applyFont="1" applyAlignment="1">
      <alignment vertical="top" wrapText="1"/>
    </xf>
    <xf numFmtId="0" fontId="34" fillId="6" borderId="26" xfId="278" applyFont="1" applyFill="1" applyBorder="1"/>
    <xf numFmtId="170" fontId="32" fillId="0" borderId="15" xfId="278" applyNumberFormat="1" applyFont="1" applyBorder="1" applyAlignment="1">
      <alignment vertical="center"/>
    </xf>
    <xf numFmtId="0" fontId="2" fillId="0" borderId="15" xfId="278" applyBorder="1"/>
    <xf numFmtId="0" fontId="50" fillId="6" borderId="15" xfId="278" applyFont="1" applyFill="1" applyBorder="1"/>
    <xf numFmtId="167" fontId="50" fillId="0" borderId="15" xfId="278" applyNumberFormat="1" applyFont="1" applyBorder="1"/>
    <xf numFmtId="164" fontId="50" fillId="0" borderId="15" xfId="278" applyNumberFormat="1" applyFont="1" applyBorder="1"/>
    <xf numFmtId="0" fontId="52" fillId="0" borderId="41" xfId="278" applyFont="1" applyBorder="1"/>
    <xf numFmtId="0" fontId="34" fillId="6" borderId="27" xfId="278" applyFont="1" applyFill="1" applyBorder="1"/>
    <xf numFmtId="0" fontId="52" fillId="0" borderId="42" xfId="278" applyFont="1" applyBorder="1"/>
    <xf numFmtId="0" fontId="2" fillId="0" borderId="27" xfId="278" applyBorder="1"/>
    <xf numFmtId="2" fontId="2" fillId="0" borderId="0" xfId="278" quotePrefix="1" applyNumberFormat="1" applyAlignment="1">
      <alignment vertical="top" wrapText="1"/>
    </xf>
    <xf numFmtId="0" fontId="62" fillId="0" borderId="42" xfId="278" applyFont="1" applyBorder="1" applyProtection="1">
      <protection locked="0"/>
    </xf>
    <xf numFmtId="0" fontId="2" fillId="0" borderId="42" xfId="278" applyBorder="1"/>
    <xf numFmtId="0" fontId="2" fillId="0" borderId="43" xfId="278" applyBorder="1"/>
    <xf numFmtId="0" fontId="2" fillId="0" borderId="44" xfId="278" applyBorder="1"/>
    <xf numFmtId="170" fontId="32" fillId="0" borderId="44" xfId="278" applyNumberFormat="1" applyFont="1" applyBorder="1" applyAlignment="1">
      <alignment vertical="center"/>
    </xf>
    <xf numFmtId="164" fontId="2" fillId="0" borderId="44" xfId="278" applyNumberFormat="1" applyBorder="1"/>
    <xf numFmtId="0" fontId="2" fillId="0" borderId="45" xfId="278" applyBorder="1"/>
    <xf numFmtId="0" fontId="34" fillId="6" borderId="46" xfId="278" applyFont="1" applyFill="1" applyBorder="1"/>
    <xf numFmtId="0" fontId="2" fillId="0" borderId="47" xfId="278" applyBorder="1"/>
    <xf numFmtId="0" fontId="2" fillId="0" borderId="46" xfId="278" applyBorder="1"/>
    <xf numFmtId="0" fontId="62" fillId="0" borderId="47" xfId="278" applyFont="1" applyBorder="1" applyProtection="1">
      <protection locked="0"/>
    </xf>
    <xf numFmtId="0" fontId="2" fillId="0" borderId="46" xfId="278" applyBorder="1" applyAlignment="1">
      <alignment wrapText="1"/>
    </xf>
    <xf numFmtId="0" fontId="52" fillId="0" borderId="47" xfId="278" applyFont="1" applyBorder="1"/>
    <xf numFmtId="0" fontId="2" fillId="6" borderId="48" xfId="278" applyFill="1" applyBorder="1" applyAlignment="1">
      <alignment wrapText="1"/>
    </xf>
    <xf numFmtId="170" fontId="32" fillId="0" borderId="49" xfId="278" applyNumberFormat="1" applyFont="1" applyBorder="1" applyAlignment="1">
      <alignment vertical="center"/>
    </xf>
    <xf numFmtId="0" fontId="50" fillId="6" borderId="49" xfId="278" applyFont="1" applyFill="1" applyBorder="1"/>
    <xf numFmtId="167" fontId="50" fillId="0" borderId="49" xfId="278" applyNumberFormat="1" applyFont="1" applyBorder="1"/>
    <xf numFmtId="164" fontId="50" fillId="0" borderId="49" xfId="278" applyNumberFormat="1" applyFont="1" applyBorder="1"/>
    <xf numFmtId="0" fontId="2" fillId="0" borderId="50" xfId="278" applyBorder="1"/>
    <xf numFmtId="164" fontId="2" fillId="30" borderId="2" xfId="272" applyNumberFormat="1" applyFill="1" applyBorder="1"/>
    <xf numFmtId="0" fontId="2" fillId="0" borderId="0" xfId="278" applyAlignment="1">
      <alignment horizontal="center"/>
    </xf>
    <xf numFmtId="43" fontId="2" fillId="30" borderId="2" xfId="278" applyNumberFormat="1" applyFill="1" applyBorder="1"/>
    <xf numFmtId="43" fontId="2" fillId="6" borderId="0" xfId="278" applyNumberFormat="1" applyFill="1"/>
    <xf numFmtId="0" fontId="2" fillId="6" borderId="0" xfId="137" applyFont="1" applyFill="1"/>
    <xf numFmtId="0" fontId="34" fillId="6" borderId="0" xfId="5" applyFont="1" applyFill="1"/>
    <xf numFmtId="0" fontId="34" fillId="0" borderId="0" xfId="5" applyFont="1"/>
    <xf numFmtId="164" fontId="35" fillId="0" borderId="0" xfId="278" applyNumberFormat="1" applyFont="1" applyProtection="1">
      <protection locked="0"/>
    </xf>
    <xf numFmtId="164" fontId="35" fillId="28" borderId="34" xfId="278" applyNumberFormat="1" applyFont="1" applyFill="1" applyBorder="1" applyProtection="1">
      <protection locked="0"/>
    </xf>
    <xf numFmtId="164" fontId="35" fillId="18" borderId="2" xfId="278" applyNumberFormat="1" applyFont="1" applyFill="1" applyBorder="1" applyProtection="1">
      <protection locked="0"/>
    </xf>
    <xf numFmtId="164" fontId="2" fillId="30" borderId="2" xfId="278" applyNumberFormat="1" applyFill="1" applyBorder="1"/>
    <xf numFmtId="164" fontId="98" fillId="0" borderId="0" xfId="278" applyNumberFormat="1" applyFont="1"/>
    <xf numFmtId="0" fontId="2" fillId="0" borderId="0" xfId="278" applyAlignment="1">
      <alignment vertical="center" wrapText="1"/>
    </xf>
    <xf numFmtId="164" fontId="2" fillId="0" borderId="2" xfId="278" applyNumberFormat="1" applyBorder="1"/>
    <xf numFmtId="43" fontId="35" fillId="28" borderId="2" xfId="278" applyNumberFormat="1" applyFont="1" applyFill="1" applyBorder="1" applyAlignment="1">
      <alignment horizontal="center"/>
    </xf>
    <xf numFmtId="43" fontId="2" fillId="6" borderId="12" xfId="278" applyNumberFormat="1" applyFill="1" applyBorder="1"/>
    <xf numFmtId="164" fontId="2" fillId="27" borderId="3" xfId="278" applyNumberFormat="1" applyFill="1" applyBorder="1"/>
    <xf numFmtId="164" fontId="25" fillId="27" borderId="3" xfId="350" applyFont="1" applyFill="1" applyBorder="1"/>
    <xf numFmtId="4" fontId="25" fillId="0" borderId="0" xfId="40" applyNumberFormat="1" applyFont="1" applyFill="1" applyBorder="1"/>
    <xf numFmtId="0" fontId="17" fillId="6" borderId="51" xfId="137" applyFill="1" applyBorder="1"/>
    <xf numFmtId="0" fontId="17" fillId="6" borderId="41" xfId="137" applyFill="1" applyBorder="1"/>
    <xf numFmtId="0" fontId="17" fillId="6" borderId="42" xfId="137" applyFill="1" applyBorder="1"/>
    <xf numFmtId="0" fontId="2" fillId="6" borderId="42" xfId="278" applyFill="1" applyBorder="1" applyProtection="1">
      <protection locked="0"/>
    </xf>
    <xf numFmtId="0" fontId="69" fillId="6" borderId="42" xfId="278" applyFont="1" applyFill="1" applyBorder="1" applyProtection="1">
      <protection locked="0"/>
    </xf>
    <xf numFmtId="0" fontId="71" fillId="6" borderId="42" xfId="278" applyFont="1" applyFill="1" applyBorder="1" applyProtection="1">
      <protection locked="0"/>
    </xf>
    <xf numFmtId="0" fontId="72" fillId="0" borderId="42" xfId="278" applyFont="1" applyBorder="1" applyProtection="1">
      <protection locked="0"/>
    </xf>
    <xf numFmtId="0" fontId="17" fillId="23" borderId="42" xfId="137" applyFill="1" applyBorder="1"/>
    <xf numFmtId="0" fontId="2" fillId="0" borderId="17" xfId="278" applyBorder="1"/>
    <xf numFmtId="0" fontId="99" fillId="0" borderId="42" xfId="278" applyFont="1" applyBorder="1" applyProtection="1">
      <protection locked="0"/>
    </xf>
    <xf numFmtId="0" fontId="2" fillId="0" borderId="51" xfId="278" applyBorder="1"/>
    <xf numFmtId="0" fontId="2" fillId="6" borderId="52" xfId="278" applyFill="1" applyBorder="1"/>
    <xf numFmtId="0" fontId="2" fillId="6" borderId="42" xfId="278" applyFill="1" applyBorder="1"/>
    <xf numFmtId="0" fontId="2" fillId="6" borderId="29" xfId="278" applyFill="1" applyBorder="1"/>
    <xf numFmtId="164" fontId="50" fillId="27" borderId="2" xfId="350" applyFont="1" applyFill="1" applyBorder="1"/>
    <xf numFmtId="164" fontId="17" fillId="6" borderId="0" xfId="137" applyNumberFormat="1" applyFill="1"/>
    <xf numFmtId="43" fontId="17" fillId="6" borderId="0" xfId="137" applyNumberFormat="1" applyFill="1"/>
    <xf numFmtId="2" fontId="2" fillId="32" borderId="2" xfId="222" applyNumberFormat="1" applyFill="1" applyBorder="1"/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104" fillId="33" borderId="0" xfId="0" applyFont="1" applyFill="1" applyAlignment="1">
      <alignment horizontal="right" vertical="center" wrapText="1"/>
    </xf>
    <xf numFmtId="0" fontId="105" fillId="33" borderId="0" xfId="0" applyFont="1" applyFill="1" applyAlignment="1">
      <alignment vertical="center" wrapText="1"/>
    </xf>
    <xf numFmtId="0" fontId="23" fillId="3" borderId="0" xfId="5" applyFont="1" applyFill="1"/>
    <xf numFmtId="170" fontId="106" fillId="0" borderId="0" xfId="0" applyNumberFormat="1" applyFont="1" applyAlignment="1">
      <alignment vertical="center"/>
    </xf>
    <xf numFmtId="0" fontId="52" fillId="0" borderId="0" xfId="278" applyFont="1"/>
    <xf numFmtId="0" fontId="65" fillId="0" borderId="0" xfId="278" applyFont="1"/>
    <xf numFmtId="0" fontId="23" fillId="0" borderId="0" xfId="0" applyFont="1"/>
    <xf numFmtId="185" fontId="2" fillId="30" borderId="2" xfId="278" applyNumberFormat="1" applyFill="1" applyBorder="1"/>
    <xf numFmtId="164" fontId="25" fillId="12" borderId="2" xfId="350" applyFont="1" applyFill="1" applyBorder="1"/>
    <xf numFmtId="164" fontId="51" fillId="17" borderId="2" xfId="350" applyFont="1" applyFill="1" applyBorder="1" applyProtection="1">
      <protection locked="0"/>
    </xf>
    <xf numFmtId="0" fontId="32" fillId="6" borderId="27" xfId="278" applyFont="1" applyFill="1" applyBorder="1"/>
    <xf numFmtId="0" fontId="108" fillId="6" borderId="0" xfId="278" applyFont="1" applyFill="1" applyProtection="1">
      <protection locked="0"/>
    </xf>
    <xf numFmtId="9" fontId="2" fillId="26" borderId="2" xfId="484" applyFont="1" applyFill="1" applyBorder="1"/>
    <xf numFmtId="9" fontId="2" fillId="27" borderId="2" xfId="484" applyFont="1" applyFill="1" applyBorder="1"/>
    <xf numFmtId="0" fontId="2" fillId="0" borderId="20" xfId="30" applyFont="1" applyBorder="1"/>
    <xf numFmtId="0" fontId="2" fillId="0" borderId="10" xfId="30" applyFont="1" applyBorder="1"/>
    <xf numFmtId="0" fontId="18" fillId="0" borderId="21" xfId="1" applyBorder="1"/>
    <xf numFmtId="0" fontId="2" fillId="0" borderId="11" xfId="30" applyFont="1" applyBorder="1"/>
    <xf numFmtId="0" fontId="2" fillId="0" borderId="0" xfId="30" applyFont="1"/>
    <xf numFmtId="0" fontId="18" fillId="0" borderId="12" xfId="1" applyBorder="1"/>
    <xf numFmtId="0" fontId="30" fillId="0" borderId="0" xfId="30" applyFont="1" applyAlignment="1">
      <alignment horizontal="center"/>
    </xf>
    <xf numFmtId="0" fontId="18" fillId="0" borderId="0" xfId="5"/>
    <xf numFmtId="0" fontId="2" fillId="0" borderId="0" xfId="30" applyFont="1" applyAlignment="1">
      <alignment horizontal="center"/>
    </xf>
    <xf numFmtId="0" fontId="31" fillId="0" borderId="0" xfId="5" applyFont="1"/>
    <xf numFmtId="0" fontId="35" fillId="0" borderId="0" xfId="30" applyFont="1" applyAlignment="1">
      <alignment horizontal="right"/>
    </xf>
    <xf numFmtId="0" fontId="18" fillId="0" borderId="11" xfId="1" applyBorder="1"/>
    <xf numFmtId="0" fontId="2" fillId="0" borderId="13" xfId="30" applyFont="1" applyBorder="1"/>
    <xf numFmtId="0" fontId="2" fillId="0" borderId="1" xfId="30" applyFont="1" applyBorder="1"/>
    <xf numFmtId="0" fontId="18" fillId="0" borderId="1" xfId="1" applyBorder="1"/>
    <xf numFmtId="0" fontId="18" fillId="0" borderId="14" xfId="1" applyBorder="1"/>
    <xf numFmtId="164" fontId="25" fillId="30" borderId="2" xfId="350" applyFont="1" applyFill="1" applyBorder="1"/>
    <xf numFmtId="43" fontId="32" fillId="30" borderId="2" xfId="280" applyNumberFormat="1" applyFont="1" applyFill="1" applyBorder="1" applyAlignment="1" applyProtection="1">
      <alignment vertical="center"/>
      <protection locked="0"/>
    </xf>
    <xf numFmtId="43" fontId="35" fillId="28" borderId="2" xfId="278" applyNumberFormat="1" applyFont="1" applyFill="1" applyBorder="1" applyProtection="1">
      <protection locked="0"/>
    </xf>
    <xf numFmtId="43" fontId="0" fillId="0" borderId="0" xfId="0" applyNumberFormat="1"/>
    <xf numFmtId="43" fontId="2" fillId="28" borderId="2" xfId="278" applyNumberFormat="1" applyFill="1" applyBorder="1" applyProtection="1">
      <protection locked="0"/>
    </xf>
    <xf numFmtId="0" fontId="51" fillId="0" borderId="0" xfId="278" applyFont="1" applyAlignment="1">
      <alignment horizontal="center"/>
    </xf>
    <xf numFmtId="43" fontId="32" fillId="0" borderId="0" xfId="280" applyNumberFormat="1" applyFont="1" applyFill="1" applyBorder="1" applyAlignment="1" applyProtection="1">
      <alignment vertical="center"/>
      <protection locked="0"/>
    </xf>
    <xf numFmtId="43" fontId="35" fillId="0" borderId="0" xfId="278" applyNumberFormat="1" applyFont="1" applyProtection="1">
      <protection locked="0"/>
    </xf>
    <xf numFmtId="43" fontId="2" fillId="0" borderId="0" xfId="278" applyNumberFormat="1" applyProtection="1">
      <protection locked="0"/>
    </xf>
    <xf numFmtId="0" fontId="50" fillId="0" borderId="0" xfId="0" applyFont="1"/>
    <xf numFmtId="0" fontId="51" fillId="0" borderId="0" xfId="0" applyFont="1"/>
    <xf numFmtId="0" fontId="2" fillId="0" borderId="0" xfId="0" applyFont="1"/>
    <xf numFmtId="0" fontId="109" fillId="0" borderId="0" xfId="0" applyFont="1"/>
    <xf numFmtId="0" fontId="110" fillId="0" borderId="0" xfId="1" applyFont="1"/>
    <xf numFmtId="0" fontId="111" fillId="6" borderId="0" xfId="340" applyFont="1" applyFill="1" applyAlignment="1">
      <alignment vertical="center"/>
    </xf>
    <xf numFmtId="0" fontId="72" fillId="6" borderId="0" xfId="340" applyFont="1" applyFill="1"/>
    <xf numFmtId="0" fontId="72" fillId="6" borderId="0" xfId="340" applyFont="1" applyFill="1" applyAlignment="1">
      <alignment vertical="center"/>
    </xf>
    <xf numFmtId="0" fontId="111" fillId="6" borderId="0" xfId="340" applyFont="1" applyFill="1"/>
    <xf numFmtId="2" fontId="25" fillId="27" borderId="2" xfId="350" applyNumberFormat="1" applyFont="1" applyFill="1" applyBorder="1" applyAlignment="1">
      <alignment vertical="justify"/>
    </xf>
    <xf numFmtId="0" fontId="2" fillId="6" borderId="11" xfId="137" applyFont="1" applyFill="1" applyBorder="1"/>
    <xf numFmtId="43" fontId="0" fillId="6" borderId="0" xfId="137" applyNumberFormat="1" applyFont="1" applyFill="1"/>
    <xf numFmtId="0" fontId="112" fillId="6" borderId="0" xfId="34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71" fontId="2" fillId="31" borderId="2" xfId="139" applyNumberFormat="1" applyFont="1" applyFill="1" applyBorder="1" applyAlignment="1">
      <alignment horizontal="center" vertical="center"/>
    </xf>
    <xf numFmtId="183" fontId="2" fillId="31" borderId="2" xfId="139" applyNumberFormat="1" applyFont="1" applyFill="1" applyBorder="1" applyAlignment="1">
      <alignment horizontal="center" vertical="center"/>
    </xf>
    <xf numFmtId="184" fontId="2" fillId="31" borderId="2" xfId="139" applyNumberFormat="1" applyFont="1" applyFill="1" applyBorder="1" applyAlignment="1">
      <alignment horizontal="center" vertical="center"/>
    </xf>
    <xf numFmtId="171" fontId="2" fillId="6" borderId="0" xfId="139" applyNumberFormat="1" applyFont="1" applyFill="1" applyAlignment="1">
      <alignment horizontal="center" vertical="center"/>
    </xf>
    <xf numFmtId="181" fontId="2" fillId="31" borderId="2" xfId="139" applyNumberFormat="1" applyFont="1" applyFill="1" applyBorder="1" applyAlignment="1">
      <alignment horizontal="center" vertical="center"/>
    </xf>
    <xf numFmtId="183" fontId="2" fillId="0" borderId="0" xfId="139" applyNumberFormat="1" applyFont="1" applyAlignment="1">
      <alignment horizontal="center" vertical="center"/>
    </xf>
    <xf numFmtId="9" fontId="2" fillId="31" borderId="2" xfId="484" applyFont="1" applyFill="1" applyBorder="1" applyAlignment="1">
      <alignment horizontal="center" vertical="center"/>
    </xf>
    <xf numFmtId="0" fontId="25" fillId="12" borderId="0" xfId="40" applyFont="1" applyBorder="1" applyAlignment="1">
      <alignment horizontal="center"/>
    </xf>
    <xf numFmtId="15" fontId="25" fillId="12" borderId="0" xfId="40" applyNumberFormat="1" applyFont="1" applyBorder="1" applyAlignment="1">
      <alignment horizontal="center"/>
    </xf>
    <xf numFmtId="0" fontId="25" fillId="12" borderId="0" xfId="40" applyNumberFormat="1" applyFont="1" applyBorder="1" applyAlignment="1">
      <alignment horizontal="center"/>
    </xf>
    <xf numFmtId="0" fontId="23" fillId="6" borderId="4" xfId="0" applyFont="1" applyFill="1" applyBorder="1" applyAlignment="1">
      <alignment horizontal="center" wrapText="1"/>
    </xf>
    <xf numFmtId="0" fontId="23" fillId="6" borderId="5" xfId="0" applyFont="1" applyFill="1" applyBorder="1" applyAlignment="1">
      <alignment horizontal="center" wrapText="1"/>
    </xf>
    <xf numFmtId="0" fontId="23" fillId="6" borderId="6" xfId="0" applyFont="1" applyFill="1" applyBorder="1" applyAlignment="1">
      <alignment horizontal="center" wrapText="1"/>
    </xf>
    <xf numFmtId="0" fontId="23" fillId="0" borderId="8" xfId="8" applyFont="1" applyBorder="1" applyAlignment="1">
      <alignment horizontal="left"/>
    </xf>
    <xf numFmtId="0" fontId="23" fillId="0" borderId="9" xfId="8" applyFont="1" applyBorder="1" applyAlignment="1">
      <alignment horizontal="left"/>
    </xf>
    <xf numFmtId="171" fontId="32" fillId="6" borderId="0" xfId="139" applyNumberFormat="1" applyFont="1" applyFill="1" applyAlignment="1">
      <alignment horizontal="center" vertical="center"/>
    </xf>
    <xf numFmtId="2" fontId="50" fillId="0" borderId="0" xfId="278" quotePrefix="1" applyNumberFormat="1" applyFont="1" applyAlignment="1">
      <alignment vertical="top" wrapText="1"/>
    </xf>
    <xf numFmtId="2" fontId="50" fillId="0" borderId="0" xfId="278" applyNumberFormat="1" applyFont="1" applyAlignment="1">
      <alignment vertical="top" wrapText="1"/>
    </xf>
    <xf numFmtId="2" fontId="50" fillId="0" borderId="42" xfId="278" applyNumberFormat="1" applyFont="1" applyBorder="1" applyAlignment="1">
      <alignment vertical="top" wrapText="1"/>
    </xf>
    <xf numFmtId="171" fontId="68" fillId="27" borderId="8" xfId="139" applyNumberFormat="1" applyFont="1" applyFill="1" applyBorder="1" applyAlignment="1">
      <alignment horizontal="center" vertical="center"/>
    </xf>
    <xf numFmtId="171" fontId="68" fillId="27" borderId="23" xfId="139" applyNumberFormat="1" applyFont="1" applyFill="1" applyBorder="1" applyAlignment="1">
      <alignment horizontal="center" vertical="center"/>
    </xf>
    <xf numFmtId="171" fontId="68" fillId="27" borderId="9" xfId="139" applyNumberFormat="1" applyFont="1" applyFill="1" applyBorder="1" applyAlignment="1">
      <alignment horizontal="center" vertical="center"/>
    </xf>
    <xf numFmtId="171" fontId="68" fillId="0" borderId="8" xfId="139" applyNumberFormat="1" applyFont="1" applyBorder="1" applyAlignment="1">
      <alignment horizontal="center" vertical="center"/>
    </xf>
    <xf numFmtId="171" fontId="68" fillId="0" borderId="23" xfId="139" applyNumberFormat="1" applyFont="1" applyBorder="1" applyAlignment="1">
      <alignment horizontal="center" vertical="center"/>
    </xf>
    <xf numFmtId="171" fontId="68" fillId="0" borderId="9" xfId="139" applyNumberFormat="1" applyFont="1" applyBorder="1" applyAlignment="1">
      <alignment horizontal="center" vertical="center"/>
    </xf>
    <xf numFmtId="171" fontId="68" fillId="27" borderId="2" xfId="139" applyNumberFormat="1" applyFont="1" applyFill="1" applyBorder="1" applyAlignment="1">
      <alignment horizontal="center" vertical="center"/>
    </xf>
    <xf numFmtId="0" fontId="34" fillId="7" borderId="26" xfId="0" applyFont="1" applyFill="1" applyBorder="1" applyAlignment="1">
      <alignment horizontal="center"/>
    </xf>
    <xf numFmtId="0" fontId="34" fillId="7" borderId="15" xfId="0" applyFont="1" applyFill="1" applyBorder="1" applyAlignment="1">
      <alignment horizontal="center"/>
    </xf>
    <xf numFmtId="0" fontId="34" fillId="7" borderId="41" xfId="0" applyFont="1" applyFill="1" applyBorder="1" applyAlignment="1">
      <alignment horizontal="center"/>
    </xf>
    <xf numFmtId="49" fontId="2" fillId="12" borderId="8" xfId="222" applyNumberFormat="1" applyBorder="1" applyAlignment="1">
      <alignment horizontal="left"/>
    </xf>
    <xf numFmtId="49" fontId="2" fillId="12" borderId="23" xfId="222" applyNumberFormat="1" applyBorder="1" applyAlignment="1">
      <alignment horizontal="left"/>
    </xf>
    <xf numFmtId="49" fontId="2" fillId="12" borderId="9" xfId="222" applyNumberFormat="1" applyBorder="1" applyAlignment="1">
      <alignment horizontal="left"/>
    </xf>
    <xf numFmtId="0" fontId="113" fillId="6" borderId="0" xfId="340" applyFont="1" applyFill="1"/>
    <xf numFmtId="0" fontId="113" fillId="6" borderId="0" xfId="340" applyFont="1" applyFill="1" applyAlignment="1">
      <alignment vertical="center"/>
    </xf>
  </cellXfs>
  <cellStyles count="486">
    <cellStyle name="%" xfId="8" xr:uid="{2D7CDAE8-BB70-4BE4-ABCB-D8E9A774A003}"/>
    <cellStyle name="% 10 2 3" xfId="79" xr:uid="{3B796D6C-3189-45C2-B969-71BDEE1032CA}"/>
    <cellStyle name="% 114" xfId="55" xr:uid="{37264ED4-2946-4F17-92F2-77F382959878}"/>
    <cellStyle name="% 2" xfId="203" xr:uid="{E073102F-6DB5-431A-8046-0AD104ABF066}"/>
    <cellStyle name="% 2 2 2" xfId="76" xr:uid="{0A39A559-25EC-409A-8BA2-B560EA5C6CFD}"/>
    <cellStyle name="% 2 2 2 2 2" xfId="86" xr:uid="{BF977A91-DD09-4EB4-856D-BC470DCF3318}"/>
    <cellStyle name="% 2 2 3" xfId="346" xr:uid="{D86F4D5F-5E5B-430E-A7E8-42ED3682D4AA}"/>
    <cellStyle name="% 2 2 4" xfId="12" xr:uid="{A80C6713-9577-482D-8C9C-CCDFFE05430B}"/>
    <cellStyle name="% 53" xfId="344" xr:uid="{7AEC1BE5-7D68-4B06-B1E8-4266FBFC1691}"/>
    <cellStyle name="%_NGG Opex PCRRP Tables 31 Mar 2009 2 2" xfId="85" xr:uid="{4AD0D83F-5CB1-43C0-B45B-6C36B7CD1E45}"/>
    <cellStyle name="=C:\WINNT\SYSTEM32\COMMAND.COM" xfId="2" xr:uid="{0EF29728-1581-41BB-908B-5FBB84BE42DE}"/>
    <cellStyle name="=C:\WINNT\SYSTEM32\COMMAND.COM 2" xfId="16" xr:uid="{EBB5290F-89D3-44F7-B8D7-A84E6312CF68}"/>
    <cellStyle name="=C:\WINNT\SYSTEM32\COMMAND.COM 2 2" xfId="123" xr:uid="{7E79D126-5569-4B60-A255-A7C2D25CD12C}"/>
    <cellStyle name="=C:\WINNT\SYSTEM32\COMMAND.COM 2 2 2" xfId="30" xr:uid="{4217F797-D472-429C-96A1-69D66EEDEB2D}"/>
    <cellStyle name="=C:\WINNT\SYSTEM32\COMMAND.COM 3" xfId="95" xr:uid="{34EB42A9-5C88-4E98-9787-7796FB244E9C}"/>
    <cellStyle name="Annotation" xfId="47" xr:uid="{117E2941-CD8F-47D7-8E5F-9D9A754F5754}"/>
    <cellStyle name="Blank" xfId="39" xr:uid="{5C376713-6B44-4B1B-B372-46F423A5FCCF}"/>
    <cellStyle name="Blank 2" xfId="221" xr:uid="{8C7CA5BC-95D8-4C88-B7D4-CC12F14B2E6F}"/>
    <cellStyle name="Blank 3" xfId="421" xr:uid="{494F56AB-5223-43F1-A070-F9587604A95E}"/>
    <cellStyle name="Calculations" xfId="44" xr:uid="{83DE157F-A1AD-4355-902D-6DF84E74A7FD}"/>
    <cellStyle name="Calculations 2" xfId="172" xr:uid="{93CE761A-9502-4023-B3A4-C928C06B50A6}"/>
    <cellStyle name="Calculations 2 2" xfId="307" xr:uid="{6F343649-05DA-4DAE-9D93-526B74790182}"/>
    <cellStyle name="Calculations 3" xfId="198" xr:uid="{E7055913-9636-40CF-A3E5-866DA61848E7}"/>
    <cellStyle name="Calculations 3 2" xfId="418" xr:uid="{DCBE0CF8-0C76-4C5C-AB3F-B9403BF95B43}"/>
    <cellStyle name="Comma" xfId="350" builtinId="3"/>
    <cellStyle name="Comma 2" xfId="25" xr:uid="{AFCA54AF-0896-4B87-A63E-7B28145FF21A}"/>
    <cellStyle name="Comma 2 10" xfId="23" xr:uid="{7BB9DCBA-3012-49D4-92D3-44A1A09CA190}"/>
    <cellStyle name="Comma 2 10 2" xfId="212" xr:uid="{0BAFF2AA-4173-4865-9491-0C4C1861D148}"/>
    <cellStyle name="Comma 2 10 2 2" xfId="351" xr:uid="{45083DC9-1934-4169-A17D-33D1F411BEBA}"/>
    <cellStyle name="Comma 2 10 2 2 2" xfId="381" xr:uid="{1E888CFD-60AB-46DC-8FA9-386C58098C99}"/>
    <cellStyle name="Comma 2 10 2 2 2 2" xfId="452" xr:uid="{22FCD093-68CF-4013-B990-8C26D0DFF09E}"/>
    <cellStyle name="Comma 2 10 2 2 3" xfId="422" xr:uid="{5FF6AE6C-B5EB-4F94-AF99-0724E4C4D298}"/>
    <cellStyle name="Comma 2 10 3" xfId="329" xr:uid="{34FB14F1-8553-4E12-8F77-A7FBDD2350BD}"/>
    <cellStyle name="Comma 2 10 3 2" xfId="352" xr:uid="{4812B01D-7C23-4009-9BA4-565A314A447B}"/>
    <cellStyle name="Comma 2 10 3 2 2" xfId="382" xr:uid="{0FE2F997-361F-4780-A46C-F4D2C0385A05}"/>
    <cellStyle name="Comma 2 10 3 2 2 2" xfId="453" xr:uid="{5453FD49-4DF3-46E7-A6C0-2D670746B129}"/>
    <cellStyle name="Comma 2 10 3 2 3" xfId="423" xr:uid="{BEF9242B-7A9D-4B2F-A8B3-87C3327149F2}"/>
    <cellStyle name="Comma 2 10 4" xfId="353" xr:uid="{E9B9D4A1-E485-4DC6-BA1F-613EA8C9CF27}"/>
    <cellStyle name="Comma 2 10 4 2" xfId="383" xr:uid="{FCA2F6BE-477E-43E5-8F09-92D168627CE5}"/>
    <cellStyle name="Comma 2 10 4 2 2" xfId="454" xr:uid="{AE3E142D-6C3D-4791-A58F-BBDCC67750B7}"/>
    <cellStyle name="Comma 2 10 4 3" xfId="424" xr:uid="{06633544-90C1-417A-9BDB-3D1A378661BB}"/>
    <cellStyle name="Comma 2 127" xfId="28" xr:uid="{5556CBC4-60E1-4C00-BD6B-D5CC9DFA8B74}"/>
    <cellStyle name="Comma 2 127 2" xfId="216" xr:uid="{A2490D70-259F-49A8-BAB0-78D79D3A1DB9}"/>
    <cellStyle name="Comma 2 127 2 2" xfId="354" xr:uid="{8BF83B19-EACE-4704-AC2A-D87A58124051}"/>
    <cellStyle name="Comma 2 127 2 2 2" xfId="384" xr:uid="{8FF82B4B-7327-4DBA-BADA-8409CCE7319E}"/>
    <cellStyle name="Comma 2 127 2 2 2 2" xfId="455" xr:uid="{67ED4504-9404-4793-8C02-1B8EDD98513D}"/>
    <cellStyle name="Comma 2 127 2 2 3" xfId="425" xr:uid="{70A1684E-8896-4972-BC5E-72397F14F634}"/>
    <cellStyle name="Comma 2 127 3" xfId="331" xr:uid="{78585B6E-AEA3-4D5A-A666-B365581960FC}"/>
    <cellStyle name="Comma 2 127 3 2" xfId="355" xr:uid="{2293A0A7-DF21-4258-B9EB-43DF063AE41D}"/>
    <cellStyle name="Comma 2 127 3 2 2" xfId="385" xr:uid="{23EB0AE6-55D2-453C-A70D-AEDCF4D32A48}"/>
    <cellStyle name="Comma 2 127 3 2 2 2" xfId="456" xr:uid="{18464FB3-5A9B-4889-A53B-BEE4C44260FC}"/>
    <cellStyle name="Comma 2 127 3 2 3" xfId="426" xr:uid="{8A8E3027-01FE-4AC8-86B0-8AF7A3F396FF}"/>
    <cellStyle name="Comma 2 127 4" xfId="356" xr:uid="{D23A2C23-DA88-4DBF-BCC8-37A4B302E5C0}"/>
    <cellStyle name="Comma 2 127 4 2" xfId="386" xr:uid="{5A1E3EBD-AD4E-4FFA-946B-A5881E9BC91F}"/>
    <cellStyle name="Comma 2 127 4 2 2" xfId="457" xr:uid="{6DC68D15-DAE2-4F42-981E-88E8895010C0}"/>
    <cellStyle name="Comma 2 127 4 3" xfId="427" xr:uid="{1F25B62E-5124-42BF-8F7F-1821BF9D1A10}"/>
    <cellStyle name="Comma 2 2" xfId="87" xr:uid="{FEE32EBF-E36E-474B-8E54-674F36250E0A}"/>
    <cellStyle name="Comma 2 2 2" xfId="246" xr:uid="{90518F17-A466-46B0-AE69-A20E9C103507}"/>
    <cellStyle name="Comma 2 2 2 2" xfId="357" xr:uid="{67CE0B13-8977-4296-B993-B2CF374CD096}"/>
    <cellStyle name="Comma 2 2 2 2 2" xfId="387" xr:uid="{9D1707C9-6553-49F1-B919-3263B5E3BBE2}"/>
    <cellStyle name="Comma 2 2 2 2 2 2" xfId="458" xr:uid="{8906C5A3-35EA-4F94-905A-A28FA7091ACF}"/>
    <cellStyle name="Comma 2 2 2 2 3" xfId="428" xr:uid="{FB106555-D516-4BCC-89AB-CFE25DEFAD40}"/>
    <cellStyle name="Comma 2 2 3" xfId="332" xr:uid="{3FB31E95-2FC1-4CF6-840A-63D24A10F08E}"/>
    <cellStyle name="Comma 2 2 3 2" xfId="358" xr:uid="{CC1AFB14-650E-4CB4-B96F-4FBB6B2EFBA8}"/>
    <cellStyle name="Comma 2 2 3 2 2" xfId="388" xr:uid="{73208495-0D84-444C-88ED-DBFCD5C2FD25}"/>
    <cellStyle name="Comma 2 2 3 2 2 2" xfId="459" xr:uid="{3DA52FE2-AF11-4F9E-A7F0-403FFF2029B2}"/>
    <cellStyle name="Comma 2 2 3 2 3" xfId="429" xr:uid="{EC3FDD45-A4F3-442E-8D2F-9E1FFA7A4B7B}"/>
    <cellStyle name="Comma 2 2 4" xfId="359" xr:uid="{47A11630-9C19-43E9-9C79-CBDE84817583}"/>
    <cellStyle name="Comma 2 2 4 2" xfId="389" xr:uid="{23D39486-54B9-411E-B17A-12A203353B5F}"/>
    <cellStyle name="Comma 2 2 4 2 2" xfId="460" xr:uid="{3820791C-DB64-4FA8-B5C3-DCD5D7A46C4A}"/>
    <cellStyle name="Comma 2 2 4 3" xfId="430" xr:uid="{ADCF962E-B385-4D25-9E76-9F7BD8AD1164}"/>
    <cellStyle name="Comma 2 3" xfId="170" xr:uid="{5BE5AD71-C193-4ADC-BEF9-75A27DD05050}"/>
    <cellStyle name="Comma 2 3 2" xfId="305" xr:uid="{75484805-813C-4534-B991-E1AB5861D3D8}"/>
    <cellStyle name="Comma 2 3 2 2" xfId="360" xr:uid="{8CD01C5A-536A-4E69-B799-BCC2BB4667A9}"/>
    <cellStyle name="Comma 2 3 2 2 2" xfId="390" xr:uid="{87043ACE-E4CB-4086-84C1-6AD10FCEC1C2}"/>
    <cellStyle name="Comma 2 3 2 2 2 2" xfId="461" xr:uid="{EC939604-EFD0-4C72-9FB3-B55F5BB47511}"/>
    <cellStyle name="Comma 2 3 2 2 3" xfId="431" xr:uid="{2B6496AD-A158-45F3-A949-C969A2AB1360}"/>
    <cellStyle name="Comma 2 3 3" xfId="337" xr:uid="{97CCF410-91B3-4958-A45A-8F16D300BF49}"/>
    <cellStyle name="Comma 2 3 3 2" xfId="361" xr:uid="{68D9BE9A-1244-4B1A-B97D-A4AAF2FDEE20}"/>
    <cellStyle name="Comma 2 3 3 2 2" xfId="391" xr:uid="{0EF5C08F-2B49-4E9C-8D93-47B9201CAE21}"/>
    <cellStyle name="Comma 2 3 3 2 2 2" xfId="462" xr:uid="{54AD1CA4-C0F8-4C21-ABF6-C94ED8171D17}"/>
    <cellStyle name="Comma 2 3 3 2 3" xfId="432" xr:uid="{FE973073-D682-408F-92FE-D442FA298008}"/>
    <cellStyle name="Comma 2 3 4" xfId="362" xr:uid="{3DB4A4C0-2A29-478C-AEA4-F198ADA1995A}"/>
    <cellStyle name="Comma 2 3 4 2" xfId="392" xr:uid="{CD499C08-2D69-41BC-AFA1-3FDAF1945CE0}"/>
    <cellStyle name="Comma 2 3 4 2 2" xfId="463" xr:uid="{B639EDBE-EFC9-4074-8D41-94B75A21D4BD}"/>
    <cellStyle name="Comma 2 3 4 3" xfId="433" xr:uid="{AD011AA7-8098-4E65-98F0-80B93AD60909}"/>
    <cellStyle name="Comma 2 4" xfId="214" xr:uid="{2EC2852C-F7DA-4897-9697-0FE3B16A1111}"/>
    <cellStyle name="Comma 2 4 2" xfId="363" xr:uid="{C1C17CD9-B5DF-47AC-88D0-55AE08D706EB}"/>
    <cellStyle name="Comma 2 4 2 2" xfId="393" xr:uid="{62AC6924-B167-473C-85FE-4F2FD44B1A40}"/>
    <cellStyle name="Comma 2 4 2 2 2" xfId="464" xr:uid="{C456AA47-4027-4D34-A6E1-3889A8512B61}"/>
    <cellStyle name="Comma 2 4 2 3" xfId="434" xr:uid="{2E85F0F6-5CC6-4848-9198-86ED2E050D22}"/>
    <cellStyle name="Comma 2 5" xfId="330" xr:uid="{B3C65E4A-8526-4560-B523-16B5E957DFE6}"/>
    <cellStyle name="Comma 2 5 2" xfId="364" xr:uid="{FF105D03-5DED-4C04-AA37-6148B36B37E3}"/>
    <cellStyle name="Comma 2 5 2 2" xfId="394" xr:uid="{8EAA0CB0-CFB7-4F2C-B34F-8D3677F396A0}"/>
    <cellStyle name="Comma 2 5 2 2 2" xfId="465" xr:uid="{D2CAE0DE-5243-4511-89B1-A44A059D069A}"/>
    <cellStyle name="Comma 2 5 2 3" xfId="435" xr:uid="{461C6B56-F694-4588-8018-931780327BD1}"/>
    <cellStyle name="Comma 2 6" xfId="365" xr:uid="{18E68510-9FC4-4D4E-AB55-3B4941595C97}"/>
    <cellStyle name="Comma 2 6 2" xfId="395" xr:uid="{7570A82C-44BE-4F17-ACBE-181E9AA1AD2F}"/>
    <cellStyle name="Comma 2 6 2 2" xfId="466" xr:uid="{549FDD7D-5B7C-4BFB-B36A-870EA3A07F57}"/>
    <cellStyle name="Comma 2 6 3" xfId="436" xr:uid="{855A13A2-7B0D-4A53-858C-C3A0C240998D}"/>
    <cellStyle name="Comma 3" xfId="96" xr:uid="{D3541E11-7C71-4C85-A6BE-9AA44217F5DA}"/>
    <cellStyle name="Comma 3 2" xfId="249" xr:uid="{257B78D5-AC43-460F-B6CF-F6589D72FAA0}"/>
    <cellStyle name="Comma 3 2 2" xfId="366" xr:uid="{3BB0A390-8768-4558-B27D-D45855A051D7}"/>
    <cellStyle name="Comma 3 2 2 2" xfId="396" xr:uid="{FF80F2BA-1780-4FD0-8944-47624B145691}"/>
    <cellStyle name="Comma 3 2 2 2 2" xfId="467" xr:uid="{520E2BD4-5767-46E6-9508-EB8618081C31}"/>
    <cellStyle name="Comma 3 2 2 3" xfId="437" xr:uid="{CF30CD66-93DD-405B-B6D4-836E9B2CAA36}"/>
    <cellStyle name="Comma 3 3" xfId="333" xr:uid="{467BFC50-2651-4E42-B60D-614F8079CA5E}"/>
    <cellStyle name="Comma 3 3 2" xfId="367" xr:uid="{E5F00B20-0238-4E50-B92D-31D30CCEBE46}"/>
    <cellStyle name="Comma 3 3 2 2" xfId="397" xr:uid="{2FB77C2C-6CCE-455F-844A-7030CB8E99F6}"/>
    <cellStyle name="Comma 3 3 2 2 2" xfId="468" xr:uid="{2E83C883-F20B-482C-BB77-20EA0367AD15}"/>
    <cellStyle name="Comma 3 3 2 3" xfId="438" xr:uid="{F44DE03F-7C0E-4AB6-9A31-0DFB92AC2FF4}"/>
    <cellStyle name="Comma 3 4" xfId="368" xr:uid="{501FCD6E-C63A-4578-8C81-16660A2170E9}"/>
    <cellStyle name="Comma 3 4 2" xfId="398" xr:uid="{7F432FB1-A78A-4813-B61F-680FE5699539}"/>
    <cellStyle name="Comma 3 4 2 2" xfId="469" xr:uid="{60B5092B-C206-446C-A1ED-46CB5FE01FCF}"/>
    <cellStyle name="Comma 3 4 3" xfId="439" xr:uid="{D9103DDD-1AC3-4D7C-B7E4-6572CC7CEB0C}"/>
    <cellStyle name="Comma 4" xfId="136" xr:uid="{135E5FAE-A308-4DED-A3D3-9D1F76B15CF2}"/>
    <cellStyle name="Comma 4 2" xfId="145" xr:uid="{A2760165-400E-478B-BF71-E77A50FD0169}"/>
    <cellStyle name="Comma 4 2 2" xfId="280" xr:uid="{B6FC2DF5-F0A5-43F6-A500-ACE269C12992}"/>
    <cellStyle name="Comma 4 2 2 2" xfId="369" xr:uid="{513F05CB-6CEB-4D00-ADA3-146A26014DF7}"/>
    <cellStyle name="Comma 4 2 2 2 2" xfId="399" xr:uid="{4BBA2118-5B9D-468F-8FD1-1BBFA37F3944}"/>
    <cellStyle name="Comma 4 2 2 2 2 2" xfId="470" xr:uid="{1334B516-64E4-46F4-963A-F85EA92D533E}"/>
    <cellStyle name="Comma 4 2 2 2 3" xfId="440" xr:uid="{0769B7AD-B19F-4368-85AA-5554121C83F3}"/>
    <cellStyle name="Comma 4 2 3" xfId="336" xr:uid="{1F8A9465-E898-42B3-9AFE-656F0F27DF0F}"/>
    <cellStyle name="Comma 4 2 3 2" xfId="370" xr:uid="{3B20BD7B-749E-48A7-AB6D-F7CF5577877E}"/>
    <cellStyle name="Comma 4 2 3 2 2" xfId="400" xr:uid="{3A26173D-F952-495C-BED7-4CD1E20B1FC9}"/>
    <cellStyle name="Comma 4 2 3 2 2 2" xfId="471" xr:uid="{C3F34B67-CE1E-4016-A0B2-7E363A429B32}"/>
    <cellStyle name="Comma 4 2 3 2 3" xfId="441" xr:uid="{9C27DD49-01CF-4961-AA5C-C7BFB45D6188}"/>
    <cellStyle name="Comma 4 2 4" xfId="371" xr:uid="{71312752-DAE0-4EA4-A86E-03E7F161D3C8}"/>
    <cellStyle name="Comma 4 2 4 2" xfId="401" xr:uid="{436D6C1E-602A-42DA-8F6F-C5FE069E1193}"/>
    <cellStyle name="Comma 4 2 4 2 2" xfId="472" xr:uid="{9176CB99-50DD-4C10-B417-2B7E672125E2}"/>
    <cellStyle name="Comma 4 2 4 3" xfId="442" xr:uid="{526F1097-FCA5-4352-92D1-B01780D78875}"/>
    <cellStyle name="Comma 4 3" xfId="274" xr:uid="{60E7885D-DD15-4BE6-A693-1ED338F56566}"/>
    <cellStyle name="Comma 4 3 2" xfId="372" xr:uid="{2A70E057-359C-4957-87F6-C4934A822624}"/>
    <cellStyle name="Comma 4 3 2 2" xfId="402" xr:uid="{138977FC-C679-4EC5-B1C7-BFF72AEEEAC8}"/>
    <cellStyle name="Comma 4 3 2 2 2" xfId="473" xr:uid="{F54B441B-B4B3-4218-8D37-76977D896207}"/>
    <cellStyle name="Comma 4 3 2 3" xfId="443" xr:uid="{86A96C3D-465A-4D1A-9481-30E73C3E01B8}"/>
    <cellStyle name="Comma 4 4" xfId="335" xr:uid="{4CEED998-6C00-4282-A632-39B144F695DB}"/>
    <cellStyle name="Comma 4 4 2" xfId="373" xr:uid="{2F1180B9-4FB7-4132-A28F-7848DF3D186C}"/>
    <cellStyle name="Comma 4 4 2 2" xfId="403" xr:uid="{149C735A-2805-4BDA-A2E7-4B678B7F9667}"/>
    <cellStyle name="Comma 4 4 2 2 2" xfId="474" xr:uid="{183CCE48-537F-47B2-B24D-66688FECEF44}"/>
    <cellStyle name="Comma 4 4 2 3" xfId="444" xr:uid="{19CF0742-2A3F-466E-9B2E-893F3B36FE69}"/>
    <cellStyle name="Comma 4 5" xfId="374" xr:uid="{706C6878-D66C-4E46-BE9F-476D6CA6F9D5}"/>
    <cellStyle name="Comma 4 5 2" xfId="404" xr:uid="{D4150BF5-297B-4CE0-BE61-96B31BC5518B}"/>
    <cellStyle name="Comma 4 5 2 2" xfId="475" xr:uid="{0CF16675-FF4A-4B20-A8DA-39F90C203A14}"/>
    <cellStyle name="Comma 4 5 3" xfId="445" xr:uid="{9B37C1BD-2B89-4CAA-B28D-6AC5A392D57B}"/>
    <cellStyle name="Comma 5" xfId="194" xr:uid="{9B322362-69FB-478C-B2A1-9333A8251C95}"/>
    <cellStyle name="Comma 5 2" xfId="327" xr:uid="{D5A24870-D0DD-4B9F-8267-9DB955204095}"/>
    <cellStyle name="Comma 5 2 2" xfId="375" xr:uid="{062635BD-DB6A-4E04-A622-4120F81ACB7F}"/>
    <cellStyle name="Comma 5 2 2 2" xfId="405" xr:uid="{8273A7D8-6AC6-4551-BF12-942E56D3C906}"/>
    <cellStyle name="Comma 5 2 2 2 2" xfId="476" xr:uid="{FEB4A544-515F-4ABC-8DBC-54D5AF525A6D}"/>
    <cellStyle name="Comma 5 2 2 3" xfId="446" xr:uid="{CA9A3B19-0407-4F6E-BC49-F7920F23A589}"/>
    <cellStyle name="Comma 5 2 2 4 14 3" xfId="122" xr:uid="{D0A0047C-F333-450F-AF46-5F432FCB0669}"/>
    <cellStyle name="Comma 5 2 2 4 14 3 2" xfId="264" xr:uid="{B3CA74EA-8F82-4D7C-8F71-2694BC990C68}"/>
    <cellStyle name="Comma 5 2 2 4 14 3 2 2" xfId="376" xr:uid="{83254DCD-A2B8-41E6-9B18-B434BF9BC8F2}"/>
    <cellStyle name="Comma 5 2 2 4 14 3 2 2 2" xfId="406" xr:uid="{EBF23400-19D6-48A2-AD49-3FA0F2873537}"/>
    <cellStyle name="Comma 5 2 2 4 14 3 2 2 2 2" xfId="477" xr:uid="{350D477A-F448-4F3E-9CFA-EEFCF178F080}"/>
    <cellStyle name="Comma 5 2 2 4 14 3 2 2 3" xfId="447" xr:uid="{DF2258F1-C923-4912-B874-82087D3A896A}"/>
    <cellStyle name="Comma 5 2 2 4 14 3 3" xfId="334" xr:uid="{93149196-6166-4C25-82BE-5C6CD26DD656}"/>
    <cellStyle name="Comma 5 2 2 4 14 3 3 2" xfId="377" xr:uid="{78582E91-06EE-4C33-9619-D1016C6BAEC5}"/>
    <cellStyle name="Comma 5 2 2 4 14 3 3 2 2" xfId="407" xr:uid="{3FBE6CE5-DC93-4A45-9577-4450D78EB8CF}"/>
    <cellStyle name="Comma 5 2 2 4 14 3 3 2 2 2" xfId="478" xr:uid="{124F01CF-763C-4C6B-9892-E4AE11B134B2}"/>
    <cellStyle name="Comma 5 2 2 4 14 3 3 2 3" xfId="448" xr:uid="{C31D6538-76B0-4ED3-A16C-67F53A9E871F}"/>
    <cellStyle name="Comma 5 2 2 4 14 3 4" xfId="378" xr:uid="{D31D3AD6-20B1-478A-B072-0CE2EC75AB83}"/>
    <cellStyle name="Comma 5 2 2 4 14 3 4 2" xfId="408" xr:uid="{50294C0E-8917-4EA8-8EE3-6FCBDED1BCDD}"/>
    <cellStyle name="Comma 5 2 2 4 14 3 4 2 2" xfId="479" xr:uid="{EAFF5D60-A72E-48EF-AA0F-15DC4BE7ACDC}"/>
    <cellStyle name="Comma 5 2 2 4 14 3 4 3" xfId="449" xr:uid="{7EA4ABB2-1FA6-4BDF-851B-23BA613392E2}"/>
    <cellStyle name="Comma 5 3" xfId="379" xr:uid="{274D3F0A-0A57-4D33-8317-DA3E47CF2E32}"/>
    <cellStyle name="Comma 5 3 2" xfId="409" xr:uid="{1977FD50-1A8E-4A6F-990B-5C737BDEB53E}"/>
    <cellStyle name="Comma 5 3 2 2" xfId="480" xr:uid="{91E46756-E42D-42FD-A0D6-6B0E58BB5831}"/>
    <cellStyle name="Comma 5 3 3" xfId="450" xr:uid="{ED1DBC58-EAA5-4D61-B106-79A5210D1349}"/>
    <cellStyle name="Comma 6" xfId="380" xr:uid="{A8C553A7-554A-4372-9227-1E6DC8D596CB}"/>
    <cellStyle name="Comma 6 2" xfId="410" xr:uid="{00E111A0-6D35-4EB3-9BE7-4382B83A5FD2}"/>
    <cellStyle name="Comma 6 2 2" xfId="481" xr:uid="{EF148695-8343-48B8-81C2-B6EB9B6382D7}"/>
    <cellStyle name="Comma 6 3" xfId="451" xr:uid="{FA21D374-20C3-470F-8248-405695823DE8}"/>
    <cellStyle name="Comma 7" xfId="411" xr:uid="{9DCBA10B-785B-4989-AE9B-F31D07926753}"/>
    <cellStyle name="Comma 8" xfId="482" xr:uid="{301DEBD4-9632-4FE8-9A7D-E075E3A9EAA3}"/>
    <cellStyle name="Comment" xfId="94" xr:uid="{6EF4BB36-6C6F-44B8-8AC0-4D5F685E0478}"/>
    <cellStyle name="Error checking" xfId="46" xr:uid="{1D6ED82A-EE4E-4815-8675-D7856730BDCF}"/>
    <cellStyle name="Heading 1 2" xfId="51" xr:uid="{37689EC3-D196-4F1F-AAC9-36BF9F349D3A}"/>
    <cellStyle name="Heading 1 3" xfId="35" xr:uid="{6511F0B9-A1AC-4B74-AAC5-B5775E5BB8A9}"/>
    <cellStyle name="Heading 2 2" xfId="36" xr:uid="{7BCE2CF7-9181-43AF-B25C-ACCDCB5156AD}"/>
    <cellStyle name="Heading 3 2" xfId="37" xr:uid="{CFCD0B56-2B35-48A1-950E-841C257CB52F}"/>
    <cellStyle name="Heading 3 2 2" xfId="219" xr:uid="{2EC12CBE-EE09-4347-B8B2-93D8826F984B}"/>
    <cellStyle name="Heading 4 2" xfId="38" xr:uid="{4008CFC8-BBDB-4673-84B7-0378376D5BB3}"/>
    <cellStyle name="Heading 4 2 2" xfId="220" xr:uid="{A4D3A768-3F10-456F-B94B-5F8F76B0C8DB}"/>
    <cellStyle name="Hyperlink" xfId="32" builtinId="8"/>
    <cellStyle name="Hyperlink 2" xfId="63" xr:uid="{10B5A740-0D2C-4A0C-9354-97C8FE4D6025}"/>
    <cellStyle name="Hyperlink 2 2" xfId="413" xr:uid="{90DF8559-DA07-40A3-BF8C-E1FB76C18E72}"/>
    <cellStyle name="Hyperlink 3" xfId="90" xr:uid="{B99DF701-FDED-4DB4-AEED-36B36DC17FC5}"/>
    <cellStyle name="Hyperlink 4" xfId="65" xr:uid="{653B8664-3468-4E62-8C4A-84849C817159}"/>
    <cellStyle name="Hyperlink 5" xfId="412" xr:uid="{191411B5-7C34-421D-A825-3732ADE68519}"/>
    <cellStyle name="Hyperlink 6 3" xfId="89" xr:uid="{5217F8AB-68E1-4FFE-B93D-E7FF6D62239D}"/>
    <cellStyle name="Imported" xfId="41" xr:uid="{933F1AA7-6E5F-4454-8602-4DD0C501CD81}"/>
    <cellStyle name="Imported 2" xfId="141" xr:uid="{093A2A67-5BF1-4E66-90E9-B87B05E5640D}"/>
    <cellStyle name="Imported 2 2" xfId="276" xr:uid="{8ED29743-0FD6-4179-A1C1-2FD88944672E}"/>
    <cellStyle name="Imported 3" xfId="147" xr:uid="{BC5A49FB-C210-44F6-80EC-52942D667844}"/>
    <cellStyle name="Imported 3 2" xfId="282" xr:uid="{DE401460-9094-4B79-A6C4-91401A9134BD}"/>
    <cellStyle name="Imported 4" xfId="155" xr:uid="{783234E3-6C45-41FF-B894-DA4E77D8CEC6}"/>
    <cellStyle name="Imported 4 2" xfId="290" xr:uid="{785C4694-7154-44E0-86EE-540E497B52AF}"/>
    <cellStyle name="Imported 5" xfId="200" xr:uid="{F6B3BFE9-A50C-4277-B62F-5A80805A5BFE}"/>
    <cellStyle name="Level 1" xfId="102" xr:uid="{F25DEF5E-555A-4EBA-8EEF-BA59B791EAEC}"/>
    <cellStyle name="Level 2" xfId="114" xr:uid="{12DBDC38-DCB4-43D7-BCBA-30EF06398D24}"/>
    <cellStyle name="Level 3" xfId="115" xr:uid="{8EFF8102-DA65-4049-AD42-384FDC150E89}"/>
    <cellStyle name="Normal" xfId="0" builtinId="0"/>
    <cellStyle name="Normal - Style1 2" xfId="9" xr:uid="{FA93882A-F2C4-4777-8E8F-ED9217B88554}"/>
    <cellStyle name="Normal - Style1 2 2" xfId="83" xr:uid="{04A8494C-A9DB-4ED7-9D39-0A131E900BAD}"/>
    <cellStyle name="Normal 10" xfId="107" xr:uid="{D311C187-5625-4F05-B5B4-CCBB75559898}"/>
    <cellStyle name="Normal 10 2" xfId="256" xr:uid="{3DC8A01E-DB5F-4DA4-AF76-E4F1C7654075}"/>
    <cellStyle name="Normal 10 2 2 2" xfId="78" xr:uid="{9F7E68AB-D08E-4168-B57E-7D28632C39F6}"/>
    <cellStyle name="Normal 10 2 2 2 2" xfId="243" xr:uid="{851490AF-036B-4110-AC10-3FFAF0435B25}"/>
    <cellStyle name="Normal 10 2 2 2 3" xfId="340" xr:uid="{1CBA9F3F-591E-4361-B729-8260FB17208B}"/>
    <cellStyle name="Normal 10 5" xfId="342" xr:uid="{0F4FC735-986F-4C51-8E6C-BA65B24BD753}"/>
    <cellStyle name="Normal 11" xfId="108" xr:uid="{CDC96CF5-1ABA-42B3-977C-3A28CADB9E5D}"/>
    <cellStyle name="Normal 11 2" xfId="92" xr:uid="{697DADC9-46E9-492A-8324-915965871727}"/>
    <cellStyle name="Normal 11 2 2" xfId="248" xr:uid="{A072CC18-E9EE-4B7D-97E9-B2563E78ECB9}"/>
    <cellStyle name="Normal 11 2 27 3" xfId="345" xr:uid="{D389E8E3-F708-41A3-A734-503BEF879B73}"/>
    <cellStyle name="Normal 11 28 2" xfId="347" xr:uid="{B6F046B7-51AF-463A-9CB0-A621931E69C6}"/>
    <cellStyle name="Normal 11 3" xfId="257" xr:uid="{A1E60454-083B-4462-BFD7-21BF9CDE66BA}"/>
    <cellStyle name="Normal 12" xfId="105" xr:uid="{3504630A-8528-4F2F-8118-6EEE31BD1805}"/>
    <cellStyle name="Normal 12 2" xfId="255" xr:uid="{7CB9DA17-0888-481B-8F29-0EAC3E37AEA1}"/>
    <cellStyle name="Normal 13" xfId="103" xr:uid="{ADDD6AD7-A313-4FDC-B5B8-D9C5744EA5BC}"/>
    <cellStyle name="Normal 13 2" xfId="253" xr:uid="{8D3A69C5-350B-4536-9197-BA1BE484AC05}"/>
    <cellStyle name="Normal 14" xfId="111" xr:uid="{D2CDE6CE-9C83-42A1-87CE-27F8AC9CEEC3}"/>
    <cellStyle name="Normal 14 10 18" xfId="11" xr:uid="{489C16B8-ECF5-4440-9A65-7B8675210B62}"/>
    <cellStyle name="Normal 14 2" xfId="260" xr:uid="{F89CC558-2D85-4D37-B1C8-1DF7E1E602F5}"/>
    <cellStyle name="Normal 15" xfId="110" xr:uid="{8C01BE91-0736-4024-9DE6-FCA27E64FBA3}"/>
    <cellStyle name="Normal 15 2" xfId="259" xr:uid="{C8B46EB0-87F8-4413-8C4E-CD4D06A5187D}"/>
    <cellStyle name="Normal 15 2 2" xfId="127" xr:uid="{26C80BF7-A58B-47C9-9314-2280C06C0C67}"/>
    <cellStyle name="Normal 16" xfId="106" xr:uid="{182AE972-B89F-4E0F-9230-9248932A460A}"/>
    <cellStyle name="Normal 16 3 2 2 3 14 3" xfId="152" xr:uid="{CDB54A61-A11F-44C0-9E54-555D80D36EE6}"/>
    <cellStyle name="Normal 16 3 2 2 3 14 3 2" xfId="182" xr:uid="{C704C475-8255-456C-B002-E24A09E17080}"/>
    <cellStyle name="Normal 16 3 2 2 3 14 3 2 2" xfId="316" xr:uid="{A92A656A-1C04-4437-9074-D8FE3C5D90D1}"/>
    <cellStyle name="Normal 16 3 2 2 3 14 3 3" xfId="287" xr:uid="{32C7D758-BD65-4D7E-9CC8-19FF6B34999A}"/>
    <cellStyle name="Normal 16 3 2 4 14 3 2" xfId="204" xr:uid="{B83BAB0D-8462-4B2A-8F2D-7D2CF3EF74F3}"/>
    <cellStyle name="Normal 17" xfId="62" xr:uid="{A1D36180-733E-484C-ACE1-31E0CF979209}"/>
    <cellStyle name="Normal 17 2" xfId="231" xr:uid="{58490F20-C773-46AC-9067-95839E4A8775}"/>
    <cellStyle name="Normal 18" xfId="75" xr:uid="{9E5E39C5-E2CC-4656-A730-11AE8499D644}"/>
    <cellStyle name="Normal 18 2" xfId="241" xr:uid="{7621C9A3-328C-4904-A0E5-C1DC986FF692}"/>
    <cellStyle name="Normal 18 6 2 3 3" xfId="24" xr:uid="{D845E28C-F022-448C-926A-E8581FD5B7C2}"/>
    <cellStyle name="Normal 18 6 2 3 3 2" xfId="213" xr:uid="{B0CA1495-2E5D-4356-BE7C-333685F160AC}"/>
    <cellStyle name="Normal 19" xfId="109" xr:uid="{CB4B230A-395E-4BD7-81BC-B00F07FAECDB}"/>
    <cellStyle name="Normal 19 2" xfId="258" xr:uid="{86F2E013-010C-4034-8C34-3F790B747ED0}"/>
    <cellStyle name="Normal 2" xfId="27" xr:uid="{3765CA79-C7B0-423C-B0D2-FB39BE4E5284}"/>
    <cellStyle name="Normal 2 10" xfId="15" xr:uid="{767C4B6F-4C94-4A4A-A991-D2080F157520}"/>
    <cellStyle name="Normal 2 11 4" xfId="343" xr:uid="{449A1400-066B-4F8E-B7C4-295090FEDBC5}"/>
    <cellStyle name="Normal 2 2" xfId="49" xr:uid="{5E35E939-BF2A-4740-961D-3EC978B885EE}"/>
    <cellStyle name="Normal 2 2 2 2 2" xfId="202" xr:uid="{A9DBA2E6-8247-444E-A36D-D686CF33121C}"/>
    <cellStyle name="Normal 2 2 4" xfId="341" xr:uid="{79323B82-5A73-40DA-AC4C-EFEC865E46A9}"/>
    <cellStyle name="Normal 2 3" xfId="169" xr:uid="{A3955099-D3C7-495D-B9A7-6E18A693BA15}"/>
    <cellStyle name="Normal 2 3 2" xfId="304" xr:uid="{3C265C39-9BF0-4EF0-8387-62A275CBC5A4}"/>
    <cellStyle name="Normal 2 3 85" xfId="119" xr:uid="{4AAD960E-06B9-4D81-8BAF-6646E3EA8F81}"/>
    <cellStyle name="Normal 2 5 2 4 15 2 3 2 2" xfId="84" xr:uid="{90FD8058-77D8-4210-8DDD-DF7F960D5205}"/>
    <cellStyle name="Normal 2 5 2 4 15 2 3 2 2 2" xfId="245" xr:uid="{5B52CC72-33A0-43C6-9C7B-FBF20296F181}"/>
    <cellStyle name="Normal 2 70 2" xfId="18" xr:uid="{2C5701A4-3E8C-40D3-A40E-3179C87A594E}"/>
    <cellStyle name="Normal 20" xfId="61" xr:uid="{779268A3-88D2-4D97-BBD5-59734ECDFED4}"/>
    <cellStyle name="Normal 20 2" xfId="230" xr:uid="{CA14CAEE-A137-4CFC-AFDC-C70881287BC7}"/>
    <cellStyle name="Normal 21" xfId="104" xr:uid="{DA86FBD6-D960-4F90-B768-C18FB2BEC9B2}"/>
    <cellStyle name="Normal 21 2" xfId="254" xr:uid="{D0CAA60E-4FF7-4D36-9DBB-F9E43AD13D26}"/>
    <cellStyle name="Normal 22" xfId="112" xr:uid="{5B0AEEFE-6BAA-45EA-98DD-74984FBA90FB}"/>
    <cellStyle name="Normal 22 2" xfId="261" xr:uid="{8CA2004D-291B-4F6D-AF88-67A12049B199}"/>
    <cellStyle name="Normal 226" xfId="138" xr:uid="{B06A4EB5-8240-4078-93DB-06C4019C955A}"/>
    <cellStyle name="Normal 23" xfId="113" xr:uid="{75C552D9-C591-4C32-BDB4-9027D8749730}"/>
    <cellStyle name="Normal 23 2" xfId="262" xr:uid="{C5344D5C-F0E1-43C6-941E-4013471F9EE2}"/>
    <cellStyle name="Normal 24" xfId="126" xr:uid="{C6437101-55C8-4323-8147-CBA494BA2601}"/>
    <cellStyle name="Normal 24 2" xfId="265" xr:uid="{18CB428E-92D4-4A05-A882-3E1FB7C38EF2}"/>
    <cellStyle name="Normal 25" xfId="175" xr:uid="{3E7965D4-D3CA-48F0-8884-C0B8F085A92C}"/>
    <cellStyle name="Normal 25 2" xfId="310" xr:uid="{86383D7C-47DB-40A5-A8B6-813A2D926611}"/>
    <cellStyle name="Normal 26" xfId="177" xr:uid="{95080BC4-326B-44DA-B7DE-1A49A2503563}"/>
    <cellStyle name="Normal 26 2" xfId="312" xr:uid="{C772F830-2721-4CF4-8E22-0E28EBDAAF5E}"/>
    <cellStyle name="Normal 27" xfId="192" xr:uid="{87BC338E-3969-4978-B7C2-4BAEB4BF746E}"/>
    <cellStyle name="Normal 27 2" xfId="325" xr:uid="{506428A6-838F-4E6B-9778-4A4F619B05C8}"/>
    <cellStyle name="Normal 28" xfId="205" xr:uid="{47DDB0A1-8CA5-4C17-9F87-81471CBE6557}"/>
    <cellStyle name="Normal 29" xfId="483" xr:uid="{45BDF3FE-7914-4060-A8FD-BF4D42729588}"/>
    <cellStyle name="Normal 3" xfId="33" xr:uid="{99C52260-1ECC-4CCB-9205-E8143E06B94C}"/>
    <cellStyle name="Normal 3 11" xfId="93" xr:uid="{EC73308A-3E97-4BB0-9940-1C721306C408}"/>
    <cellStyle name="Normal 3 2" xfId="57" xr:uid="{08FF4984-03D9-4CC7-BE1E-1A95A41763E1}"/>
    <cellStyle name="Normal 3 3" xfId="218" xr:uid="{2E687442-4F11-4C3A-B6FA-6A66AA0793F9}"/>
    <cellStyle name="Normal 3 3 2 5 10 2" xfId="82" xr:uid="{CA1BDAE0-C8CE-4125-9031-286A43E18E96}"/>
    <cellStyle name="Normal 30" xfId="348" xr:uid="{0B97B2B6-5817-4D20-B820-52CA5DCAD17A}"/>
    <cellStyle name="Normal 31" xfId="349" xr:uid="{44355097-2F36-4FC8-8BBA-A36139A8BAF9}"/>
    <cellStyle name="Normal 4" xfId="42" xr:uid="{395F4831-31F0-4DE4-9F50-5F5595F00AFE}"/>
    <cellStyle name="Normal 4 2" xfId="5" xr:uid="{1B4782D6-348D-4746-AD09-F9B9F1DE4A37}"/>
    <cellStyle name="Normal 4 2 2" xfId="191" xr:uid="{52FEF9AA-1F2B-4627-B494-F26510BA4882}"/>
    <cellStyle name="Normal 4 2 24" xfId="91" xr:uid="{6C244B43-DF45-420D-94FF-1B19AAFCD1DD}"/>
    <cellStyle name="Normal 4 3" xfId="137" xr:uid="{320185E4-2BA9-4D43-8765-AD13474AA822}"/>
    <cellStyle name="Normal 4 4" xfId="223" xr:uid="{80AE363A-A87C-44BA-80AD-CFD39B2A0D0B}"/>
    <cellStyle name="Normal 4 85" xfId="120" xr:uid="{3FADEC7E-12B9-4E4E-BD9F-9D9B87FC9BF8}"/>
    <cellStyle name="Normal 4 85 2" xfId="263" xr:uid="{20E4759E-5FCB-4878-B04B-9A38589BE0C2}"/>
    <cellStyle name="Normal 5" xfId="52" xr:uid="{F5B5F21F-BF43-473F-80DF-8FA2DF60E5A0}"/>
    <cellStyle name="Normal 5 2" xfId="227" xr:uid="{281D6C53-4E96-45F4-8601-ABC7889A67CB}"/>
    <cellStyle name="Normal 58 3 2 3 3" xfId="26" xr:uid="{8F585789-3B3D-4A55-932E-1AEF47F036B5}"/>
    <cellStyle name="Normal 58 3 2 3 3 2" xfId="215" xr:uid="{A63CEE82-5CAE-47E4-B313-F1018EA7357C}"/>
    <cellStyle name="Normal 58 4 2 2" xfId="20" xr:uid="{FB00E3C6-368C-4D21-A20B-151A1184CBD4}"/>
    <cellStyle name="Normal 58 4 2 2 2" xfId="72" xr:uid="{ABBA3AEE-5951-4076-9C3D-3B357F249032}"/>
    <cellStyle name="Normal 58 4 2 2 2 2" xfId="238" xr:uid="{66075A4E-5B98-4C14-891F-B8AC04D6E1B0}"/>
    <cellStyle name="Normal 58 4 2 2 3" xfId="210" xr:uid="{76C5B433-B41E-4E74-BA42-7CD33DD5FB9B}"/>
    <cellStyle name="Normal 58 4 2 3" xfId="70" xr:uid="{1A5E0E38-5392-42F2-BD44-56C03FDEC2D8}"/>
    <cellStyle name="Normal 58 4 2 3 2" xfId="236" xr:uid="{95180374-4770-46A0-A611-45907795BE18}"/>
    <cellStyle name="Normal 58 4 2 4" xfId="69" xr:uid="{75FD2499-6D81-41E4-8E4E-A0F520E41FE0}"/>
    <cellStyle name="Normal 58 4 2 4 2" xfId="235" xr:uid="{443AD356-0B77-4B4F-9C42-C7FB0E759017}"/>
    <cellStyle name="Normal 58 4 2 5" xfId="66" xr:uid="{65453E2B-9CC2-4173-8440-ABF1D84DE4EF}"/>
    <cellStyle name="Normal 58 4 2 5 2" xfId="74" xr:uid="{864D9858-C3AF-42CB-9BEB-AB033A6B672C}"/>
    <cellStyle name="Normal 58 4 2 5 2 2" xfId="240" xr:uid="{16899C89-C94E-4F65-8823-A9AC6229DD29}"/>
    <cellStyle name="Normal 58 4 2 5 3" xfId="190" xr:uid="{47CE11BE-8E29-41DE-8C00-02897F864CA2}"/>
    <cellStyle name="Normal 58 4 2 5 3 2" xfId="324" xr:uid="{2293AC0B-C134-473A-A82A-F66B9AA266D4}"/>
    <cellStyle name="Normal 58 4 2 5 4" xfId="199" xr:uid="{83142E7E-C2A0-4322-945D-FD5318682CE9}"/>
    <cellStyle name="Normal 58 4 2 6" xfId="14" xr:uid="{78DE1022-038D-459D-BCA6-5A2B2DABF11E}"/>
    <cellStyle name="Normal 58 4 2 6 2" xfId="142" xr:uid="{33439B98-01F7-4712-BA14-6B1C6AC59185}"/>
    <cellStyle name="Normal 58 4 2 6 2 2" xfId="277" xr:uid="{EE9EEA0B-FEDB-4403-A2B6-13B710802319}"/>
    <cellStyle name="Normal 58 4 2 6 3" xfId="148" xr:uid="{95541F1D-1917-4E4C-BABC-54AEF77DD499}"/>
    <cellStyle name="Normal 58 4 2 6 3 2" xfId="283" xr:uid="{45258D95-8A3A-4989-8C71-69CC6CDF9B0E}"/>
    <cellStyle name="Normal 58 4 2 6 4" xfId="156" xr:uid="{B4C36590-6051-491F-960D-A78232AEB8C6}"/>
    <cellStyle name="Normal 58 4 2 6 4 2" xfId="291" xr:uid="{6F24D0AB-7CBC-41C6-81A7-E1BBC6D9FB0D}"/>
    <cellStyle name="Normal 58 4 2 6 5" xfId="201" xr:uid="{89CCBFBA-EE3F-46F6-8E72-2173A347687A}"/>
    <cellStyle name="Normal 58 4 2 6 9" xfId="419" xr:uid="{CD2D3933-091B-4E71-BB51-87763B32F5A4}"/>
    <cellStyle name="Normal 58 4 2 7" xfId="71" xr:uid="{DB4BAA5D-ABBA-4D2F-8481-C3F8DC0CDAD1}"/>
    <cellStyle name="Normal 58 4 2 7 2" xfId="237" xr:uid="{694D5B54-B3D7-4F47-9573-BFA2000A6838}"/>
    <cellStyle name="Normal 58 4 3 2" xfId="21" xr:uid="{4B015E42-A7B5-48E4-9A88-B630543DC24B}"/>
    <cellStyle name="Normal 58 4 3 2 2" xfId="211" xr:uid="{E59FCE82-9431-4325-94B1-7F2300F8DAD6}"/>
    <cellStyle name="Normal 58 4 3 3" xfId="68" xr:uid="{0B321BD3-7D7C-475D-9772-099D74C1D2E3}"/>
    <cellStyle name="Normal 58 4 3 3 2" xfId="234" xr:uid="{A664EFC8-B56C-436B-A538-A1E4A34983FC}"/>
    <cellStyle name="Normal 58 4 3 4" xfId="58" xr:uid="{CCEB2F6B-4072-4D33-BA58-3F5082EF6270}"/>
    <cellStyle name="Normal 58 4 3 4 2" xfId="228" xr:uid="{3F9BFA4F-2209-40D4-AD9F-2753800641A1}"/>
    <cellStyle name="Normal 58 4 3 5" xfId="3" xr:uid="{E4EC9031-7DE1-4CB1-B6DC-95E81F6D18E4}"/>
    <cellStyle name="Normal 58 4 3 5 10" xfId="187" xr:uid="{5FA8230F-E690-44A7-8CAF-6A7BAA23C08C}"/>
    <cellStyle name="Normal 58 4 3 5 10 2" xfId="321" xr:uid="{FB72ACBF-39A5-42E8-A019-2F2E93EE3BE5}"/>
    <cellStyle name="Normal 58 4 3 5 10 2 2" xfId="415" xr:uid="{62CA9753-B099-4B0E-9F86-0C2A4AC5B3A6}"/>
    <cellStyle name="Normal 58 4 3 5 11" xfId="195" xr:uid="{0A4EF938-4149-4906-9CBF-DE79BB9BDC2A}"/>
    <cellStyle name="Normal 58 4 3 5 11 2" xfId="328" xr:uid="{13A8A37C-051C-46CE-AC51-93267B360211}"/>
    <cellStyle name="Normal 58 4 3 5 12" xfId="196" xr:uid="{65B1CE38-546F-41BE-9442-88B689B4EAEA}"/>
    <cellStyle name="Normal 58 4 3 5 12 3" xfId="414" xr:uid="{8847BE20-EA6C-4EE9-99F4-3A78771D31D4}"/>
    <cellStyle name="Normal 58 4 3 5 2" xfId="73" xr:uid="{F8A7B27B-A27F-4E7A-88D3-D65FDA7349BA}"/>
    <cellStyle name="Normal 58 4 3 5 2 2" xfId="153" xr:uid="{FF00CD30-5C5A-4E81-9807-C40E8C82F938}"/>
    <cellStyle name="Normal 58 4 3 5 2 2 2" xfId="288" xr:uid="{1CE04AE2-BB57-4B8D-84B0-FE7371E5CAA1}"/>
    <cellStyle name="Normal 58 4 3 5 2 3" xfId="239" xr:uid="{9AB32BAD-AA50-4813-8F2C-28D73870E0C1}"/>
    <cellStyle name="Normal 58 4 3 5 3" xfId="128" xr:uid="{762FF354-8FCD-4063-BDCC-5B3AF1B37362}"/>
    <cellStyle name="Normal 58 4 3 5 3 2" xfId="266" xr:uid="{26AB06C5-6443-47E1-94F4-CD5F9E993A38}"/>
    <cellStyle name="Normal 58 4 3 5 4" xfId="131" xr:uid="{892DA232-C8E9-46F2-879E-DD7E4D8DF1DB}"/>
    <cellStyle name="Normal 58 4 3 5 4 2" xfId="134" xr:uid="{86194B31-BC36-4A18-A2D3-7F72776161B0}"/>
    <cellStyle name="Normal 58 4 3 5 4 2 2" xfId="272" xr:uid="{5288CB78-787F-4B1D-BCED-38069A8304C6}"/>
    <cellStyle name="Normal 58 4 3 5 4 3" xfId="143" xr:uid="{6D31E2B4-4005-40F4-B02E-552FF2184204}"/>
    <cellStyle name="Normal 58 4 3 5 4 3 2" xfId="278" xr:uid="{C17C4AF8-6110-4076-801F-1E7B8CF4B652}"/>
    <cellStyle name="Normal 58 4 3 5 4 4" xfId="269" xr:uid="{70A145BB-D738-4BC9-9A0E-E50CC625699A}"/>
    <cellStyle name="Normal 58 4 3 5 5" xfId="149" xr:uid="{DB06E707-3140-4231-B7C6-F5F1A2AB7EAE}"/>
    <cellStyle name="Normal 58 4 3 5 5 2" xfId="159" xr:uid="{3DDD8F72-BC9B-4D09-8EA0-3BC0000758D2}"/>
    <cellStyle name="Normal 58 4 3 5 5 2 2" xfId="294" xr:uid="{738C396F-5375-45A2-8D58-25D05BA5C13D}"/>
    <cellStyle name="Normal 58 4 3 5 5 3" xfId="165" xr:uid="{6A908972-50AD-4B2C-9E09-6BD98C70147D}"/>
    <cellStyle name="Normal 58 4 3 5 5 3 2" xfId="300" xr:uid="{ED0FAB34-2CE7-4777-AAD0-C515AA735E90}"/>
    <cellStyle name="Normal 58 4 3 5 5 4" xfId="181" xr:uid="{8EEE362E-78B9-4C14-9E18-634372E07063}"/>
    <cellStyle name="Normal 58 4 3 5 5 4 2" xfId="315" xr:uid="{C1AAC693-29E9-4570-950D-3D310E91577E}"/>
    <cellStyle name="Normal 58 4 3 5 5 5" xfId="184" xr:uid="{684209C6-EAD1-4C49-946F-33F75F202EEE}"/>
    <cellStyle name="Normal 58 4 3 5 5 5 2" xfId="318" xr:uid="{7682C1BE-AC23-4DC4-BCEA-99934A6392FC}"/>
    <cellStyle name="Normal 58 4 3 5 5 6" xfId="284" xr:uid="{69ECC658-11CF-40CA-8EC1-7C06E585C5FF}"/>
    <cellStyle name="Normal 58 4 3 5 6" xfId="157" xr:uid="{45C0E5A5-B47E-49D5-9AF0-099EB5DF3728}"/>
    <cellStyle name="Normal 58 4 3 5 6 2" xfId="162" xr:uid="{BECB4B9D-DCB4-4C75-B25C-C698EC8C5205}"/>
    <cellStyle name="Normal 58 4 3 5 6 2 2" xfId="297" xr:uid="{F2DEABD0-BCD8-47CD-8D63-E177ECBEB7CC}"/>
    <cellStyle name="Normal 58 4 3 5 6 3" xfId="292" xr:uid="{02B8244A-1CDF-48FC-BCF8-5A434CEE2882}"/>
    <cellStyle name="Normal 58 4 3 5 7" xfId="164" xr:uid="{352303CA-20E1-4911-85DF-ACFF20E46CC5}"/>
    <cellStyle name="Normal 58 4 3 5 7 2" xfId="299" xr:uid="{CDC303FB-1BB4-4241-B982-C884B7C4B874}"/>
    <cellStyle name="Normal 58 4 3 5 8" xfId="171" xr:uid="{5B47CF14-2328-4749-B565-13F1C2081F87}"/>
    <cellStyle name="Normal 58 4 3 5 8 2" xfId="306" xr:uid="{45809396-DE69-462F-AD03-ACDA76B071CD}"/>
    <cellStyle name="Normal 58 4 3 5 9" xfId="176" xr:uid="{38CBF191-CA34-486C-99A0-452B7DC42AE9}"/>
    <cellStyle name="Normal 58 4 3 5 9 2" xfId="311" xr:uid="{5D3CA084-9926-4557-BD36-28584FEF3292}"/>
    <cellStyle name="Normal 58 4 3 6" xfId="6" xr:uid="{42F98A21-5F7B-437C-9304-E483CD07E772}"/>
    <cellStyle name="Normal 58 4 3 6 10 2" xfId="416" xr:uid="{43CD8120-8EB0-4901-A729-15B6B56DF1E1}"/>
    <cellStyle name="Normal 58 4 3 6 13" xfId="417" xr:uid="{5FA5B86C-573F-49CC-B1C0-FE7F34B7F68C}"/>
    <cellStyle name="Normal 58 4 3 6 2" xfId="129" xr:uid="{AA193A71-3D28-4DF2-B33A-51A66B36FE35}"/>
    <cellStyle name="Normal 58 4 3 6 2 2" xfId="154" xr:uid="{25540B12-F084-4F63-A6B4-5BE2A3241B7B}"/>
    <cellStyle name="Normal 58 4 3 6 2 2 2" xfId="289" xr:uid="{818F05D1-DC28-45DA-AEC7-19743BC58D85}"/>
    <cellStyle name="Normal 58 4 3 6 2 3" xfId="267" xr:uid="{D6D5B44B-924F-419C-A21F-15DC1F395BA8}"/>
    <cellStyle name="Normal 58 4 3 6 3" xfId="132" xr:uid="{58D36C62-C272-49A7-A160-DD8566C37541}"/>
    <cellStyle name="Normal 58 4 3 6 3 2" xfId="270" xr:uid="{F8CB1D40-DF6D-4E2C-8D14-959F023F9D8F}"/>
    <cellStyle name="Normal 58 4 3 6 4" xfId="140" xr:uid="{57FC3B0B-8E92-4ED9-9B38-3611E3A36FC2}"/>
    <cellStyle name="Normal 58 4 3 6 4 2" xfId="275" xr:uid="{110598CB-A067-4593-A162-34BBF334B5B5}"/>
    <cellStyle name="Normal 58 4 3 6 5" xfId="146" xr:uid="{88460D3F-D409-47B6-B690-87FCE48CECCC}"/>
    <cellStyle name="Normal 58 4 3 6 5 2" xfId="281" xr:uid="{F8D6C1C7-1EF3-47FA-8741-6F66CABFA108}"/>
    <cellStyle name="Normal 58 4 3 6 6" xfId="150" xr:uid="{A55EA6AB-C317-4064-B177-A834879DD275}"/>
    <cellStyle name="Normal 58 4 3 6 6 2" xfId="160" xr:uid="{86F6B84A-37EF-4AD7-8A5C-A0C1910B43F7}"/>
    <cellStyle name="Normal 58 4 3 6 6 2 2" xfId="295" xr:uid="{2895D9D4-23FA-4247-ACF5-1CF8362A52D9}"/>
    <cellStyle name="Normal 58 4 3 6 6 3" xfId="166" xr:uid="{6F47D4D7-E07B-44EA-AFB9-5E6C14171485}"/>
    <cellStyle name="Normal 58 4 3 6 6 3 2" xfId="301" xr:uid="{8D06DD6C-FD52-47D9-B437-39011C225E31}"/>
    <cellStyle name="Normal 58 4 3 6 6 4" xfId="185" xr:uid="{A0D7876B-85FD-46A3-98F7-FA97EA6A274D}"/>
    <cellStyle name="Normal 58 4 3 6 6 4 2" xfId="319" xr:uid="{C20DF862-56C7-416C-97FB-DB5D622FC7C8}"/>
    <cellStyle name="Normal 58 4 3 6 6 5" xfId="285" xr:uid="{7D90DBC0-8FCE-42C3-9380-42FAA538C128}"/>
    <cellStyle name="Normal 58 4 3 6 7" xfId="179" xr:uid="{C538E093-E501-424D-B9E3-5C8744412E12}"/>
    <cellStyle name="Normal 58 4 3 6 7 2" xfId="313" xr:uid="{CF2EC7CB-CA43-418E-9AD4-1E5284DF4419}"/>
    <cellStyle name="Normal 58 4 3 6 8" xfId="188" xr:uid="{56543BA8-5E47-4CA0-9581-BF8386E80A58}"/>
    <cellStyle name="Normal 58 4 3 6 8 2" xfId="322" xr:uid="{6F7EEDC1-7D42-4FE6-A8E3-1EA0211A2B7A}"/>
    <cellStyle name="Normal 58 4 3 6 9" xfId="197" xr:uid="{68369D23-982F-4C6B-BEC0-CF458C296EBA}"/>
    <cellStyle name="Normal 58 4 3 7" xfId="7" xr:uid="{1483979D-12E1-460E-9DA2-B801DBE33A1B}"/>
    <cellStyle name="Normal 58 4 3 7 2" xfId="206" xr:uid="{3913640D-80CA-4875-A245-A8731EA3BCA9}"/>
    <cellStyle name="Normal 6" xfId="59" xr:uid="{BFB8E12E-C1CA-48CF-A6A1-22A8D129FAD3}"/>
    <cellStyle name="Normal 6 2" xfId="229" xr:uid="{BB0B8017-BEC0-4B25-8837-1D967FD24E6A}"/>
    <cellStyle name="Normal 60 2 2" xfId="81" xr:uid="{927C557A-C53F-44F9-907F-E9B7FB1FACB8}"/>
    <cellStyle name="Normal 60 2 2 2" xfId="244" xr:uid="{EA4BC769-E71E-4E3E-A2D3-251DB6BD2587}"/>
    <cellStyle name="Normal 61 3 2" xfId="77" xr:uid="{73619C28-DFDF-45D4-B311-4701957E8366}"/>
    <cellStyle name="Normal 61 3 2 2" xfId="242" xr:uid="{25584172-2598-481F-98A5-FEC72F1A5C13}"/>
    <cellStyle name="Normal 62 2 2 2" xfId="88" xr:uid="{C7118541-EE06-40D5-A9C4-332D2B26FC6C}"/>
    <cellStyle name="Normal 62 2 2 2 2" xfId="247" xr:uid="{99D32A53-A55F-4AB4-87AA-9EFC3D80ECB9}"/>
    <cellStyle name="Normal 63 2 3 2" xfId="13" xr:uid="{A7B89B40-CAA0-46F6-A8B0-2FA5DF83E5E8}"/>
    <cellStyle name="Normal 63 2 3 2 2" xfId="208" xr:uid="{67C8A685-219B-4489-B513-B197C0BE7BC5}"/>
    <cellStyle name="Normal 63 3 2" xfId="31" xr:uid="{1CAD544B-C9EC-4228-800D-B9F893D8E45C}"/>
    <cellStyle name="Normal 63 3 2 2" xfId="217" xr:uid="{2845C21B-2B4A-4E90-9B9A-DFD9C7979FC9}"/>
    <cellStyle name="Normal 63 3 3 2" xfId="56" xr:uid="{693EEB26-59F3-49E6-BD7E-62D7CB5C19EF}"/>
    <cellStyle name="Normal 63 5" xfId="121" xr:uid="{5D54595C-D0EE-466C-8369-18529B9BA687}"/>
    <cellStyle name="Normal 64 3 2 2 3" xfId="10" xr:uid="{6E40D60E-1ABF-4380-BFCF-F1EEF820F463}"/>
    <cellStyle name="Normal 64 3 2 2 3 2" xfId="168" xr:uid="{F6874315-5AE6-4E31-821A-AA192D9E7F88}"/>
    <cellStyle name="Normal 64 3 2 2 3 2 2" xfId="303" xr:uid="{B0518390-6D4B-49CF-A7BE-779554884F48}"/>
    <cellStyle name="Normal 64 3 2 2 3 3" xfId="207" xr:uid="{0061DF71-B01E-4759-9BA5-6A6FECF189D6}"/>
    <cellStyle name="Normal 64 4" xfId="124" xr:uid="{3053DB65-F33C-4435-BCAA-5A22DDD05025}"/>
    <cellStyle name="Normal 66 2 4" xfId="19" xr:uid="{66946D13-05BF-413A-8FA1-2A0D0E29D134}"/>
    <cellStyle name="Normal 66 2 4 2" xfId="209" xr:uid="{1747BE62-642D-46C3-A01F-18AF6CEA6943}"/>
    <cellStyle name="Normal 68 2 3" xfId="174" xr:uid="{5A82A938-4404-440E-B1DB-B2100B7B3C77}"/>
    <cellStyle name="Normal 68 2 3 2" xfId="309" xr:uid="{4402B9E0-1D76-4E7E-A60E-ECCFA0CAF9B0}"/>
    <cellStyle name="Normal 7" xfId="1" xr:uid="{6B333EB2-F77A-40E6-B0A6-2BE6BF3F72A1}"/>
    <cellStyle name="Normal 7 2" xfId="117" xr:uid="{5FC485A7-96FE-4CD2-B0D6-FBE82A833421}"/>
    <cellStyle name="Normal 7 2 2" xfId="22" xr:uid="{6E8A9A19-EC40-4D26-B76B-3F414C963398}"/>
    <cellStyle name="Normal 7 4" xfId="116" xr:uid="{B2FE7DA3-B5BF-46FA-9B02-F9B5224A4682}"/>
    <cellStyle name="Normal 7 4 2" xfId="125" xr:uid="{002D7D23-2849-4A0C-860F-FC66A19E6ED7}"/>
    <cellStyle name="Normal 7 5 2" xfId="178" xr:uid="{7DFEE2C6-2D1A-4311-B762-4332581F8630}"/>
    <cellStyle name="Normal 7 79" xfId="80" xr:uid="{A8D6534C-8F63-4882-87B0-1A3306428727}"/>
    <cellStyle name="Normal 70" xfId="53" xr:uid="{63B21710-F2D8-45DC-BE9C-854E720C1A15}"/>
    <cellStyle name="Normal 8" xfId="64" xr:uid="{A34BAF09-4FF4-4E46-9313-54129104C93C}"/>
    <cellStyle name="Normal 8 2" xfId="232" xr:uid="{02B2A5C8-3507-4E8C-8B37-4FE15924E5E4}"/>
    <cellStyle name="Normal 80" xfId="338" xr:uid="{D1461913-F5FC-4816-938A-48EC7A32C727}"/>
    <cellStyle name="Normal 9" xfId="67" xr:uid="{F456B2FE-9519-4577-87BC-9E4E9DA778E1}"/>
    <cellStyle name="Normal 9 125" xfId="100" xr:uid="{C9ECFDEB-72AC-458E-96AC-0E546315690B}"/>
    <cellStyle name="Normal 9 2" xfId="233" xr:uid="{BECAFB96-EF51-40F2-8946-D3ECDDAF55FF}"/>
    <cellStyle name="Normal_BPQ template v1 from NGT 22 June" xfId="4" xr:uid="{753E4B90-790F-45A8-BC08-11AD212BB0E7}"/>
    <cellStyle name="Normal_RAV tables" xfId="54" xr:uid="{FCE72583-29F2-4787-83ED-1B92C9364057}"/>
    <cellStyle name="Normal_risk table" xfId="139" xr:uid="{7EA13520-6D72-483E-8912-276AAE3ACBD8}"/>
    <cellStyle name="Outputs" xfId="43" xr:uid="{A573584B-E862-4C09-A0A4-A95D1C897D81}"/>
    <cellStyle name="Outputs 2" xfId="224" xr:uid="{C4A53D47-98BE-428B-AEBF-E0BE598F2F2E}"/>
    <cellStyle name="PCFM_Calculation" xfId="485" xr:uid="{2FF250C6-5ACA-4220-B238-CE1F0A6FA5F6}"/>
    <cellStyle name="Percent" xfId="484" builtinId="5"/>
    <cellStyle name="Percent 2" xfId="29" xr:uid="{9EFC3E5B-92C7-47B4-8C94-68D430BD3FB8}"/>
    <cellStyle name="Percent 2 10" xfId="98" xr:uid="{43981619-4CC3-46C8-BB17-F441A281FAE0}"/>
    <cellStyle name="Percent 2 2" xfId="101" xr:uid="{A5D0DA71-16F5-493B-8362-ABF44EE78BB3}"/>
    <cellStyle name="Percent 2 2 2" xfId="252" xr:uid="{5E727928-1EE0-4854-B211-DE049A6C03AD}"/>
    <cellStyle name="Percent 2 2 50" xfId="339" xr:uid="{D88A06A5-6715-48E0-AA16-AE75E3DC58CB}"/>
    <cellStyle name="Percent 3" xfId="48" xr:uid="{5AB87C14-E1A7-44D3-9D0A-1670F8A86918}"/>
    <cellStyle name="Percent 3 2" xfId="226" xr:uid="{DD841A58-B771-4F69-A400-8D79CB89FDD1}"/>
    <cellStyle name="Percent 4" xfId="60" xr:uid="{72271278-99D2-4480-A3F1-A06396CDDB60}"/>
    <cellStyle name="Percent 4 2" xfId="118" xr:uid="{7CE92A4E-9AF9-4865-98BB-D34AB2743F14}"/>
    <cellStyle name="Percent 5" xfId="135" xr:uid="{BC226EB7-B15A-4BF4-ABBD-596D795881C7}"/>
    <cellStyle name="Percent 5 2" xfId="144" xr:uid="{C3A72EEE-0CB3-4271-8F46-F5215AD99EA1}"/>
    <cellStyle name="Percent 5 2 2" xfId="279" xr:uid="{5FB71A9E-EBF9-44C7-9837-DA871DFDD09F}"/>
    <cellStyle name="Percent 5 3" xfId="273" xr:uid="{6B2E2D9F-844B-4D49-A42F-FBB08D1320BE}"/>
    <cellStyle name="Percent 6" xfId="193" xr:uid="{193B066B-17DC-4A26-A3CC-2FB7FB6895A1}"/>
    <cellStyle name="Percent 6 2" xfId="326" xr:uid="{897C78E2-095F-4010-9432-716938EF1BF7}"/>
    <cellStyle name="RIGs input cells 47 2" xfId="99" xr:uid="{50561843-29F6-4B72-9CF6-A0B77BAE90C7}"/>
    <cellStyle name="RIGs input cells 47 2 2" xfId="251" xr:uid="{8DB42BCB-E1A3-4A8D-B93A-985650E8D78D}"/>
    <cellStyle name="RIGs input totals 47 2" xfId="97" xr:uid="{D3EE43D0-3617-4690-A269-2293668D3C06}"/>
    <cellStyle name="RIGs input totals 47 2 2" xfId="250" xr:uid="{C6733CA8-3C09-4C1B-9744-5F3EC2873A3D}"/>
    <cellStyle name="Style 1" xfId="17" xr:uid="{95A4F771-72D4-465D-B9DD-1BED9A5A696A}"/>
    <cellStyle name="Title 2" xfId="50" xr:uid="{38666C6C-AFF4-4C97-B074-EECF953D5E16}"/>
    <cellStyle name="Title 3" xfId="34" xr:uid="{D36BD240-DC6B-4EAF-80EC-762F5133CC14}"/>
    <cellStyle name="Unique formula" xfId="45" xr:uid="{D296F3A2-F9FA-4F51-95E7-CC7377FE6B23}"/>
    <cellStyle name="Unique formula 2" xfId="225" xr:uid="{3FECF4E8-02FB-48B9-B7E6-D6FF863A459C}"/>
    <cellStyle name="User Input" xfId="40" xr:uid="{C57FC091-FB25-44BA-9965-D0AC02107E17}"/>
    <cellStyle name="User Input 10" xfId="222" xr:uid="{F5D5FCF8-6847-40BA-9A08-3ABD689990C6}"/>
    <cellStyle name="User Input 11" xfId="420" xr:uid="{4ED34349-C66B-4C5C-935F-C0C1EBF8EE0F}"/>
    <cellStyle name="User Input 2" xfId="130" xr:uid="{65322A39-5540-405F-A631-3BD42C24E013}"/>
    <cellStyle name="User Input 2 2" xfId="268" xr:uid="{797FD6CB-4070-4AB5-9CA1-04E7020D659E}"/>
    <cellStyle name="User Input 3" xfId="133" xr:uid="{F4E81C3B-BCBF-4746-9F2F-F50FBB2AF58A}"/>
    <cellStyle name="User Input 3 2" xfId="271" xr:uid="{3439B3DE-BFEA-47F8-9992-81C27BF40865}"/>
    <cellStyle name="User Input 4" xfId="151" xr:uid="{EABFCBE9-29BF-44DE-BD2C-19666A03026C}"/>
    <cellStyle name="User Input 4 2" xfId="161" xr:uid="{693ECD67-A05A-476A-960A-C3A7C2D39E56}"/>
    <cellStyle name="User Input 4 2 2" xfId="296" xr:uid="{0E8EB40D-70DD-4076-9598-712B32A5A06D}"/>
    <cellStyle name="User Input 4 3" xfId="183" xr:uid="{67019669-77D0-48A9-A766-A7478553128D}"/>
    <cellStyle name="User Input 4 3 2" xfId="317" xr:uid="{99A422C4-5ADB-46F1-ADDD-F2FD7663B18A}"/>
    <cellStyle name="User Input 4 4" xfId="186" xr:uid="{11A29445-A043-4C62-B673-8CE340A88B29}"/>
    <cellStyle name="User Input 4 4 2" xfId="320" xr:uid="{A15B28C6-67B9-469A-BC1E-67D82EDD15C7}"/>
    <cellStyle name="User Input 4 5" xfId="286" xr:uid="{1677121A-1F15-4EBE-8FE5-3F9015F90705}"/>
    <cellStyle name="User Input 5" xfId="158" xr:uid="{970F3D21-7BCE-44EE-A192-C68C601F960C}"/>
    <cellStyle name="User Input 5 2" xfId="163" xr:uid="{E919E07A-70EA-466B-A957-07A5F6D4765E}"/>
    <cellStyle name="User Input 5 2 2" xfId="298" xr:uid="{4F2443C5-1722-4922-906F-460E1EE96E76}"/>
    <cellStyle name="User Input 5 3" xfId="293" xr:uid="{15CC9AEC-B2DA-4DA0-B32D-3D176CC9B987}"/>
    <cellStyle name="User Input 6" xfId="167" xr:uid="{655EF135-23F3-47C2-8968-EC3F0C771AB8}"/>
    <cellStyle name="User Input 6 2" xfId="302" xr:uid="{ECDFED38-199A-41EE-8985-33EEB58D9EC2}"/>
    <cellStyle name="User Input 7" xfId="173" xr:uid="{72F96648-5003-4AF9-81AC-9C5FBA9D8EE1}"/>
    <cellStyle name="User Input 7 2" xfId="308" xr:uid="{24C737F1-DFCC-40F1-9492-FB8CE7DF0327}"/>
    <cellStyle name="User Input 8" xfId="180" xr:uid="{E4794FA1-292B-4E70-A777-B70AE26B7E47}"/>
    <cellStyle name="User Input 8 2" xfId="314" xr:uid="{7290E147-8703-4A16-9A21-00F784329686}"/>
    <cellStyle name="User Input 9" xfId="189" xr:uid="{CBC36362-4E60-4F70-8CDF-10250BA7C68B}"/>
    <cellStyle name="User Input 9 2" xfId="323" xr:uid="{89C1AD32-163B-4983-B5C1-30E8E2F7A60A}"/>
  </cellStyles>
  <dxfs count="0"/>
  <tableStyles count="0" defaultTableStyle="TableStyleMedium2" defaultPivotStyle="PivotStyleLight16"/>
  <colors>
    <mruColors>
      <color rgb="FFFFE699"/>
      <color rgb="FFFF9900"/>
      <color rgb="FFFFCC66"/>
      <color rgb="FFFFFFFF"/>
      <color rgb="FFFFFFCC"/>
      <color rgb="FF00CC00"/>
      <color rgb="FFC9C9C9"/>
      <color rgb="FFBDD7EE"/>
      <color rgb="FFFF00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4" Type="http://schemas.openxmlformats.org/officeDocument/2006/relationships/image" Target="../media/image2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4" Type="http://schemas.openxmlformats.org/officeDocument/2006/relationships/image" Target="../media/image3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3" Type="http://schemas.openxmlformats.org/officeDocument/2006/relationships/image" Target="../media/image34.png"/><Relationship Id="rId7" Type="http://schemas.openxmlformats.org/officeDocument/2006/relationships/image" Target="../media/image38.png"/><Relationship Id="rId2" Type="http://schemas.openxmlformats.org/officeDocument/2006/relationships/image" Target="../media/image33.png"/><Relationship Id="rId1" Type="http://schemas.openxmlformats.org/officeDocument/2006/relationships/image" Target="../media/image32.png"/><Relationship Id="rId6" Type="http://schemas.openxmlformats.org/officeDocument/2006/relationships/image" Target="../media/image37.png"/><Relationship Id="rId11" Type="http://schemas.openxmlformats.org/officeDocument/2006/relationships/image" Target="../media/image42.png"/><Relationship Id="rId5" Type="http://schemas.openxmlformats.org/officeDocument/2006/relationships/image" Target="../media/image36.png"/><Relationship Id="rId10" Type="http://schemas.openxmlformats.org/officeDocument/2006/relationships/image" Target="../media/image41.png"/><Relationship Id="rId4" Type="http://schemas.openxmlformats.org/officeDocument/2006/relationships/image" Target="../media/image35.png"/><Relationship Id="rId9" Type="http://schemas.openxmlformats.org/officeDocument/2006/relationships/image" Target="../media/image4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13" Type="http://schemas.openxmlformats.org/officeDocument/2006/relationships/image" Target="../media/image55.png"/><Relationship Id="rId3" Type="http://schemas.openxmlformats.org/officeDocument/2006/relationships/image" Target="../media/image45.png"/><Relationship Id="rId7" Type="http://schemas.openxmlformats.org/officeDocument/2006/relationships/image" Target="../media/image49.png"/><Relationship Id="rId12" Type="http://schemas.openxmlformats.org/officeDocument/2006/relationships/image" Target="../media/image54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11" Type="http://schemas.openxmlformats.org/officeDocument/2006/relationships/image" Target="../media/image53.png"/><Relationship Id="rId5" Type="http://schemas.openxmlformats.org/officeDocument/2006/relationships/image" Target="../media/image47.png"/><Relationship Id="rId10" Type="http://schemas.openxmlformats.org/officeDocument/2006/relationships/image" Target="../media/image52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631031</xdr:colOff>
      <xdr:row>0</xdr:row>
      <xdr:rowOff>107156</xdr:rowOff>
    </xdr:from>
    <xdr:ext cx="3029141" cy="716559"/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07156"/>
          <a:ext cx="3029141" cy="716559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455838</xdr:colOff>
      <xdr:row>1</xdr:row>
      <xdr:rowOff>108856</xdr:rowOff>
    </xdr:from>
    <xdr:to>
      <xdr:col>10</xdr:col>
      <xdr:colOff>163285</xdr:colOff>
      <xdr:row>2</xdr:row>
      <xdr:rowOff>180159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86A6F201-E587-47F6-B4CD-6D3BF79034CD}"/>
            </a:ext>
          </a:extLst>
        </xdr:cNvPr>
        <xdr:cNvSpPr>
          <a:spLocks noGrp="1"/>
        </xdr:cNvSpPr>
      </xdr:nvSpPr>
      <xdr:spPr>
        <a:xfrm>
          <a:off x="6000749" y="428625"/>
          <a:ext cx="2911929" cy="39107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23/24 prices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</xdr:colOff>
      <xdr:row>34</xdr:row>
      <xdr:rowOff>127001</xdr:rowOff>
    </xdr:from>
    <xdr:to>
      <xdr:col>6</xdr:col>
      <xdr:colOff>1066270</xdr:colOff>
      <xdr:row>36</xdr:row>
      <xdr:rowOff>96839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6953251"/>
          <a:ext cx="2415645" cy="31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7268</xdr:colOff>
      <xdr:row>102</xdr:row>
      <xdr:rowOff>0</xdr:rowOff>
    </xdr:from>
    <xdr:to>
      <xdr:col>1</xdr:col>
      <xdr:colOff>235134</xdr:colOff>
      <xdr:row>102</xdr:row>
      <xdr:rowOff>63500</xdr:rowOff>
    </xdr:to>
    <xdr:pic>
      <xdr:nvPicPr>
        <xdr:cNvPr id="14" name="Picture 13" descr="Symbol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033" y="17145000"/>
          <a:ext cx="227866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77932</xdr:colOff>
      <xdr:row>1</xdr:row>
      <xdr:rowOff>233795</xdr:rowOff>
    </xdr:from>
    <xdr:to>
      <xdr:col>7</xdr:col>
      <xdr:colOff>860343</xdr:colOff>
      <xdr:row>2</xdr:row>
      <xdr:rowOff>262577</xdr:rowOff>
    </xdr:to>
    <xdr:sp macro="" textlink="">
      <xdr:nvSpPr>
        <xdr:cNvPr id="20" name="Title 1" descr="18/19 Prices">
          <a:extLst>
            <a:ext uri="{FF2B5EF4-FFF2-40B4-BE49-F238E27FC236}">
              <a16:creationId xmlns:a16="http://schemas.microsoft.com/office/drawing/2014/main" id="{190EE82C-A589-47C1-85C1-4AF0FDFB731C}"/>
            </a:ext>
          </a:extLst>
        </xdr:cNvPr>
        <xdr:cNvSpPr>
          <a:spLocks noGrp="1"/>
        </xdr:cNvSpPr>
      </xdr:nvSpPr>
      <xdr:spPr>
        <a:xfrm>
          <a:off x="8832274" y="554182"/>
          <a:ext cx="3258911" cy="34916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23/24 prices </a:t>
          </a:r>
        </a:p>
      </xdr:txBody>
    </xdr:sp>
    <xdr:clientData/>
  </xdr:twoCellAnchor>
  <xdr:twoCellAnchor editAs="oneCell">
    <xdr:from>
      <xdr:col>4</xdr:col>
      <xdr:colOff>2428874</xdr:colOff>
      <xdr:row>11</xdr:row>
      <xdr:rowOff>137975</xdr:rowOff>
    </xdr:from>
    <xdr:to>
      <xdr:col>6</xdr:col>
      <xdr:colOff>158750</xdr:colOff>
      <xdr:row>13</xdr:row>
      <xdr:rowOff>57151</xdr:rowOff>
    </xdr:to>
    <xdr:pic>
      <xdr:nvPicPr>
        <xdr:cNvPr id="8" name="Picture 7" descr="Formula">
          <a:extLst>
            <a:ext uri="{FF2B5EF4-FFF2-40B4-BE49-F238E27FC236}">
              <a16:creationId xmlns:a16="http://schemas.microsoft.com/office/drawing/2014/main" id="{252FA53E-6647-1F22-1734-0EAAC4BF6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43850" y="2747825"/>
          <a:ext cx="1524000" cy="281126"/>
        </a:xfrm>
        <a:prstGeom prst="rect">
          <a:avLst/>
        </a:prstGeom>
      </xdr:spPr>
    </xdr:pic>
    <xdr:clientData/>
  </xdr:twoCellAnchor>
  <xdr:twoCellAnchor editAs="oneCell">
    <xdr:from>
      <xdr:col>4</xdr:col>
      <xdr:colOff>2419349</xdr:colOff>
      <xdr:row>67</xdr:row>
      <xdr:rowOff>47624</xdr:rowOff>
    </xdr:from>
    <xdr:to>
      <xdr:col>7</xdr:col>
      <xdr:colOff>961856</xdr:colOff>
      <xdr:row>70</xdr:row>
      <xdr:rowOff>66677</xdr:rowOff>
    </xdr:to>
    <xdr:pic>
      <xdr:nvPicPr>
        <xdr:cNvPr id="12" name="Picture 11" descr="Formula">
          <a:extLst>
            <a:ext uri="{FF2B5EF4-FFF2-40B4-BE49-F238E27FC236}">
              <a16:creationId xmlns:a16="http://schemas.microsoft.com/office/drawing/2014/main" id="{F3C5B6D5-C5A0-4725-8B32-0C4AA93F1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34325" y="9010650"/>
          <a:ext cx="3444706" cy="504827"/>
        </a:xfrm>
        <a:prstGeom prst="rect">
          <a:avLst/>
        </a:prstGeom>
      </xdr:spPr>
    </xdr:pic>
    <xdr:clientData/>
  </xdr:twoCellAnchor>
  <xdr:twoCellAnchor editAs="oneCell">
    <xdr:from>
      <xdr:col>4</xdr:col>
      <xdr:colOff>2192337</xdr:colOff>
      <xdr:row>156</xdr:row>
      <xdr:rowOff>42862</xdr:rowOff>
    </xdr:from>
    <xdr:to>
      <xdr:col>6</xdr:col>
      <xdr:colOff>327667</xdr:colOff>
      <xdr:row>157</xdr:row>
      <xdr:rowOff>136531</xdr:rowOff>
    </xdr:to>
    <xdr:pic>
      <xdr:nvPicPr>
        <xdr:cNvPr id="22" name="Picture 21" descr="Formula">
          <a:extLst>
            <a:ext uri="{FF2B5EF4-FFF2-40B4-BE49-F238E27FC236}">
              <a16:creationId xmlns:a16="http://schemas.microsoft.com/office/drawing/2014/main" id="{9E6F2FEB-5865-A164-3873-E9B07D4DC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24900" y="52311300"/>
          <a:ext cx="1715142" cy="268292"/>
        </a:xfrm>
        <a:prstGeom prst="rect">
          <a:avLst/>
        </a:prstGeom>
      </xdr:spPr>
    </xdr:pic>
    <xdr:clientData/>
  </xdr:twoCellAnchor>
  <xdr:twoCellAnchor editAs="oneCell">
    <xdr:from>
      <xdr:col>4</xdr:col>
      <xdr:colOff>2215283</xdr:colOff>
      <xdr:row>177</xdr:row>
      <xdr:rowOff>114876</xdr:rowOff>
    </xdr:from>
    <xdr:to>
      <xdr:col>6</xdr:col>
      <xdr:colOff>299172</xdr:colOff>
      <xdr:row>179</xdr:row>
      <xdr:rowOff>107082</xdr:rowOff>
    </xdr:to>
    <xdr:pic>
      <xdr:nvPicPr>
        <xdr:cNvPr id="23" name="Picture 22" descr="Formula">
          <a:extLst>
            <a:ext uri="{FF2B5EF4-FFF2-40B4-BE49-F238E27FC236}">
              <a16:creationId xmlns:a16="http://schemas.microsoft.com/office/drawing/2014/main" id="{9BAA4CEE-5534-BB80-D55B-28D343EF3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47846" y="56407626"/>
          <a:ext cx="1663701" cy="325581"/>
        </a:xfrm>
        <a:prstGeom prst="rect">
          <a:avLst/>
        </a:prstGeom>
      </xdr:spPr>
    </xdr:pic>
    <xdr:clientData/>
  </xdr:twoCellAnchor>
  <xdr:twoCellAnchor editAs="oneCell">
    <xdr:from>
      <xdr:col>4</xdr:col>
      <xdr:colOff>2206769</xdr:colOff>
      <xdr:row>89</xdr:row>
      <xdr:rowOff>172316</xdr:rowOff>
    </xdr:from>
    <xdr:to>
      <xdr:col>8</xdr:col>
      <xdr:colOff>3335</xdr:colOff>
      <xdr:row>92</xdr:row>
      <xdr:rowOff>105641</xdr:rowOff>
    </xdr:to>
    <xdr:pic>
      <xdr:nvPicPr>
        <xdr:cNvPr id="24" name="Picture 23" descr="Formula">
          <a:extLst>
            <a:ext uri="{FF2B5EF4-FFF2-40B4-BE49-F238E27FC236}">
              <a16:creationId xmlns:a16="http://schemas.microsoft.com/office/drawing/2014/main" id="{E0BB1C2B-D33A-BDA4-295C-7619D745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35724" y="33968749"/>
          <a:ext cx="3615475" cy="435552"/>
        </a:xfrm>
        <a:prstGeom prst="rect">
          <a:avLst/>
        </a:prstGeom>
      </xdr:spPr>
    </xdr:pic>
    <xdr:clientData/>
  </xdr:twoCellAnchor>
  <xdr:twoCellAnchor editAs="oneCell">
    <xdr:from>
      <xdr:col>4</xdr:col>
      <xdr:colOff>2198687</xdr:colOff>
      <xdr:row>164</xdr:row>
      <xdr:rowOff>45423</xdr:rowOff>
    </xdr:from>
    <xdr:to>
      <xdr:col>6</xdr:col>
      <xdr:colOff>273049</xdr:colOff>
      <xdr:row>165</xdr:row>
      <xdr:rowOff>134940</xdr:rowOff>
    </xdr:to>
    <xdr:pic>
      <xdr:nvPicPr>
        <xdr:cNvPr id="25" name="Picture 24" descr="Formula">
          <a:extLst>
            <a:ext uri="{FF2B5EF4-FFF2-40B4-BE49-F238E27FC236}">
              <a16:creationId xmlns:a16="http://schemas.microsoft.com/office/drawing/2014/main" id="{DD00DB91-6176-C1CF-68FD-B90306181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31250" y="53758486"/>
          <a:ext cx="1654174" cy="264141"/>
        </a:xfrm>
        <a:prstGeom prst="rect">
          <a:avLst/>
        </a:prstGeom>
      </xdr:spPr>
    </xdr:pic>
    <xdr:clientData/>
  </xdr:twoCellAnchor>
  <xdr:twoCellAnchor editAs="oneCell">
    <xdr:from>
      <xdr:col>4</xdr:col>
      <xdr:colOff>2438398</xdr:colOff>
      <xdr:row>110</xdr:row>
      <xdr:rowOff>95249</xdr:rowOff>
    </xdr:from>
    <xdr:to>
      <xdr:col>7</xdr:col>
      <xdr:colOff>729002</xdr:colOff>
      <xdr:row>110</xdr:row>
      <xdr:rowOff>390526</xdr:rowOff>
    </xdr:to>
    <xdr:pic>
      <xdr:nvPicPr>
        <xdr:cNvPr id="26" name="Picture 25" descr="Formula">
          <a:extLst>
            <a:ext uri="{FF2B5EF4-FFF2-40B4-BE49-F238E27FC236}">
              <a16:creationId xmlns:a16="http://schemas.microsoft.com/office/drawing/2014/main" id="{DE20BE19-D5BA-4515-901F-36870807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53374" y="53444775"/>
          <a:ext cx="3208677" cy="295277"/>
        </a:xfrm>
        <a:prstGeom prst="rect">
          <a:avLst/>
        </a:prstGeom>
      </xdr:spPr>
    </xdr:pic>
    <xdr:clientData/>
  </xdr:twoCellAnchor>
  <xdr:twoCellAnchor editAs="oneCell">
    <xdr:from>
      <xdr:col>4</xdr:col>
      <xdr:colOff>2177655</xdr:colOff>
      <xdr:row>125</xdr:row>
      <xdr:rowOff>16403</xdr:rowOff>
    </xdr:from>
    <xdr:to>
      <xdr:col>8</xdr:col>
      <xdr:colOff>404812</xdr:colOff>
      <xdr:row>126</xdr:row>
      <xdr:rowOff>188913</xdr:rowOff>
    </xdr:to>
    <xdr:pic>
      <xdr:nvPicPr>
        <xdr:cNvPr id="27" name="Picture 26" descr="Formula">
          <a:extLst>
            <a:ext uri="{FF2B5EF4-FFF2-40B4-BE49-F238E27FC236}">
              <a16:creationId xmlns:a16="http://schemas.microsoft.com/office/drawing/2014/main" id="{6DACB8CE-936E-F14B-5546-D1ADD8554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710218" y="41775591"/>
          <a:ext cx="4029469" cy="378885"/>
        </a:xfrm>
        <a:prstGeom prst="rect">
          <a:avLst/>
        </a:prstGeom>
      </xdr:spPr>
    </xdr:pic>
    <xdr:clientData/>
  </xdr:twoCellAnchor>
  <xdr:twoCellAnchor editAs="oneCell">
    <xdr:from>
      <xdr:col>4</xdr:col>
      <xdr:colOff>2371724</xdr:colOff>
      <xdr:row>116</xdr:row>
      <xdr:rowOff>113972</xdr:rowOff>
    </xdr:from>
    <xdr:to>
      <xdr:col>8</xdr:col>
      <xdr:colOff>415925</xdr:colOff>
      <xdr:row>117</xdr:row>
      <xdr:rowOff>142873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21F958FC-0C3A-2EE0-4681-484278B6B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86700" y="55111322"/>
          <a:ext cx="4010025" cy="276553"/>
        </a:xfrm>
        <a:prstGeom prst="rect">
          <a:avLst/>
        </a:prstGeom>
      </xdr:spPr>
    </xdr:pic>
    <xdr:clientData/>
  </xdr:twoCellAnchor>
  <xdr:twoCellAnchor editAs="oneCell">
    <xdr:from>
      <xdr:col>4</xdr:col>
      <xdr:colOff>2447923</xdr:colOff>
      <xdr:row>191</xdr:row>
      <xdr:rowOff>104775</xdr:rowOff>
    </xdr:from>
    <xdr:to>
      <xdr:col>6</xdr:col>
      <xdr:colOff>301626</xdr:colOff>
      <xdr:row>193</xdr:row>
      <xdr:rowOff>114300</xdr:rowOff>
    </xdr:to>
    <xdr:pic>
      <xdr:nvPicPr>
        <xdr:cNvPr id="5" name="Picture 4" descr="Formula">
          <a:extLst>
            <a:ext uri="{FF2B5EF4-FFF2-40B4-BE49-F238E27FC236}">
              <a16:creationId xmlns:a16="http://schemas.microsoft.com/office/drawing/2014/main" id="{816A4CF8-BCAC-44AD-9E27-FAE683DEB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62899" y="47958375"/>
          <a:ext cx="1666877" cy="333375"/>
        </a:xfrm>
        <a:prstGeom prst="rect">
          <a:avLst/>
        </a:prstGeom>
      </xdr:spPr>
    </xdr:pic>
    <xdr:clientData/>
  </xdr:twoCellAnchor>
  <xdr:twoCellAnchor editAs="oneCell">
    <xdr:from>
      <xdr:col>5</xdr:col>
      <xdr:colOff>1586</xdr:colOff>
      <xdr:row>184</xdr:row>
      <xdr:rowOff>123825</xdr:rowOff>
    </xdr:from>
    <xdr:to>
      <xdr:col>6</xdr:col>
      <xdr:colOff>301626</xdr:colOff>
      <xdr:row>186</xdr:row>
      <xdr:rowOff>123823</xdr:rowOff>
    </xdr:to>
    <xdr:pic>
      <xdr:nvPicPr>
        <xdr:cNvPr id="15" name="Picture 14" descr="Formula">
          <a:extLst>
            <a:ext uri="{FF2B5EF4-FFF2-40B4-BE49-F238E27FC236}">
              <a16:creationId xmlns:a16="http://schemas.microsoft.com/office/drawing/2014/main" id="{F72E7065-0EF2-4750-B208-DD92DB5D5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6649" y="53313013"/>
          <a:ext cx="1657352" cy="333372"/>
        </a:xfrm>
        <a:prstGeom prst="rect">
          <a:avLst/>
        </a:prstGeom>
      </xdr:spPr>
    </xdr:pic>
    <xdr:clientData/>
  </xdr:twoCellAnchor>
  <xdr:twoCellAnchor editAs="oneCell">
    <xdr:from>
      <xdr:col>4</xdr:col>
      <xdr:colOff>2217282</xdr:colOff>
      <xdr:row>198</xdr:row>
      <xdr:rowOff>126546</xdr:rowOff>
    </xdr:from>
    <xdr:to>
      <xdr:col>6</xdr:col>
      <xdr:colOff>294822</xdr:colOff>
      <xdr:row>200</xdr:row>
      <xdr:rowOff>136071</xdr:rowOff>
    </xdr:to>
    <xdr:pic>
      <xdr:nvPicPr>
        <xdr:cNvPr id="16" name="Picture 15" descr="Formula">
          <a:extLst>
            <a:ext uri="{FF2B5EF4-FFF2-40B4-BE49-F238E27FC236}">
              <a16:creationId xmlns:a16="http://schemas.microsoft.com/office/drawing/2014/main" id="{52213635-0A2E-4017-9A08-E21F0F195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48711" y="42111386"/>
          <a:ext cx="1663022" cy="322489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2190749</xdr:colOff>
      <xdr:row>53</xdr:row>
      <xdr:rowOff>111125</xdr:rowOff>
    </xdr:from>
    <xdr:to>
      <xdr:col>8</xdr:col>
      <xdr:colOff>311012</xdr:colOff>
      <xdr:row>58</xdr:row>
      <xdr:rowOff>33000</xdr:rowOff>
    </xdr:to>
    <xdr:pic>
      <xdr:nvPicPr>
        <xdr:cNvPr id="31" name="Picture 30" descr="Formula">
          <a:extLst>
            <a:ext uri="{FF2B5EF4-FFF2-40B4-BE49-F238E27FC236}">
              <a16:creationId xmlns:a16="http://schemas.microsoft.com/office/drawing/2014/main" id="{0E41F713-5C7B-F58F-1FAB-58D91D536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723312" y="29622750"/>
          <a:ext cx="3922575" cy="747375"/>
        </a:xfrm>
        <a:prstGeom prst="rect">
          <a:avLst/>
        </a:prstGeom>
      </xdr:spPr>
    </xdr:pic>
    <xdr:clientData/>
  </xdr:twoCellAnchor>
  <xdr:twoCellAnchor editAs="oneCell">
    <xdr:from>
      <xdr:col>4</xdr:col>
      <xdr:colOff>2221934</xdr:colOff>
      <xdr:row>171</xdr:row>
      <xdr:rowOff>34636</xdr:rowOff>
    </xdr:from>
    <xdr:to>
      <xdr:col>6</xdr:col>
      <xdr:colOff>334973</xdr:colOff>
      <xdr:row>172</xdr:row>
      <xdr:rowOff>80819</xdr:rowOff>
    </xdr:to>
    <xdr:pic>
      <xdr:nvPicPr>
        <xdr:cNvPr id="9" name="Picture 8" descr="Formula">
          <a:extLst>
            <a:ext uri="{FF2B5EF4-FFF2-40B4-BE49-F238E27FC236}">
              <a16:creationId xmlns:a16="http://schemas.microsoft.com/office/drawing/2014/main" id="{574C5C68-C8F4-8008-DDAF-C5AD1D8A6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754497" y="55216136"/>
          <a:ext cx="1692851" cy="268432"/>
        </a:xfrm>
        <a:prstGeom prst="rect">
          <a:avLst/>
        </a:prstGeom>
      </xdr:spPr>
    </xdr:pic>
    <xdr:clientData/>
  </xdr:twoCellAnchor>
  <xdr:twoCellAnchor editAs="oneCell">
    <xdr:from>
      <xdr:col>4</xdr:col>
      <xdr:colOff>2192770</xdr:colOff>
      <xdr:row>220</xdr:row>
      <xdr:rowOff>106794</xdr:rowOff>
    </xdr:from>
    <xdr:to>
      <xdr:col>6</xdr:col>
      <xdr:colOff>285462</xdr:colOff>
      <xdr:row>221</xdr:row>
      <xdr:rowOff>105933</xdr:rowOff>
    </xdr:to>
    <xdr:pic>
      <xdr:nvPicPr>
        <xdr:cNvPr id="32" name="Picture 31" descr="Formula">
          <a:extLst>
            <a:ext uri="{FF2B5EF4-FFF2-40B4-BE49-F238E27FC236}">
              <a16:creationId xmlns:a16="http://schemas.microsoft.com/office/drawing/2014/main" id="{B231B48D-8956-A2DC-88EB-96EBE0EFD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25333" y="64067169"/>
          <a:ext cx="1672504" cy="221389"/>
        </a:xfrm>
        <a:prstGeom prst="rect">
          <a:avLst/>
        </a:prstGeom>
      </xdr:spPr>
    </xdr:pic>
    <xdr:clientData/>
  </xdr:twoCellAnchor>
  <xdr:oneCellAnchor>
    <xdr:from>
      <xdr:col>5</xdr:col>
      <xdr:colOff>2020</xdr:colOff>
      <xdr:row>227</xdr:row>
      <xdr:rowOff>67107</xdr:rowOff>
    </xdr:from>
    <xdr:ext cx="1668174" cy="215614"/>
    <xdr:pic>
      <xdr:nvPicPr>
        <xdr:cNvPr id="33" name="Picture 32" descr="Formula">
          <a:extLst>
            <a:ext uri="{FF2B5EF4-FFF2-40B4-BE49-F238E27FC236}">
              <a16:creationId xmlns:a16="http://schemas.microsoft.com/office/drawing/2014/main" id="{6EE12BE9-B5B8-47F8-ABC4-37673C352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57083" y="65297482"/>
          <a:ext cx="1668174" cy="215614"/>
        </a:xfrm>
        <a:prstGeom prst="rect">
          <a:avLst/>
        </a:prstGeom>
      </xdr:spPr>
    </xdr:pic>
    <xdr:clientData/>
  </xdr:oneCellAnchor>
  <xdr:oneCellAnchor>
    <xdr:from>
      <xdr:col>4</xdr:col>
      <xdr:colOff>2216582</xdr:colOff>
      <xdr:row>234</xdr:row>
      <xdr:rowOff>67107</xdr:rowOff>
    </xdr:from>
    <xdr:ext cx="1668174" cy="215614"/>
    <xdr:pic>
      <xdr:nvPicPr>
        <xdr:cNvPr id="34" name="Picture 33" descr="Formula">
          <a:extLst>
            <a:ext uri="{FF2B5EF4-FFF2-40B4-BE49-F238E27FC236}">
              <a16:creationId xmlns:a16="http://schemas.microsoft.com/office/drawing/2014/main" id="{A75BBC71-E1E4-4D2B-8307-353F60D2A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49145" y="66567482"/>
          <a:ext cx="1668174" cy="215614"/>
        </a:xfrm>
        <a:prstGeom prst="rect">
          <a:avLst/>
        </a:prstGeom>
      </xdr:spPr>
    </xdr:pic>
    <xdr:clientData/>
  </xdr:oneCellAnchor>
  <xdr:twoCellAnchor editAs="oneCell">
    <xdr:from>
      <xdr:col>4</xdr:col>
      <xdr:colOff>2197306</xdr:colOff>
      <xdr:row>149</xdr:row>
      <xdr:rowOff>160812</xdr:rowOff>
    </xdr:from>
    <xdr:to>
      <xdr:col>6</xdr:col>
      <xdr:colOff>417010</xdr:colOff>
      <xdr:row>150</xdr:row>
      <xdr:rowOff>123577</xdr:rowOff>
    </xdr:to>
    <xdr:pic>
      <xdr:nvPicPr>
        <xdr:cNvPr id="36" name="Picture 35" descr="Formula">
          <a:extLst>
            <a:ext uri="{FF2B5EF4-FFF2-40B4-BE49-F238E27FC236}">
              <a16:creationId xmlns:a16="http://schemas.microsoft.com/office/drawing/2014/main" id="{F3FF675A-B28E-73E4-4ED2-D6D6B5002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28735" y="32321295"/>
          <a:ext cx="1805186" cy="228103"/>
        </a:xfrm>
        <a:prstGeom prst="rect">
          <a:avLst/>
        </a:prstGeom>
      </xdr:spPr>
    </xdr:pic>
    <xdr:clientData/>
  </xdr:twoCellAnchor>
  <xdr:twoCellAnchor editAs="oneCell">
    <xdr:from>
      <xdr:col>4</xdr:col>
      <xdr:colOff>2199409</xdr:colOff>
      <xdr:row>213</xdr:row>
      <xdr:rowOff>24534</xdr:rowOff>
    </xdr:from>
    <xdr:to>
      <xdr:col>6</xdr:col>
      <xdr:colOff>354313</xdr:colOff>
      <xdr:row>214</xdr:row>
      <xdr:rowOff>100737</xdr:rowOff>
    </xdr:to>
    <xdr:pic>
      <xdr:nvPicPr>
        <xdr:cNvPr id="13" name="Picture 12" descr="Formula">
          <a:extLst>
            <a:ext uri="{FF2B5EF4-FFF2-40B4-BE49-F238E27FC236}">
              <a16:creationId xmlns:a16="http://schemas.microsoft.com/office/drawing/2014/main" id="{3387BD11-81A9-D668-CB65-CD321EFA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731972" y="62691097"/>
          <a:ext cx="1734716" cy="250826"/>
        </a:xfrm>
        <a:prstGeom prst="rect">
          <a:avLst/>
        </a:prstGeom>
      </xdr:spPr>
    </xdr:pic>
    <xdr:clientData/>
  </xdr:twoCellAnchor>
  <xdr:twoCellAnchor editAs="oneCell">
    <xdr:from>
      <xdr:col>4</xdr:col>
      <xdr:colOff>2199053</xdr:colOff>
      <xdr:row>142</xdr:row>
      <xdr:rowOff>56388</xdr:rowOff>
    </xdr:from>
    <xdr:to>
      <xdr:col>6</xdr:col>
      <xdr:colOff>688749</xdr:colOff>
      <xdr:row>143</xdr:row>
      <xdr:rowOff>149682</xdr:rowOff>
    </xdr:to>
    <xdr:pic>
      <xdr:nvPicPr>
        <xdr:cNvPr id="35" name="Picture 34" descr="Formula">
          <a:extLst>
            <a:ext uri="{FF2B5EF4-FFF2-40B4-BE49-F238E27FC236}">
              <a16:creationId xmlns:a16="http://schemas.microsoft.com/office/drawing/2014/main" id="{E17FFB2D-A3C3-E69C-9865-EB674D87E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730482" y="30631638"/>
          <a:ext cx="2075178" cy="263384"/>
        </a:xfrm>
        <a:prstGeom prst="rect">
          <a:avLst/>
        </a:prstGeom>
      </xdr:spPr>
    </xdr:pic>
    <xdr:clientData/>
  </xdr:twoCellAnchor>
  <xdr:twoCellAnchor editAs="oneCell">
    <xdr:from>
      <xdr:col>4</xdr:col>
      <xdr:colOff>2214563</xdr:colOff>
      <xdr:row>43</xdr:row>
      <xdr:rowOff>21648</xdr:rowOff>
    </xdr:from>
    <xdr:to>
      <xdr:col>6</xdr:col>
      <xdr:colOff>529759</xdr:colOff>
      <xdr:row>44</xdr:row>
      <xdr:rowOff>114301</xdr:rowOff>
    </xdr:to>
    <xdr:pic>
      <xdr:nvPicPr>
        <xdr:cNvPr id="10" name="Picture 9" descr="Formula">
          <a:extLst>
            <a:ext uri="{FF2B5EF4-FFF2-40B4-BE49-F238E27FC236}">
              <a16:creationId xmlns:a16="http://schemas.microsoft.com/office/drawing/2014/main" id="{A479068C-516B-642B-8F0A-92E9F1B8D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747126" y="11078586"/>
          <a:ext cx="1895008" cy="267278"/>
        </a:xfrm>
        <a:prstGeom prst="rect">
          <a:avLst/>
        </a:prstGeom>
      </xdr:spPr>
    </xdr:pic>
    <xdr:clientData/>
  </xdr:twoCellAnchor>
  <xdr:twoCellAnchor editAs="oneCell">
    <xdr:from>
      <xdr:col>4</xdr:col>
      <xdr:colOff>2389908</xdr:colOff>
      <xdr:row>20</xdr:row>
      <xdr:rowOff>43295</xdr:rowOff>
    </xdr:from>
    <xdr:to>
      <xdr:col>6</xdr:col>
      <xdr:colOff>462268</xdr:colOff>
      <xdr:row>21</xdr:row>
      <xdr:rowOff>155866</xdr:rowOff>
    </xdr:to>
    <xdr:pic>
      <xdr:nvPicPr>
        <xdr:cNvPr id="30" name="Picture 29" descr="Formula">
          <a:extLst>
            <a:ext uri="{FF2B5EF4-FFF2-40B4-BE49-F238E27FC236}">
              <a16:creationId xmlns:a16="http://schemas.microsoft.com/office/drawing/2014/main" id="{669DC96F-A3D1-398C-3CF7-D6A6767B4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897090" y="4294910"/>
          <a:ext cx="1814529" cy="285752"/>
        </a:xfrm>
        <a:prstGeom prst="rect">
          <a:avLst/>
        </a:prstGeom>
      </xdr:spPr>
    </xdr:pic>
    <xdr:clientData/>
  </xdr:twoCellAnchor>
  <xdr:twoCellAnchor editAs="oneCell">
    <xdr:from>
      <xdr:col>4</xdr:col>
      <xdr:colOff>2421081</xdr:colOff>
      <xdr:row>28</xdr:row>
      <xdr:rowOff>5197</xdr:rowOff>
    </xdr:from>
    <xdr:to>
      <xdr:col>6</xdr:col>
      <xdr:colOff>464866</xdr:colOff>
      <xdr:row>29</xdr:row>
      <xdr:rowOff>117767</xdr:rowOff>
    </xdr:to>
    <xdr:pic>
      <xdr:nvPicPr>
        <xdr:cNvPr id="37" name="Picture 36" descr="Formula">
          <a:extLst>
            <a:ext uri="{FF2B5EF4-FFF2-40B4-BE49-F238E27FC236}">
              <a16:creationId xmlns:a16="http://schemas.microsoft.com/office/drawing/2014/main" id="{08A31FA1-4E61-468A-A028-796A257B1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928263" y="5720197"/>
          <a:ext cx="1814529" cy="285752"/>
        </a:xfrm>
        <a:prstGeom prst="rect">
          <a:avLst/>
        </a:prstGeom>
      </xdr:spPr>
    </xdr:pic>
    <xdr:clientData/>
  </xdr:twoCellAnchor>
  <xdr:twoCellAnchor editAs="oneCell">
    <xdr:from>
      <xdr:col>4</xdr:col>
      <xdr:colOff>2149928</xdr:colOff>
      <xdr:row>134</xdr:row>
      <xdr:rowOff>27214</xdr:rowOff>
    </xdr:from>
    <xdr:to>
      <xdr:col>7</xdr:col>
      <xdr:colOff>312681</xdr:colOff>
      <xdr:row>135</xdr:row>
      <xdr:rowOff>151040</xdr:rowOff>
    </xdr:to>
    <xdr:pic>
      <xdr:nvPicPr>
        <xdr:cNvPr id="6" name="Picture 5" descr="Formula">
          <a:extLst>
            <a:ext uri="{FF2B5EF4-FFF2-40B4-BE49-F238E27FC236}">
              <a16:creationId xmlns:a16="http://schemas.microsoft.com/office/drawing/2014/main" id="{A2C918DC-21BB-2169-7895-C3B4E3081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681357" y="42876107"/>
          <a:ext cx="2864021" cy="2803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9464</xdr:colOff>
      <xdr:row>19</xdr:row>
      <xdr:rowOff>0</xdr:rowOff>
    </xdr:from>
    <xdr:to>
      <xdr:col>6</xdr:col>
      <xdr:colOff>1180043</xdr:colOff>
      <xdr:row>20</xdr:row>
      <xdr:rowOff>95997</xdr:rowOff>
    </xdr:to>
    <xdr:pic>
      <xdr:nvPicPr>
        <xdr:cNvPr id="4" name="Picture 13" descr="Formula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764" y="5895415"/>
          <a:ext cx="2532654" cy="553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</xdr:row>
      <xdr:rowOff>15875</xdr:rowOff>
    </xdr:from>
    <xdr:to>
      <xdr:col>7</xdr:col>
      <xdr:colOff>103188</xdr:colOff>
      <xdr:row>2</xdr:row>
      <xdr:rowOff>44657</xdr:rowOff>
    </xdr:to>
    <xdr:sp macro="" textlink="">
      <xdr:nvSpPr>
        <xdr:cNvPr id="8" name="Title 1" descr="18/19 Prices">
          <a:extLst>
            <a:ext uri="{FF2B5EF4-FFF2-40B4-BE49-F238E27FC236}">
              <a16:creationId xmlns:a16="http://schemas.microsoft.com/office/drawing/2014/main" id="{7504C126-0FD7-417A-8D4A-7DC186DFC9CD}"/>
            </a:ext>
          </a:extLst>
        </xdr:cNvPr>
        <xdr:cNvSpPr>
          <a:spLocks noGrp="1"/>
        </xdr:cNvSpPr>
      </xdr:nvSpPr>
      <xdr:spPr>
        <a:xfrm>
          <a:off x="10183813" y="333375"/>
          <a:ext cx="2889250" cy="34628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23/24 prices </a:t>
          </a:r>
        </a:p>
      </xdr:txBody>
    </xdr:sp>
    <xdr:clientData/>
  </xdr:twoCellAnchor>
  <xdr:twoCellAnchor editAs="oneCell">
    <xdr:from>
      <xdr:col>4</xdr:col>
      <xdr:colOff>1249534</xdr:colOff>
      <xdr:row>7</xdr:row>
      <xdr:rowOff>111125</xdr:rowOff>
    </xdr:from>
    <xdr:to>
      <xdr:col>7</xdr:col>
      <xdr:colOff>650664</xdr:colOff>
      <xdr:row>9</xdr:row>
      <xdr:rowOff>1590</xdr:rowOff>
    </xdr:to>
    <xdr:pic>
      <xdr:nvPicPr>
        <xdr:cNvPr id="9" name="Picture 8" descr="Formula">
          <a:extLst>
            <a:ext uri="{FF2B5EF4-FFF2-40B4-BE49-F238E27FC236}">
              <a16:creationId xmlns:a16="http://schemas.microsoft.com/office/drawing/2014/main" id="{0D1AA622-385A-46FE-1DD7-03229EE28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07784" y="2301875"/>
          <a:ext cx="3512755" cy="2444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7</xdr:col>
      <xdr:colOff>152400</xdr:colOff>
      <xdr:row>15</xdr:row>
      <xdr:rowOff>119062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9141" y="3119438"/>
          <a:ext cx="2212182" cy="291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455840</xdr:colOff>
      <xdr:row>1</xdr:row>
      <xdr:rowOff>81643</xdr:rowOff>
    </xdr:from>
    <xdr:to>
      <xdr:col>7</xdr:col>
      <xdr:colOff>830036</xdr:colOff>
      <xdr:row>2</xdr:row>
      <xdr:rowOff>110425</xdr:rowOff>
    </xdr:to>
    <xdr:sp macro="" textlink="">
      <xdr:nvSpPr>
        <xdr:cNvPr id="9" name="Title 1" descr="18/19 Prices">
          <a:extLst>
            <a:ext uri="{FF2B5EF4-FFF2-40B4-BE49-F238E27FC236}">
              <a16:creationId xmlns:a16="http://schemas.microsoft.com/office/drawing/2014/main" id="{DD314671-600B-4F16-80A9-7F766636709C}"/>
            </a:ext>
          </a:extLst>
        </xdr:cNvPr>
        <xdr:cNvSpPr>
          <a:spLocks noGrp="1"/>
        </xdr:cNvSpPr>
      </xdr:nvSpPr>
      <xdr:spPr>
        <a:xfrm>
          <a:off x="6442983" y="401412"/>
          <a:ext cx="2898322" cy="3485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23/24 prices </a:t>
          </a:r>
        </a:p>
      </xdr:txBody>
    </xdr:sp>
    <xdr:clientData/>
  </xdr:twoCellAnchor>
  <xdr:twoCellAnchor editAs="oneCell">
    <xdr:from>
      <xdr:col>4</xdr:col>
      <xdr:colOff>469445</xdr:colOff>
      <xdr:row>38</xdr:row>
      <xdr:rowOff>53081</xdr:rowOff>
    </xdr:from>
    <xdr:to>
      <xdr:col>6</xdr:col>
      <xdr:colOff>732235</xdr:colOff>
      <xdr:row>39</xdr:row>
      <xdr:rowOff>114301</xdr:rowOff>
    </xdr:to>
    <xdr:pic>
      <xdr:nvPicPr>
        <xdr:cNvPr id="10" name="Picture 9" descr="Formula">
          <a:extLst>
            <a:ext uri="{FF2B5EF4-FFF2-40B4-BE49-F238E27FC236}">
              <a16:creationId xmlns:a16="http://schemas.microsoft.com/office/drawing/2014/main" id="{657E25FB-A9F7-C8E2-61A3-1EADE192C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8289" y="7518300"/>
          <a:ext cx="1762977" cy="216001"/>
        </a:xfrm>
        <a:prstGeom prst="rect">
          <a:avLst/>
        </a:prstGeom>
      </xdr:spPr>
    </xdr:pic>
    <xdr:clientData/>
  </xdr:twoCellAnchor>
  <xdr:twoCellAnchor editAs="oneCell">
    <xdr:from>
      <xdr:col>4</xdr:col>
      <xdr:colOff>449035</xdr:colOff>
      <xdr:row>21</xdr:row>
      <xdr:rowOff>65484</xdr:rowOff>
    </xdr:from>
    <xdr:to>
      <xdr:col>6</xdr:col>
      <xdr:colOff>667916</xdr:colOff>
      <xdr:row>22</xdr:row>
      <xdr:rowOff>117023</xdr:rowOff>
    </xdr:to>
    <xdr:pic>
      <xdr:nvPicPr>
        <xdr:cNvPr id="5" name="Picture 4" descr="Formula">
          <a:extLst>
            <a:ext uri="{FF2B5EF4-FFF2-40B4-BE49-F238E27FC236}">
              <a16:creationId xmlns:a16="http://schemas.microsoft.com/office/drawing/2014/main" id="{2ADA7B0E-71DE-94F6-8D68-0005DB229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37879" y="4464844"/>
          <a:ext cx="1719068" cy="206320"/>
        </a:xfrm>
        <a:prstGeom prst="rect">
          <a:avLst/>
        </a:prstGeom>
      </xdr:spPr>
    </xdr:pic>
    <xdr:clientData/>
  </xdr:twoCellAnchor>
  <xdr:twoCellAnchor editAs="oneCell">
    <xdr:from>
      <xdr:col>4</xdr:col>
      <xdr:colOff>435428</xdr:colOff>
      <xdr:row>7</xdr:row>
      <xdr:rowOff>61232</xdr:rowOff>
    </xdr:from>
    <xdr:to>
      <xdr:col>6</xdr:col>
      <xdr:colOff>460412</xdr:colOff>
      <xdr:row>8</xdr:row>
      <xdr:rowOff>121104</xdr:rowOff>
    </xdr:to>
    <xdr:pic>
      <xdr:nvPicPr>
        <xdr:cNvPr id="12" name="Picture 11" descr="Formula">
          <a:extLst>
            <a:ext uri="{FF2B5EF4-FFF2-40B4-BE49-F238E27FC236}">
              <a16:creationId xmlns:a16="http://schemas.microsoft.com/office/drawing/2014/main" id="{B77B3836-B0C4-E6BC-22E4-4CFD264E2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29375" y="1898196"/>
          <a:ext cx="1528573" cy="2299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33625</xdr:colOff>
      <xdr:row>46</xdr:row>
      <xdr:rowOff>60613</xdr:rowOff>
    </xdr:from>
    <xdr:to>
      <xdr:col>7</xdr:col>
      <xdr:colOff>458014</xdr:colOff>
      <xdr:row>48</xdr:row>
      <xdr:rowOff>34637</xdr:rowOff>
    </xdr:to>
    <xdr:pic>
      <xdr:nvPicPr>
        <xdr:cNvPr id="14" name="Picture 13" descr="Formula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4467" y="9585613"/>
          <a:ext cx="2303411" cy="28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424295</xdr:colOff>
      <xdr:row>27</xdr:row>
      <xdr:rowOff>155864</xdr:rowOff>
    </xdr:from>
    <xdr:to>
      <xdr:col>8</xdr:col>
      <xdr:colOff>847870</xdr:colOff>
      <xdr:row>29</xdr:row>
      <xdr:rowOff>128910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DF39A5E2-DA77-FB76-C229-F436E93C0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87546" y="5818909"/>
          <a:ext cx="3800620" cy="354046"/>
        </a:xfrm>
        <a:prstGeom prst="rect">
          <a:avLst/>
        </a:prstGeom>
      </xdr:spPr>
    </xdr:pic>
    <xdr:clientData/>
  </xdr:twoCellAnchor>
  <xdr:twoCellAnchor editAs="oneCell">
    <xdr:from>
      <xdr:col>4</xdr:col>
      <xdr:colOff>440209</xdr:colOff>
      <xdr:row>54</xdr:row>
      <xdr:rowOff>138544</xdr:rowOff>
    </xdr:from>
    <xdr:to>
      <xdr:col>7</xdr:col>
      <xdr:colOff>131628</xdr:colOff>
      <xdr:row>58</xdr:row>
      <xdr:rowOff>80530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AC543751-F4D6-7E60-CB6B-41A5ADEE5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3460" y="11074977"/>
          <a:ext cx="2038032" cy="565441"/>
        </a:xfrm>
        <a:prstGeom prst="rect">
          <a:avLst/>
        </a:prstGeom>
      </xdr:spPr>
    </xdr:pic>
    <xdr:clientData/>
  </xdr:twoCellAnchor>
  <xdr:twoCellAnchor editAs="oneCell">
    <xdr:from>
      <xdr:col>0</xdr:col>
      <xdr:colOff>6672792</xdr:colOff>
      <xdr:row>60</xdr:row>
      <xdr:rowOff>10583</xdr:rowOff>
    </xdr:from>
    <xdr:to>
      <xdr:col>1</xdr:col>
      <xdr:colOff>565155</xdr:colOff>
      <xdr:row>61</xdr:row>
      <xdr:rowOff>22230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0A472309-EAE9-D3F8-238A-246D07362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72792" y="11900959"/>
          <a:ext cx="723905" cy="228602"/>
        </a:xfrm>
        <a:prstGeom prst="rect">
          <a:avLst/>
        </a:prstGeom>
      </xdr:spPr>
    </xdr:pic>
    <xdr:clientData/>
  </xdr:twoCellAnchor>
  <xdr:twoCellAnchor>
    <xdr:from>
      <xdr:col>5</xdr:col>
      <xdr:colOff>51954</xdr:colOff>
      <xdr:row>1</xdr:row>
      <xdr:rowOff>138545</xdr:rowOff>
    </xdr:from>
    <xdr:to>
      <xdr:col>9</xdr:col>
      <xdr:colOff>77933</xdr:colOff>
      <xdr:row>2</xdr:row>
      <xdr:rowOff>225136</xdr:rowOff>
    </xdr:to>
    <xdr:sp macro="" textlink="">
      <xdr:nvSpPr>
        <xdr:cNvPr id="9" name="Title 1" descr="18/19 Prices">
          <a:extLst>
            <a:ext uri="{FF2B5EF4-FFF2-40B4-BE49-F238E27FC236}">
              <a16:creationId xmlns:a16="http://schemas.microsoft.com/office/drawing/2014/main" id="{FAF5B751-C9F1-4D11-8181-9FDCE15FC001}"/>
            </a:ext>
          </a:extLst>
        </xdr:cNvPr>
        <xdr:cNvSpPr>
          <a:spLocks noGrp="1"/>
        </xdr:cNvSpPr>
      </xdr:nvSpPr>
      <xdr:spPr>
        <a:xfrm>
          <a:off x="11282796" y="458932"/>
          <a:ext cx="3965864" cy="40697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n-GB" sz="2000" b="1"/>
            <a:t>Reported year price stated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16</xdr:row>
      <xdr:rowOff>27214</xdr:rowOff>
    </xdr:from>
    <xdr:to>
      <xdr:col>6</xdr:col>
      <xdr:colOff>1292679</xdr:colOff>
      <xdr:row>17</xdr:row>
      <xdr:rowOff>107497</xdr:rowOff>
    </xdr:to>
    <xdr:pic>
      <xdr:nvPicPr>
        <xdr:cNvPr id="3" name="Picture 2" descr="Formula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9940" y="3633107"/>
          <a:ext cx="2463346" cy="297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13608</xdr:colOff>
      <xdr:row>1</xdr:row>
      <xdr:rowOff>149679</xdr:rowOff>
    </xdr:from>
    <xdr:to>
      <xdr:col>8</xdr:col>
      <xdr:colOff>27215</xdr:colOff>
      <xdr:row>2</xdr:row>
      <xdr:rowOff>178461</xdr:rowOff>
    </xdr:to>
    <xdr:sp macro="" textlink="">
      <xdr:nvSpPr>
        <xdr:cNvPr id="17" name="Title 1" descr="18/19 Prices">
          <a:extLst>
            <a:ext uri="{FF2B5EF4-FFF2-40B4-BE49-F238E27FC236}">
              <a16:creationId xmlns:a16="http://schemas.microsoft.com/office/drawing/2014/main" id="{E257A556-9D7A-485E-8CA3-C3B012D192B9}"/>
            </a:ext>
          </a:extLst>
        </xdr:cNvPr>
        <xdr:cNvSpPr>
          <a:spLocks noGrp="1"/>
        </xdr:cNvSpPr>
      </xdr:nvSpPr>
      <xdr:spPr>
        <a:xfrm>
          <a:off x="9137198" y="469448"/>
          <a:ext cx="3673928" cy="3485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23/24 prices </a:t>
          </a:r>
        </a:p>
      </xdr:txBody>
    </xdr:sp>
    <xdr:clientData/>
  </xdr:twoCellAnchor>
  <xdr:twoCellAnchor editAs="oneCell">
    <xdr:from>
      <xdr:col>4</xdr:col>
      <xdr:colOff>123699</xdr:colOff>
      <xdr:row>23</xdr:row>
      <xdr:rowOff>142875</xdr:rowOff>
    </xdr:from>
    <xdr:to>
      <xdr:col>8</xdr:col>
      <xdr:colOff>922842</xdr:colOff>
      <xdr:row>33</xdr:row>
      <xdr:rowOff>27226</xdr:rowOff>
    </xdr:to>
    <xdr:pic>
      <xdr:nvPicPr>
        <xdr:cNvPr id="18" name="Picture 17" descr="Formula">
          <a:extLst>
            <a:ext uri="{FF2B5EF4-FFF2-40B4-BE49-F238E27FC236}">
              <a16:creationId xmlns:a16="http://schemas.microsoft.com/office/drawing/2014/main" id="{A78A8DD5-E8EC-314F-B84C-FE7CB897B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47289" y="5123089"/>
          <a:ext cx="4711196" cy="1734923"/>
        </a:xfrm>
        <a:prstGeom prst="rect">
          <a:avLst/>
        </a:prstGeom>
      </xdr:spPr>
    </xdr:pic>
    <xdr:clientData/>
  </xdr:twoCellAnchor>
  <xdr:twoCellAnchor editAs="oneCell">
    <xdr:from>
      <xdr:col>5</xdr:col>
      <xdr:colOff>22452</xdr:colOff>
      <xdr:row>49</xdr:row>
      <xdr:rowOff>95623</xdr:rowOff>
    </xdr:from>
    <xdr:to>
      <xdr:col>8</xdr:col>
      <xdr:colOff>374195</xdr:colOff>
      <xdr:row>58</xdr:row>
      <xdr:rowOff>71084</xdr:rowOff>
    </xdr:to>
    <xdr:pic>
      <xdr:nvPicPr>
        <xdr:cNvPr id="19" name="Picture 18" descr="Formula">
          <a:extLst>
            <a:ext uri="{FF2B5EF4-FFF2-40B4-BE49-F238E27FC236}">
              <a16:creationId xmlns:a16="http://schemas.microsoft.com/office/drawing/2014/main" id="{1ACE5DD0-8851-6DF7-20C2-5173A1292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97773" y="10042444"/>
          <a:ext cx="4012065" cy="1642337"/>
        </a:xfrm>
        <a:prstGeom prst="rect">
          <a:avLst/>
        </a:prstGeom>
      </xdr:spPr>
    </xdr:pic>
    <xdr:clientData/>
  </xdr:twoCellAnchor>
  <xdr:twoCellAnchor editAs="oneCell">
    <xdr:from>
      <xdr:col>5</xdr:col>
      <xdr:colOff>29617</xdr:colOff>
      <xdr:row>73</xdr:row>
      <xdr:rowOff>156301</xdr:rowOff>
    </xdr:from>
    <xdr:to>
      <xdr:col>8</xdr:col>
      <xdr:colOff>1884</xdr:colOff>
      <xdr:row>87</xdr:row>
      <xdr:rowOff>81643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7C9BC120-8D52-9FC6-C170-F18E43CC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53207" y="14634301"/>
          <a:ext cx="3564554" cy="2510699"/>
        </a:xfrm>
        <a:prstGeom prst="rect">
          <a:avLst/>
        </a:prstGeom>
      </xdr:spPr>
    </xdr:pic>
    <xdr:clientData/>
  </xdr:twoCellAnchor>
  <xdr:twoCellAnchor editAs="oneCell">
    <xdr:from>
      <xdr:col>5</xdr:col>
      <xdr:colOff>27216</xdr:colOff>
      <xdr:row>110</xdr:row>
      <xdr:rowOff>13606</xdr:rowOff>
    </xdr:from>
    <xdr:to>
      <xdr:col>8</xdr:col>
      <xdr:colOff>870889</xdr:colOff>
      <xdr:row>117</xdr:row>
      <xdr:rowOff>53075</xdr:rowOff>
    </xdr:to>
    <xdr:pic>
      <xdr:nvPicPr>
        <xdr:cNvPr id="4" name="Picture 3" descr="Formula">
          <a:extLst>
            <a:ext uri="{FF2B5EF4-FFF2-40B4-BE49-F238E27FC236}">
              <a16:creationId xmlns:a16="http://schemas.microsoft.com/office/drawing/2014/main" id="{DAA1E586-9F5F-0A19-1167-9CD60151F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2537" y="21329196"/>
          <a:ext cx="4503995" cy="1162058"/>
        </a:xfrm>
        <a:prstGeom prst="rect">
          <a:avLst/>
        </a:prstGeom>
      </xdr:spPr>
    </xdr:pic>
    <xdr:clientData/>
  </xdr:twoCellAnchor>
  <xdr:twoCellAnchor editAs="oneCell">
    <xdr:from>
      <xdr:col>4</xdr:col>
      <xdr:colOff>219085</xdr:colOff>
      <xdr:row>127</xdr:row>
      <xdr:rowOff>136070</xdr:rowOff>
    </xdr:from>
    <xdr:to>
      <xdr:col>8</xdr:col>
      <xdr:colOff>845023</xdr:colOff>
      <xdr:row>129</xdr:row>
      <xdr:rowOff>88445</xdr:rowOff>
    </xdr:to>
    <xdr:pic>
      <xdr:nvPicPr>
        <xdr:cNvPr id="20" name="Picture 19" descr="Formula">
          <a:extLst>
            <a:ext uri="{FF2B5EF4-FFF2-40B4-BE49-F238E27FC236}">
              <a16:creationId xmlns:a16="http://schemas.microsoft.com/office/drawing/2014/main" id="{8DAB9583-97DF-80CF-589E-8262490C2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42675" y="24234320"/>
          <a:ext cx="4537991" cy="306161"/>
        </a:xfrm>
        <a:prstGeom prst="rect">
          <a:avLst/>
        </a:prstGeom>
      </xdr:spPr>
    </xdr:pic>
    <xdr:clientData/>
  </xdr:twoCellAnchor>
  <xdr:twoCellAnchor editAs="oneCell">
    <xdr:from>
      <xdr:col>5</xdr:col>
      <xdr:colOff>2</xdr:colOff>
      <xdr:row>138</xdr:row>
      <xdr:rowOff>190973</xdr:rowOff>
    </xdr:from>
    <xdr:to>
      <xdr:col>8</xdr:col>
      <xdr:colOff>911678</xdr:colOff>
      <xdr:row>147</xdr:row>
      <xdr:rowOff>42868</xdr:rowOff>
    </xdr:to>
    <xdr:pic>
      <xdr:nvPicPr>
        <xdr:cNvPr id="21" name="Picture 20" descr="Formula">
          <a:extLst>
            <a:ext uri="{FF2B5EF4-FFF2-40B4-BE49-F238E27FC236}">
              <a16:creationId xmlns:a16="http://schemas.microsoft.com/office/drawing/2014/main" id="{4A52E963-EA74-17DD-6D76-207AC2360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375323" y="27031063"/>
          <a:ext cx="4571998" cy="133167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164</xdr:row>
      <xdr:rowOff>6802</xdr:rowOff>
    </xdr:from>
    <xdr:to>
      <xdr:col>6</xdr:col>
      <xdr:colOff>515375</xdr:colOff>
      <xdr:row>165</xdr:row>
      <xdr:rowOff>95247</xdr:rowOff>
    </xdr:to>
    <xdr:pic>
      <xdr:nvPicPr>
        <xdr:cNvPr id="8" name="Picture 7" descr="Formula">
          <a:extLst>
            <a:ext uri="{FF2B5EF4-FFF2-40B4-BE49-F238E27FC236}">
              <a16:creationId xmlns:a16="http://schemas.microsoft.com/office/drawing/2014/main" id="{0F833BAD-CA56-3B7B-7F2D-A12569626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314091" y="31269213"/>
          <a:ext cx="1746820" cy="244929"/>
        </a:xfrm>
        <a:prstGeom prst="rect">
          <a:avLst/>
        </a:prstGeom>
      </xdr:spPr>
    </xdr:pic>
    <xdr:clientData/>
  </xdr:twoCellAnchor>
  <xdr:twoCellAnchor editAs="oneCell">
    <xdr:from>
      <xdr:col>4</xdr:col>
      <xdr:colOff>237334</xdr:colOff>
      <xdr:row>171</xdr:row>
      <xdr:rowOff>14868</xdr:rowOff>
    </xdr:from>
    <xdr:to>
      <xdr:col>8</xdr:col>
      <xdr:colOff>918482</xdr:colOff>
      <xdr:row>177</xdr:row>
      <xdr:rowOff>149678</xdr:rowOff>
    </xdr:to>
    <xdr:pic>
      <xdr:nvPicPr>
        <xdr:cNvPr id="10" name="Picture 9" descr="Formula">
          <a:extLst>
            <a:ext uri="{FF2B5EF4-FFF2-40B4-BE49-F238E27FC236}">
              <a16:creationId xmlns:a16="http://schemas.microsoft.com/office/drawing/2014/main" id="{57E716A5-437C-3E94-A197-387A25C42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60924" y="32495118"/>
          <a:ext cx="4593201" cy="1073703"/>
        </a:xfrm>
        <a:prstGeom prst="rect">
          <a:avLst/>
        </a:prstGeom>
      </xdr:spPr>
    </xdr:pic>
    <xdr:clientData/>
  </xdr:twoCellAnchor>
  <xdr:twoCellAnchor editAs="oneCell">
    <xdr:from>
      <xdr:col>5</xdr:col>
      <xdr:colOff>47628</xdr:colOff>
      <xdr:row>185</xdr:row>
      <xdr:rowOff>6803</xdr:rowOff>
    </xdr:from>
    <xdr:to>
      <xdr:col>8</xdr:col>
      <xdr:colOff>722221</xdr:colOff>
      <xdr:row>191</xdr:row>
      <xdr:rowOff>97979</xdr:rowOff>
    </xdr:to>
    <xdr:pic>
      <xdr:nvPicPr>
        <xdr:cNvPr id="11" name="Picture 10" descr="Formula">
          <a:extLst>
            <a:ext uri="{FF2B5EF4-FFF2-40B4-BE49-F238E27FC236}">
              <a16:creationId xmlns:a16="http://schemas.microsoft.com/office/drawing/2014/main" id="{87E358E1-AE18-F21D-89E6-3677EC09F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22949" y="35011179"/>
          <a:ext cx="4334915" cy="1077695"/>
        </a:xfrm>
        <a:prstGeom prst="rect">
          <a:avLst/>
        </a:prstGeom>
      </xdr:spPr>
    </xdr:pic>
    <xdr:clientData/>
  </xdr:twoCellAnchor>
  <xdr:twoCellAnchor editAs="oneCell">
    <xdr:from>
      <xdr:col>4</xdr:col>
      <xdr:colOff>108856</xdr:colOff>
      <xdr:row>201</xdr:row>
      <xdr:rowOff>27214</xdr:rowOff>
    </xdr:from>
    <xdr:to>
      <xdr:col>10</xdr:col>
      <xdr:colOff>64515</xdr:colOff>
      <xdr:row>204</xdr:row>
      <xdr:rowOff>65318</xdr:rowOff>
    </xdr:to>
    <xdr:pic>
      <xdr:nvPicPr>
        <xdr:cNvPr id="7" name="Picture 6" descr="RIIO-3 CSWt licence algebra">
          <a:extLst>
            <a:ext uri="{FF2B5EF4-FFF2-40B4-BE49-F238E27FC236}">
              <a16:creationId xmlns:a16="http://schemas.microsoft.com/office/drawing/2014/main" id="{E7C0E493-726D-6279-0748-5BA523E78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232446" y="37698590"/>
          <a:ext cx="6194533" cy="5619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171451</xdr:colOff>
      <xdr:row>17</xdr:row>
      <xdr:rowOff>1360</xdr:rowOff>
    </xdr:from>
    <xdr:to>
      <xdr:col>6</xdr:col>
      <xdr:colOff>174001</xdr:colOff>
      <xdr:row>18</xdr:row>
      <xdr:rowOff>90760</xdr:rowOff>
    </xdr:to>
    <xdr:pic>
      <xdr:nvPicPr>
        <xdr:cNvPr id="7" name="Picture 1" descr="Formula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1130" y="3743324"/>
          <a:ext cx="1512943" cy="273097"/>
        </a:xfrm>
        <a:prstGeom prst="rect">
          <a:avLst/>
        </a:prstGeom>
      </xdr:spPr>
    </xdr:pic>
    <xdr:clientData/>
  </xdr:twoCellAnchor>
  <xdr:twoCellAnchor editAs="oneCell">
    <xdr:from>
      <xdr:col>5</xdr:col>
      <xdr:colOff>659546</xdr:colOff>
      <xdr:row>19</xdr:row>
      <xdr:rowOff>134938</xdr:rowOff>
    </xdr:from>
    <xdr:to>
      <xdr:col>8</xdr:col>
      <xdr:colOff>154677</xdr:colOff>
      <xdr:row>23</xdr:row>
      <xdr:rowOff>15199</xdr:rowOff>
    </xdr:to>
    <xdr:pic>
      <xdr:nvPicPr>
        <xdr:cNvPr id="15" name="Picture 14" descr="Formula">
          <a:extLst>
            <a:ext uri="{FF2B5EF4-FFF2-40B4-BE49-F238E27FC236}">
              <a16:creationId xmlns:a16="http://schemas.microsoft.com/office/drawing/2014/main" id="{6E85437B-590B-A448-07F5-854A4082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9859" y="4230688"/>
          <a:ext cx="1757318" cy="610511"/>
        </a:xfrm>
        <a:prstGeom prst="rect">
          <a:avLst/>
        </a:prstGeom>
      </xdr:spPr>
    </xdr:pic>
    <xdr:clientData/>
  </xdr:twoCellAnchor>
  <xdr:twoCellAnchor editAs="oneCell">
    <xdr:from>
      <xdr:col>3</xdr:col>
      <xdr:colOff>973795</xdr:colOff>
      <xdr:row>33</xdr:row>
      <xdr:rowOff>37193</xdr:rowOff>
    </xdr:from>
    <xdr:to>
      <xdr:col>8</xdr:col>
      <xdr:colOff>487153</xdr:colOff>
      <xdr:row>34</xdr:row>
      <xdr:rowOff>145142</xdr:rowOff>
    </xdr:to>
    <xdr:pic>
      <xdr:nvPicPr>
        <xdr:cNvPr id="16" name="Picture 15" descr="Formula">
          <a:extLst>
            <a:ext uri="{FF2B5EF4-FFF2-40B4-BE49-F238E27FC236}">
              <a16:creationId xmlns:a16="http://schemas.microsoft.com/office/drawing/2014/main" id="{3187AA92-EEE6-1A16-5C28-B88454BCB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6233" y="6609443"/>
          <a:ext cx="3815483" cy="290512"/>
        </a:xfrm>
        <a:prstGeom prst="rect">
          <a:avLst/>
        </a:prstGeom>
      </xdr:spPr>
    </xdr:pic>
    <xdr:clientData/>
  </xdr:twoCellAnchor>
  <xdr:twoCellAnchor editAs="oneCell">
    <xdr:from>
      <xdr:col>3</xdr:col>
      <xdr:colOff>1175798</xdr:colOff>
      <xdr:row>35</xdr:row>
      <xdr:rowOff>16469</xdr:rowOff>
    </xdr:from>
    <xdr:to>
      <xdr:col>6</xdr:col>
      <xdr:colOff>421820</xdr:colOff>
      <xdr:row>37</xdr:row>
      <xdr:rowOff>134743</xdr:rowOff>
    </xdr:to>
    <xdr:pic>
      <xdr:nvPicPr>
        <xdr:cNvPr id="17" name="Picture 16" descr="Formula">
          <a:extLst>
            <a:ext uri="{FF2B5EF4-FFF2-40B4-BE49-F238E27FC236}">
              <a16:creationId xmlns:a16="http://schemas.microsoft.com/office/drawing/2014/main" id="{13094AF7-F5D7-BF13-508F-6E3DA8FD0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79369" y="7119398"/>
          <a:ext cx="2042291" cy="485667"/>
        </a:xfrm>
        <a:prstGeom prst="rect">
          <a:avLst/>
        </a:prstGeom>
      </xdr:spPr>
    </xdr:pic>
    <xdr:clientData/>
  </xdr:twoCellAnchor>
  <xdr:twoCellAnchor editAs="oneCell">
    <xdr:from>
      <xdr:col>1</xdr:col>
      <xdr:colOff>68037</xdr:colOff>
      <xdr:row>44</xdr:row>
      <xdr:rowOff>44670</xdr:rowOff>
    </xdr:from>
    <xdr:to>
      <xdr:col>1</xdr:col>
      <xdr:colOff>755196</xdr:colOff>
      <xdr:row>47</xdr:row>
      <xdr:rowOff>19055</xdr:rowOff>
    </xdr:to>
    <xdr:pic>
      <xdr:nvPicPr>
        <xdr:cNvPr id="18" name="Picture 17" descr="Formula">
          <a:extLst>
            <a:ext uri="{FF2B5EF4-FFF2-40B4-BE49-F238E27FC236}">
              <a16:creationId xmlns:a16="http://schemas.microsoft.com/office/drawing/2014/main" id="{E11975F4-3F44-9C49-D8F8-B7E842A2F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3501" y="8685206"/>
          <a:ext cx="687159" cy="525475"/>
        </a:xfrm>
        <a:prstGeom prst="rect">
          <a:avLst/>
        </a:prstGeom>
      </xdr:spPr>
    </xdr:pic>
    <xdr:clientData/>
  </xdr:twoCellAnchor>
  <xdr:twoCellAnchor editAs="oneCell">
    <xdr:from>
      <xdr:col>3</xdr:col>
      <xdr:colOff>1276500</xdr:colOff>
      <xdr:row>56</xdr:row>
      <xdr:rowOff>158522</xdr:rowOff>
    </xdr:from>
    <xdr:to>
      <xdr:col>7</xdr:col>
      <xdr:colOff>470823</xdr:colOff>
      <xdr:row>58</xdr:row>
      <xdr:rowOff>40821</xdr:rowOff>
    </xdr:to>
    <xdr:pic>
      <xdr:nvPicPr>
        <xdr:cNvPr id="19" name="Picture 18" descr="Formula">
          <a:extLst>
            <a:ext uri="{FF2B5EF4-FFF2-40B4-BE49-F238E27FC236}">
              <a16:creationId xmlns:a16="http://schemas.microsoft.com/office/drawing/2014/main" id="{5822AAEF-D9ED-07B9-CCB6-C5EFC53C8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26929" y="11139486"/>
          <a:ext cx="2745788" cy="24969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</xdr:colOff>
      <xdr:row>64</xdr:row>
      <xdr:rowOff>84249</xdr:rowOff>
    </xdr:from>
    <xdr:to>
      <xdr:col>9</xdr:col>
      <xdr:colOff>13606</xdr:colOff>
      <xdr:row>67</xdr:row>
      <xdr:rowOff>62597</xdr:rowOff>
    </xdr:to>
    <xdr:pic>
      <xdr:nvPicPr>
        <xdr:cNvPr id="20" name="Picture 19" descr="Formula">
          <a:extLst>
            <a:ext uri="{FF2B5EF4-FFF2-40B4-BE49-F238E27FC236}">
              <a16:creationId xmlns:a16="http://schemas.microsoft.com/office/drawing/2014/main" id="{206F8D7A-CAFC-0258-A6B5-039DE1A89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49911" y="12643642"/>
          <a:ext cx="3775981" cy="529437"/>
        </a:xfrm>
        <a:prstGeom prst="rect">
          <a:avLst/>
        </a:prstGeom>
      </xdr:spPr>
    </xdr:pic>
    <xdr:clientData/>
  </xdr:twoCellAnchor>
  <xdr:twoCellAnchor editAs="oneCell">
    <xdr:from>
      <xdr:col>4</xdr:col>
      <xdr:colOff>241307</xdr:colOff>
      <xdr:row>73</xdr:row>
      <xdr:rowOff>15249</xdr:rowOff>
    </xdr:from>
    <xdr:to>
      <xdr:col>8</xdr:col>
      <xdr:colOff>469445</xdr:colOff>
      <xdr:row>78</xdr:row>
      <xdr:rowOff>115659</xdr:rowOff>
    </xdr:to>
    <xdr:pic>
      <xdr:nvPicPr>
        <xdr:cNvPr id="24" name="Picture 23" descr="Formula">
          <a:extLst>
            <a:ext uri="{FF2B5EF4-FFF2-40B4-BE49-F238E27FC236}">
              <a16:creationId xmlns:a16="http://schemas.microsoft.com/office/drawing/2014/main" id="{E5ACDE79-C1D1-DD1C-4473-FB5540E0D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30754" y="14554482"/>
          <a:ext cx="3248924" cy="1018893"/>
        </a:xfrm>
        <a:prstGeom prst="rect">
          <a:avLst/>
        </a:prstGeom>
      </xdr:spPr>
    </xdr:pic>
    <xdr:clientData/>
  </xdr:twoCellAnchor>
  <xdr:twoCellAnchor editAs="oneCell">
    <xdr:from>
      <xdr:col>0</xdr:col>
      <xdr:colOff>4862217</xdr:colOff>
      <xdr:row>82</xdr:row>
      <xdr:rowOff>102054</xdr:rowOff>
    </xdr:from>
    <xdr:to>
      <xdr:col>2</xdr:col>
      <xdr:colOff>16338</xdr:colOff>
      <xdr:row>83</xdr:row>
      <xdr:rowOff>95250</xdr:rowOff>
    </xdr:to>
    <xdr:pic>
      <xdr:nvPicPr>
        <xdr:cNvPr id="25" name="Picture 24" descr="Formula">
          <a:extLst>
            <a:ext uri="{FF2B5EF4-FFF2-40B4-BE49-F238E27FC236}">
              <a16:creationId xmlns:a16="http://schemas.microsoft.com/office/drawing/2014/main" id="{26CF3F44-4905-0D0A-E50B-3355F1A02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62217" y="16199304"/>
          <a:ext cx="1148068" cy="367393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136073</xdr:colOff>
      <xdr:row>93</xdr:row>
      <xdr:rowOff>1147</xdr:rowOff>
    </xdr:from>
    <xdr:to>
      <xdr:col>1</xdr:col>
      <xdr:colOff>855891</xdr:colOff>
      <xdr:row>94</xdr:row>
      <xdr:rowOff>64976</xdr:rowOff>
    </xdr:to>
    <xdr:pic>
      <xdr:nvPicPr>
        <xdr:cNvPr id="26" name="Picture 25" descr="Formula">
          <a:extLst>
            <a:ext uri="{FF2B5EF4-FFF2-40B4-BE49-F238E27FC236}">
              <a16:creationId xmlns:a16="http://schemas.microsoft.com/office/drawing/2014/main" id="{17086042-3EA1-2FBB-39B0-B6677BE63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11537" y="18323166"/>
          <a:ext cx="748393" cy="342776"/>
        </a:xfrm>
        <a:prstGeom prst="rect">
          <a:avLst/>
        </a:prstGeom>
      </xdr:spPr>
    </xdr:pic>
    <xdr:clientData/>
  </xdr:twoCellAnchor>
  <xdr:twoCellAnchor editAs="oneCell">
    <xdr:from>
      <xdr:col>0</xdr:col>
      <xdr:colOff>4993821</xdr:colOff>
      <xdr:row>80</xdr:row>
      <xdr:rowOff>179991</xdr:rowOff>
    </xdr:from>
    <xdr:to>
      <xdr:col>1</xdr:col>
      <xdr:colOff>782413</xdr:colOff>
      <xdr:row>82</xdr:row>
      <xdr:rowOff>81645</xdr:rowOff>
    </xdr:to>
    <xdr:pic>
      <xdr:nvPicPr>
        <xdr:cNvPr id="27" name="Picture 26" descr="Formula">
          <a:extLst>
            <a:ext uri="{FF2B5EF4-FFF2-40B4-BE49-F238E27FC236}">
              <a16:creationId xmlns:a16="http://schemas.microsoft.com/office/drawing/2014/main" id="{69204D89-E52B-D5F8-F27A-21A32860A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993821" y="15848617"/>
          <a:ext cx="864056" cy="330278"/>
        </a:xfrm>
        <a:prstGeom prst="rect">
          <a:avLst/>
        </a:prstGeom>
      </xdr:spPr>
    </xdr:pic>
    <xdr:clientData/>
  </xdr:twoCellAnchor>
  <xdr:twoCellAnchor editAs="oneCell">
    <xdr:from>
      <xdr:col>0</xdr:col>
      <xdr:colOff>5045273</xdr:colOff>
      <xdr:row>70</xdr:row>
      <xdr:rowOff>27213</xdr:rowOff>
    </xdr:from>
    <xdr:to>
      <xdr:col>1</xdr:col>
      <xdr:colOff>850446</xdr:colOff>
      <xdr:row>70</xdr:row>
      <xdr:rowOff>455592</xdr:rowOff>
    </xdr:to>
    <xdr:pic>
      <xdr:nvPicPr>
        <xdr:cNvPr id="29" name="Picture 28" descr="Formula">
          <a:extLst>
            <a:ext uri="{FF2B5EF4-FFF2-40B4-BE49-F238E27FC236}">
              <a16:creationId xmlns:a16="http://schemas.microsoft.com/office/drawing/2014/main" id="{EE8FDC3D-0663-C240-D755-67C210C6D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45273" y="13545910"/>
          <a:ext cx="880637" cy="428379"/>
        </a:xfrm>
        <a:prstGeom prst="rect">
          <a:avLst/>
        </a:prstGeom>
      </xdr:spPr>
    </xdr:pic>
    <xdr:clientData/>
  </xdr:twoCellAnchor>
  <xdr:oneCellAnchor>
    <xdr:from>
      <xdr:col>0</xdr:col>
      <xdr:colOff>4773770</xdr:colOff>
      <xdr:row>94</xdr:row>
      <xdr:rowOff>81644</xdr:rowOff>
    </xdr:from>
    <xdr:ext cx="1141264" cy="367393"/>
    <xdr:pic>
      <xdr:nvPicPr>
        <xdr:cNvPr id="30" name="Picture 29" descr="Formula">
          <a:extLst>
            <a:ext uri="{FF2B5EF4-FFF2-40B4-BE49-F238E27FC236}">
              <a16:creationId xmlns:a16="http://schemas.microsoft.com/office/drawing/2014/main" id="{A1458B95-FDA2-4B73-AA1C-3AE2AD442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73770" y="18852698"/>
          <a:ext cx="1141264" cy="367393"/>
        </a:xfrm>
        <a:prstGeom prst="rect">
          <a:avLst/>
        </a:prstGeom>
      </xdr:spPr>
    </xdr:pic>
    <xdr:clientData/>
  </xdr:oneCellAnchor>
  <xdr:twoCellAnchor editAs="oneCell">
    <xdr:from>
      <xdr:col>4</xdr:col>
      <xdr:colOff>20410</xdr:colOff>
      <xdr:row>85</xdr:row>
      <xdr:rowOff>34017</xdr:rowOff>
    </xdr:from>
    <xdr:to>
      <xdr:col>8</xdr:col>
      <xdr:colOff>326381</xdr:colOff>
      <xdr:row>90</xdr:row>
      <xdr:rowOff>115667</xdr:rowOff>
    </xdr:to>
    <xdr:pic>
      <xdr:nvPicPr>
        <xdr:cNvPr id="32" name="Picture 31" descr="Formula">
          <a:extLst>
            <a:ext uri="{FF2B5EF4-FFF2-40B4-BE49-F238E27FC236}">
              <a16:creationId xmlns:a16="http://schemas.microsoft.com/office/drawing/2014/main" id="{95947ADD-7136-6857-7A68-C4EE048D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09857" y="17042946"/>
          <a:ext cx="3326757" cy="1000133"/>
        </a:xfrm>
        <a:prstGeom prst="rect">
          <a:avLst/>
        </a:prstGeom>
      </xdr:spPr>
    </xdr:pic>
    <xdr:clientData/>
  </xdr:twoCellAnchor>
  <xdr:twoCellAnchor>
    <xdr:from>
      <xdr:col>4</xdr:col>
      <xdr:colOff>71438</xdr:colOff>
      <xdr:row>1</xdr:row>
      <xdr:rowOff>150812</xdr:rowOff>
    </xdr:from>
    <xdr:to>
      <xdr:col>8</xdr:col>
      <xdr:colOff>301625</xdr:colOff>
      <xdr:row>2</xdr:row>
      <xdr:rowOff>238125</xdr:rowOff>
    </xdr:to>
    <xdr:sp macro="" textlink="">
      <xdr:nvSpPr>
        <xdr:cNvPr id="2" name="Title 1" descr="18/19 Prices">
          <a:extLst>
            <a:ext uri="{FF2B5EF4-FFF2-40B4-BE49-F238E27FC236}">
              <a16:creationId xmlns:a16="http://schemas.microsoft.com/office/drawing/2014/main" id="{AA8E6793-04D5-4324-919A-D2AE3B5E3407}"/>
            </a:ext>
          </a:extLst>
        </xdr:cNvPr>
        <xdr:cNvSpPr>
          <a:spLocks noGrp="1"/>
        </xdr:cNvSpPr>
      </xdr:nvSpPr>
      <xdr:spPr>
        <a:xfrm>
          <a:off x="8167688" y="468312"/>
          <a:ext cx="3246437" cy="40481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n-GB" sz="2000" b="1"/>
            <a:t>Reported in 23/24 prices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40822</xdr:colOff>
      <xdr:row>1</xdr:row>
      <xdr:rowOff>136072</xdr:rowOff>
    </xdr:from>
    <xdr:to>
      <xdr:col>12</xdr:col>
      <xdr:colOff>415018</xdr:colOff>
      <xdr:row>2</xdr:row>
      <xdr:rowOff>164854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BE29A6DF-6620-4004-9780-5CCEB5A26555}"/>
            </a:ext>
          </a:extLst>
        </xdr:cNvPr>
        <xdr:cNvSpPr>
          <a:spLocks noGrp="1"/>
        </xdr:cNvSpPr>
      </xdr:nvSpPr>
      <xdr:spPr>
        <a:xfrm>
          <a:off x="5987143" y="455841"/>
          <a:ext cx="2823482" cy="3485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23/24 prices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1449160</xdr:colOff>
      <xdr:row>10</xdr:row>
      <xdr:rowOff>136070</xdr:rowOff>
    </xdr:from>
    <xdr:to>
      <xdr:col>6</xdr:col>
      <xdr:colOff>136110</xdr:colOff>
      <xdr:row>12</xdr:row>
      <xdr:rowOff>110216</xdr:rowOff>
    </xdr:to>
    <xdr:pic>
      <xdr:nvPicPr>
        <xdr:cNvPr id="2" name="Picture 1" descr="Formula">
          <a:extLst>
            <a:ext uri="{FF2B5EF4-FFF2-40B4-BE49-F238E27FC236}">
              <a16:creationId xmlns:a16="http://schemas.microsoft.com/office/drawing/2014/main" id="{CD0D37EE-DE18-4338-8AFD-1E1A06CC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510517"/>
          <a:ext cx="2313253" cy="287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171450</xdr:colOff>
      <xdr:row>1</xdr:row>
      <xdr:rowOff>104775</xdr:rowOff>
    </xdr:from>
    <xdr:to>
      <xdr:col>9</xdr:col>
      <xdr:colOff>85725</xdr:colOff>
      <xdr:row>2</xdr:row>
      <xdr:rowOff>171450</xdr:rowOff>
    </xdr:to>
    <xdr:sp macro="" textlink="">
      <xdr:nvSpPr>
        <xdr:cNvPr id="7" name="Title 1" descr="18/19 Prices">
          <a:extLst>
            <a:ext uri="{FF2B5EF4-FFF2-40B4-BE49-F238E27FC236}">
              <a16:creationId xmlns:a16="http://schemas.microsoft.com/office/drawing/2014/main" id="{13A25818-19B1-44F3-8670-7958DB8B0D14}"/>
            </a:ext>
          </a:extLst>
        </xdr:cNvPr>
        <xdr:cNvSpPr>
          <a:spLocks noGrp="1"/>
        </xdr:cNvSpPr>
      </xdr:nvSpPr>
      <xdr:spPr>
        <a:xfrm>
          <a:off x="7591426" y="428625"/>
          <a:ext cx="5238749" cy="3905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n-GB" sz="2000" b="1"/>
            <a:t>Reported in current year price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788A-2CF7-49B3-99BA-3D54A6738E34}">
  <sheetPr codeName="Sheet1">
    <tabColor rgb="FFFF9900"/>
    <pageSetUpPr autoPageBreaks="0"/>
  </sheetPr>
  <dimension ref="A1:K41"/>
  <sheetViews>
    <sheetView zoomScale="50" zoomScaleNormal="50" workbookViewId="0">
      <selection activeCell="A2" sqref="A2"/>
    </sheetView>
  </sheetViews>
  <sheetFormatPr defaultColWidth="0" defaultRowHeight="14" zeroHeight="1"/>
  <cols>
    <col min="1" max="1" width="10.54296875" style="13" customWidth="1"/>
    <col min="2" max="2" width="10" style="13" customWidth="1"/>
    <col min="3" max="9" width="12.453125" style="13" customWidth="1"/>
    <col min="10" max="11" width="10.54296875" style="13" customWidth="1"/>
    <col min="12" max="16384" width="10.54296875" style="13" hidden="1"/>
  </cols>
  <sheetData>
    <row r="1" spans="1:9" s="2" customFormat="1" ht="25">
      <c r="A1" s="1" t="s">
        <v>0</v>
      </c>
      <c r="E1" s="3"/>
      <c r="H1" s="4" t="s">
        <v>1</v>
      </c>
    </row>
    <row r="2" spans="1:9" s="2" customFormat="1" ht="25">
      <c r="A2" s="4" t="str">
        <f>$E$13</f>
        <v>Master</v>
      </c>
      <c r="D2" s="12"/>
      <c r="E2" s="3"/>
    </row>
    <row r="3" spans="1:9" s="5" customFormat="1" ht="25.5" thickBot="1">
      <c r="A3" s="6">
        <f>Cover!$E$15</f>
        <v>2027</v>
      </c>
      <c r="B3" s="6"/>
      <c r="C3" s="6"/>
      <c r="D3" s="6"/>
      <c r="E3" s="22"/>
    </row>
    <row r="4" spans="1:9"/>
    <row r="5" spans="1:9" ht="14.5" thickBot="1"/>
    <row r="6" spans="1:9">
      <c r="C6" s="493"/>
      <c r="D6" s="494"/>
      <c r="E6" s="494"/>
      <c r="F6" s="494"/>
      <c r="G6" s="494"/>
      <c r="H6" s="494"/>
      <c r="I6" s="495"/>
    </row>
    <row r="7" spans="1:9">
      <c r="C7" s="496"/>
      <c r="D7" s="497"/>
      <c r="E7" s="497"/>
      <c r="F7" s="497"/>
      <c r="G7" s="497"/>
      <c r="H7" s="497"/>
      <c r="I7" s="498"/>
    </row>
    <row r="8" spans="1:9" ht="23">
      <c r="C8" s="496"/>
      <c r="D8" s="497"/>
      <c r="E8" s="497"/>
      <c r="F8" s="499" t="s">
        <v>2</v>
      </c>
      <c r="G8" s="497"/>
      <c r="H8" s="497"/>
      <c r="I8" s="498"/>
    </row>
    <row r="9" spans="1:9" ht="23">
      <c r="C9" s="496"/>
      <c r="D9" s="497"/>
      <c r="E9" s="497"/>
      <c r="F9" s="499" t="s">
        <v>3</v>
      </c>
      <c r="G9" s="497"/>
      <c r="H9" s="497"/>
      <c r="I9" s="498"/>
    </row>
    <row r="10" spans="1:9">
      <c r="C10" s="496"/>
      <c r="D10" s="497"/>
      <c r="E10" s="497"/>
      <c r="F10" s="500"/>
      <c r="G10" s="497"/>
      <c r="H10" s="497"/>
      <c r="I10" s="498"/>
    </row>
    <row r="11" spans="1:9">
      <c r="C11" s="496"/>
      <c r="D11" s="497"/>
      <c r="E11" s="497"/>
      <c r="F11" s="501" t="s">
        <v>4</v>
      </c>
      <c r="G11" s="497"/>
      <c r="H11" s="497"/>
      <c r="I11" s="498"/>
    </row>
    <row r="12" spans="1:9">
      <c r="C12" s="496"/>
      <c r="D12" s="497"/>
      <c r="E12" s="497"/>
      <c r="F12" s="502"/>
      <c r="G12" s="497"/>
      <c r="H12" s="497"/>
      <c r="I12" s="498"/>
    </row>
    <row r="13" spans="1:9">
      <c r="C13" s="496"/>
      <c r="D13" s="503" t="s">
        <v>5</v>
      </c>
      <c r="E13" s="539" t="s">
        <v>6</v>
      </c>
      <c r="F13" s="539"/>
      <c r="G13" s="539"/>
      <c r="H13" s="497"/>
      <c r="I13" s="498"/>
    </row>
    <row r="14" spans="1:9">
      <c r="C14" s="496"/>
      <c r="D14" s="503"/>
      <c r="E14" s="497"/>
      <c r="F14" s="502"/>
      <c r="G14" s="497"/>
      <c r="H14" s="497"/>
      <c r="I14" s="498"/>
    </row>
    <row r="15" spans="1:9">
      <c r="C15" s="496"/>
      <c r="D15" s="503" t="s">
        <v>7</v>
      </c>
      <c r="E15" s="539">
        <v>2027</v>
      </c>
      <c r="F15" s="539"/>
      <c r="G15" s="539"/>
      <c r="H15" s="497"/>
      <c r="I15" s="498"/>
    </row>
    <row r="16" spans="1:9" hidden="1">
      <c r="C16" s="504"/>
      <c r="I16" s="498"/>
    </row>
    <row r="17" spans="1:11">
      <c r="C17" s="496"/>
      <c r="D17" s="503" t="s">
        <v>8</v>
      </c>
      <c r="E17" s="541" t="str">
        <f>F11</f>
        <v>Interim</v>
      </c>
      <c r="F17" s="541"/>
      <c r="G17" s="541"/>
      <c r="I17" s="498"/>
    </row>
    <row r="18" spans="1:11">
      <c r="C18" s="496"/>
      <c r="D18" s="503"/>
      <c r="E18" s="497"/>
      <c r="F18" s="502"/>
      <c r="G18" s="497"/>
      <c r="I18" s="498"/>
    </row>
    <row r="19" spans="1:11">
      <c r="C19" s="496"/>
      <c r="D19" s="503" t="s">
        <v>9</v>
      </c>
      <c r="E19" s="540"/>
      <c r="F19" s="539"/>
      <c r="G19" s="539"/>
      <c r="H19" s="522" t="s">
        <v>10</v>
      </c>
      <c r="I19" s="498"/>
    </row>
    <row r="20" spans="1:11" ht="14.5" thickBot="1">
      <c r="C20" s="505"/>
      <c r="D20" s="506"/>
      <c r="E20" s="506"/>
      <c r="F20" s="506"/>
      <c r="G20" s="506"/>
      <c r="H20" s="507"/>
      <c r="I20" s="508"/>
    </row>
    <row r="21" spans="1:11"/>
    <row r="22" spans="1:11"/>
    <row r="23" spans="1:11" ht="15">
      <c r="A23" s="370" t="s">
        <v>11</v>
      </c>
      <c r="B23" s="21"/>
      <c r="C23" s="21"/>
      <c r="D23" s="21"/>
      <c r="E23" s="20"/>
      <c r="F23" s="20"/>
      <c r="G23" s="20"/>
      <c r="H23" s="20"/>
      <c r="I23" s="20"/>
      <c r="J23" s="20"/>
      <c r="K23" s="20"/>
    </row>
    <row r="24" spans="1:11">
      <c r="A24" s="23"/>
      <c r="B24" s="23"/>
      <c r="C24" s="23"/>
      <c r="D24" s="23"/>
    </row>
    <row r="25" spans="1:11">
      <c r="A25" s="23"/>
      <c r="B25" s="23"/>
      <c r="C25" s="100"/>
      <c r="D25" s="19" t="s">
        <v>12</v>
      </c>
    </row>
    <row r="26" spans="1:11">
      <c r="A26" s="23"/>
      <c r="B26" s="23"/>
      <c r="C26" s="290" t="s">
        <v>13</v>
      </c>
      <c r="D26" s="19" t="s">
        <v>14</v>
      </c>
    </row>
    <row r="27" spans="1:11">
      <c r="A27" s="23"/>
      <c r="B27" s="23"/>
      <c r="C27" s="26" t="s">
        <v>13</v>
      </c>
      <c r="D27" s="19" t="s">
        <v>15</v>
      </c>
    </row>
    <row r="28" spans="1:11">
      <c r="A28" s="23"/>
      <c r="B28" s="23"/>
      <c r="C28" s="27" t="s">
        <v>13</v>
      </c>
      <c r="D28" s="19" t="s">
        <v>16</v>
      </c>
    </row>
    <row r="29" spans="1:11">
      <c r="A29" s="23"/>
      <c r="B29" s="23"/>
      <c r="C29" s="101" t="s">
        <v>13</v>
      </c>
      <c r="D29" s="19" t="s">
        <v>17</v>
      </c>
    </row>
    <row r="30" spans="1:11">
      <c r="A30" s="23"/>
      <c r="B30" s="23"/>
      <c r="C30" s="102" t="s">
        <v>13</v>
      </c>
      <c r="D30" s="19" t="s">
        <v>18</v>
      </c>
    </row>
    <row r="31" spans="1:11">
      <c r="A31" s="23"/>
      <c r="B31" s="23"/>
      <c r="C31" s="371" t="s">
        <v>13</v>
      </c>
      <c r="D31" s="19" t="s">
        <v>19</v>
      </c>
    </row>
    <row r="41" spans="2:6" hidden="1">
      <c r="B41" s="13">
        <v>1.1000000000000001</v>
      </c>
      <c r="C41" s="289">
        <v>44706</v>
      </c>
      <c r="D41" s="13" t="s">
        <v>20</v>
      </c>
      <c r="E41" s="13" t="s">
        <v>21</v>
      </c>
      <c r="F41" s="13" t="s">
        <v>22</v>
      </c>
    </row>
  </sheetData>
  <mergeCells count="4">
    <mergeCell ref="E13:G13"/>
    <mergeCell ref="E19:G19"/>
    <mergeCell ref="E15:G15"/>
    <mergeCell ref="E17:G17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70A0892-61A2-40E8-844C-3E9E52B20196}">
          <x14:formula1>
            <xm:f>Lists!$C$8:$C$16</xm:f>
          </x14:formula1>
          <xm:sqref>E13:G13</xm:sqref>
        </x14:dataValidation>
        <x14:dataValidation type="list" allowBlank="1" showInputMessage="1" showErrorMessage="1" xr:uid="{739BC514-182F-4375-A909-CC725D8B39DB}">
          <x14:formula1>
            <xm:f>Lists!$E$8:$E$12</xm:f>
          </x14:formula1>
          <xm:sqref>E15:G15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5564-C0A2-4F20-8B72-CD84C2228ADF}">
  <sheetPr codeName="Sheet17">
    <tabColor theme="7" tint="0.39997558519241921"/>
    <pageSetUpPr autoPageBreaks="0"/>
  </sheetPr>
  <dimension ref="A1:N65"/>
  <sheetViews>
    <sheetView showGridLines="0" zoomScale="50" zoomScaleNormal="50" workbookViewId="0">
      <pane ySplit="9" topLeftCell="A10" activePane="bottomLeft" state="frozen"/>
      <selection activeCell="F17" sqref="F17"/>
      <selection pane="bottomLeft" activeCell="A2" sqref="A2"/>
    </sheetView>
  </sheetViews>
  <sheetFormatPr defaultColWidth="8.54296875" defaultRowHeight="13.5"/>
  <cols>
    <col min="1" max="1" width="95.54296875" style="110" bestFit="1" customWidth="1"/>
    <col min="2" max="2" width="15.54296875" style="175" customWidth="1"/>
    <col min="3" max="3" width="22.453125" style="110" customWidth="1"/>
    <col min="4" max="4" width="17" style="110" customWidth="1"/>
    <col min="5" max="5" width="6.54296875" style="110" customWidth="1"/>
    <col min="6" max="6" width="12.54296875" style="110" customWidth="1"/>
    <col min="7" max="7" width="13.81640625" style="110" customWidth="1"/>
    <col min="8" max="12" width="14.453125" style="110" customWidth="1"/>
    <col min="13" max="15" width="8.54296875" style="110"/>
    <col min="16" max="16" width="39.453125" style="110" bestFit="1" customWidth="1"/>
    <col min="17" max="16384" width="8.54296875" style="110"/>
  </cols>
  <sheetData>
    <row r="1" spans="1:14" s="2" customFormat="1" ht="25">
      <c r="A1" s="24" t="s">
        <v>321</v>
      </c>
      <c r="B1" s="3"/>
    </row>
    <row r="2" spans="1:14" s="2" customFormat="1" ht="25">
      <c r="A2" s="4" t="str">
        <f>Cover!$E$13</f>
        <v>Master</v>
      </c>
      <c r="B2" s="3"/>
    </row>
    <row r="3" spans="1:14" s="2" customFormat="1" ht="25">
      <c r="A3" s="4">
        <f>Cover!$E$15</f>
        <v>2027</v>
      </c>
      <c r="B3" s="3"/>
      <c r="C3" s="3"/>
      <c r="D3" s="3"/>
    </row>
    <row r="4" spans="1:14" s="5" customFormat="1" ht="25.5" thickBot="1">
      <c r="A4" s="339" t="s">
        <v>540</v>
      </c>
      <c r="B4" s="6"/>
    </row>
    <row r="5" spans="1:14" ht="14" thickBot="1">
      <c r="F5" s="106"/>
      <c r="G5" s="106"/>
      <c r="H5" s="106"/>
      <c r="I5" s="106"/>
      <c r="J5" s="106"/>
      <c r="K5" s="106"/>
      <c r="L5" s="106"/>
      <c r="M5" s="106"/>
      <c r="N5" s="123"/>
    </row>
    <row r="6" spans="1:14">
      <c r="A6" s="142"/>
      <c r="B6" s="341"/>
      <c r="C6" s="115"/>
      <c r="D6" s="115"/>
      <c r="E6" s="115"/>
      <c r="F6" s="349"/>
      <c r="G6" s="349"/>
      <c r="H6" s="163"/>
      <c r="I6" s="163"/>
      <c r="J6" s="163"/>
      <c r="K6" s="349"/>
      <c r="L6" s="349"/>
      <c r="M6" s="349"/>
      <c r="N6" s="119"/>
    </row>
    <row r="7" spans="1:14">
      <c r="A7" s="124"/>
      <c r="F7" s="106"/>
      <c r="G7" s="106"/>
      <c r="I7" s="111"/>
      <c r="J7" s="111"/>
      <c r="K7" s="106"/>
      <c r="L7" s="106"/>
      <c r="M7" s="106"/>
      <c r="N7" s="123"/>
    </row>
    <row r="8" spans="1:14" ht="14">
      <c r="A8" s="124"/>
      <c r="B8" s="176"/>
      <c r="C8" s="106"/>
      <c r="E8" s="108"/>
      <c r="F8" s="108"/>
      <c r="G8" s="108"/>
      <c r="H8" s="288"/>
      <c r="I8" s="109"/>
      <c r="J8" s="109"/>
      <c r="K8" s="108"/>
      <c r="L8" s="108"/>
      <c r="M8" s="106"/>
      <c r="N8" s="123"/>
    </row>
    <row r="9" spans="1:14" ht="15" customHeight="1">
      <c r="A9" s="72" t="s">
        <v>541</v>
      </c>
      <c r="B9" s="177"/>
      <c r="C9" s="111"/>
      <c r="D9" s="160" t="s">
        <v>322</v>
      </c>
      <c r="E9" s="108"/>
      <c r="F9" s="152" t="s">
        <v>65</v>
      </c>
      <c r="G9" s="152" t="s">
        <v>66</v>
      </c>
      <c r="H9" s="152" t="s">
        <v>67</v>
      </c>
      <c r="I9" s="152" t="s">
        <v>68</v>
      </c>
      <c r="J9" s="152" t="s">
        <v>70</v>
      </c>
      <c r="M9" s="106"/>
      <c r="N9" s="123"/>
    </row>
    <row r="10" spans="1:14" ht="15" customHeight="1">
      <c r="A10" s="105"/>
      <c r="B10" s="177"/>
      <c r="C10" s="111"/>
      <c r="D10" s="111"/>
      <c r="E10" s="108"/>
      <c r="F10" s="440"/>
      <c r="G10" s="440"/>
      <c r="H10" s="440"/>
      <c r="I10" s="440"/>
      <c r="J10" s="440"/>
      <c r="M10" s="106"/>
      <c r="N10" s="123"/>
    </row>
    <row r="11" spans="1:14">
      <c r="A11" s="124"/>
      <c r="N11" s="123"/>
    </row>
    <row r="12" spans="1:14">
      <c r="A12" s="124"/>
      <c r="N12" s="123"/>
    </row>
    <row r="13" spans="1:14" ht="15.5">
      <c r="A13" s="350" t="s">
        <v>542</v>
      </c>
      <c r="B13" s="121" t="s">
        <v>543</v>
      </c>
      <c r="C13" s="121" t="s">
        <v>544</v>
      </c>
      <c r="D13" s="178" t="s">
        <v>545</v>
      </c>
      <c r="F13" s="308"/>
      <c r="G13" s="308"/>
      <c r="H13" s="308"/>
      <c r="I13" s="308"/>
      <c r="J13" s="308"/>
      <c r="N13" s="123"/>
    </row>
    <row r="14" spans="1:14" ht="15.5">
      <c r="A14" s="350" t="s">
        <v>546</v>
      </c>
      <c r="B14" s="121" t="s">
        <v>547</v>
      </c>
      <c r="C14" s="121" t="s">
        <v>544</v>
      </c>
      <c r="D14" s="178" t="s">
        <v>545</v>
      </c>
      <c r="F14" s="308"/>
      <c r="G14" s="308"/>
      <c r="H14" s="308"/>
      <c r="I14" s="308"/>
      <c r="J14" s="308"/>
      <c r="N14" s="123"/>
    </row>
    <row r="15" spans="1:14" ht="15.5">
      <c r="A15" s="350" t="s">
        <v>548</v>
      </c>
      <c r="B15" s="121" t="s">
        <v>549</v>
      </c>
      <c r="C15" s="121" t="s">
        <v>544</v>
      </c>
      <c r="D15" s="178" t="s">
        <v>100</v>
      </c>
      <c r="F15" s="308"/>
      <c r="G15" s="308"/>
      <c r="H15" s="308"/>
      <c r="I15" s="308"/>
      <c r="J15" s="308"/>
      <c r="N15" s="123"/>
    </row>
    <row r="16" spans="1:14" ht="15.5">
      <c r="A16" s="350" t="s">
        <v>550</v>
      </c>
      <c r="B16" s="121" t="s">
        <v>551</v>
      </c>
      <c r="C16" s="121" t="s">
        <v>544</v>
      </c>
      <c r="D16" s="178" t="s">
        <v>100</v>
      </c>
      <c r="F16" s="292">
        <f>F33</f>
        <v>0</v>
      </c>
      <c r="G16" s="292">
        <f>G33</f>
        <v>0</v>
      </c>
      <c r="H16" s="292">
        <f>H33</f>
        <v>0</v>
      </c>
      <c r="I16" s="292">
        <f>I33</f>
        <v>0</v>
      </c>
      <c r="J16" s="292">
        <f>J33</f>
        <v>0</v>
      </c>
      <c r="N16" s="123"/>
    </row>
    <row r="17" spans="1:14" ht="15.5">
      <c r="A17" s="350" t="s">
        <v>552</v>
      </c>
      <c r="B17" s="121" t="s">
        <v>553</v>
      </c>
      <c r="C17" s="121" t="s">
        <v>544</v>
      </c>
      <c r="D17" s="178" t="s">
        <v>545</v>
      </c>
      <c r="F17" s="308"/>
      <c r="G17" s="308"/>
      <c r="H17" s="308"/>
      <c r="I17" s="308"/>
      <c r="J17" s="308"/>
      <c r="N17" s="123"/>
    </row>
    <row r="18" spans="1:14" ht="15.5">
      <c r="A18" s="350" t="s">
        <v>554</v>
      </c>
      <c r="B18" s="121" t="s">
        <v>555</v>
      </c>
      <c r="C18" s="121" t="s">
        <v>544</v>
      </c>
      <c r="D18" s="178" t="s">
        <v>545</v>
      </c>
      <c r="F18" s="308"/>
      <c r="G18" s="308"/>
      <c r="H18" s="308"/>
      <c r="I18" s="308"/>
      <c r="J18" s="308"/>
      <c r="N18" s="123"/>
    </row>
    <row r="19" spans="1:14" ht="15.5">
      <c r="A19" s="350" t="s">
        <v>556</v>
      </c>
      <c r="B19" s="121" t="s">
        <v>557</v>
      </c>
      <c r="C19" s="121" t="s">
        <v>544</v>
      </c>
      <c r="D19" s="178" t="s">
        <v>545</v>
      </c>
      <c r="F19" s="308"/>
      <c r="G19" s="308"/>
      <c r="H19" s="308"/>
      <c r="I19" s="308"/>
      <c r="J19" s="308"/>
      <c r="N19" s="123"/>
    </row>
    <row r="20" spans="1:14" ht="15.5">
      <c r="A20" s="350" t="s">
        <v>558</v>
      </c>
      <c r="B20" s="121" t="s">
        <v>559</v>
      </c>
      <c r="C20" s="121" t="s">
        <v>544</v>
      </c>
      <c r="D20" s="178" t="s">
        <v>545</v>
      </c>
      <c r="F20" s="387">
        <f>F52</f>
        <v>0</v>
      </c>
      <c r="G20" s="387">
        <f>G52</f>
        <v>0</v>
      </c>
      <c r="H20" s="387">
        <f>H52</f>
        <v>0</v>
      </c>
      <c r="I20" s="387">
        <f>I52</f>
        <v>0</v>
      </c>
      <c r="J20" s="387">
        <f>J52</f>
        <v>0</v>
      </c>
      <c r="N20" s="123"/>
    </row>
    <row r="21" spans="1:14" ht="15.5">
      <c r="A21" s="350" t="s">
        <v>560</v>
      </c>
      <c r="B21" s="121" t="s">
        <v>561</v>
      </c>
      <c r="C21" s="121" t="s">
        <v>544</v>
      </c>
      <c r="D21" s="178" t="s">
        <v>545</v>
      </c>
      <c r="F21" s="293">
        <f>F41</f>
        <v>0</v>
      </c>
      <c r="G21" s="293">
        <f>G41</f>
        <v>0</v>
      </c>
      <c r="H21" s="293">
        <f>H41</f>
        <v>0</v>
      </c>
      <c r="I21" s="293">
        <f>I41</f>
        <v>0</v>
      </c>
      <c r="J21" s="293">
        <f>J41</f>
        <v>0</v>
      </c>
      <c r="N21" s="123"/>
    </row>
    <row r="22" spans="1:14" ht="15.5">
      <c r="A22" s="350" t="s">
        <v>562</v>
      </c>
      <c r="B22" s="121" t="s">
        <v>563</v>
      </c>
      <c r="C22" s="121" t="s">
        <v>544</v>
      </c>
      <c r="D22" s="178" t="s">
        <v>545</v>
      </c>
      <c r="F22" s="308">
        <v>0</v>
      </c>
      <c r="G22" s="308">
        <v>0</v>
      </c>
      <c r="H22" s="308">
        <v>0</v>
      </c>
      <c r="I22" s="308">
        <v>0</v>
      </c>
      <c r="J22" s="308">
        <v>0</v>
      </c>
      <c r="N22" s="123"/>
    </row>
    <row r="23" spans="1:14" ht="15.5">
      <c r="A23" s="350" t="s">
        <v>564</v>
      </c>
      <c r="B23" s="121" t="s">
        <v>565</v>
      </c>
      <c r="C23" s="121" t="s">
        <v>544</v>
      </c>
      <c r="D23" s="178" t="s">
        <v>545</v>
      </c>
      <c r="F23" s="308">
        <v>0</v>
      </c>
      <c r="G23" s="308">
        <v>0</v>
      </c>
      <c r="H23" s="308">
        <v>0</v>
      </c>
      <c r="I23" s="308">
        <v>0</v>
      </c>
      <c r="J23" s="308">
        <v>0</v>
      </c>
      <c r="N23" s="123"/>
    </row>
    <row r="24" spans="1:14">
      <c r="A24" s="124"/>
      <c r="N24" s="123"/>
    </row>
    <row r="25" spans="1:14" ht="26.25" customHeight="1" thickBot="1">
      <c r="A25" s="138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1"/>
    </row>
    <row r="26" spans="1:14">
      <c r="A26" s="142"/>
      <c r="B26" s="341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9"/>
    </row>
    <row r="27" spans="1:14" ht="15.5">
      <c r="A27" s="180" t="s">
        <v>566</v>
      </c>
      <c r="B27" s="176"/>
      <c r="C27" s="106"/>
      <c r="D27" s="106"/>
      <c r="E27" s="108"/>
      <c r="F27" s="108"/>
      <c r="G27" s="108"/>
      <c r="I27" s="127"/>
      <c r="J27" s="127"/>
      <c r="K27" s="127"/>
      <c r="L27" s="127"/>
      <c r="M27" s="106"/>
      <c r="N27" s="123"/>
    </row>
    <row r="28" spans="1:14" ht="15" customHeight="1">
      <c r="A28" s="105"/>
      <c r="B28" s="176"/>
      <c r="C28" s="106"/>
      <c r="D28" s="106"/>
      <c r="E28" s="108"/>
      <c r="F28" s="108"/>
      <c r="G28" s="108"/>
      <c r="H28" s="127"/>
      <c r="I28" s="127"/>
      <c r="J28" s="127"/>
      <c r="K28" s="127"/>
      <c r="L28" s="127"/>
      <c r="M28" s="106"/>
      <c r="N28" s="123"/>
    </row>
    <row r="29" spans="1:14" ht="15" customHeight="1">
      <c r="A29" s="105"/>
      <c r="B29" s="176"/>
      <c r="C29" s="106"/>
      <c r="D29" s="106"/>
      <c r="E29" s="108"/>
      <c r="F29" s="108"/>
      <c r="G29" s="108"/>
      <c r="H29" s="127"/>
      <c r="I29" s="127"/>
      <c r="J29" s="127"/>
      <c r="K29" s="127"/>
      <c r="L29" s="127"/>
      <c r="M29" s="106"/>
      <c r="N29" s="123"/>
    </row>
    <row r="30" spans="1:14" ht="15" customHeight="1">
      <c r="A30" s="105"/>
      <c r="B30" s="176"/>
      <c r="C30" s="106"/>
      <c r="D30" s="106"/>
      <c r="E30" s="108"/>
      <c r="F30" s="108"/>
      <c r="G30" s="108"/>
      <c r="H30" s="127"/>
      <c r="I30" s="127"/>
      <c r="J30" s="127"/>
      <c r="K30" s="127"/>
      <c r="L30" s="127"/>
      <c r="M30" s="106"/>
      <c r="N30" s="123"/>
    </row>
    <row r="31" spans="1:14" ht="15.5">
      <c r="A31" s="144" t="s">
        <v>567</v>
      </c>
      <c r="B31" s="178" t="s">
        <v>568</v>
      </c>
      <c r="C31" s="178" t="s">
        <v>569</v>
      </c>
      <c r="D31" s="178" t="s">
        <v>100</v>
      </c>
      <c r="E31" s="108"/>
      <c r="F31" s="308"/>
      <c r="G31" s="308"/>
      <c r="H31" s="308"/>
      <c r="I31" s="308"/>
      <c r="J31" s="308"/>
      <c r="M31" s="342"/>
      <c r="N31" s="123"/>
    </row>
    <row r="32" spans="1:14" ht="16.149999999999999" customHeight="1">
      <c r="A32" s="144" t="s">
        <v>570</v>
      </c>
      <c r="B32" s="178" t="s">
        <v>571</v>
      </c>
      <c r="C32" s="178" t="s">
        <v>569</v>
      </c>
      <c r="D32" s="178" t="s">
        <v>100</v>
      </c>
      <c r="E32" s="108"/>
      <c r="F32" s="333" cm="1">
        <f t="array" ref="F32">SUMPRODUCT(('License Values Data Table'!F$2:F$898)*('License Values Data Table'!$D$2:$D$898=$A$2)*('License Values Data Table'!$B$2:$B$898=$B32))</f>
        <v>0</v>
      </c>
      <c r="G32" s="333" cm="1">
        <f t="array" ref="G32">SUMPRODUCT(('License Values Data Table'!G$2:G$898)*('License Values Data Table'!$D$2:$D$898=$A$2)*('License Values Data Table'!$B$2:$B$898=$B32))</f>
        <v>0</v>
      </c>
      <c r="H32" s="333" cm="1">
        <f t="array" ref="H32">SUMPRODUCT(('License Values Data Table'!H$2:H$898)*('License Values Data Table'!$D$2:$D$898=$A$2)*('License Values Data Table'!$B$2:$B$898=$B32))</f>
        <v>0</v>
      </c>
      <c r="I32" s="333" cm="1">
        <f t="array" ref="I32">SUMPRODUCT(('License Values Data Table'!I$2:I$898)*('License Values Data Table'!$D$2:$D$898=$A$2)*('License Values Data Table'!$B$2:$B$898=$B32))</f>
        <v>0</v>
      </c>
      <c r="J32" s="333" cm="1">
        <f t="array" ref="J32">SUMPRODUCT(('License Values Data Table'!J$2:J$898)*('License Values Data Table'!$D$2:$D$898=$A$2)*('License Values Data Table'!$B$2:$B$898=$B32))</f>
        <v>0</v>
      </c>
      <c r="M32" s="106"/>
      <c r="N32" s="123"/>
    </row>
    <row r="33" spans="1:14" ht="19.5" customHeight="1">
      <c r="A33" s="181" t="s">
        <v>572</v>
      </c>
      <c r="B33" s="182" t="s">
        <v>573</v>
      </c>
      <c r="C33" s="182" t="s">
        <v>569</v>
      </c>
      <c r="D33" s="178" t="s">
        <v>100</v>
      </c>
      <c r="E33" s="108"/>
      <c r="F33" s="294">
        <f>MAX((0.95*F31)-(0.005*F32),0)</f>
        <v>0</v>
      </c>
      <c r="G33" s="294">
        <f t="shared" ref="G33:J33" si="0">MAX((0.95*G31)-(0.005*G32),0)</f>
        <v>0</v>
      </c>
      <c r="H33" s="294">
        <f t="shared" si="0"/>
        <v>0</v>
      </c>
      <c r="I33" s="294">
        <f t="shared" si="0"/>
        <v>0</v>
      </c>
      <c r="J33" s="294">
        <f t="shared" si="0"/>
        <v>0</v>
      </c>
      <c r="N33" s="130"/>
    </row>
    <row r="34" spans="1:14" ht="19.5" customHeight="1">
      <c r="A34" s="144"/>
      <c r="B34" s="178"/>
      <c r="C34" s="178"/>
      <c r="D34" s="121"/>
      <c r="E34" s="108"/>
      <c r="F34" s="109"/>
      <c r="G34" s="108"/>
      <c r="H34" s="343"/>
      <c r="I34" s="343"/>
      <c r="J34" s="343"/>
      <c r="K34" s="343"/>
      <c r="L34" s="343"/>
      <c r="N34" s="130"/>
    </row>
    <row r="35" spans="1:14" ht="29.65" customHeight="1" thickBot="1">
      <c r="A35" s="344"/>
      <c r="B35" s="345"/>
      <c r="C35" s="140"/>
      <c r="D35" s="139"/>
      <c r="E35" s="346"/>
      <c r="F35" s="347"/>
      <c r="G35" s="346"/>
      <c r="H35" s="348"/>
      <c r="I35" s="348"/>
      <c r="J35" s="348"/>
      <c r="K35" s="348"/>
      <c r="L35" s="348"/>
      <c r="M35" s="140"/>
      <c r="N35" s="141"/>
    </row>
    <row r="36" spans="1:14" ht="29.65" customHeight="1">
      <c r="A36" s="142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43"/>
    </row>
    <row r="37" spans="1:14">
      <c r="A37" s="180" t="s">
        <v>574</v>
      </c>
      <c r="N37" s="130"/>
    </row>
    <row r="38" spans="1:14">
      <c r="A38" s="124"/>
      <c r="C38" s="351"/>
      <c r="D38" s="121"/>
      <c r="N38" s="130"/>
    </row>
    <row r="39" spans="1:14">
      <c r="A39" s="124" t="s">
        <v>575</v>
      </c>
      <c r="B39" s="110"/>
      <c r="C39" s="178" t="s">
        <v>576</v>
      </c>
      <c r="D39" s="178" t="s">
        <v>545</v>
      </c>
      <c r="F39" s="390"/>
      <c r="G39" s="390"/>
      <c r="H39" s="390"/>
      <c r="I39" s="390"/>
      <c r="J39" s="390"/>
      <c r="N39" s="130"/>
    </row>
    <row r="40" spans="1:14" ht="13.5" customHeight="1">
      <c r="A40" s="124" t="s">
        <v>577</v>
      </c>
      <c r="B40" s="110"/>
      <c r="C40" s="178" t="s">
        <v>576</v>
      </c>
      <c r="D40" s="178" t="s">
        <v>545</v>
      </c>
      <c r="F40" s="386">
        <v>0</v>
      </c>
      <c r="G40" s="386">
        <v>0</v>
      </c>
      <c r="H40" s="386">
        <v>0</v>
      </c>
      <c r="I40" s="386">
        <v>0</v>
      </c>
      <c r="J40" s="386">
        <v>0</v>
      </c>
      <c r="N40" s="130"/>
    </row>
    <row r="41" spans="1:14" ht="15.5">
      <c r="A41" s="352" t="s">
        <v>578</v>
      </c>
      <c r="B41" s="353" t="s">
        <v>579</v>
      </c>
      <c r="C41" s="354" t="s">
        <v>544</v>
      </c>
      <c r="D41" s="354" t="s">
        <v>545</v>
      </c>
      <c r="E41" s="288"/>
      <c r="F41" s="389">
        <f>SUM(F39:F40)</f>
        <v>0</v>
      </c>
      <c r="G41" s="389">
        <f t="shared" ref="G41:J41" si="1">SUM(G39:G40)</f>
        <v>0</v>
      </c>
      <c r="H41" s="389">
        <f t="shared" si="1"/>
        <v>0</v>
      </c>
      <c r="I41" s="389">
        <f t="shared" si="1"/>
        <v>0</v>
      </c>
      <c r="J41" s="389">
        <f t="shared" si="1"/>
        <v>0</v>
      </c>
      <c r="N41" s="130"/>
    </row>
    <row r="42" spans="1:14">
      <c r="A42" s="124"/>
      <c r="B42" s="355"/>
      <c r="C42" s="178"/>
      <c r="D42" s="121"/>
      <c r="N42" s="130"/>
    </row>
    <row r="43" spans="1:14">
      <c r="A43" s="124"/>
      <c r="B43" s="355"/>
      <c r="C43" s="178"/>
      <c r="D43" s="121"/>
      <c r="N43" s="130"/>
    </row>
    <row r="44" spans="1:14" ht="14" thickBot="1">
      <c r="A44" s="138"/>
      <c r="B44" s="345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1"/>
    </row>
    <row r="45" spans="1:14">
      <c r="A45" s="142"/>
      <c r="B45" s="341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43"/>
    </row>
    <row r="46" spans="1:14">
      <c r="A46" s="124"/>
      <c r="N46" s="130"/>
    </row>
    <row r="47" spans="1:14">
      <c r="A47" s="124"/>
      <c r="N47" s="130"/>
    </row>
    <row r="48" spans="1:14">
      <c r="A48" s="180" t="s">
        <v>580</v>
      </c>
      <c r="N48" s="130"/>
    </row>
    <row r="49" spans="1:14">
      <c r="A49" s="124"/>
      <c r="N49" s="130"/>
    </row>
    <row r="50" spans="1:14" ht="17.649999999999999" customHeight="1">
      <c r="A50" s="124" t="s">
        <v>581</v>
      </c>
      <c r="B50" s="110" t="s">
        <v>582</v>
      </c>
      <c r="C50" s="178" t="s">
        <v>583</v>
      </c>
      <c r="D50" s="66" t="s">
        <v>584</v>
      </c>
      <c r="F50" s="390"/>
      <c r="G50" s="390"/>
      <c r="H50" s="390"/>
      <c r="I50" s="390"/>
      <c r="J50" s="390"/>
      <c r="K50" s="67" t="s">
        <v>585</v>
      </c>
      <c r="N50" s="130"/>
    </row>
    <row r="51" spans="1:14" ht="17.649999999999999" customHeight="1">
      <c r="A51" s="124" t="s">
        <v>586</v>
      </c>
      <c r="B51" s="110" t="s">
        <v>587</v>
      </c>
      <c r="C51" s="178" t="s">
        <v>588</v>
      </c>
      <c r="D51" s="121" t="s">
        <v>589</v>
      </c>
      <c r="F51" s="388">
        <f>F63</f>
        <v>0</v>
      </c>
      <c r="G51" s="388">
        <f>G63</f>
        <v>0</v>
      </c>
      <c r="H51" s="388">
        <f>H63</f>
        <v>0</v>
      </c>
      <c r="I51" s="388">
        <f>I63</f>
        <v>0</v>
      </c>
      <c r="J51" s="388">
        <f>J63</f>
        <v>0</v>
      </c>
      <c r="N51" s="130"/>
    </row>
    <row r="52" spans="1:14" ht="18" customHeight="1">
      <c r="A52" s="200" t="s">
        <v>558</v>
      </c>
      <c r="B52" s="356" t="s">
        <v>590</v>
      </c>
      <c r="C52" s="182" t="s">
        <v>583</v>
      </c>
      <c r="D52" s="354" t="s">
        <v>545</v>
      </c>
      <c r="E52" s="137"/>
      <c r="F52" s="388">
        <f>(F50*F51)/10^6</f>
        <v>0</v>
      </c>
      <c r="G52" s="388">
        <f t="shared" ref="G52:J52" si="2">(G50*G51)/10^6</f>
        <v>0</v>
      </c>
      <c r="H52" s="388">
        <f t="shared" si="2"/>
        <v>0</v>
      </c>
      <c r="I52" s="388">
        <f t="shared" si="2"/>
        <v>0</v>
      </c>
      <c r="J52" s="388">
        <f t="shared" si="2"/>
        <v>0</v>
      </c>
      <c r="N52" s="130"/>
    </row>
    <row r="53" spans="1:14">
      <c r="A53" s="124"/>
      <c r="N53" s="130"/>
    </row>
    <row r="54" spans="1:14">
      <c r="A54" s="124"/>
      <c r="N54" s="130"/>
    </row>
    <row r="55" spans="1:14">
      <c r="A55" s="124"/>
      <c r="N55" s="130"/>
    </row>
    <row r="56" spans="1:14">
      <c r="A56" s="124"/>
      <c r="N56" s="130"/>
    </row>
    <row r="57" spans="1:14">
      <c r="A57" s="124"/>
      <c r="N57" s="130"/>
    </row>
    <row r="58" spans="1:14">
      <c r="A58" s="124"/>
      <c r="N58" s="130"/>
    </row>
    <row r="59" spans="1:14">
      <c r="A59" s="124"/>
      <c r="N59" s="130"/>
    </row>
    <row r="60" spans="1:14" ht="16.899999999999999" customHeight="1">
      <c r="A60" s="124" t="s">
        <v>282</v>
      </c>
      <c r="B60" s="178" t="s">
        <v>283</v>
      </c>
      <c r="C60" s="178" t="s">
        <v>588</v>
      </c>
      <c r="F60" s="333" cm="1">
        <f t="array" ref="F60">SUMPRODUCT(('License Values Data Table'!F$2:F$898)*('License Values Data Table'!$D$2:$D$898=$A$2)*('License Values Data Table'!$A$2:$A$898=$A60))</f>
        <v>0</v>
      </c>
      <c r="G60" s="333" cm="1">
        <f t="array" ref="G60">SUMPRODUCT(('License Values Data Table'!G$2:G$898)*('License Values Data Table'!$D$2:$D$898=$A$2)*('License Values Data Table'!$A$2:$A$898=$A60))</f>
        <v>0</v>
      </c>
      <c r="H60" s="333" cm="1">
        <f t="array" ref="H60">SUMPRODUCT(('License Values Data Table'!H$2:H$898)*('License Values Data Table'!$D$2:$D$898=$A$2)*('License Values Data Table'!$A$2:$A$898=$A60))</f>
        <v>0</v>
      </c>
      <c r="I60" s="333" cm="1">
        <f t="array" ref="I60">SUMPRODUCT(('License Values Data Table'!I$2:I$898)*('License Values Data Table'!$D$2:$D$898=$A$2)*('License Values Data Table'!$A$2:$A$898=$A60))</f>
        <v>0</v>
      </c>
      <c r="J60" s="333" cm="1">
        <f t="array" ref="J60">SUMPRODUCT(('License Values Data Table'!J$2:J$898)*('License Values Data Table'!$D$2:$D$898=$A$2)*('License Values Data Table'!$A$2:$A$898=$A60))</f>
        <v>0</v>
      </c>
      <c r="N60" s="130"/>
    </row>
    <row r="61" spans="1:14" ht="16.899999999999999" customHeight="1">
      <c r="A61" s="124" t="s">
        <v>591</v>
      </c>
      <c r="C61" s="178" t="s">
        <v>588</v>
      </c>
      <c r="F61" s="390"/>
      <c r="G61" s="390"/>
      <c r="H61" s="390"/>
      <c r="I61" s="390"/>
      <c r="J61" s="390"/>
      <c r="N61" s="130"/>
    </row>
    <row r="62" spans="1:14" ht="19.5" customHeight="1">
      <c r="A62" s="124" t="s">
        <v>592</v>
      </c>
      <c r="B62" s="175" t="s">
        <v>593</v>
      </c>
      <c r="C62" s="178" t="s">
        <v>588</v>
      </c>
      <c r="F62" s="472">
        <f>DATE(LEFT(F$9,4)+1,3,31)-DATE(LEFT(F$9,4),4,1)+1</f>
        <v>365</v>
      </c>
      <c r="G62" s="472">
        <f>DATE(LEFT(G$9,4)+1,3,31)-DATE(LEFT(G$9,4),4,1)+1</f>
        <v>366</v>
      </c>
      <c r="H62" s="472">
        <f>DATE(LEFT(H$9,4)+1,3,31)-DATE(LEFT(H$9,4),4,1)+1</f>
        <v>365</v>
      </c>
      <c r="I62" s="472">
        <f>DATE(LEFT(I$9,4)+1,3,31)-DATE(LEFT(I$9,4),4,1)+1</f>
        <v>365</v>
      </c>
      <c r="J62" s="472">
        <f>DATE(LEFT(J$9,4)+1,3,31)-DATE(LEFT(J$9,4),4,1)+1</f>
        <v>365</v>
      </c>
      <c r="N62" s="130"/>
    </row>
    <row r="63" spans="1:14" ht="16.5" customHeight="1">
      <c r="A63" s="200" t="s">
        <v>594</v>
      </c>
      <c r="B63" s="137" t="s">
        <v>595</v>
      </c>
      <c r="C63" s="182" t="s">
        <v>588</v>
      </c>
      <c r="F63" s="488">
        <f>IFERROR(F60*(F61/F62),0)</f>
        <v>0</v>
      </c>
      <c r="G63" s="488">
        <f>IFERROR(G60*(G61/G62),0)</f>
        <v>0</v>
      </c>
      <c r="H63" s="488">
        <f>IFERROR(H60*(H61/H62),0)</f>
        <v>0</v>
      </c>
      <c r="I63" s="488">
        <f>IFERROR(I60*(I61/I62),0)</f>
        <v>0</v>
      </c>
      <c r="J63" s="488">
        <f>IFERROR(J60*(J61/J62),0)</f>
        <v>0</v>
      </c>
      <c r="N63" s="130"/>
    </row>
    <row r="64" spans="1:14">
      <c r="A64" s="124"/>
      <c r="N64" s="130"/>
    </row>
    <row r="65" spans="1:14" ht="14" thickBot="1">
      <c r="A65" s="138"/>
      <c r="B65" s="345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1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5A3F-980E-440F-BECB-F0C046E9208F}">
  <sheetPr codeName="Sheet22">
    <tabColor theme="7" tint="0.39997558519241921"/>
    <pageSetUpPr autoPageBreaks="0" fitToPage="1"/>
  </sheetPr>
  <dimension ref="A1:Q215"/>
  <sheetViews>
    <sheetView showGridLines="0" view="pageBreakPreview" zoomScale="50" zoomScaleNormal="100" zoomScaleSheetLayoutView="50" workbookViewId="0">
      <pane ySplit="6" topLeftCell="A157" activePane="bottomLeft" state="frozen"/>
      <selection activeCell="F17" sqref="F17"/>
      <selection pane="bottomLeft" activeCell="A2" sqref="A2"/>
    </sheetView>
  </sheetViews>
  <sheetFormatPr defaultColWidth="10.54296875" defaultRowHeight="13.5"/>
  <cols>
    <col min="1" max="1" width="88.1796875" style="106" customWidth="1"/>
    <col min="2" max="2" width="7.54296875" style="106" customWidth="1"/>
    <col min="3" max="3" width="15.54296875" style="106" customWidth="1"/>
    <col min="4" max="4" width="16.453125" style="106" bestFit="1" customWidth="1"/>
    <col min="5" max="5" width="3.54296875" style="106" customWidth="1"/>
    <col min="6" max="6" width="16.453125" style="106" customWidth="1"/>
    <col min="7" max="7" width="18.54296875" style="106" customWidth="1"/>
    <col min="8" max="10" width="16.26953125" style="106" bestFit="1" customWidth="1"/>
    <col min="11" max="11" width="14.453125" style="106" customWidth="1"/>
    <col min="12" max="12" width="25.54296875" style="106" customWidth="1"/>
    <col min="13" max="13" width="10.453125" style="106" customWidth="1"/>
    <col min="14" max="14" width="10.54296875" style="106" customWidth="1"/>
    <col min="15" max="16384" width="10.54296875" style="106"/>
  </cols>
  <sheetData>
    <row r="1" spans="1:17" s="2" customFormat="1" ht="25">
      <c r="A1" s="24" t="s">
        <v>321</v>
      </c>
      <c r="B1" s="3"/>
      <c r="Q1" s="4" t="s">
        <v>1</v>
      </c>
    </row>
    <row r="2" spans="1:17" s="2" customFormat="1" ht="25">
      <c r="A2" s="4" t="str">
        <f>Cover!$E$13</f>
        <v>Master</v>
      </c>
      <c r="B2" s="3"/>
    </row>
    <row r="3" spans="1:17" s="2" customFormat="1" ht="25">
      <c r="A3" s="4">
        <f>Cover!$E$15</f>
        <v>2027</v>
      </c>
      <c r="B3" s="4"/>
      <c r="C3" s="4"/>
      <c r="D3" s="4"/>
      <c r="E3" s="4"/>
    </row>
    <row r="4" spans="1:17" s="5" customFormat="1" ht="25.5" thickBot="1">
      <c r="A4" s="339" t="s">
        <v>36</v>
      </c>
      <c r="B4" s="6"/>
    </row>
    <row r="5" spans="1:17" s="71" customFormat="1" ht="14.5">
      <c r="A5" s="183"/>
      <c r="B5" s="68"/>
      <c r="C5" s="68"/>
      <c r="D5" s="68"/>
      <c r="E5" s="68"/>
      <c r="F5" s="69"/>
      <c r="G5" s="69"/>
      <c r="H5" s="69"/>
      <c r="I5" s="69"/>
      <c r="J5" s="69"/>
      <c r="K5" s="69"/>
      <c r="L5" s="70"/>
    </row>
    <row r="6" spans="1:17" s="190" customFormat="1" ht="15.5">
      <c r="A6" s="72" t="s">
        <v>596</v>
      </c>
      <c r="B6" s="184"/>
      <c r="C6" s="185"/>
      <c r="D6" s="186" t="s">
        <v>322</v>
      </c>
      <c r="E6" s="186"/>
      <c r="F6" s="152" t="s">
        <v>65</v>
      </c>
      <c r="G6" s="152" t="s">
        <v>66</v>
      </c>
      <c r="H6" s="152" t="s">
        <v>67</v>
      </c>
      <c r="I6" s="152" t="s">
        <v>68</v>
      </c>
      <c r="J6" s="152" t="s">
        <v>70</v>
      </c>
      <c r="K6" s="152" t="s">
        <v>597</v>
      </c>
      <c r="L6" s="188"/>
      <c r="M6" s="189"/>
      <c r="N6" s="189"/>
      <c r="O6" s="189"/>
      <c r="P6" s="189"/>
      <c r="Q6" s="189"/>
    </row>
    <row r="7" spans="1:17" s="110" customFormat="1" ht="15" customHeight="1">
      <c r="A7" s="105"/>
      <c r="B7" s="177"/>
      <c r="C7" s="111"/>
      <c r="D7" s="111"/>
      <c r="E7" s="111"/>
      <c r="F7" s="108"/>
      <c r="G7" s="109"/>
      <c r="H7" s="109"/>
      <c r="I7" s="106"/>
      <c r="J7" s="106"/>
      <c r="K7" s="106"/>
      <c r="L7" s="123"/>
      <c r="M7" s="106"/>
      <c r="N7" s="106"/>
      <c r="O7" s="106"/>
      <c r="P7" s="106"/>
      <c r="Q7" s="106"/>
    </row>
    <row r="8" spans="1:17" s="71" customFormat="1" ht="15.5">
      <c r="A8" s="191" t="s">
        <v>598</v>
      </c>
      <c r="B8" s="171" t="s">
        <v>599</v>
      </c>
      <c r="C8" s="171" t="s">
        <v>600</v>
      </c>
      <c r="D8" s="174" t="s">
        <v>100</v>
      </c>
      <c r="E8" s="174"/>
      <c r="F8" s="292">
        <f>F22</f>
        <v>0</v>
      </c>
      <c r="G8" s="292">
        <f t="shared" ref="G8:J8" si="0">G22</f>
        <v>0</v>
      </c>
      <c r="H8" s="292">
        <f t="shared" si="0"/>
        <v>0</v>
      </c>
      <c r="I8" s="292">
        <f t="shared" si="0"/>
        <v>0</v>
      </c>
      <c r="J8" s="292">
        <f t="shared" si="0"/>
        <v>0</v>
      </c>
      <c r="K8" s="294">
        <f>SUM(F8:J8)</f>
        <v>0</v>
      </c>
      <c r="L8" s="73"/>
    </row>
    <row r="9" spans="1:17" s="71" customFormat="1" ht="15.5">
      <c r="A9" s="191" t="s">
        <v>601</v>
      </c>
      <c r="B9" s="171" t="s">
        <v>602</v>
      </c>
      <c r="C9" s="171" t="s">
        <v>603</v>
      </c>
      <c r="D9" s="174" t="s">
        <v>100</v>
      </c>
      <c r="E9" s="174"/>
      <c r="F9" s="292">
        <f>F123</f>
        <v>0</v>
      </c>
      <c r="G9" s="292">
        <f t="shared" ref="G9:J9" si="1">G123</f>
        <v>0</v>
      </c>
      <c r="H9" s="292">
        <f t="shared" si="1"/>
        <v>0</v>
      </c>
      <c r="I9" s="292">
        <f t="shared" si="1"/>
        <v>0</v>
      </c>
      <c r="J9" s="292">
        <f t="shared" si="1"/>
        <v>0</v>
      </c>
      <c r="K9" s="294">
        <f t="shared" ref="K9:K13" si="2">SUM(F9:J9)</f>
        <v>0</v>
      </c>
      <c r="L9" s="73"/>
    </row>
    <row r="10" spans="1:17" s="71" customFormat="1" ht="15.5">
      <c r="A10" s="191" t="s">
        <v>604</v>
      </c>
      <c r="B10" s="171" t="s">
        <v>605</v>
      </c>
      <c r="C10" s="171" t="s">
        <v>606</v>
      </c>
      <c r="D10" s="174" t="s">
        <v>100</v>
      </c>
      <c r="E10" s="174"/>
      <c r="F10" s="292">
        <f>F157</f>
        <v>0</v>
      </c>
      <c r="G10" s="292">
        <f t="shared" ref="G10:J10" si="3">G157</f>
        <v>0</v>
      </c>
      <c r="H10" s="292">
        <f t="shared" si="3"/>
        <v>0</v>
      </c>
      <c r="I10" s="292">
        <f t="shared" si="3"/>
        <v>0</v>
      </c>
      <c r="J10" s="292">
        <f t="shared" si="3"/>
        <v>0</v>
      </c>
      <c r="K10" s="294">
        <f t="shared" si="2"/>
        <v>0</v>
      </c>
      <c r="L10" s="73"/>
    </row>
    <row r="11" spans="1:17" s="71" customFormat="1" ht="15.5">
      <c r="A11" s="191" t="s">
        <v>607</v>
      </c>
      <c r="B11" s="171" t="s">
        <v>605</v>
      </c>
      <c r="C11" s="171" t="s">
        <v>606</v>
      </c>
      <c r="D11" s="174" t="s">
        <v>100</v>
      </c>
      <c r="E11" s="174"/>
      <c r="F11" s="292">
        <f>F157</f>
        <v>0</v>
      </c>
      <c r="G11" s="292">
        <f>G157</f>
        <v>0</v>
      </c>
      <c r="H11" s="292">
        <f>H157</f>
        <v>0</v>
      </c>
      <c r="I11" s="292">
        <f>I157</f>
        <v>0</v>
      </c>
      <c r="J11" s="292">
        <f>J157</f>
        <v>0</v>
      </c>
      <c r="K11" s="294">
        <f t="shared" si="2"/>
        <v>0</v>
      </c>
      <c r="L11" s="73"/>
    </row>
    <row r="12" spans="1:17" s="71" customFormat="1" ht="15.5">
      <c r="A12" s="191" t="s">
        <v>608</v>
      </c>
      <c r="B12" s="171" t="s">
        <v>609</v>
      </c>
      <c r="C12" s="171" t="s">
        <v>610</v>
      </c>
      <c r="D12" s="174" t="s">
        <v>100</v>
      </c>
      <c r="E12" s="174"/>
      <c r="F12" s="292">
        <f>F214</f>
        <v>0</v>
      </c>
      <c r="G12" s="292">
        <f t="shared" ref="G12:J12" si="4">G214</f>
        <v>0</v>
      </c>
      <c r="H12" s="292">
        <f t="shared" si="4"/>
        <v>0</v>
      </c>
      <c r="I12" s="292">
        <f t="shared" si="4"/>
        <v>0</v>
      </c>
      <c r="J12" s="292">
        <f t="shared" si="4"/>
        <v>0</v>
      </c>
      <c r="K12" s="294">
        <f t="shared" si="2"/>
        <v>0</v>
      </c>
      <c r="L12" s="73"/>
    </row>
    <row r="13" spans="1:17" s="71" customFormat="1" ht="14.5">
      <c r="A13" s="191" t="s">
        <v>611</v>
      </c>
      <c r="B13" s="171" t="s">
        <v>612</v>
      </c>
      <c r="C13" s="171" t="s">
        <v>613</v>
      </c>
      <c r="D13" s="174" t="s">
        <v>100</v>
      </c>
      <c r="E13" s="174"/>
      <c r="F13" s="292">
        <f>F169</f>
        <v>0</v>
      </c>
      <c r="G13" s="292">
        <f>G169</f>
        <v>0</v>
      </c>
      <c r="H13" s="292">
        <f>H169</f>
        <v>0</v>
      </c>
      <c r="I13" s="292">
        <f>I169</f>
        <v>0</v>
      </c>
      <c r="J13" s="292">
        <f>J169</f>
        <v>0</v>
      </c>
      <c r="K13" s="294">
        <f t="shared" si="2"/>
        <v>0</v>
      </c>
      <c r="L13" s="73"/>
    </row>
    <row r="14" spans="1:17" s="71" customFormat="1" ht="16" thickBot="1">
      <c r="A14" s="74" t="s">
        <v>614</v>
      </c>
      <c r="B14" s="75" t="s">
        <v>615</v>
      </c>
      <c r="C14" s="76" t="s">
        <v>616</v>
      </c>
      <c r="D14" s="192" t="s">
        <v>100</v>
      </c>
      <c r="E14" s="192"/>
      <c r="F14" s="296">
        <f>SUM(F8:F13)</f>
        <v>0</v>
      </c>
      <c r="G14" s="296">
        <f>SUM(G8:G13)</f>
        <v>0</v>
      </c>
      <c r="H14" s="296">
        <f>SUM(H8:H13)</f>
        <v>0</v>
      </c>
      <c r="I14" s="296">
        <f>SUM(I8:I13)</f>
        <v>0</v>
      </c>
      <c r="J14" s="296">
        <f>SUM(J8:J13)</f>
        <v>0</v>
      </c>
      <c r="K14" s="296">
        <f>SUM(F14:J14)</f>
        <v>0</v>
      </c>
      <c r="L14" s="458"/>
    </row>
    <row r="15" spans="1:17" ht="14.5">
      <c r="L15" s="123"/>
      <c r="N15" s="71"/>
    </row>
    <row r="16" spans="1:17" ht="15.5">
      <c r="A16" s="193" t="s">
        <v>617</v>
      </c>
      <c r="L16" s="123"/>
      <c r="N16" s="71"/>
    </row>
    <row r="17" spans="1:14" ht="16.899999999999999" customHeight="1">
      <c r="A17" s="105" t="s">
        <v>618</v>
      </c>
      <c r="B17" s="194"/>
      <c r="L17" s="123"/>
      <c r="N17" s="71"/>
    </row>
    <row r="18" spans="1:14" ht="14.5">
      <c r="A18" s="105"/>
      <c r="L18" s="123"/>
      <c r="N18" s="71"/>
    </row>
    <row r="19" spans="1:14" ht="15.5">
      <c r="A19" s="191" t="s">
        <v>619</v>
      </c>
      <c r="B19" s="171" t="s">
        <v>620</v>
      </c>
      <c r="D19" s="174" t="s">
        <v>100</v>
      </c>
      <c r="E19" s="174"/>
      <c r="F19" s="307">
        <f>F40+F47</f>
        <v>0</v>
      </c>
      <c r="G19" s="307">
        <f>G40+G47</f>
        <v>0</v>
      </c>
      <c r="H19" s="307">
        <f>H40+H47</f>
        <v>0</v>
      </c>
      <c r="I19" s="307">
        <f>I40+I47</f>
        <v>0</v>
      </c>
      <c r="J19" s="307">
        <f>J40+J47</f>
        <v>0</v>
      </c>
      <c r="K19" s="362"/>
      <c r="L19" s="123"/>
      <c r="N19" s="71"/>
    </row>
    <row r="20" spans="1:14" ht="15.5">
      <c r="A20" s="191" t="s">
        <v>621</v>
      </c>
      <c r="B20" s="171" t="s">
        <v>622</v>
      </c>
      <c r="D20" s="174" t="s">
        <v>100</v>
      </c>
      <c r="E20" s="174"/>
      <c r="F20" s="307">
        <f>F65+F72</f>
        <v>0</v>
      </c>
      <c r="G20" s="307">
        <f>G65+G72</f>
        <v>0</v>
      </c>
      <c r="H20" s="307">
        <f>H65+H72</f>
        <v>0</v>
      </c>
      <c r="I20" s="307">
        <f>I65+I72</f>
        <v>0</v>
      </c>
      <c r="J20" s="307">
        <f>J65+J72</f>
        <v>0</v>
      </c>
      <c r="L20" s="123"/>
      <c r="N20" s="71"/>
    </row>
    <row r="21" spans="1:14" ht="15.5">
      <c r="A21" s="191" t="s">
        <v>623</v>
      </c>
      <c r="B21" s="171" t="s">
        <v>624</v>
      </c>
      <c r="D21" s="174" t="s">
        <v>100</v>
      </c>
      <c r="E21" s="174"/>
      <c r="F21" s="307">
        <f>F99+F105</f>
        <v>0</v>
      </c>
      <c r="G21" s="307">
        <f t="shared" ref="G21:J21" si="5">G99+G105</f>
        <v>0</v>
      </c>
      <c r="H21" s="307">
        <f t="shared" si="5"/>
        <v>0</v>
      </c>
      <c r="I21" s="307">
        <f t="shared" si="5"/>
        <v>0</v>
      </c>
      <c r="J21" s="307">
        <f t="shared" si="5"/>
        <v>0</v>
      </c>
      <c r="L21" s="123"/>
      <c r="N21" s="71"/>
    </row>
    <row r="22" spans="1:14" ht="15.5">
      <c r="A22" s="195" t="s">
        <v>625</v>
      </c>
      <c r="B22" s="153" t="s">
        <v>626</v>
      </c>
      <c r="D22" s="174" t="s">
        <v>100</v>
      </c>
      <c r="E22" s="174"/>
      <c r="F22" s="294">
        <f>F19+F20+F21</f>
        <v>0</v>
      </c>
      <c r="G22" s="294">
        <f t="shared" ref="G22:J22" si="6">G19+G20+G21</f>
        <v>0</v>
      </c>
      <c r="H22" s="294">
        <f t="shared" si="6"/>
        <v>0</v>
      </c>
      <c r="I22" s="294">
        <f t="shared" si="6"/>
        <v>0</v>
      </c>
      <c r="J22" s="294">
        <f t="shared" si="6"/>
        <v>0</v>
      </c>
      <c r="L22" s="123"/>
      <c r="N22" s="71"/>
    </row>
    <row r="23" spans="1:14" ht="14.5">
      <c r="A23" s="105"/>
      <c r="D23" s="171"/>
      <c r="E23" s="171"/>
      <c r="L23" s="123"/>
      <c r="N23" s="71"/>
    </row>
    <row r="24" spans="1:14" ht="14.5">
      <c r="A24" s="105"/>
      <c r="L24" s="123"/>
      <c r="N24" s="71"/>
    </row>
    <row r="25" spans="1:14" ht="15.5">
      <c r="A25" s="378" t="s">
        <v>627</v>
      </c>
      <c r="B25" s="196"/>
      <c r="L25" s="123"/>
      <c r="N25" s="71"/>
    </row>
    <row r="26" spans="1:14" ht="14.5">
      <c r="A26" s="105"/>
      <c r="L26" s="123"/>
      <c r="N26" s="71"/>
    </row>
    <row r="27" spans="1:14" ht="14.5">
      <c r="A27" s="105"/>
      <c r="L27" s="123"/>
      <c r="N27" s="71"/>
    </row>
    <row r="28" spans="1:14" ht="14.5">
      <c r="L28" s="123"/>
      <c r="N28" s="71"/>
    </row>
    <row r="29" spans="1:14" ht="14.5">
      <c r="L29" s="123"/>
      <c r="N29" s="71"/>
    </row>
    <row r="30" spans="1:14" ht="14.5">
      <c r="L30" s="123"/>
      <c r="N30" s="71"/>
    </row>
    <row r="31" spans="1:14" ht="14.5">
      <c r="L31" s="123"/>
      <c r="N31" s="71"/>
    </row>
    <row r="32" spans="1:14" ht="14.5">
      <c r="A32" s="197" t="s">
        <v>628</v>
      </c>
      <c r="B32" s="196"/>
      <c r="L32" s="123"/>
      <c r="N32" s="71"/>
    </row>
    <row r="33" spans="1:14" ht="14.5">
      <c r="A33" s="105"/>
      <c r="L33" s="123"/>
      <c r="N33" s="71"/>
    </row>
    <row r="34" spans="1:14" ht="14.5">
      <c r="A34" s="105"/>
      <c r="F34" s="77"/>
      <c r="G34" s="77"/>
      <c r="H34" s="77"/>
      <c r="I34" s="77"/>
      <c r="J34" s="77"/>
      <c r="L34" s="123"/>
      <c r="N34" s="71"/>
    </row>
    <row r="35" spans="1:14" ht="15.5">
      <c r="A35" s="191" t="s">
        <v>629</v>
      </c>
      <c r="B35" s="171"/>
      <c r="C35" s="171" t="s">
        <v>630</v>
      </c>
      <c r="D35" s="171"/>
      <c r="E35" s="171"/>
      <c r="F35" s="441">
        <v>0</v>
      </c>
      <c r="G35" s="441">
        <v>0</v>
      </c>
      <c r="H35" s="441">
        <v>0</v>
      </c>
      <c r="I35" s="441">
        <v>0</v>
      </c>
      <c r="J35" s="441">
        <v>0</v>
      </c>
      <c r="L35" s="123"/>
      <c r="N35" s="71"/>
    </row>
    <row r="36" spans="1:14" ht="14.5">
      <c r="A36" s="191"/>
      <c r="B36" s="171"/>
      <c r="C36" s="171"/>
      <c r="D36" s="171"/>
      <c r="E36" s="171"/>
      <c r="L36" s="123"/>
      <c r="N36" s="71"/>
    </row>
    <row r="37" spans="1:14" ht="13.5" customHeight="1">
      <c r="A37" s="191" t="s">
        <v>209</v>
      </c>
      <c r="B37" s="171"/>
      <c r="C37" s="171" t="s">
        <v>210</v>
      </c>
      <c r="D37" s="171" t="s">
        <v>211</v>
      </c>
      <c r="E37" s="171"/>
      <c r="F37" s="292" cm="1">
        <f t="array" ref="F37">SUMPRODUCT(('License Values Data Table'!F$2:F$897)*('License Values Data Table'!$D$2:$D$897=$A$2)*('License Values Data Table'!$B$2:$B$897=$C37))</f>
        <v>0</v>
      </c>
      <c r="G37" s="292" cm="1">
        <f t="array" ref="G37">SUMPRODUCT(('License Values Data Table'!G$2:G$897)*('License Values Data Table'!$D$2:$D$897=$A$2)*('License Values Data Table'!$B$2:$B$897=$C37))</f>
        <v>0</v>
      </c>
      <c r="H37" s="292" cm="1">
        <f t="array" ref="H37">SUMPRODUCT(('License Values Data Table'!H$2:H$897)*('License Values Data Table'!$D$2:$D$897=$A$2)*('License Values Data Table'!$B$2:$B$897=$C37))</f>
        <v>0</v>
      </c>
      <c r="I37" s="292" cm="1">
        <f t="array" ref="I37">SUMPRODUCT(('License Values Data Table'!I$2:I$897)*('License Values Data Table'!$D$2:$D$897=$A$2)*('License Values Data Table'!$B$2:$B$897=$C37))</f>
        <v>0</v>
      </c>
      <c r="J37" s="292" cm="1">
        <f t="array" ref="J37">SUMPRODUCT(('License Values Data Table'!J$2:J$897)*('License Values Data Table'!$D$2:$D$897=$A$2)*('License Values Data Table'!$B$2:$B$897=$C37))</f>
        <v>0</v>
      </c>
      <c r="L37" s="123"/>
      <c r="N37" s="71"/>
    </row>
    <row r="38" spans="1:14" ht="15.5">
      <c r="A38" s="191" t="s">
        <v>212</v>
      </c>
      <c r="B38" s="171"/>
      <c r="C38" s="171" t="s">
        <v>213</v>
      </c>
      <c r="D38" s="171" t="s">
        <v>100</v>
      </c>
      <c r="E38" s="171"/>
      <c r="F38" s="292" cm="1">
        <f t="array" ref="F38">SUMPRODUCT(('License Values Data Table'!F$2:F$897)*('License Values Data Table'!$D$2:$D$897=$A$2)*('License Values Data Table'!$B$2:$B$897=$C38))</f>
        <v>0</v>
      </c>
      <c r="G38" s="292" cm="1">
        <f t="array" ref="G38">SUMPRODUCT(('License Values Data Table'!G$2:G$897)*('License Values Data Table'!$D$2:$D$897=$A$2)*('License Values Data Table'!$B$2:$B$897=$C38))</f>
        <v>0</v>
      </c>
      <c r="H38" s="292" cm="1">
        <f t="array" ref="H38">SUMPRODUCT(('License Values Data Table'!H$2:H$897)*('License Values Data Table'!$D$2:$D$897=$A$2)*('License Values Data Table'!$B$2:$B$897=$C38))</f>
        <v>0</v>
      </c>
      <c r="I38" s="292" cm="1">
        <f t="array" ref="I38">SUMPRODUCT(('License Values Data Table'!I$2:I$897)*('License Values Data Table'!$D$2:$D$897=$A$2)*('License Values Data Table'!$B$2:$B$897=$C38))</f>
        <v>0</v>
      </c>
      <c r="J38" s="292" cm="1">
        <f t="array" ref="J38">SUMPRODUCT(('License Values Data Table'!J$2:J$897)*('License Values Data Table'!$D$2:$D$897=$A$2)*('License Values Data Table'!$B$2:$B$897=$C38))</f>
        <v>0</v>
      </c>
      <c r="L38" s="123"/>
      <c r="N38" s="71"/>
    </row>
    <row r="39" spans="1:14" ht="15.5">
      <c r="A39" s="191" t="s">
        <v>214</v>
      </c>
      <c r="B39" s="171"/>
      <c r="C39" s="171" t="s">
        <v>215</v>
      </c>
      <c r="D39" s="171" t="s">
        <v>100</v>
      </c>
      <c r="E39" s="171"/>
      <c r="F39" s="292" cm="1">
        <f t="array" ref="F39">SUMPRODUCT(('License Values Data Table'!F$2:F$897)*('License Values Data Table'!$D$2:$D$897=$A$2)*('License Values Data Table'!$B$2:$B$897=$C39))</f>
        <v>0</v>
      </c>
      <c r="G39" s="292" cm="1">
        <f t="array" ref="G39">SUMPRODUCT(('License Values Data Table'!G$2:G$897)*('License Values Data Table'!$D$2:$D$897=$A$2)*('License Values Data Table'!$B$2:$B$897=$C39))</f>
        <v>0</v>
      </c>
      <c r="H39" s="292" cm="1">
        <f t="array" ref="H39">SUMPRODUCT(('License Values Data Table'!H$2:H$897)*('License Values Data Table'!$D$2:$D$897=$A$2)*('License Values Data Table'!$B$2:$B$897=$C39))</f>
        <v>0</v>
      </c>
      <c r="I39" s="292" cm="1">
        <f t="array" ref="I39">SUMPRODUCT(('License Values Data Table'!I$2:I$897)*('License Values Data Table'!$D$2:$D$897=$A$2)*('License Values Data Table'!$B$2:$B$897=$C39))</f>
        <v>0</v>
      </c>
      <c r="J39" s="292" cm="1">
        <f t="array" ref="J39">SUMPRODUCT(('License Values Data Table'!J$2:J$897)*('License Values Data Table'!$D$2:$D$897=$A$2)*('License Values Data Table'!$B$2:$B$897=$C39))</f>
        <v>0</v>
      </c>
      <c r="L39" s="123"/>
      <c r="N39" s="71"/>
    </row>
    <row r="40" spans="1:14" ht="15.5">
      <c r="A40" s="191"/>
      <c r="B40" s="171"/>
      <c r="C40" s="171" t="s">
        <v>620</v>
      </c>
      <c r="D40" s="171" t="s">
        <v>100</v>
      </c>
      <c r="E40" s="171"/>
      <c r="F40" s="294">
        <f>IF(F35&gt;F37,MIN(F38,(F35-F37)*F39),0)</f>
        <v>0</v>
      </c>
      <c r="G40" s="294">
        <f>IF(G35&gt;G37,MIN(G38,(G35-G37)*G39),0)</f>
        <v>0</v>
      </c>
      <c r="H40" s="294">
        <f>IF(H35&gt;H37,MIN(H38,(H35-H37)*H39),0)</f>
        <v>0</v>
      </c>
      <c r="I40" s="294">
        <f>IF(I35&gt;I37,MIN(I38,(I35-I37)*I39),0)</f>
        <v>0</v>
      </c>
      <c r="J40" s="294">
        <f>IF(J35&gt;J37,MIN(J38,(J35-J37)*J39),0)</f>
        <v>0</v>
      </c>
      <c r="L40" s="123"/>
      <c r="N40" s="71"/>
    </row>
    <row r="41" spans="1:14" ht="14.5">
      <c r="A41" s="191"/>
      <c r="B41" s="171"/>
      <c r="C41" s="171"/>
      <c r="D41" s="171"/>
      <c r="E41" s="171"/>
      <c r="L41" s="123"/>
      <c r="N41" s="71"/>
    </row>
    <row r="42" spans="1:14" ht="14.5">
      <c r="A42" s="197" t="s">
        <v>631</v>
      </c>
      <c r="B42" s="196"/>
      <c r="L42" s="123"/>
      <c r="N42" s="71"/>
    </row>
    <row r="43" spans="1:14" ht="14.5">
      <c r="L43" s="123"/>
      <c r="N43" s="71"/>
    </row>
    <row r="44" spans="1:14" ht="15.5">
      <c r="A44" s="191" t="s">
        <v>216</v>
      </c>
      <c r="B44" s="171"/>
      <c r="C44" s="171" t="s">
        <v>217</v>
      </c>
      <c r="D44" s="171" t="s">
        <v>211</v>
      </c>
      <c r="E44" s="171"/>
      <c r="F44" s="292" cm="1">
        <f t="array" ref="F44">SUMPRODUCT(('License Values Data Table'!F$2:F$897)*('License Values Data Table'!$D$2:$D$897=$A$2)*('License Values Data Table'!$B$2:$B$897=$C44))</f>
        <v>0</v>
      </c>
      <c r="G44" s="292" cm="1">
        <f t="array" ref="G44">SUMPRODUCT(('License Values Data Table'!G$2:G$897)*('License Values Data Table'!$D$2:$D$897=$A$2)*('License Values Data Table'!$B$2:$B$897=$C44))</f>
        <v>0</v>
      </c>
      <c r="H44" s="292" cm="1">
        <f t="array" ref="H44">SUMPRODUCT(('License Values Data Table'!H$2:H$897)*('License Values Data Table'!$D$2:$D$897=$A$2)*('License Values Data Table'!$B$2:$B$897=$C44))</f>
        <v>0</v>
      </c>
      <c r="I44" s="292" cm="1">
        <f t="array" ref="I44">SUMPRODUCT(('License Values Data Table'!I$2:I$897)*('License Values Data Table'!$D$2:$D$897=$A$2)*('License Values Data Table'!$B$2:$B$897=$C44))</f>
        <v>0</v>
      </c>
      <c r="J44" s="292" cm="1">
        <f t="array" ref="J44">SUMPRODUCT(('License Values Data Table'!J$2:J$897)*('License Values Data Table'!$D$2:$D$897=$A$2)*('License Values Data Table'!$B$2:$B$897=$C44))</f>
        <v>0</v>
      </c>
      <c r="L44" s="123"/>
      <c r="N44" s="71"/>
    </row>
    <row r="45" spans="1:14" ht="15.5">
      <c r="A45" s="191" t="s">
        <v>218</v>
      </c>
      <c r="B45" s="171"/>
      <c r="C45" s="171" t="s">
        <v>219</v>
      </c>
      <c r="D45" s="171" t="s">
        <v>100</v>
      </c>
      <c r="E45" s="171"/>
      <c r="F45" s="292" cm="1">
        <f t="array" ref="F45">SUMPRODUCT(('License Values Data Table'!F$2:F$897)*('License Values Data Table'!$D$2:$D$897=$A$2)*('License Values Data Table'!$B$2:$B$897=$C45))</f>
        <v>0</v>
      </c>
      <c r="G45" s="292" cm="1">
        <f t="array" ref="G45">SUMPRODUCT(('License Values Data Table'!G$2:G$897)*('License Values Data Table'!$D$2:$D$897=$A$2)*('License Values Data Table'!$B$2:$B$897=$C45))</f>
        <v>0</v>
      </c>
      <c r="H45" s="292" cm="1">
        <f t="array" ref="H45">SUMPRODUCT(('License Values Data Table'!H$2:H$897)*('License Values Data Table'!$D$2:$D$897=$A$2)*('License Values Data Table'!$B$2:$B$897=$C45))</f>
        <v>0</v>
      </c>
      <c r="I45" s="292" cm="1">
        <f t="array" ref="I45">SUMPRODUCT(('License Values Data Table'!I$2:I$897)*('License Values Data Table'!$D$2:$D$897=$A$2)*('License Values Data Table'!$B$2:$B$897=$C45))</f>
        <v>0</v>
      </c>
      <c r="J45" s="292" cm="1">
        <f t="array" ref="J45">SUMPRODUCT(('License Values Data Table'!J$2:J$897)*('License Values Data Table'!$D$2:$D$897=$A$2)*('License Values Data Table'!$B$2:$B$897=$C45))</f>
        <v>0</v>
      </c>
      <c r="L45" s="123"/>
      <c r="N45" s="71"/>
    </row>
    <row r="46" spans="1:14" ht="15.5">
      <c r="A46" s="191" t="s">
        <v>220</v>
      </c>
      <c r="B46" s="171"/>
      <c r="C46" s="171" t="s">
        <v>221</v>
      </c>
      <c r="D46" s="171" t="s">
        <v>100</v>
      </c>
      <c r="E46" s="171"/>
      <c r="F46" s="292" cm="1">
        <f t="array" ref="F46">SUMPRODUCT(('License Values Data Table'!F$2:F$897)*('License Values Data Table'!$D$2:$D$897=$A$2)*('License Values Data Table'!$B$2:$B$897=$C46))</f>
        <v>0</v>
      </c>
      <c r="G46" s="292" cm="1">
        <f t="array" ref="G46">SUMPRODUCT(('License Values Data Table'!G$2:G$897)*('License Values Data Table'!$D$2:$D$897=$A$2)*('License Values Data Table'!$B$2:$B$897=$C46))</f>
        <v>0</v>
      </c>
      <c r="H46" s="292" cm="1">
        <f t="array" ref="H46">SUMPRODUCT(('License Values Data Table'!H$2:H$897)*('License Values Data Table'!$D$2:$D$897=$A$2)*('License Values Data Table'!$B$2:$B$897=$C46))</f>
        <v>0</v>
      </c>
      <c r="I46" s="292" cm="1">
        <f t="array" ref="I46">SUMPRODUCT(('License Values Data Table'!I$2:I$897)*('License Values Data Table'!$D$2:$D$897=$A$2)*('License Values Data Table'!$B$2:$B$897=$C46))</f>
        <v>0</v>
      </c>
      <c r="J46" s="292" cm="1">
        <f t="array" ref="J46">SUMPRODUCT(('License Values Data Table'!J$2:J$897)*('License Values Data Table'!$D$2:$D$897=$A$2)*('License Values Data Table'!$B$2:$B$897=$C46))</f>
        <v>0</v>
      </c>
      <c r="L46" s="123"/>
      <c r="N46" s="71"/>
    </row>
    <row r="47" spans="1:14" ht="15.5">
      <c r="A47" s="191"/>
      <c r="B47" s="171"/>
      <c r="C47" s="171" t="s">
        <v>620</v>
      </c>
      <c r="D47" s="171" t="s">
        <v>100</v>
      </c>
      <c r="E47" s="171"/>
      <c r="F47" s="294">
        <f>IF(F35&lt;F44,MAX(-F45,(F35-F44)*F46),0)</f>
        <v>0</v>
      </c>
      <c r="G47" s="294">
        <f>IF(G35&lt;G44,MAX(-G45,(G35-G44)*G46),0)</f>
        <v>0</v>
      </c>
      <c r="H47" s="294">
        <f>IF(H35&lt;H44,MAX(-H45,(H35-H44)*H46),0)</f>
        <v>0</v>
      </c>
      <c r="I47" s="294">
        <f>IF(I35&lt;I44,MAX(-I45,(I35-I44)*I46),0)</f>
        <v>0</v>
      </c>
      <c r="J47" s="294">
        <f>IF(J35&lt;J44,MAX(-J45,(J35-J44)*J46),0)</f>
        <v>0</v>
      </c>
      <c r="L47" s="123"/>
      <c r="N47" s="71"/>
    </row>
    <row r="48" spans="1:14" ht="21" customHeight="1">
      <c r="A48" s="105"/>
      <c r="L48" s="123"/>
      <c r="N48" s="71"/>
    </row>
    <row r="49" spans="1:14" ht="14.5">
      <c r="L49" s="123"/>
      <c r="N49" s="71"/>
    </row>
    <row r="50" spans="1:14" ht="14.5">
      <c r="A50" s="105"/>
      <c r="L50" s="123"/>
      <c r="N50" s="71"/>
    </row>
    <row r="51" spans="1:14" ht="15.5">
      <c r="A51" s="378" t="s">
        <v>632</v>
      </c>
      <c r="B51" s="196"/>
      <c r="L51" s="123"/>
      <c r="N51" s="71"/>
    </row>
    <row r="52" spans="1:14" ht="14.5">
      <c r="A52" s="105"/>
      <c r="L52" s="123"/>
      <c r="N52" s="71"/>
    </row>
    <row r="53" spans="1:14" ht="14.5">
      <c r="A53" s="105"/>
      <c r="L53" s="123"/>
      <c r="N53" s="71"/>
    </row>
    <row r="54" spans="1:14" ht="14.5">
      <c r="A54" s="105"/>
      <c r="L54" s="123"/>
      <c r="N54" s="71"/>
    </row>
    <row r="55" spans="1:14" ht="14.5">
      <c r="A55" s="105"/>
      <c r="L55" s="123"/>
      <c r="N55" s="71"/>
    </row>
    <row r="56" spans="1:14" ht="14.5">
      <c r="A56" s="105"/>
      <c r="L56" s="123"/>
      <c r="N56" s="71"/>
    </row>
    <row r="57" spans="1:14" ht="14.5">
      <c r="A57" s="197" t="s">
        <v>628</v>
      </c>
      <c r="B57" s="196"/>
      <c r="L57" s="123"/>
      <c r="N57" s="71"/>
    </row>
    <row r="58" spans="1:14" ht="14.5">
      <c r="L58" s="123"/>
      <c r="N58" s="71"/>
    </row>
    <row r="59" spans="1:14" ht="14.5">
      <c r="L59" s="123"/>
      <c r="N59" s="71"/>
    </row>
    <row r="60" spans="1:14" ht="15.5">
      <c r="A60" s="191" t="s">
        <v>629</v>
      </c>
      <c r="B60" s="171"/>
      <c r="C60" s="171" t="s">
        <v>633</v>
      </c>
      <c r="D60" s="171"/>
      <c r="E60" s="171"/>
      <c r="F60" s="309">
        <v>0</v>
      </c>
      <c r="G60" s="309">
        <v>0</v>
      </c>
      <c r="H60" s="309">
        <v>0</v>
      </c>
      <c r="I60" s="309">
        <v>0</v>
      </c>
      <c r="J60" s="309">
        <v>0</v>
      </c>
      <c r="L60" s="123"/>
      <c r="N60" s="71"/>
    </row>
    <row r="61" spans="1:14" ht="14.5">
      <c r="A61" s="191"/>
      <c r="B61" s="171"/>
      <c r="C61" s="171"/>
      <c r="D61" s="171"/>
      <c r="E61" s="171"/>
      <c r="J61" s="198"/>
      <c r="L61" s="123"/>
      <c r="N61" s="71"/>
    </row>
    <row r="62" spans="1:14" ht="15.5">
      <c r="A62" s="191" t="s">
        <v>209</v>
      </c>
      <c r="B62" s="171"/>
      <c r="C62" s="171" t="s">
        <v>223</v>
      </c>
      <c r="D62" s="171" t="s">
        <v>211</v>
      </c>
      <c r="E62" s="171"/>
      <c r="F62" s="292" cm="1">
        <f t="array" ref="F62">SUMPRODUCT(('License Values Data Table'!F$2:F$897)*('License Values Data Table'!$D$2:$D$897=$A$2)*('License Values Data Table'!$B$2:$B$897=$C62))</f>
        <v>0</v>
      </c>
      <c r="G62" s="292" cm="1">
        <f t="array" ref="G62">SUMPRODUCT(('License Values Data Table'!G$2:G$897)*('License Values Data Table'!$D$2:$D$897=$A$2)*('License Values Data Table'!$B$2:$B$897=$C62))</f>
        <v>0</v>
      </c>
      <c r="H62" s="292" cm="1">
        <f t="array" ref="H62">SUMPRODUCT(('License Values Data Table'!H$2:H$897)*('License Values Data Table'!$D$2:$D$897=$A$2)*('License Values Data Table'!$B$2:$B$897=$C62))</f>
        <v>0</v>
      </c>
      <c r="I62" s="292" cm="1">
        <f t="array" ref="I62">SUMPRODUCT(('License Values Data Table'!I$2:I$897)*('License Values Data Table'!$D$2:$D$897=$A$2)*('License Values Data Table'!$B$2:$B$897=$C62))</f>
        <v>0</v>
      </c>
      <c r="J62" s="292" cm="1">
        <f t="array" ref="J62">SUMPRODUCT(('License Values Data Table'!J$2:J$897)*('License Values Data Table'!$D$2:$D$897=$A$2)*('License Values Data Table'!$B$2:$B$897=$C62))</f>
        <v>0</v>
      </c>
      <c r="L62" s="123"/>
      <c r="N62" s="71"/>
    </row>
    <row r="63" spans="1:14" ht="15.5">
      <c r="A63" s="191" t="s">
        <v>212</v>
      </c>
      <c r="B63" s="171"/>
      <c r="C63" s="171" t="s">
        <v>224</v>
      </c>
      <c r="D63" s="171" t="s">
        <v>100</v>
      </c>
      <c r="E63" s="171"/>
      <c r="F63" s="292" cm="1">
        <f t="array" ref="F63">SUMPRODUCT(('License Values Data Table'!F$2:F$897)*('License Values Data Table'!$D$2:$D$897=$A$2)*('License Values Data Table'!$B$2:$B$897=$C63))</f>
        <v>0</v>
      </c>
      <c r="G63" s="292" cm="1">
        <f t="array" ref="G63">SUMPRODUCT(('License Values Data Table'!G$2:G$897)*('License Values Data Table'!$D$2:$D$897=$A$2)*('License Values Data Table'!$B$2:$B$897=$C63))</f>
        <v>0</v>
      </c>
      <c r="H63" s="292" cm="1">
        <f t="array" ref="H63">SUMPRODUCT(('License Values Data Table'!H$2:H$897)*('License Values Data Table'!$D$2:$D$897=$A$2)*('License Values Data Table'!$B$2:$B$897=$C63))</f>
        <v>0</v>
      </c>
      <c r="I63" s="292" cm="1">
        <f t="array" ref="I63">SUMPRODUCT(('License Values Data Table'!I$2:I$897)*('License Values Data Table'!$D$2:$D$897=$A$2)*('License Values Data Table'!$B$2:$B$897=$C63))</f>
        <v>0</v>
      </c>
      <c r="J63" s="292" cm="1">
        <f t="array" ref="J63">SUMPRODUCT(('License Values Data Table'!J$2:J$897)*('License Values Data Table'!$D$2:$D$897=$A$2)*('License Values Data Table'!$B$2:$B$897=$C63))</f>
        <v>0</v>
      </c>
      <c r="L63" s="123"/>
      <c r="N63" s="71"/>
    </row>
    <row r="64" spans="1:14" ht="15.5">
      <c r="A64" s="191" t="s">
        <v>214</v>
      </c>
      <c r="B64" s="171"/>
      <c r="C64" s="171" t="s">
        <v>222</v>
      </c>
      <c r="D64" s="171" t="s">
        <v>100</v>
      </c>
      <c r="E64" s="171"/>
      <c r="F64" s="292" cm="1">
        <f t="array" ref="F64">SUMPRODUCT(('License Values Data Table'!F$2:F$897)*('License Values Data Table'!$D$2:$D$897=$A$2)*('License Values Data Table'!$B$2:$B$897=$C64))</f>
        <v>0</v>
      </c>
      <c r="G64" s="292" cm="1">
        <f t="array" ref="G64">SUMPRODUCT(('License Values Data Table'!G$2:G$897)*('License Values Data Table'!$D$2:$D$897=$A$2)*('License Values Data Table'!$B$2:$B$897=$C64))</f>
        <v>0</v>
      </c>
      <c r="H64" s="292" cm="1">
        <f t="array" ref="H64">SUMPRODUCT(('License Values Data Table'!H$2:H$897)*('License Values Data Table'!$D$2:$D$897=$A$2)*('License Values Data Table'!$B$2:$B$897=$C64))</f>
        <v>0</v>
      </c>
      <c r="I64" s="292" cm="1">
        <f t="array" ref="I64">SUMPRODUCT(('License Values Data Table'!I$2:I$897)*('License Values Data Table'!$D$2:$D$897=$A$2)*('License Values Data Table'!$B$2:$B$897=$C64))</f>
        <v>0</v>
      </c>
      <c r="J64" s="292" cm="1">
        <f t="array" ref="J64">SUMPRODUCT(('License Values Data Table'!J$2:J$897)*('License Values Data Table'!$D$2:$D$897=$A$2)*('License Values Data Table'!$B$2:$B$897=$C64))</f>
        <v>0</v>
      </c>
      <c r="L64" s="123"/>
      <c r="N64" s="71"/>
    </row>
    <row r="65" spans="1:14" ht="15.5">
      <c r="A65" s="191"/>
      <c r="B65" s="171"/>
      <c r="C65" s="171" t="s">
        <v>622</v>
      </c>
      <c r="D65" s="171" t="s">
        <v>100</v>
      </c>
      <c r="E65" s="171"/>
      <c r="F65" s="294">
        <f>IF(F60&gt;F62,MIN(F63,(F60-F62)*F64),0)</f>
        <v>0</v>
      </c>
      <c r="G65" s="294">
        <f>IF(G60&gt;G62,MIN(G63,(G60-G62)*G64),0)</f>
        <v>0</v>
      </c>
      <c r="H65" s="294">
        <f>IF(H60&gt;H62,MIN(H63,(H60-H62)*H64),0)</f>
        <v>0</v>
      </c>
      <c r="I65" s="294">
        <f>IF(I60&gt;I62,MIN(I63,(I60-I62)*I64),0)</f>
        <v>0</v>
      </c>
      <c r="J65" s="294">
        <f>IF(J60&gt;J62,MIN(J63,(J60-J62)*J64),0)</f>
        <v>0</v>
      </c>
      <c r="L65" s="123"/>
      <c r="N65" s="71"/>
    </row>
    <row r="66" spans="1:14" ht="14.5">
      <c r="A66" s="191"/>
      <c r="B66" s="171"/>
      <c r="C66" s="171"/>
      <c r="D66" s="171"/>
      <c r="E66" s="171"/>
      <c r="L66" s="123"/>
      <c r="N66" s="71"/>
    </row>
    <row r="67" spans="1:14" ht="14.5">
      <c r="A67" s="197" t="s">
        <v>631</v>
      </c>
      <c r="B67" s="196"/>
      <c r="L67" s="123"/>
      <c r="N67" s="71"/>
    </row>
    <row r="68" spans="1:14" ht="14.5">
      <c r="A68" s="105"/>
      <c r="F68" s="77"/>
      <c r="G68" s="77"/>
      <c r="H68" s="77"/>
      <c r="I68" s="77"/>
      <c r="J68" s="77"/>
      <c r="L68" s="123"/>
      <c r="N68" s="71"/>
    </row>
    <row r="69" spans="1:14" ht="14.5">
      <c r="A69" s="105"/>
      <c r="L69" s="123"/>
      <c r="N69" s="71"/>
    </row>
    <row r="70" spans="1:14" ht="15.5">
      <c r="A70" s="191" t="s">
        <v>216</v>
      </c>
      <c r="B70" s="171"/>
      <c r="C70" s="171" t="s">
        <v>225</v>
      </c>
      <c r="D70" s="171" t="s">
        <v>211</v>
      </c>
      <c r="E70" s="171"/>
      <c r="F70" s="292" cm="1">
        <f t="array" ref="F70">SUMPRODUCT(('License Values Data Table'!F$2:F$897)*('License Values Data Table'!$D$2:$D$897=$A$2)*('License Values Data Table'!$B$2:$B$897=$C70))</f>
        <v>0</v>
      </c>
      <c r="G70" s="292" cm="1">
        <f t="array" ref="G70">SUMPRODUCT(('License Values Data Table'!G$2:G$897)*('License Values Data Table'!$D$2:$D$897=$A$2)*('License Values Data Table'!$B$2:$B$897=$C70))</f>
        <v>0</v>
      </c>
      <c r="H70" s="292" cm="1">
        <f t="array" ref="H70">SUMPRODUCT(('License Values Data Table'!H$2:H$897)*('License Values Data Table'!$D$2:$D$897=$A$2)*('License Values Data Table'!$B$2:$B$897=$C70))</f>
        <v>0</v>
      </c>
      <c r="I70" s="292" cm="1">
        <f t="array" ref="I70">SUMPRODUCT(('License Values Data Table'!I$2:I$897)*('License Values Data Table'!$D$2:$D$897=$A$2)*('License Values Data Table'!$B$2:$B$897=$C70))</f>
        <v>0</v>
      </c>
      <c r="J70" s="292" cm="1">
        <f t="array" ref="J70">SUMPRODUCT(('License Values Data Table'!J$2:J$897)*('License Values Data Table'!$D$2:$D$897=$A$2)*('License Values Data Table'!$B$2:$B$897=$C70))</f>
        <v>0</v>
      </c>
      <c r="L70" s="123"/>
      <c r="N70" s="71"/>
    </row>
    <row r="71" spans="1:14" ht="15.5">
      <c r="A71" s="191" t="s">
        <v>218</v>
      </c>
      <c r="B71" s="171"/>
      <c r="C71" s="171" t="s">
        <v>226</v>
      </c>
      <c r="D71" s="171" t="s">
        <v>100</v>
      </c>
      <c r="E71" s="171"/>
      <c r="F71" s="292" cm="1">
        <f t="array" ref="F71">SUMPRODUCT(('License Values Data Table'!F$2:F$897)*('License Values Data Table'!$D$2:$D$897=$A$2)*('License Values Data Table'!$B$2:$B$897=$C71))</f>
        <v>0</v>
      </c>
      <c r="G71" s="292" cm="1">
        <f t="array" ref="G71">SUMPRODUCT(('License Values Data Table'!G$2:G$897)*('License Values Data Table'!$D$2:$D$897=$A$2)*('License Values Data Table'!$B$2:$B$897=$C71))</f>
        <v>0</v>
      </c>
      <c r="H71" s="292" cm="1">
        <f t="array" ref="H71">SUMPRODUCT(('License Values Data Table'!H$2:H$897)*('License Values Data Table'!$D$2:$D$897=$A$2)*('License Values Data Table'!$B$2:$B$897=$C71))</f>
        <v>0</v>
      </c>
      <c r="I71" s="292" cm="1">
        <f t="array" ref="I71">SUMPRODUCT(('License Values Data Table'!I$2:I$897)*('License Values Data Table'!$D$2:$D$897=$A$2)*('License Values Data Table'!$B$2:$B$897=$C71))</f>
        <v>0</v>
      </c>
      <c r="J71" s="292" cm="1">
        <f t="array" ref="J71">SUMPRODUCT(('License Values Data Table'!J$2:J$897)*('License Values Data Table'!$D$2:$D$897=$A$2)*('License Values Data Table'!$B$2:$B$897=$C71))</f>
        <v>0</v>
      </c>
      <c r="L71" s="123"/>
      <c r="N71" s="71"/>
    </row>
    <row r="72" spans="1:14" ht="15.5">
      <c r="A72" s="191"/>
      <c r="B72" s="171"/>
      <c r="C72" s="171" t="s">
        <v>622</v>
      </c>
      <c r="D72" s="171" t="s">
        <v>100</v>
      </c>
      <c r="E72" s="171"/>
      <c r="F72" s="294">
        <f>IF(F60&lt;F70,-F71,0)</f>
        <v>0</v>
      </c>
      <c r="G72" s="294">
        <f t="shared" ref="G72:J72" si="7">IF(G60&lt;G70,-G71,0)</f>
        <v>0</v>
      </c>
      <c r="H72" s="294">
        <f t="shared" si="7"/>
        <v>0</v>
      </c>
      <c r="I72" s="294">
        <f t="shared" si="7"/>
        <v>0</v>
      </c>
      <c r="J72" s="294">
        <f t="shared" si="7"/>
        <v>0</v>
      </c>
      <c r="L72" s="123"/>
      <c r="N72" s="71"/>
    </row>
    <row r="73" spans="1:14" ht="14.5">
      <c r="L73" s="123"/>
      <c r="N73" s="71"/>
    </row>
    <row r="74" spans="1:14" ht="14.5">
      <c r="L74" s="123"/>
      <c r="N74" s="71"/>
    </row>
    <row r="75" spans="1:14" ht="15.5">
      <c r="A75" s="378" t="s">
        <v>634</v>
      </c>
      <c r="L75" s="123"/>
      <c r="N75" s="71"/>
    </row>
    <row r="76" spans="1:14" ht="14.5">
      <c r="B76" s="196"/>
      <c r="L76" s="123"/>
      <c r="N76" s="71"/>
    </row>
    <row r="77" spans="1:14" ht="14.5">
      <c r="A77" s="378"/>
      <c r="B77" s="196"/>
      <c r="L77" s="123"/>
      <c r="N77" s="71"/>
    </row>
    <row r="78" spans="1:14" ht="14.5">
      <c r="A78" s="105"/>
      <c r="L78" s="123"/>
      <c r="N78" s="71"/>
    </row>
    <row r="79" spans="1:14" ht="14.5">
      <c r="A79" s="105"/>
      <c r="L79" s="123"/>
      <c r="N79" s="71"/>
    </row>
    <row r="80" spans="1:14" ht="14.5">
      <c r="A80" s="105"/>
      <c r="L80" s="123"/>
      <c r="N80" s="71"/>
    </row>
    <row r="81" spans="1:14" ht="14.5">
      <c r="A81" s="105"/>
      <c r="L81" s="123"/>
      <c r="N81" s="71"/>
    </row>
    <row r="82" spans="1:14" ht="14.5">
      <c r="A82" s="105"/>
      <c r="L82" s="123"/>
      <c r="N82" s="71"/>
    </row>
    <row r="83" spans="1:14" ht="14.5">
      <c r="A83" s="105"/>
      <c r="L83" s="123"/>
      <c r="N83" s="71"/>
    </row>
    <row r="84" spans="1:14" ht="14.5">
      <c r="A84" s="105"/>
      <c r="L84" s="123"/>
      <c r="N84" s="71"/>
    </row>
    <row r="85" spans="1:14" ht="14.5">
      <c r="A85" s="105"/>
      <c r="L85" s="123"/>
      <c r="N85" s="71"/>
    </row>
    <row r="86" spans="1:14" ht="14.5">
      <c r="B86" s="196"/>
      <c r="L86" s="123"/>
      <c r="N86" s="71"/>
    </row>
    <row r="87" spans="1:14" ht="14.5">
      <c r="A87" s="105"/>
      <c r="C87" s="442"/>
      <c r="L87" s="123"/>
      <c r="N87" s="71"/>
    </row>
    <row r="88" spans="1:14" ht="14.5">
      <c r="A88" s="105"/>
      <c r="F88" s="77"/>
      <c r="G88" s="77"/>
      <c r="H88" s="77"/>
      <c r="I88" s="77"/>
      <c r="J88" s="77"/>
      <c r="L88" s="454"/>
      <c r="N88" s="71"/>
    </row>
    <row r="89" spans="1:14" ht="15.5">
      <c r="A89" s="191" t="s">
        <v>629</v>
      </c>
      <c r="B89" s="171"/>
      <c r="C89" s="171" t="s">
        <v>635</v>
      </c>
      <c r="D89" s="171"/>
      <c r="E89" s="171"/>
      <c r="F89" s="309"/>
      <c r="G89" s="309"/>
      <c r="H89" s="309"/>
      <c r="I89" s="309"/>
      <c r="J89" s="309"/>
      <c r="L89" s="123"/>
      <c r="N89" s="71"/>
    </row>
    <row r="90" spans="1:14" ht="15.5">
      <c r="A90" s="191" t="s">
        <v>636</v>
      </c>
      <c r="B90" s="171"/>
      <c r="C90" s="171" t="s">
        <v>637</v>
      </c>
      <c r="D90" s="171"/>
      <c r="E90" s="171"/>
      <c r="F90" s="309"/>
      <c r="G90" s="309"/>
      <c r="H90" s="309"/>
      <c r="I90" s="309"/>
      <c r="J90" s="309"/>
      <c r="L90" s="123"/>
      <c r="N90" s="71"/>
    </row>
    <row r="91" spans="1:14" ht="15.5">
      <c r="A91" s="191" t="s">
        <v>638</v>
      </c>
      <c r="B91" s="171"/>
      <c r="C91" s="171" t="s">
        <v>639</v>
      </c>
      <c r="D91" s="171"/>
      <c r="E91" s="171"/>
      <c r="F91" s="309"/>
      <c r="G91" s="309"/>
      <c r="H91" s="309"/>
      <c r="I91" s="309"/>
      <c r="J91" s="309"/>
      <c r="L91" s="123"/>
      <c r="N91" s="71"/>
    </row>
    <row r="92" spans="1:14" ht="14.5">
      <c r="A92" s="191"/>
      <c r="B92" s="171"/>
      <c r="C92" s="171"/>
      <c r="D92" s="171"/>
      <c r="E92" s="171"/>
      <c r="J92" s="198"/>
      <c r="L92" s="123"/>
      <c r="N92" s="71"/>
    </row>
    <row r="93" spans="1:14" ht="14.5">
      <c r="A93" s="191" t="s">
        <v>640</v>
      </c>
      <c r="B93" s="171"/>
      <c r="C93" s="171" t="s">
        <v>641</v>
      </c>
      <c r="D93" s="171" t="s">
        <v>100</v>
      </c>
      <c r="E93" s="171"/>
      <c r="F93" s="294">
        <f>MIN(1,(F91/1500))</f>
        <v>0</v>
      </c>
      <c r="G93" s="294">
        <f>MIN(1,(G91/1500))</f>
        <v>0</v>
      </c>
      <c r="H93" s="294">
        <f>MIN(1,(H91/1500))</f>
        <v>0</v>
      </c>
      <c r="I93" s="294">
        <f>MIN(1,(I91/1500))</f>
        <v>0</v>
      </c>
      <c r="J93" s="294">
        <f>MIN(1,(J91/1500))</f>
        <v>0</v>
      </c>
      <c r="L93" s="123"/>
      <c r="N93" s="71"/>
    </row>
    <row r="94" spans="1:14" ht="14.5">
      <c r="A94" s="191"/>
      <c r="B94" s="171"/>
      <c r="C94" s="171"/>
      <c r="D94" s="171"/>
      <c r="E94" s="171"/>
      <c r="F94" s="446"/>
      <c r="G94" s="446"/>
      <c r="H94" s="446"/>
      <c r="I94" s="446"/>
      <c r="J94" s="446"/>
      <c r="L94" s="123"/>
      <c r="N94" s="71"/>
    </row>
    <row r="95" spans="1:14" ht="14.5">
      <c r="A95" s="197" t="s">
        <v>628</v>
      </c>
      <c r="B95" s="171"/>
      <c r="C95" s="171"/>
      <c r="D95" s="171"/>
      <c r="E95" s="171"/>
      <c r="F95" s="446"/>
      <c r="G95" s="446"/>
      <c r="H95" s="446"/>
      <c r="I95" s="446"/>
      <c r="J95" s="446"/>
      <c r="L95" s="123"/>
      <c r="N95" s="71"/>
    </row>
    <row r="96" spans="1:14" ht="15.5">
      <c r="A96" s="191" t="s">
        <v>214</v>
      </c>
      <c r="B96" s="171"/>
      <c r="C96" s="171" t="s">
        <v>232</v>
      </c>
      <c r="D96" s="171" t="s">
        <v>100</v>
      </c>
      <c r="E96" s="171"/>
      <c r="F96" s="292" cm="1">
        <f t="array" ref="F96">SUMPRODUCT(('License Values Data Table'!F$2:F$897)*('License Values Data Table'!$D$2:$D$897=$A$2)*('License Values Data Table'!$B$2:$B$897=$C96))</f>
        <v>0</v>
      </c>
      <c r="G96" s="292" cm="1">
        <f t="array" ref="G96">SUMPRODUCT(('License Values Data Table'!G$2:G$897)*('License Values Data Table'!$D$2:$D$897=$A$2)*('License Values Data Table'!$B$2:$B$897=$C96))</f>
        <v>0</v>
      </c>
      <c r="H96" s="292" cm="1">
        <f t="array" ref="H96">SUMPRODUCT(('License Values Data Table'!H$2:H$897)*('License Values Data Table'!$D$2:$D$897=$A$2)*('License Values Data Table'!$B$2:$B$897=$C96))</f>
        <v>0</v>
      </c>
      <c r="I96" s="292" cm="1">
        <f t="array" ref="I96">SUMPRODUCT(('License Values Data Table'!I$2:I$897)*('License Values Data Table'!$D$2:$D$897=$A$2)*('License Values Data Table'!$B$2:$B$897=$C96))</f>
        <v>0</v>
      </c>
      <c r="J96" s="292" cm="1">
        <f t="array" ref="J96">SUMPRODUCT(('License Values Data Table'!J$2:J$897)*('License Values Data Table'!$D$2:$D$897=$A$2)*('License Values Data Table'!$B$2:$B$897=$C96))</f>
        <v>0</v>
      </c>
      <c r="L96" s="123"/>
      <c r="N96" s="71"/>
    </row>
    <row r="97" spans="1:14" ht="15.5">
      <c r="A97" s="191" t="s">
        <v>209</v>
      </c>
      <c r="B97" s="171"/>
      <c r="C97" s="171" t="s">
        <v>227</v>
      </c>
      <c r="D97" s="171" t="s">
        <v>211</v>
      </c>
      <c r="E97" s="171"/>
      <c r="F97" s="455" cm="1">
        <f t="array" ref="F97">SUMPRODUCT(('License Values Data Table'!F$2:F$897)*('License Values Data Table'!$D$2:$D$897=$A$2)*('License Values Data Table'!$B$2:$B$897=$C97))</f>
        <v>0</v>
      </c>
      <c r="G97" s="455" cm="1">
        <f t="array" ref="G97">SUMPRODUCT(('License Values Data Table'!G$2:G$897)*('License Values Data Table'!$D$2:$D$897=$A$2)*('License Values Data Table'!$B$2:$B$897=$C97))</f>
        <v>0</v>
      </c>
      <c r="H97" s="455" cm="1">
        <f t="array" ref="H97">SUMPRODUCT(('License Values Data Table'!H$2:H$897)*('License Values Data Table'!$D$2:$D$897=$A$2)*('License Values Data Table'!$B$2:$B$897=$C97))</f>
        <v>0</v>
      </c>
      <c r="I97" s="455" cm="1">
        <f t="array" ref="I97">SUMPRODUCT(('License Values Data Table'!I$2:I$897)*('License Values Data Table'!$D$2:$D$897=$A$2)*('License Values Data Table'!$B$2:$B$897=$C97))</f>
        <v>0</v>
      </c>
      <c r="J97" s="455" cm="1">
        <f t="array" ref="J97">SUMPRODUCT(('License Values Data Table'!J$2:J$897)*('License Values Data Table'!$D$2:$D$897=$A$2)*('License Values Data Table'!$B$2:$B$897=$C97))</f>
        <v>0</v>
      </c>
      <c r="L97" s="123"/>
      <c r="N97" s="71"/>
    </row>
    <row r="98" spans="1:14" ht="15.5">
      <c r="A98" s="191" t="s">
        <v>212</v>
      </c>
      <c r="B98" s="171"/>
      <c r="C98" s="171" t="s">
        <v>228</v>
      </c>
      <c r="D98" s="171" t="s">
        <v>211</v>
      </c>
      <c r="E98" s="171"/>
      <c r="F98" s="292" cm="1">
        <f t="array" ref="F98">SUMPRODUCT(('License Values Data Table'!F$2:F$897)*('License Values Data Table'!$D$2:$D$897=$A$2)*('License Values Data Table'!$B$2:$B$897=$C98))</f>
        <v>0</v>
      </c>
      <c r="G98" s="292" cm="1">
        <f t="array" ref="G98">SUMPRODUCT(('License Values Data Table'!G$2:G$897)*('License Values Data Table'!$D$2:$D$897=$A$2)*('License Values Data Table'!$B$2:$B$897=$C98))</f>
        <v>0</v>
      </c>
      <c r="H98" s="292" cm="1">
        <f t="array" ref="H98">SUMPRODUCT(('License Values Data Table'!H$2:H$897)*('License Values Data Table'!$D$2:$D$897=$A$2)*('License Values Data Table'!$B$2:$B$897=$C98))</f>
        <v>0</v>
      </c>
      <c r="I98" s="292" cm="1">
        <f t="array" ref="I98">SUMPRODUCT(('License Values Data Table'!I$2:I$897)*('License Values Data Table'!$D$2:$D$897=$A$2)*('License Values Data Table'!$B$2:$B$897=$C98))</f>
        <v>0</v>
      </c>
      <c r="J98" s="292" cm="1">
        <f t="array" ref="J98">SUMPRODUCT(('License Values Data Table'!J$2:J$897)*('License Values Data Table'!$D$2:$D$897=$A$2)*('License Values Data Table'!$B$2:$B$897=$C98))</f>
        <v>0</v>
      </c>
      <c r="L98" s="123"/>
      <c r="N98" s="71"/>
    </row>
    <row r="99" spans="1:14" ht="15.5">
      <c r="C99" s="171" t="s">
        <v>624</v>
      </c>
      <c r="D99" s="171" t="s">
        <v>100</v>
      </c>
      <c r="E99" s="171"/>
      <c r="F99" s="294">
        <f>IF(F90&lt;200,0,IF(F89&gt;F97,MIN(F98,(F89-F97)*F96)*F93,0))</f>
        <v>0</v>
      </c>
      <c r="G99" s="294">
        <f t="shared" ref="G99:J99" si="8">IF(G90&lt;200,0,IF(G89&gt;G97,MIN(G98,(G89-G97)*G96)*G93,0))</f>
        <v>0</v>
      </c>
      <c r="H99" s="294">
        <f t="shared" si="8"/>
        <v>0</v>
      </c>
      <c r="I99" s="294">
        <f t="shared" si="8"/>
        <v>0</v>
      </c>
      <c r="J99" s="294">
        <f t="shared" si="8"/>
        <v>0</v>
      </c>
      <c r="L99" s="123"/>
      <c r="N99" s="71"/>
    </row>
    <row r="100" spans="1:14" ht="14.5">
      <c r="A100" s="105"/>
      <c r="F100" s="77"/>
      <c r="G100" s="77"/>
      <c r="H100" s="77"/>
      <c r="I100" s="77"/>
      <c r="J100" s="77"/>
      <c r="L100" s="123"/>
      <c r="N100" s="71"/>
    </row>
    <row r="101" spans="1:14" ht="14.5">
      <c r="A101" s="197" t="s">
        <v>631</v>
      </c>
      <c r="L101" s="123"/>
      <c r="N101" s="71"/>
    </row>
    <row r="102" spans="1:14" ht="15.5">
      <c r="A102" s="191" t="s">
        <v>220</v>
      </c>
      <c r="B102" s="171"/>
      <c r="C102" s="171" t="s">
        <v>231</v>
      </c>
      <c r="D102" s="171" t="s">
        <v>100</v>
      </c>
      <c r="E102" s="171"/>
      <c r="F102" s="292" cm="1">
        <f t="array" ref="F102">SUMPRODUCT(('License Values Data Table'!F$2:F$897)*('License Values Data Table'!$D$2:$D$897=$A$2)*('License Values Data Table'!$B$2:$B$897=$C102))</f>
        <v>0</v>
      </c>
      <c r="G102" s="292" cm="1">
        <f t="array" ref="G102">SUMPRODUCT(('License Values Data Table'!G$2:G$897)*('License Values Data Table'!$D$2:$D$897=$A$2)*('License Values Data Table'!$B$2:$B$897=$C102))</f>
        <v>0</v>
      </c>
      <c r="H102" s="292" cm="1">
        <f t="array" ref="H102">SUMPRODUCT(('License Values Data Table'!H$2:H$897)*('License Values Data Table'!$D$2:$D$897=$A$2)*('License Values Data Table'!$B$2:$B$897=$C102))</f>
        <v>0</v>
      </c>
      <c r="I102" s="292" cm="1">
        <f t="array" ref="I102">SUMPRODUCT(('License Values Data Table'!I$2:I$897)*('License Values Data Table'!$D$2:$D$897=$A$2)*('License Values Data Table'!$B$2:$B$897=$C102))</f>
        <v>0</v>
      </c>
      <c r="J102" s="292" cm="1">
        <f t="array" ref="J102">SUMPRODUCT(('License Values Data Table'!J$2:J$897)*('License Values Data Table'!$D$2:$D$897=$A$2)*('License Values Data Table'!$B$2:$B$897=$C102))</f>
        <v>0</v>
      </c>
      <c r="L102" s="123"/>
      <c r="N102" s="71"/>
    </row>
    <row r="103" spans="1:14" ht="15.5">
      <c r="A103" s="191" t="s">
        <v>216</v>
      </c>
      <c r="B103" s="171"/>
      <c r="C103" s="171" t="s">
        <v>229</v>
      </c>
      <c r="D103" s="171" t="s">
        <v>211</v>
      </c>
      <c r="E103" s="171"/>
      <c r="F103" s="292" cm="1">
        <f t="array" ref="F103">SUMPRODUCT(('License Values Data Table'!F$2:F$897)*('License Values Data Table'!$D$2:$D$897=$A$2)*('License Values Data Table'!$B$2:$B$897=$C103))</f>
        <v>0</v>
      </c>
      <c r="G103" s="292" cm="1">
        <f t="array" ref="G103">SUMPRODUCT(('License Values Data Table'!G$2:G$897)*('License Values Data Table'!$D$2:$D$897=$A$2)*('License Values Data Table'!$B$2:$B$897=$C103))</f>
        <v>0</v>
      </c>
      <c r="H103" s="292" cm="1">
        <f t="array" ref="H103">SUMPRODUCT(('License Values Data Table'!H$2:H$897)*('License Values Data Table'!$D$2:$D$897=$A$2)*('License Values Data Table'!$B$2:$B$897=$C103))</f>
        <v>0</v>
      </c>
      <c r="I103" s="292" cm="1">
        <f t="array" ref="I103">SUMPRODUCT(('License Values Data Table'!I$2:I$897)*('License Values Data Table'!$D$2:$D$897=$A$2)*('License Values Data Table'!$B$2:$B$897=$C103))</f>
        <v>0</v>
      </c>
      <c r="J103" s="292" cm="1">
        <f t="array" ref="J103">SUMPRODUCT(('License Values Data Table'!J$2:J$897)*('License Values Data Table'!$D$2:$D$897=$A$2)*('License Values Data Table'!$B$2:$B$897=$C103))</f>
        <v>0</v>
      </c>
      <c r="L103" s="123"/>
      <c r="N103" s="71"/>
    </row>
    <row r="104" spans="1:14" ht="15.5">
      <c r="A104" s="191" t="s">
        <v>218</v>
      </c>
      <c r="B104" s="171"/>
      <c r="C104" s="171" t="s">
        <v>230</v>
      </c>
      <c r="D104" s="171" t="s">
        <v>211</v>
      </c>
      <c r="E104" s="171"/>
      <c r="F104" s="292" cm="1">
        <f t="array" ref="F104">SUMPRODUCT(('License Values Data Table'!F$2:F$897)*('License Values Data Table'!$D$2:$D$897=$A$2)*('License Values Data Table'!$B$2:$B$897=$C104))</f>
        <v>0</v>
      </c>
      <c r="G104" s="292" cm="1">
        <f t="array" ref="G104">SUMPRODUCT(('License Values Data Table'!G$2:G$897)*('License Values Data Table'!$D$2:$D$897=$A$2)*('License Values Data Table'!$B$2:$B$897=$C104))</f>
        <v>0</v>
      </c>
      <c r="H104" s="292" cm="1">
        <f t="array" ref="H104">SUMPRODUCT(('License Values Data Table'!H$2:H$897)*('License Values Data Table'!$D$2:$D$897=$A$2)*('License Values Data Table'!$B$2:$B$897=$C104))</f>
        <v>0</v>
      </c>
      <c r="I104" s="292" cm="1">
        <f t="array" ref="I104">SUMPRODUCT(('License Values Data Table'!I$2:I$897)*('License Values Data Table'!$D$2:$D$897=$A$2)*('License Values Data Table'!$B$2:$B$897=$C104))</f>
        <v>0</v>
      </c>
      <c r="J104" s="292" cm="1">
        <f t="array" ref="J104">SUMPRODUCT(('License Values Data Table'!J$2:J$897)*('License Values Data Table'!$D$2:$D$897=$A$2)*('License Values Data Table'!$B$2:$B$897=$C104))</f>
        <v>0</v>
      </c>
      <c r="L104" s="123"/>
      <c r="N104" s="71"/>
    </row>
    <row r="105" spans="1:14" ht="15.5">
      <c r="A105" s="191"/>
      <c r="B105" s="171"/>
      <c r="C105" s="171" t="s">
        <v>624</v>
      </c>
      <c r="D105" s="171" t="s">
        <v>100</v>
      </c>
      <c r="E105" s="171"/>
      <c r="F105" s="294">
        <f>IF(F90&lt;200,0,IF(F89&lt;F103,MAX(-F104,(F89-F103)*F102)*F93,0))</f>
        <v>0</v>
      </c>
      <c r="G105" s="294">
        <f t="shared" ref="G105:J105" si="9">IF(G90&lt;200,0,IF(G89&lt;G103,MAX(-G104,(G89-G103)*G102)*G93,0))</f>
        <v>0</v>
      </c>
      <c r="H105" s="294">
        <f t="shared" si="9"/>
        <v>0</v>
      </c>
      <c r="I105" s="294">
        <f t="shared" si="9"/>
        <v>0</v>
      </c>
      <c r="J105" s="294">
        <f t="shared" si="9"/>
        <v>0</v>
      </c>
      <c r="L105" s="123"/>
      <c r="N105" s="71"/>
    </row>
    <row r="106" spans="1:14" ht="14.5">
      <c r="A106" s="191"/>
      <c r="B106" s="171"/>
      <c r="C106" s="171"/>
      <c r="D106" s="171"/>
      <c r="E106" s="171"/>
      <c r="L106" s="123"/>
      <c r="N106" s="71"/>
    </row>
    <row r="107" spans="1:14" ht="14.5">
      <c r="L107" s="123"/>
      <c r="N107" s="71"/>
    </row>
    <row r="108" spans="1:14" ht="14.5">
      <c r="A108" s="105"/>
      <c r="L108" s="123"/>
      <c r="N108" s="71"/>
    </row>
    <row r="109" spans="1:14" ht="7.15" customHeight="1">
      <c r="A109" s="199"/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05"/>
    </row>
    <row r="110" spans="1:14">
      <c r="A110" s="105"/>
      <c r="M110" s="105"/>
    </row>
    <row r="111" spans="1:14">
      <c r="A111" s="105"/>
      <c r="M111" s="105"/>
    </row>
    <row r="112" spans="1:14" s="110" customFormat="1" ht="13.5" customHeight="1">
      <c r="A112" s="200" t="s">
        <v>642</v>
      </c>
      <c r="B112" s="137"/>
      <c r="C112" s="106"/>
      <c r="D112" s="106"/>
      <c r="E112" s="106"/>
      <c r="F112" s="108"/>
      <c r="G112" s="108"/>
      <c r="H112" s="108"/>
      <c r="I112" s="108"/>
      <c r="J112" s="108"/>
      <c r="M112" s="124"/>
    </row>
    <row r="113" spans="1:13" s="110" customFormat="1" ht="13.5" customHeight="1">
      <c r="A113" s="105" t="s">
        <v>643</v>
      </c>
      <c r="B113" s="106"/>
      <c r="C113" s="106"/>
      <c r="D113" s="106"/>
      <c r="E113" s="106"/>
      <c r="F113" s="108"/>
      <c r="G113" s="108"/>
      <c r="H113" s="108"/>
      <c r="I113" s="108"/>
      <c r="J113" s="108"/>
      <c r="M113" s="124"/>
    </row>
    <row r="114" spans="1:13">
      <c r="M114" s="105"/>
    </row>
    <row r="115" spans="1:13">
      <c r="M115" s="105"/>
    </row>
    <row r="116" spans="1:13">
      <c r="M116" s="105"/>
    </row>
    <row r="117" spans="1:13">
      <c r="M117" s="105"/>
    </row>
    <row r="118" spans="1:13">
      <c r="M118" s="105"/>
    </row>
    <row r="119" spans="1:13" s="110" customFormat="1" ht="13.5" customHeight="1">
      <c r="A119" s="191" t="s">
        <v>644</v>
      </c>
      <c r="B119" s="171"/>
      <c r="C119" s="171" t="s">
        <v>645</v>
      </c>
      <c r="D119" s="203" t="s">
        <v>255</v>
      </c>
      <c r="E119" s="203"/>
      <c r="F119" s="385">
        <f>F135</f>
        <v>0</v>
      </c>
      <c r="G119" s="385">
        <f t="shared" ref="G119:J119" si="10">G135</f>
        <v>0</v>
      </c>
      <c r="H119" s="385">
        <f t="shared" si="10"/>
        <v>0</v>
      </c>
      <c r="I119" s="385">
        <f t="shared" si="10"/>
        <v>0</v>
      </c>
      <c r="J119" s="385">
        <f t="shared" si="10"/>
        <v>0</v>
      </c>
      <c r="M119" s="124"/>
    </row>
    <row r="120" spans="1:13" s="110" customFormat="1" ht="13.5" customHeight="1">
      <c r="A120" s="191" t="s">
        <v>218</v>
      </c>
      <c r="B120" s="171"/>
      <c r="C120" s="171" t="s">
        <v>233</v>
      </c>
      <c r="D120" s="171" t="s">
        <v>100</v>
      </c>
      <c r="E120" s="171"/>
      <c r="F120" s="295" cm="1">
        <f t="array" ref="F120">SUMPRODUCT(('License Values Data Table'!F$2:F$897)*('License Values Data Table'!$D$2:$D$897=$A$2)*('License Values Data Table'!$B$2:$B$897=$C120))</f>
        <v>0</v>
      </c>
      <c r="G120" s="295" cm="1">
        <f t="array" ref="G120">SUMPRODUCT(('License Values Data Table'!G$2:G$897)*('License Values Data Table'!$D$2:$D$897=$A$2)*('License Values Data Table'!$B$2:$B$897=$C120))</f>
        <v>0</v>
      </c>
      <c r="H120" s="295" cm="1">
        <f t="array" ref="H120">SUMPRODUCT(('License Values Data Table'!H$2:H$897)*('License Values Data Table'!$D$2:$D$897=$A$2)*('License Values Data Table'!$B$2:$B$897=$C120))</f>
        <v>0</v>
      </c>
      <c r="I120" s="295" cm="1">
        <f t="array" ref="I120">SUMPRODUCT(('License Values Data Table'!I$2:I$897)*('License Values Data Table'!$D$2:$D$897=$A$2)*('License Values Data Table'!$B$2:$B$897=$C120))</f>
        <v>0</v>
      </c>
      <c r="J120" s="295" cm="1">
        <f t="array" ref="J120">SUMPRODUCT(('License Values Data Table'!J$2:J$897)*('License Values Data Table'!$D$2:$D$897=$A$2)*('License Values Data Table'!$B$2:$B$897=$C120))</f>
        <v>0</v>
      </c>
      <c r="M120" s="124"/>
    </row>
    <row r="121" spans="1:13" s="110" customFormat="1" ht="13.5" customHeight="1">
      <c r="A121" s="191" t="s">
        <v>646</v>
      </c>
      <c r="B121" s="171"/>
      <c r="C121" s="171" t="s">
        <v>235</v>
      </c>
      <c r="D121" s="171" t="s">
        <v>211</v>
      </c>
      <c r="E121" s="171"/>
      <c r="F121" s="295" cm="1">
        <f t="array" ref="F121">SUMPRODUCT(('License Values Data Table'!F$2:F$897)*('License Values Data Table'!$D$2:$D$897=$A$2)*('License Values Data Table'!$B$2:$B$897=$C121))</f>
        <v>0</v>
      </c>
      <c r="G121" s="295" cm="1">
        <f t="array" ref="G121">SUMPRODUCT(('License Values Data Table'!G$2:G$897)*('License Values Data Table'!$D$2:$D$897=$A$2)*('License Values Data Table'!$B$2:$B$897=$C121))</f>
        <v>0</v>
      </c>
      <c r="H121" s="295" cm="1">
        <f t="array" ref="H121">SUMPRODUCT(('License Values Data Table'!H$2:H$897)*('License Values Data Table'!$D$2:$D$897=$A$2)*('License Values Data Table'!$B$2:$B$897=$C121))</f>
        <v>0</v>
      </c>
      <c r="I121" s="295" cm="1">
        <f t="array" ref="I121">SUMPRODUCT(('License Values Data Table'!I$2:I$897)*('License Values Data Table'!$D$2:$D$897=$A$2)*('License Values Data Table'!$B$2:$B$897=$C121))</f>
        <v>0</v>
      </c>
      <c r="J121" s="295" cm="1">
        <f t="array" ref="J121">SUMPRODUCT(('License Values Data Table'!J$2:J$897)*('License Values Data Table'!$D$2:$D$897=$A$2)*('License Values Data Table'!$B$2:$B$897=$C121))</f>
        <v>0</v>
      </c>
      <c r="M121" s="124"/>
    </row>
    <row r="122" spans="1:13" s="110" customFormat="1" ht="13.5" customHeight="1">
      <c r="A122" s="191" t="s">
        <v>647</v>
      </c>
      <c r="B122" s="171"/>
      <c r="C122" s="171" t="s">
        <v>237</v>
      </c>
      <c r="D122" s="171" t="s">
        <v>100</v>
      </c>
      <c r="E122" s="171"/>
      <c r="F122" s="295" cm="1">
        <f t="array" ref="F122">SUMPRODUCT(('License Values Data Table'!F$2:F$897)*('License Values Data Table'!$D$2:$D$897=$A$2)*('License Values Data Table'!$B$2:$B$897=$C122))</f>
        <v>0</v>
      </c>
      <c r="G122" s="295" cm="1">
        <f t="array" ref="G122">SUMPRODUCT(('License Values Data Table'!G$2:G$897)*('License Values Data Table'!$D$2:$D$897=$A$2)*('License Values Data Table'!$B$2:$B$897=$C122))</f>
        <v>0</v>
      </c>
      <c r="H122" s="295" cm="1">
        <f t="array" ref="H122">SUMPRODUCT(('License Values Data Table'!H$2:H$897)*('License Values Data Table'!$D$2:$D$897=$A$2)*('License Values Data Table'!$B$2:$B$897=$C122))</f>
        <v>0</v>
      </c>
      <c r="I122" s="295" cm="1">
        <f t="array" ref="I122">SUMPRODUCT(('License Values Data Table'!I$2:I$897)*('License Values Data Table'!$D$2:$D$897=$A$2)*('License Values Data Table'!$B$2:$B$897=$C122))</f>
        <v>0</v>
      </c>
      <c r="J122" s="295" cm="1">
        <f t="array" ref="J122">SUMPRODUCT(('License Values Data Table'!J$2:J$897)*('License Values Data Table'!$D$2:$D$897=$A$2)*('License Values Data Table'!$B$2:$B$897=$C122))</f>
        <v>0</v>
      </c>
      <c r="M122" s="124"/>
    </row>
    <row r="123" spans="1:13" s="110" customFormat="1" ht="13.5" customHeight="1">
      <c r="A123" s="195" t="s">
        <v>648</v>
      </c>
      <c r="B123" s="153"/>
      <c r="C123" s="196" t="s">
        <v>649</v>
      </c>
      <c r="D123" s="153" t="s">
        <v>100</v>
      </c>
      <c r="E123" s="153"/>
      <c r="F123" s="294">
        <f>IF(F119&gt;F121,MAX(-F120,(F121-F119)*F122),0)</f>
        <v>0</v>
      </c>
      <c r="G123" s="294">
        <f t="shared" ref="G123:J123" si="11">IF(G119&gt;G121,MAX(-G120,(G121-G119)*G122),0)</f>
        <v>0</v>
      </c>
      <c r="H123" s="294">
        <f t="shared" si="11"/>
        <v>0</v>
      </c>
      <c r="I123" s="294">
        <f t="shared" si="11"/>
        <v>0</v>
      </c>
      <c r="J123" s="294">
        <f t="shared" si="11"/>
        <v>0</v>
      </c>
      <c r="M123" s="124"/>
    </row>
    <row r="124" spans="1:13" s="110" customFormat="1" ht="13.5" customHeight="1">
      <c r="A124" s="105"/>
      <c r="B124" s="106"/>
      <c r="C124" s="106"/>
      <c r="D124" s="106"/>
      <c r="E124" s="106"/>
      <c r="F124" s="106"/>
      <c r="G124" s="106"/>
      <c r="H124" s="106"/>
      <c r="I124" s="106"/>
      <c r="J124" s="106"/>
      <c r="M124" s="124"/>
    </row>
    <row r="125" spans="1:13" s="110" customFormat="1">
      <c r="A125" s="105"/>
      <c r="B125" s="106"/>
      <c r="C125" s="106"/>
      <c r="D125" s="106"/>
      <c r="E125" s="106"/>
      <c r="F125" s="106"/>
      <c r="G125" s="106"/>
      <c r="H125" s="106"/>
      <c r="I125" s="106"/>
      <c r="J125" s="106"/>
      <c r="M125" s="124"/>
    </row>
    <row r="126" spans="1:13" s="110" customFormat="1">
      <c r="A126" s="105"/>
      <c r="B126" s="106"/>
      <c r="C126" s="106"/>
      <c r="D126" s="106"/>
      <c r="E126" s="106"/>
      <c r="F126" s="106"/>
      <c r="G126" s="106"/>
      <c r="H126" s="106"/>
      <c r="I126" s="106"/>
      <c r="J126" s="106"/>
      <c r="M126" s="124"/>
    </row>
    <row r="127" spans="1:13" s="110" customFormat="1" ht="13.5" customHeight="1">
      <c r="A127" s="105"/>
      <c r="B127" s="106"/>
      <c r="C127" s="106"/>
      <c r="D127" s="106"/>
      <c r="E127" s="106"/>
      <c r="F127" s="106"/>
      <c r="G127" s="106"/>
      <c r="H127" s="106"/>
      <c r="I127" s="106"/>
      <c r="J127" s="106"/>
      <c r="M127" s="124"/>
    </row>
    <row r="128" spans="1:13" s="110" customFormat="1" ht="15.5">
      <c r="A128" s="378" t="s">
        <v>650</v>
      </c>
      <c r="B128" s="196"/>
      <c r="C128" s="106"/>
      <c r="D128" s="106"/>
      <c r="E128" s="106"/>
      <c r="F128" s="108"/>
      <c r="G128" s="108"/>
      <c r="H128" s="108"/>
      <c r="I128" s="106"/>
      <c r="J128" s="106"/>
      <c r="M128" s="124"/>
    </row>
    <row r="129" spans="1:13">
      <c r="M129" s="105"/>
    </row>
    <row r="130" spans="1:13">
      <c r="M130" s="105"/>
    </row>
    <row r="131" spans="1:13" s="110" customFormat="1" ht="47.25" customHeight="1">
      <c r="A131" s="201" t="s">
        <v>651</v>
      </c>
      <c r="B131" s="202"/>
      <c r="C131" s="171" t="s">
        <v>652</v>
      </c>
      <c r="D131" s="203" t="s">
        <v>255</v>
      </c>
      <c r="E131" s="203"/>
      <c r="F131" s="310"/>
      <c r="G131" s="310"/>
      <c r="H131" s="310"/>
      <c r="I131" s="310"/>
      <c r="J131" s="310"/>
      <c r="K131" s="106"/>
      <c r="L131" s="106"/>
      <c r="M131" s="124"/>
    </row>
    <row r="132" spans="1:13" s="110" customFormat="1" ht="58.5" customHeight="1">
      <c r="A132" s="201" t="s">
        <v>653</v>
      </c>
      <c r="B132" s="202"/>
      <c r="C132" s="171" t="s">
        <v>654</v>
      </c>
      <c r="D132" s="203" t="s">
        <v>255</v>
      </c>
      <c r="E132" s="203"/>
      <c r="F132" s="310"/>
      <c r="G132" s="310"/>
      <c r="H132" s="310"/>
      <c r="I132" s="310"/>
      <c r="J132" s="310"/>
      <c r="K132" s="106"/>
      <c r="L132" s="106"/>
      <c r="M132" s="124"/>
    </row>
    <row r="133" spans="1:13" s="110" customFormat="1" ht="15.75" customHeight="1">
      <c r="A133" s="191" t="s">
        <v>655</v>
      </c>
      <c r="B133" s="171"/>
      <c r="C133" s="171" t="s">
        <v>656</v>
      </c>
      <c r="D133" s="203" t="s">
        <v>255</v>
      </c>
      <c r="E133" s="203"/>
      <c r="F133" s="310"/>
      <c r="G133" s="310"/>
      <c r="H133" s="310"/>
      <c r="I133" s="310"/>
      <c r="J133" s="310"/>
      <c r="K133" s="106"/>
      <c r="L133" s="123"/>
    </row>
    <row r="134" spans="1:13" s="110" customFormat="1" ht="17.25" customHeight="1">
      <c r="A134" s="191" t="s">
        <v>657</v>
      </c>
      <c r="B134" s="171"/>
      <c r="C134" s="171" t="s">
        <v>658</v>
      </c>
      <c r="D134" s="203" t="s">
        <v>255</v>
      </c>
      <c r="E134" s="203"/>
      <c r="F134" s="310"/>
      <c r="G134" s="310"/>
      <c r="H134" s="310"/>
      <c r="I134" s="310"/>
      <c r="J134" s="310"/>
      <c r="K134" s="106"/>
      <c r="L134" s="123"/>
    </row>
    <row r="135" spans="1:13" s="110" customFormat="1" ht="17.649999999999999" customHeight="1">
      <c r="A135" s="191" t="s">
        <v>659</v>
      </c>
      <c r="B135" s="171"/>
      <c r="C135" s="171" t="s">
        <v>645</v>
      </c>
      <c r="D135" s="203" t="s">
        <v>255</v>
      </c>
      <c r="E135" s="203"/>
      <c r="F135" s="294">
        <f>(F131*10)+(F132*30)+(F133*50)+(F134*10)</f>
        <v>0</v>
      </c>
      <c r="G135" s="294">
        <f t="shared" ref="G135:J135" si="12">(G131*10)+(G132*30)+(G133*50)+(G134*10)</f>
        <v>0</v>
      </c>
      <c r="H135" s="294">
        <f t="shared" si="12"/>
        <v>0</v>
      </c>
      <c r="I135" s="294">
        <f t="shared" si="12"/>
        <v>0</v>
      </c>
      <c r="J135" s="294">
        <f t="shared" si="12"/>
        <v>0</v>
      </c>
      <c r="K135" s="106"/>
      <c r="L135" s="123"/>
    </row>
    <row r="136" spans="1:13" s="110" customFormat="1" ht="13.5" customHeight="1" thickBot="1">
      <c r="A136" s="204"/>
      <c r="B136" s="205"/>
      <c r="C136" s="205"/>
      <c r="D136" s="205"/>
      <c r="E136" s="205"/>
      <c r="F136" s="206"/>
      <c r="G136" s="206"/>
      <c r="H136" s="206"/>
      <c r="I136" s="206"/>
      <c r="J136" s="206"/>
      <c r="K136" s="206"/>
      <c r="L136" s="207"/>
    </row>
    <row r="137" spans="1:13" ht="4.5" customHeight="1">
      <c r="A137" s="179"/>
      <c r="B137" s="179"/>
      <c r="C137" s="179"/>
      <c r="D137" s="179"/>
      <c r="E137" s="179"/>
      <c r="F137" s="179"/>
      <c r="G137" s="179"/>
      <c r="H137" s="179"/>
      <c r="I137" s="179"/>
      <c r="J137" s="179"/>
      <c r="K137" s="179"/>
      <c r="L137" s="179"/>
    </row>
    <row r="138" spans="1:13">
      <c r="A138" s="105"/>
      <c r="L138" s="123"/>
    </row>
    <row r="139" spans="1:13" ht="15.5">
      <c r="A139" s="200" t="s">
        <v>660</v>
      </c>
      <c r="L139" s="123"/>
    </row>
    <row r="140" spans="1:13">
      <c r="A140" s="528" t="s">
        <v>661</v>
      </c>
      <c r="L140" s="123"/>
    </row>
    <row r="141" spans="1:13">
      <c r="A141" s="105"/>
      <c r="L141" s="123"/>
    </row>
    <row r="142" spans="1:13">
      <c r="L142" s="123"/>
    </row>
    <row r="143" spans="1:13">
      <c r="L143" s="123"/>
    </row>
    <row r="144" spans="1:13">
      <c r="L144" s="123"/>
    </row>
    <row r="145" spans="1:12">
      <c r="L145" s="123"/>
    </row>
    <row r="146" spans="1:12" ht="14.5">
      <c r="A146" s="105"/>
      <c r="L146" s="78"/>
    </row>
    <row r="147" spans="1:12">
      <c r="A147" s="105"/>
      <c r="L147" s="123"/>
    </row>
    <row r="148" spans="1:12">
      <c r="A148" s="105"/>
      <c r="L148" s="123"/>
    </row>
    <row r="149" spans="1:12" ht="15.5">
      <c r="A149" s="208" t="s">
        <v>662</v>
      </c>
      <c r="B149" s="106" t="s">
        <v>663</v>
      </c>
      <c r="C149" s="210"/>
      <c r="D149" s="443" t="s">
        <v>240</v>
      </c>
      <c r="E149" s="443"/>
      <c r="F149" s="336"/>
      <c r="G149" s="336"/>
      <c r="H149" s="336"/>
      <c r="I149" s="336"/>
      <c r="J149" s="336"/>
      <c r="K149" s="71"/>
      <c r="L149" s="73"/>
    </row>
    <row r="150" spans="1:12" ht="15.5">
      <c r="A150" s="208" t="s">
        <v>664</v>
      </c>
      <c r="B150" s="106" t="s">
        <v>665</v>
      </c>
      <c r="C150" s="210"/>
      <c r="D150" s="443" t="s">
        <v>240</v>
      </c>
      <c r="E150" s="443"/>
      <c r="F150" s="336"/>
      <c r="G150" s="336"/>
      <c r="H150" s="336"/>
      <c r="I150" s="336"/>
      <c r="J150" s="336"/>
      <c r="K150" s="71"/>
      <c r="L150" s="73"/>
    </row>
    <row r="151" spans="1:12" ht="14.5">
      <c r="A151" s="208" t="s">
        <v>238</v>
      </c>
      <c r="B151" s="106" t="s">
        <v>239</v>
      </c>
      <c r="C151" s="210"/>
      <c r="D151" s="443" t="s">
        <v>240</v>
      </c>
      <c r="E151" s="443"/>
      <c r="F151" s="295" cm="1">
        <f t="array" ref="F151">SUMPRODUCT(('License Values Data Table'!F$2:F$897)*('License Values Data Table'!$D$2:$D$897=$A$2)*('License Values Data Table'!$A$2:$A$897=$A151))</f>
        <v>0</v>
      </c>
      <c r="G151" s="295" cm="1">
        <f t="array" ref="G151">SUMPRODUCT(('License Values Data Table'!G$2:G$897)*('License Values Data Table'!$D$2:$D$897=$A$2)*('License Values Data Table'!$A$2:$A$897=$A151))</f>
        <v>0</v>
      </c>
      <c r="H151" s="295" cm="1">
        <f t="array" ref="H151">SUMPRODUCT(('License Values Data Table'!H$2:H$897)*('License Values Data Table'!$D$2:$D$897=$A$2)*('License Values Data Table'!$A$2:$A$897=$A151))</f>
        <v>0</v>
      </c>
      <c r="I151" s="295" cm="1">
        <f t="array" ref="I151">SUMPRODUCT(('License Values Data Table'!I$2:I$897)*('License Values Data Table'!$D$2:$D$897=$A$2)*('License Values Data Table'!$A$2:$A$897=$A151))</f>
        <v>0</v>
      </c>
      <c r="J151" s="295" cm="1">
        <f t="array" ref="J151">SUMPRODUCT(('License Values Data Table'!J$2:J$897)*('License Values Data Table'!$D$2:$D$897=$A$2)*('License Values Data Table'!$A$2:$A$897=$A151))</f>
        <v>0</v>
      </c>
      <c r="K151" s="71" t="s">
        <v>666</v>
      </c>
      <c r="L151" s="73"/>
    </row>
    <row r="152" spans="1:12" ht="14.5">
      <c r="A152" s="208" t="s">
        <v>241</v>
      </c>
      <c r="B152" s="106" t="s">
        <v>242</v>
      </c>
      <c r="C152" s="210"/>
      <c r="D152" s="443" t="s">
        <v>240</v>
      </c>
      <c r="E152" s="443"/>
      <c r="F152" s="295" cm="1">
        <f t="array" ref="F152">SUMPRODUCT(('License Values Data Table'!F$2:F$897)*('License Values Data Table'!$D$2:$D$897=$A$2)*('License Values Data Table'!$A$2:$A$897=$A152))</f>
        <v>0</v>
      </c>
      <c r="G152" s="295" cm="1">
        <f t="array" ref="G152">SUMPRODUCT(('License Values Data Table'!G$2:G$897)*('License Values Data Table'!$D$2:$D$897=$A$2)*('License Values Data Table'!$A$2:$A$897=$A152))</f>
        <v>0</v>
      </c>
      <c r="H152" s="295" cm="1">
        <f t="array" ref="H152">SUMPRODUCT(('License Values Data Table'!H$2:H$897)*('License Values Data Table'!$D$2:$D$897=$A$2)*('License Values Data Table'!$A$2:$A$897=$A152))</f>
        <v>0</v>
      </c>
      <c r="I152" s="295" cm="1">
        <f t="array" ref="I152">SUMPRODUCT(('License Values Data Table'!I$2:I$897)*('License Values Data Table'!$D$2:$D$897=$A$2)*('License Values Data Table'!$A$2:$A$897=$A152))</f>
        <v>0</v>
      </c>
      <c r="J152" s="295" cm="1">
        <f t="array" ref="J152">SUMPRODUCT(('License Values Data Table'!J$2:J$897)*('License Values Data Table'!$D$2:$D$897=$A$2)*('License Values Data Table'!$A$2:$A$897=$A152))</f>
        <v>0</v>
      </c>
      <c r="K152" s="71" t="s">
        <v>666</v>
      </c>
      <c r="L152" s="73"/>
    </row>
    <row r="153" spans="1:12" ht="14.5">
      <c r="A153" s="208" t="s">
        <v>243</v>
      </c>
      <c r="B153" s="106" t="s">
        <v>244</v>
      </c>
      <c r="C153" s="210"/>
      <c r="D153" s="443" t="s">
        <v>240</v>
      </c>
      <c r="E153" s="443"/>
      <c r="F153" s="295" cm="1">
        <f t="array" ref="F153">SUMPRODUCT(('License Values Data Table'!F$2:F$897)*('License Values Data Table'!$D$2:$D$897=$A$2)*('License Values Data Table'!$A$2:$A$897=$A153))</f>
        <v>0</v>
      </c>
      <c r="G153" s="295" cm="1">
        <f t="array" ref="G153">SUMPRODUCT(('License Values Data Table'!G$2:G$897)*('License Values Data Table'!$D$2:$D$897=$A$2)*('License Values Data Table'!$A$2:$A$897=$A153))</f>
        <v>0</v>
      </c>
      <c r="H153" s="295" cm="1">
        <f t="array" ref="H153">SUMPRODUCT(('License Values Data Table'!H$2:H$897)*('License Values Data Table'!$D$2:$D$897=$A$2)*('License Values Data Table'!$A$2:$A$897=$A153))</f>
        <v>0</v>
      </c>
      <c r="I153" s="295" cm="1">
        <f t="array" ref="I153">SUMPRODUCT(('License Values Data Table'!I$2:I$897)*('License Values Data Table'!$D$2:$D$897=$A$2)*('License Values Data Table'!$A$2:$A$897=$A153))</f>
        <v>0</v>
      </c>
      <c r="J153" s="295" cm="1">
        <f t="array" ref="J153">SUMPRODUCT(('License Values Data Table'!J$2:J$897)*('License Values Data Table'!$D$2:$D$897=$A$2)*('License Values Data Table'!$A$2:$A$897=$A153))</f>
        <v>0</v>
      </c>
      <c r="K153" s="71" t="s">
        <v>666</v>
      </c>
      <c r="L153" s="73"/>
    </row>
    <row r="154" spans="1:12" ht="14.5">
      <c r="A154" s="208" t="s">
        <v>245</v>
      </c>
      <c r="B154" s="106" t="s">
        <v>246</v>
      </c>
      <c r="C154" s="210"/>
      <c r="D154" s="443" t="s">
        <v>240</v>
      </c>
      <c r="E154" s="443"/>
      <c r="F154" s="295" cm="1">
        <f t="array" ref="F154">SUMPRODUCT(('License Values Data Table'!F$2:F$897)*('License Values Data Table'!$D$2:$D$897=$A$2)*('License Values Data Table'!$A$2:$A$897=$A154))</f>
        <v>0</v>
      </c>
      <c r="G154" s="295" cm="1">
        <f t="array" ref="G154">SUMPRODUCT(('License Values Data Table'!G$2:G$897)*('License Values Data Table'!$D$2:$D$897=$A$2)*('License Values Data Table'!$A$2:$A$897=$A154))</f>
        <v>0</v>
      </c>
      <c r="H154" s="295" cm="1">
        <f t="array" ref="H154">SUMPRODUCT(('License Values Data Table'!H$2:H$897)*('License Values Data Table'!$D$2:$D$897=$A$2)*('License Values Data Table'!$A$2:$A$897=$A154))</f>
        <v>0</v>
      </c>
      <c r="I154" s="295" cm="1">
        <f t="array" ref="I154">SUMPRODUCT(('License Values Data Table'!I$2:I$897)*('License Values Data Table'!$D$2:$D$897=$A$2)*('License Values Data Table'!$A$2:$A$897=$A154))</f>
        <v>0</v>
      </c>
      <c r="J154" s="295" cm="1">
        <f t="array" ref="J154">SUMPRODUCT(('License Values Data Table'!J$2:J$897)*('License Values Data Table'!$D$2:$D$897=$A$2)*('License Values Data Table'!$A$2:$A$897=$A154))</f>
        <v>0</v>
      </c>
      <c r="K154" s="71" t="s">
        <v>666</v>
      </c>
      <c r="L154" s="73"/>
    </row>
    <row r="155" spans="1:12" ht="14.5">
      <c r="A155" s="208" t="s">
        <v>247</v>
      </c>
      <c r="B155" s="106" t="s">
        <v>248</v>
      </c>
      <c r="D155" s="171" t="s">
        <v>100</v>
      </c>
      <c r="E155" s="171"/>
      <c r="F155" s="295" cm="1">
        <f t="array" ref="F155">SUMPRODUCT(('License Values Data Table'!F$2:F$897)*('License Values Data Table'!$D$2:$D$897=$A$2)*('License Values Data Table'!$A$2:$A$897=$A155))</f>
        <v>0</v>
      </c>
      <c r="G155" s="295" cm="1">
        <f t="array" ref="G155">SUMPRODUCT(('License Values Data Table'!G$2:G$897)*('License Values Data Table'!$D$2:$D$897=$A$2)*('License Values Data Table'!$A$2:$A$897=$A155))</f>
        <v>0</v>
      </c>
      <c r="H155" s="295" cm="1">
        <f t="array" ref="H155">SUMPRODUCT(('License Values Data Table'!H$2:H$897)*('License Values Data Table'!$D$2:$D$897=$A$2)*('License Values Data Table'!$A$2:$A$897=$A155))</f>
        <v>0</v>
      </c>
      <c r="I155" s="295" cm="1">
        <f t="array" ref="I155">SUMPRODUCT(('License Values Data Table'!I$2:I$897)*('License Values Data Table'!$D$2:$D$897=$A$2)*('License Values Data Table'!$A$2:$A$897=$A155))</f>
        <v>0</v>
      </c>
      <c r="J155" s="295" cm="1">
        <f t="array" ref="J155">SUMPRODUCT(('License Values Data Table'!J$2:J$897)*('License Values Data Table'!$D$2:$D$897=$A$2)*('License Values Data Table'!$A$2:$A$897=$A155))</f>
        <v>0</v>
      </c>
      <c r="K155" s="71"/>
      <c r="L155" s="73"/>
    </row>
    <row r="156" spans="1:12" ht="14.5">
      <c r="A156" s="208" t="s">
        <v>249</v>
      </c>
      <c r="B156" s="106" t="s">
        <v>250</v>
      </c>
      <c r="D156" s="171" t="s">
        <v>100</v>
      </c>
      <c r="E156" s="171"/>
      <c r="F156" s="295" cm="1">
        <f t="array" ref="F156">SUMPRODUCT(('License Values Data Table'!F$2:F$897)*('License Values Data Table'!$D$2:$D$897=$A$2)*('License Values Data Table'!$A$2:$A$897=$A156))</f>
        <v>0</v>
      </c>
      <c r="G156" s="295" cm="1">
        <f t="array" ref="G156">SUMPRODUCT(('License Values Data Table'!G$2:G$897)*('License Values Data Table'!$D$2:$D$897=$A$2)*('License Values Data Table'!$A$2:$A$897=$A156))</f>
        <v>0</v>
      </c>
      <c r="H156" s="295" cm="1">
        <f t="array" ref="H156">SUMPRODUCT(('License Values Data Table'!H$2:H$897)*('License Values Data Table'!$D$2:$D$897=$A$2)*('License Values Data Table'!$A$2:$A$897=$A156))</f>
        <v>0</v>
      </c>
      <c r="I156" s="295" cm="1">
        <f t="array" ref="I156">SUMPRODUCT(('License Values Data Table'!I$2:I$897)*('License Values Data Table'!$D$2:$D$897=$A$2)*('License Values Data Table'!$A$2:$A$897=$A156))</f>
        <v>0</v>
      </c>
      <c r="J156" s="295" cm="1">
        <f t="array" ref="J156">SUMPRODUCT(('License Values Data Table'!J$2:J$897)*('License Values Data Table'!$D$2:$D$897=$A$2)*('License Values Data Table'!$A$2:$A$897=$A156))</f>
        <v>0</v>
      </c>
      <c r="K156" s="71"/>
      <c r="L156" s="73"/>
    </row>
    <row r="157" spans="1:12" ht="15.5">
      <c r="A157" s="208" t="s">
        <v>667</v>
      </c>
      <c r="B157" s="196" t="s">
        <v>668</v>
      </c>
      <c r="C157" s="196"/>
      <c r="D157" s="153" t="s">
        <v>100</v>
      </c>
      <c r="E157" s="153"/>
      <c r="F157" s="294">
        <f>IFERROR(IF(F149&lt;=F151,0,MAX((F149-F151)/(F151-F153),-1)*F155)+IF(F150&lt;=F152,0,MAX((F150-F152)/(F152-F154),-1)*F156),0)</f>
        <v>0</v>
      </c>
      <c r="G157" s="294">
        <f t="shared" ref="G157:J157" si="13">IFERROR(IF(G149&lt;=G151,0,MAX((G149-G151)/(G151-G153),-1)*G155)+IF(G150&lt;=G152,0,MAX((G150-G152)/(G152-G154),-1)*G156),0)</f>
        <v>0</v>
      </c>
      <c r="H157" s="294">
        <f t="shared" si="13"/>
        <v>0</v>
      </c>
      <c r="I157" s="294">
        <f t="shared" si="13"/>
        <v>0</v>
      </c>
      <c r="J157" s="294">
        <f t="shared" si="13"/>
        <v>0</v>
      </c>
      <c r="L157" s="123"/>
    </row>
    <row r="158" spans="1:12">
      <c r="L158" s="123"/>
    </row>
    <row r="159" spans="1:12">
      <c r="L159" s="123"/>
    </row>
    <row r="160" spans="1:12" ht="4.9000000000000004" customHeight="1">
      <c r="A160" s="179"/>
      <c r="B160" s="179"/>
      <c r="C160" s="179"/>
      <c r="D160" s="179"/>
      <c r="E160" s="179"/>
      <c r="F160" s="179"/>
      <c r="G160" s="179"/>
      <c r="H160" s="179"/>
      <c r="I160" s="179"/>
      <c r="J160" s="179"/>
      <c r="K160" s="179"/>
      <c r="L160" s="179"/>
    </row>
    <row r="161" spans="1:12">
      <c r="L161" s="123"/>
    </row>
    <row r="162" spans="1:12">
      <c r="L162" s="123"/>
    </row>
    <row r="163" spans="1:12" ht="15.5">
      <c r="A163" s="200" t="s">
        <v>669</v>
      </c>
      <c r="L163" s="123"/>
    </row>
    <row r="164" spans="1:12">
      <c r="A164" s="528" t="s">
        <v>670</v>
      </c>
      <c r="L164" s="123"/>
    </row>
    <row r="165" spans="1:12">
      <c r="L165" s="123"/>
    </row>
    <row r="166" spans="1:12">
      <c r="L166" s="123"/>
    </row>
    <row r="167" spans="1:12" ht="15.5">
      <c r="A167" s="208" t="s">
        <v>671</v>
      </c>
      <c r="B167" s="80"/>
      <c r="C167" s="80" t="s">
        <v>672</v>
      </c>
      <c r="D167" s="174" t="s">
        <v>673</v>
      </c>
      <c r="E167" s="174"/>
      <c r="F167" s="448">
        <f>F183</f>
        <v>0</v>
      </c>
      <c r="G167" s="448">
        <f>G183</f>
        <v>0</v>
      </c>
      <c r="H167" s="448">
        <f>H183</f>
        <v>0</v>
      </c>
      <c r="I167" s="448">
        <f>I183</f>
        <v>0</v>
      </c>
      <c r="J167" s="448">
        <f>J183</f>
        <v>0</v>
      </c>
      <c r="K167" s="81"/>
      <c r="L167" s="123"/>
    </row>
    <row r="168" spans="1:12" ht="16.5">
      <c r="A168" s="208" t="s">
        <v>674</v>
      </c>
      <c r="B168" s="209"/>
      <c r="C168" s="209" t="s">
        <v>675</v>
      </c>
      <c r="D168" s="174" t="s">
        <v>673</v>
      </c>
      <c r="E168" s="174"/>
      <c r="F168" s="448">
        <f>F197</f>
        <v>0</v>
      </c>
      <c r="G168" s="448">
        <f t="shared" ref="G168:J168" si="14">G197</f>
        <v>0</v>
      </c>
      <c r="H168" s="448">
        <f t="shared" si="14"/>
        <v>0</v>
      </c>
      <c r="I168" s="448">
        <f t="shared" si="14"/>
        <v>0</v>
      </c>
      <c r="J168" s="448">
        <f t="shared" si="14"/>
        <v>0</v>
      </c>
      <c r="K168" s="287"/>
      <c r="L168" s="123"/>
    </row>
    <row r="169" spans="1:12" ht="16" thickBot="1">
      <c r="A169" s="197"/>
      <c r="B169" s="196"/>
      <c r="C169" s="196" t="s">
        <v>676</v>
      </c>
      <c r="D169" s="173" t="s">
        <v>673</v>
      </c>
      <c r="E169" s="173"/>
      <c r="F169" s="447">
        <f>SUM(F167,F168)</f>
        <v>0</v>
      </c>
      <c r="G169" s="447">
        <f t="shared" ref="G169:J169" si="15">SUM(G167,G168)</f>
        <v>0</v>
      </c>
      <c r="H169" s="447">
        <f t="shared" si="15"/>
        <v>0</v>
      </c>
      <c r="I169" s="447">
        <f t="shared" si="15"/>
        <v>0</v>
      </c>
      <c r="J169" s="447">
        <f t="shared" si="15"/>
        <v>0</v>
      </c>
      <c r="K169" s="81"/>
      <c r="L169" s="123"/>
    </row>
    <row r="170" spans="1:12">
      <c r="L170" s="123"/>
    </row>
    <row r="171" spans="1:12">
      <c r="L171" s="123"/>
    </row>
    <row r="172" spans="1:12">
      <c r="L172" s="123"/>
    </row>
    <row r="173" spans="1:12">
      <c r="A173" s="378" t="s">
        <v>671</v>
      </c>
      <c r="L173" s="123"/>
    </row>
    <row r="174" spans="1:12">
      <c r="A174" s="378"/>
      <c r="L174" s="123"/>
    </row>
    <row r="175" spans="1:12">
      <c r="A175" s="378"/>
      <c r="L175" s="123"/>
    </row>
    <row r="176" spans="1:12">
      <c r="A176" s="378"/>
      <c r="L176" s="123"/>
    </row>
    <row r="177" spans="1:12">
      <c r="A177" s="378"/>
      <c r="L177" s="123"/>
    </row>
    <row r="178" spans="1:12">
      <c r="A178" s="378"/>
      <c r="L178" s="123"/>
    </row>
    <row r="179" spans="1:12" ht="16.149999999999999" customHeight="1">
      <c r="A179" s="191" t="s">
        <v>677</v>
      </c>
      <c r="C179" s="106" t="s">
        <v>678</v>
      </c>
      <c r="D179" s="106" t="s">
        <v>255</v>
      </c>
      <c r="F179" s="491"/>
      <c r="G179" s="491"/>
      <c r="H179" s="491"/>
      <c r="I179" s="491"/>
      <c r="J179" s="491"/>
      <c r="L179" s="123"/>
    </row>
    <row r="180" spans="1:12" ht="16.149999999999999" customHeight="1">
      <c r="A180" s="191" t="s">
        <v>268</v>
      </c>
      <c r="C180" s="106" t="s">
        <v>269</v>
      </c>
      <c r="D180" s="106" t="s">
        <v>255</v>
      </c>
      <c r="F180" s="492" cm="1">
        <f t="array" ref="F180">SUMPRODUCT(('License Values Data Table'!F$2:F$897)*('License Values Data Table'!$D$2:$D$897=$A$2)*('License Values Data Table'!$B$2:$B$897=$C180))</f>
        <v>0</v>
      </c>
      <c r="G180" s="492" cm="1">
        <f t="array" ref="G180">SUMPRODUCT(('License Values Data Table'!G$2:G$897)*('License Values Data Table'!$D$2:$D$897=$A$2)*('License Values Data Table'!$B$2:$B$897=$C180))</f>
        <v>0</v>
      </c>
      <c r="H180" s="492" cm="1">
        <f t="array" ref="H180">SUMPRODUCT(('License Values Data Table'!H$2:H$897)*('License Values Data Table'!$D$2:$D$897=$A$2)*('License Values Data Table'!$B$2:$B$897=$C180))</f>
        <v>0</v>
      </c>
      <c r="I180" s="492" cm="1">
        <f t="array" ref="I180">SUMPRODUCT(('License Values Data Table'!I$2:I$897)*('License Values Data Table'!$D$2:$D$897=$A$2)*('License Values Data Table'!$B$2:$B$897=$C180))</f>
        <v>0</v>
      </c>
      <c r="J180" s="492" cm="1">
        <f t="array" ref="J180">SUMPRODUCT(('License Values Data Table'!J$2:J$897)*('License Values Data Table'!$D$2:$D$897=$A$2)*('License Values Data Table'!$B$2:$B$897=$C180))</f>
        <v>0</v>
      </c>
      <c r="L180" s="454"/>
    </row>
    <row r="181" spans="1:12" ht="16.149999999999999" customHeight="1">
      <c r="A181" s="191" t="s">
        <v>263</v>
      </c>
      <c r="C181" s="106" t="s">
        <v>679</v>
      </c>
      <c r="D181" s="174" t="s">
        <v>673</v>
      </c>
      <c r="E181" s="174"/>
      <c r="F181" s="385" cm="1">
        <f t="array" ref="F181">SUMPRODUCT(('License Values Data Table'!F$2:F$897)*('License Values Data Table'!$D$2:$D$897=$A$2)*('License Values Data Table'!$B$2:$B$897=$C181))</f>
        <v>0</v>
      </c>
      <c r="G181" s="385" cm="1">
        <f t="array" ref="G181">SUMPRODUCT(('License Values Data Table'!G$2:G$897)*('License Values Data Table'!$D$2:$D$897=$A$2)*('License Values Data Table'!$B$2:$B$897=$C181))</f>
        <v>0</v>
      </c>
      <c r="H181" s="385" cm="1">
        <f t="array" ref="H181">SUMPRODUCT(('License Values Data Table'!H$2:H$897)*('License Values Data Table'!$D$2:$D$897=$A$2)*('License Values Data Table'!$B$2:$B$897=$C181))</f>
        <v>0</v>
      </c>
      <c r="I181" s="385" cm="1">
        <f t="array" ref="I181">SUMPRODUCT(('License Values Data Table'!I$2:I$897)*('License Values Data Table'!$D$2:$D$897=$A$2)*('License Values Data Table'!$B$2:$B$897=$C181))</f>
        <v>0</v>
      </c>
      <c r="J181" s="385" cm="1">
        <f t="array" ref="J181">SUMPRODUCT(('License Values Data Table'!J$2:J$897)*('License Values Data Table'!$D$2:$D$897=$A$2)*('License Values Data Table'!$B$2:$B$897=$C181))</f>
        <v>0</v>
      </c>
      <c r="L181" s="123"/>
    </row>
    <row r="182" spans="1:12" ht="16.149999999999999" customHeight="1">
      <c r="A182" s="191" t="s">
        <v>236</v>
      </c>
      <c r="C182" s="106" t="s">
        <v>680</v>
      </c>
      <c r="D182" s="174" t="s">
        <v>673</v>
      </c>
      <c r="E182" s="174"/>
      <c r="F182" s="385" cm="1">
        <f t="array" ref="F182">SUMPRODUCT(('License Values Data Table'!F$2:F$897)*('License Values Data Table'!$D$2:$D$897=$A$2)*('License Values Data Table'!$B$2:$B$897=$C182))</f>
        <v>0</v>
      </c>
      <c r="G182" s="385" cm="1">
        <f t="array" ref="G182">SUMPRODUCT(('License Values Data Table'!G$2:G$897)*('License Values Data Table'!$D$2:$D$897=$A$2)*('License Values Data Table'!$B$2:$B$897=$C182))</f>
        <v>0</v>
      </c>
      <c r="H182" s="385" cm="1">
        <f t="array" ref="H182">SUMPRODUCT(('License Values Data Table'!H$2:H$897)*('License Values Data Table'!$D$2:$D$897=$A$2)*('License Values Data Table'!$B$2:$B$897=$C182))</f>
        <v>0</v>
      </c>
      <c r="I182" s="385" cm="1">
        <f t="array" ref="I182">SUMPRODUCT(('License Values Data Table'!I$2:I$897)*('License Values Data Table'!$D$2:$D$897=$A$2)*('License Values Data Table'!$B$2:$B$897=$C182))</f>
        <v>0</v>
      </c>
      <c r="J182" s="385" cm="1">
        <f t="array" ref="J182">SUMPRODUCT(('License Values Data Table'!J$2:J$897)*('License Values Data Table'!$D$2:$D$897=$A$2)*('License Values Data Table'!$B$2:$B$897=$C182))</f>
        <v>0</v>
      </c>
      <c r="L182" s="123"/>
    </row>
    <row r="183" spans="1:12" ht="16.149999999999999" customHeight="1">
      <c r="A183" s="378"/>
      <c r="C183" s="444" t="s">
        <v>681</v>
      </c>
      <c r="D183" s="173" t="s">
        <v>673</v>
      </c>
      <c r="E183" s="173"/>
      <c r="F183" s="294">
        <f>IF(F179&gt;=F180,0,MAX(-F181,-(F180-F179)*F182))</f>
        <v>0</v>
      </c>
      <c r="G183" s="294">
        <f t="shared" ref="G183:J183" si="16">IF(G179&gt;=G180,0,MAX(-G181,-(G180-G179)*G182))</f>
        <v>0</v>
      </c>
      <c r="H183" s="294">
        <f t="shared" si="16"/>
        <v>0</v>
      </c>
      <c r="I183" s="294">
        <f t="shared" si="16"/>
        <v>0</v>
      </c>
      <c r="J183" s="294">
        <f t="shared" si="16"/>
        <v>0</v>
      </c>
      <c r="L183" s="123"/>
    </row>
    <row r="184" spans="1:12" s="110" customFormat="1" ht="16.149999999999999" customHeight="1">
      <c r="A184" s="378"/>
      <c r="C184" s="445"/>
      <c r="D184" s="405"/>
      <c r="E184" s="405"/>
      <c r="F184" s="446"/>
      <c r="G184" s="446"/>
      <c r="H184" s="446"/>
      <c r="I184" s="446"/>
      <c r="J184" s="446"/>
      <c r="L184" s="123"/>
    </row>
    <row r="185" spans="1:12" s="110" customFormat="1" ht="16.149999999999999" customHeight="1">
      <c r="A185" s="378"/>
      <c r="C185" s="445"/>
      <c r="D185" s="405"/>
      <c r="E185" s="405"/>
      <c r="F185" s="446"/>
      <c r="G185" s="446"/>
      <c r="H185" s="446"/>
      <c r="I185" s="446"/>
      <c r="J185" s="446"/>
      <c r="L185" s="123"/>
    </row>
    <row r="186" spans="1:12" s="110" customFormat="1" ht="16.149999999999999" customHeight="1">
      <c r="A186" s="378" t="s">
        <v>674</v>
      </c>
      <c r="C186" s="445"/>
      <c r="D186" s="405"/>
      <c r="E186" s="405"/>
      <c r="F186" s="446"/>
      <c r="G186" s="446"/>
      <c r="H186" s="446"/>
      <c r="I186" s="446"/>
      <c r="J186" s="446"/>
      <c r="L186" s="123"/>
    </row>
    <row r="187" spans="1:12">
      <c r="A187" s="378"/>
      <c r="L187" s="123"/>
    </row>
    <row r="188" spans="1:12">
      <c r="L188" s="123"/>
    </row>
    <row r="189" spans="1:12">
      <c r="A189" s="378"/>
      <c r="L189" s="123"/>
    </row>
    <row r="190" spans="1:12">
      <c r="A190" s="378"/>
      <c r="L190" s="123"/>
    </row>
    <row r="191" spans="1:12">
      <c r="A191" s="378"/>
      <c r="L191" s="123"/>
    </row>
    <row r="192" spans="1:12">
      <c r="A192" s="378"/>
      <c r="L192" s="123"/>
    </row>
    <row r="193" spans="1:12" ht="16.149999999999999" customHeight="1">
      <c r="A193" s="191" t="s">
        <v>677</v>
      </c>
      <c r="C193" s="106" t="s">
        <v>682</v>
      </c>
      <c r="D193" s="106" t="s">
        <v>255</v>
      </c>
      <c r="F193" s="491"/>
      <c r="G193" s="491"/>
      <c r="H193" s="491"/>
      <c r="I193" s="491"/>
      <c r="J193" s="491"/>
      <c r="L193" s="123"/>
    </row>
    <row r="194" spans="1:12" ht="16.149999999999999" customHeight="1">
      <c r="A194" s="191" t="s">
        <v>270</v>
      </c>
      <c r="C194" s="106" t="s">
        <v>271</v>
      </c>
      <c r="D194" s="106" t="s">
        <v>255</v>
      </c>
      <c r="F194" s="492" cm="1">
        <f t="array" ref="F194">SUMPRODUCT(('License Values Data Table'!F$2:F$897)*('License Values Data Table'!$D$2:$D$897=$A$2)*('License Values Data Table'!$B$2:$B$897=$C194))</f>
        <v>0</v>
      </c>
      <c r="G194" s="492" cm="1">
        <f t="array" ref="G194">SUMPRODUCT(('License Values Data Table'!G$2:G$897)*('License Values Data Table'!$D$2:$D$897=$A$2)*('License Values Data Table'!$B$2:$B$897=$C194))</f>
        <v>0</v>
      </c>
      <c r="H194" s="492" cm="1">
        <f t="array" ref="H194">SUMPRODUCT(('License Values Data Table'!H$2:H$897)*('License Values Data Table'!$D$2:$D$897=$A$2)*('License Values Data Table'!$B$2:$B$897=$C194))</f>
        <v>0</v>
      </c>
      <c r="I194" s="492" cm="1">
        <f t="array" ref="I194">SUMPRODUCT(('License Values Data Table'!I$2:I$897)*('License Values Data Table'!$D$2:$D$897=$A$2)*('License Values Data Table'!$B$2:$B$897=$C194))</f>
        <v>0</v>
      </c>
      <c r="J194" s="492" cm="1">
        <f t="array" ref="J194">SUMPRODUCT(('License Values Data Table'!J$2:J$897)*('License Values Data Table'!$D$2:$D$897=$A$2)*('License Values Data Table'!$B$2:$B$897=$C194))</f>
        <v>0</v>
      </c>
      <c r="L194" s="123"/>
    </row>
    <row r="195" spans="1:12" ht="15.75" customHeight="1">
      <c r="A195" s="191" t="s">
        <v>263</v>
      </c>
      <c r="C195" s="106" t="s">
        <v>683</v>
      </c>
      <c r="D195" s="174" t="s">
        <v>673</v>
      </c>
      <c r="E195" s="174"/>
      <c r="F195" s="385" cm="1">
        <f t="array" ref="F195">SUMPRODUCT(('License Values Data Table'!F$2:F$897)*('License Values Data Table'!$D$2:$D$897=$A$2)*('License Values Data Table'!$B$2:$B$897=$C195))</f>
        <v>0</v>
      </c>
      <c r="G195" s="385" cm="1">
        <f t="array" ref="G195">SUMPRODUCT(('License Values Data Table'!G$2:G$897)*('License Values Data Table'!$D$2:$D$897=$A$2)*('License Values Data Table'!$B$2:$B$897=$C195))</f>
        <v>0</v>
      </c>
      <c r="H195" s="385" cm="1">
        <f t="array" ref="H195">SUMPRODUCT(('License Values Data Table'!H$2:H$897)*('License Values Data Table'!$D$2:$D$897=$A$2)*('License Values Data Table'!$B$2:$B$897=$C195))</f>
        <v>0</v>
      </c>
      <c r="I195" s="385" cm="1">
        <f t="array" ref="I195">SUMPRODUCT(('License Values Data Table'!I$2:I$897)*('License Values Data Table'!$D$2:$D$897=$A$2)*('License Values Data Table'!$B$2:$B$897=$C195))</f>
        <v>0</v>
      </c>
      <c r="J195" s="385" cm="1">
        <f t="array" ref="J195">SUMPRODUCT(('License Values Data Table'!J$2:J$897)*('License Values Data Table'!$D$2:$D$897=$A$2)*('License Values Data Table'!$B$2:$B$897=$C195))</f>
        <v>0</v>
      </c>
      <c r="L195" s="123"/>
    </row>
    <row r="196" spans="1:12" ht="16.149999999999999" customHeight="1">
      <c r="A196" s="191" t="s">
        <v>236</v>
      </c>
      <c r="C196" s="106" t="s">
        <v>684</v>
      </c>
      <c r="D196" s="174" t="s">
        <v>673</v>
      </c>
      <c r="E196" s="174"/>
      <c r="F196" s="385" cm="1">
        <f t="array" ref="F196">SUMPRODUCT(('License Values Data Table'!F$2:F$897)*('License Values Data Table'!$D$2:$D$897=$A$2)*('License Values Data Table'!$B$2:$B$897=$C196))</f>
        <v>0</v>
      </c>
      <c r="G196" s="385" cm="1">
        <f t="array" ref="G196">SUMPRODUCT(('License Values Data Table'!G$2:G$897)*('License Values Data Table'!$D$2:$D$897=$A$2)*('License Values Data Table'!$B$2:$B$897=$C196))</f>
        <v>0</v>
      </c>
      <c r="H196" s="385" cm="1">
        <f t="array" ref="H196">SUMPRODUCT(('License Values Data Table'!H$2:H$897)*('License Values Data Table'!$D$2:$D$897=$A$2)*('License Values Data Table'!$B$2:$B$897=$C196))</f>
        <v>0</v>
      </c>
      <c r="I196" s="385" cm="1">
        <f t="array" ref="I196">SUMPRODUCT(('License Values Data Table'!I$2:I$897)*('License Values Data Table'!$D$2:$D$897=$A$2)*('License Values Data Table'!$B$2:$B$897=$C196))</f>
        <v>0</v>
      </c>
      <c r="J196" s="385" cm="1">
        <f t="array" ref="J196">SUMPRODUCT(('License Values Data Table'!J$2:J$897)*('License Values Data Table'!$D$2:$D$897=$A$2)*('License Values Data Table'!$B$2:$B$897=$C196))</f>
        <v>0</v>
      </c>
      <c r="L196" s="123"/>
    </row>
    <row r="197" spans="1:12" ht="16.149999999999999" customHeight="1">
      <c r="A197" s="378"/>
      <c r="C197" s="444" t="s">
        <v>685</v>
      </c>
      <c r="D197" s="173" t="s">
        <v>673</v>
      </c>
      <c r="E197" s="173"/>
      <c r="F197" s="294">
        <f>IF(F193&gt;=F194,0,MAX(-F195,-(F194-F193)*F196))</f>
        <v>0</v>
      </c>
      <c r="G197" s="294">
        <f t="shared" ref="G197:J197" si="17">IF(G193&gt;=G194,0,MAX(-G195,-(G194-G193)*G196))</f>
        <v>0</v>
      </c>
      <c r="H197" s="294">
        <f t="shared" si="17"/>
        <v>0</v>
      </c>
      <c r="I197" s="294">
        <f t="shared" si="17"/>
        <v>0</v>
      </c>
      <c r="J197" s="294">
        <f t="shared" si="17"/>
        <v>0</v>
      </c>
      <c r="L197" s="123"/>
    </row>
    <row r="198" spans="1:12">
      <c r="L198" s="123"/>
    </row>
    <row r="199" spans="1:12">
      <c r="L199" s="123"/>
    </row>
    <row r="200" spans="1:12" ht="4.9000000000000004" customHeight="1">
      <c r="A200" s="179"/>
      <c r="B200" s="179"/>
      <c r="C200" s="179"/>
      <c r="D200" s="179"/>
      <c r="E200" s="179"/>
      <c r="F200" s="179"/>
      <c r="G200" s="179"/>
      <c r="H200" s="179"/>
      <c r="I200" s="179"/>
      <c r="J200" s="179"/>
      <c r="K200" s="179"/>
      <c r="L200" s="179"/>
    </row>
    <row r="201" spans="1:12" s="110" customFormat="1" ht="4.9000000000000004" customHeight="1">
      <c r="L201" s="123"/>
    </row>
    <row r="202" spans="1:12">
      <c r="L202" s="123"/>
    </row>
    <row r="203" spans="1:12" s="71" customFormat="1" ht="14.5">
      <c r="A203" s="193" t="s">
        <v>686</v>
      </c>
      <c r="B203" s="194"/>
      <c r="C203" s="66"/>
      <c r="D203" s="66"/>
      <c r="E203" s="66"/>
      <c r="L203" s="123"/>
    </row>
    <row r="204" spans="1:12" s="71" customFormat="1" ht="14.5">
      <c r="A204" s="528" t="s">
        <v>687</v>
      </c>
      <c r="B204" s="66"/>
      <c r="C204" s="66"/>
      <c r="D204" s="66"/>
      <c r="E204" s="66"/>
      <c r="L204" s="123"/>
    </row>
    <row r="205" spans="1:12" s="71" customFormat="1" ht="14.5">
      <c r="A205"/>
      <c r="B205" s="66"/>
      <c r="C205" s="66"/>
      <c r="D205" s="66"/>
      <c r="E205" s="66"/>
      <c r="L205" s="123"/>
    </row>
    <row r="206" spans="1:12" s="71" customFormat="1" ht="15.5">
      <c r="A206" s="105" t="s">
        <v>688</v>
      </c>
      <c r="B206" s="171" t="s">
        <v>689</v>
      </c>
      <c r="C206" s="66"/>
      <c r="D206" s="171"/>
      <c r="E206" s="171"/>
      <c r="F206" s="486"/>
      <c r="G206" s="486"/>
      <c r="H206" s="486"/>
      <c r="I206" s="486"/>
      <c r="J206" s="486"/>
      <c r="K206" s="7"/>
      <c r="L206" s="123"/>
    </row>
    <row r="207" spans="1:12" s="71" customFormat="1" ht="14.5">
      <c r="A207" s="105" t="s">
        <v>251</v>
      </c>
      <c r="B207" s="171" t="s">
        <v>252</v>
      </c>
      <c r="C207" s="66"/>
      <c r="D207" s="171"/>
      <c r="E207" s="171"/>
      <c r="F207" s="385" cm="1">
        <f t="array" ref="F207">SUMPRODUCT(('License Values Data Table'!F$2:F$897)*('License Values Data Table'!$D$2:$D$897=$A$2)*('License Values Data Table'!$A$2:$A$897=$A207))</f>
        <v>0</v>
      </c>
      <c r="G207" s="385" cm="1">
        <f t="array" ref="G207">SUMPRODUCT(('License Values Data Table'!G$2:G$897)*('License Values Data Table'!$D$2:$D$897=$A$2)*('License Values Data Table'!$A$2:$A$897=$A207))</f>
        <v>0</v>
      </c>
      <c r="H207" s="385" cm="1">
        <f t="array" ref="H207">SUMPRODUCT(('License Values Data Table'!H$2:H$897)*('License Values Data Table'!$D$2:$D$897=$A$2)*('License Values Data Table'!$A$2:$A$897=$A207))</f>
        <v>0</v>
      </c>
      <c r="I207" s="385" cm="1">
        <f t="array" ref="I207">SUMPRODUCT(('License Values Data Table'!I$2:I$897)*('License Values Data Table'!$D$2:$D$897=$A$2)*('License Values Data Table'!$A$2:$A$897=$A207))</f>
        <v>0</v>
      </c>
      <c r="J207" s="385" cm="1">
        <f t="array" ref="J207">SUMPRODUCT(('License Values Data Table'!J$2:J$897)*('License Values Data Table'!$D$2:$D$897=$A$2)*('License Values Data Table'!$A$2:$A$897=$A207))</f>
        <v>0</v>
      </c>
      <c r="K207" s="7"/>
      <c r="L207" s="123"/>
    </row>
    <row r="208" spans="1:12" s="71" customFormat="1" ht="14.5">
      <c r="A208" s="105" t="s">
        <v>690</v>
      </c>
      <c r="B208" s="171" t="s">
        <v>691</v>
      </c>
      <c r="C208" s="66"/>
      <c r="D208" s="171"/>
      <c r="E208" s="171"/>
      <c r="F208" s="486"/>
      <c r="G208" s="486"/>
      <c r="H208" s="486"/>
      <c r="I208" s="486"/>
      <c r="J208" s="486"/>
      <c r="K208" s="7"/>
      <c r="L208" s="123"/>
    </row>
    <row r="209" spans="1:12" s="71" customFormat="1" ht="14.5">
      <c r="A209" s="105" t="s">
        <v>692</v>
      </c>
      <c r="B209" s="171" t="s">
        <v>693</v>
      </c>
      <c r="C209" s="66"/>
      <c r="D209" s="171"/>
      <c r="E209" s="171"/>
      <c r="F209" s="486"/>
      <c r="G209" s="486"/>
      <c r="H209" s="486"/>
      <c r="I209" s="486"/>
      <c r="J209" s="486"/>
      <c r="K209" s="7"/>
      <c r="L209" s="123"/>
    </row>
    <row r="210" spans="1:12" s="71" customFormat="1" ht="14.5">
      <c r="A210" s="105" t="s">
        <v>256</v>
      </c>
      <c r="B210" s="171" t="s">
        <v>257</v>
      </c>
      <c r="C210" s="66"/>
      <c r="D210" s="121" t="s">
        <v>258</v>
      </c>
      <c r="E210" s="121"/>
      <c r="F210" s="385" cm="1">
        <f t="array" ref="F210">SUMPRODUCT(('License Values Data Table'!F$2:F$897)*('License Values Data Table'!$D$2:$D$897=$A$2)*('License Values Data Table'!$A$2:$A$897=$A210))</f>
        <v>0</v>
      </c>
      <c r="G210" s="385" cm="1">
        <f t="array" ref="G210">SUMPRODUCT(('License Values Data Table'!G$2:G$897)*('License Values Data Table'!$D$2:$D$897=$A$2)*('License Values Data Table'!$A$2:$A$897=$A210))</f>
        <v>0</v>
      </c>
      <c r="H210" s="385" cm="1">
        <f t="array" ref="H210">SUMPRODUCT(('License Values Data Table'!H$2:H$897)*('License Values Data Table'!$D$2:$D$897=$A$2)*('License Values Data Table'!$A$2:$A$897=$A210))</f>
        <v>0</v>
      </c>
      <c r="I210" s="385" cm="1">
        <f t="array" ref="I210">SUMPRODUCT(('License Values Data Table'!I$2:I$897)*('License Values Data Table'!$D$2:$D$897=$A$2)*('License Values Data Table'!$A$2:$A$897=$A210))</f>
        <v>0</v>
      </c>
      <c r="J210" s="385" cm="1">
        <f t="array" ref="J210">SUMPRODUCT(('License Values Data Table'!J$2:J$897)*('License Values Data Table'!$D$2:$D$897=$A$2)*('License Values Data Table'!$A$2:$A$897=$A210))</f>
        <v>0</v>
      </c>
      <c r="L210" s="454"/>
    </row>
    <row r="211" spans="1:12" s="71" customFormat="1" ht="14.5">
      <c r="A211" s="105" t="s">
        <v>259</v>
      </c>
      <c r="B211" s="171" t="s">
        <v>260</v>
      </c>
      <c r="C211" s="66"/>
      <c r="D211" s="121" t="s">
        <v>258</v>
      </c>
      <c r="E211" s="121"/>
      <c r="F211" s="385" cm="1">
        <f t="array" ref="F211">SUMPRODUCT(('License Values Data Table'!F$2:F$897)*('License Values Data Table'!$D$2:$D$897=$A$2)*('License Values Data Table'!$A$2:$A$897=$A211))</f>
        <v>0</v>
      </c>
      <c r="G211" s="385" cm="1">
        <f t="array" ref="G211">SUMPRODUCT(('License Values Data Table'!G$2:G$897)*('License Values Data Table'!$D$2:$D$897=$A$2)*('License Values Data Table'!$A$2:$A$897=$A211))</f>
        <v>0</v>
      </c>
      <c r="H211" s="385" cm="1">
        <f t="array" ref="H211">SUMPRODUCT(('License Values Data Table'!H$2:H$897)*('License Values Data Table'!$D$2:$D$897=$A$2)*('License Values Data Table'!$A$2:$A$897=$A211))</f>
        <v>0</v>
      </c>
      <c r="I211" s="385" cm="1">
        <f t="array" ref="I211">SUMPRODUCT(('License Values Data Table'!I$2:I$897)*('License Values Data Table'!$D$2:$D$897=$A$2)*('License Values Data Table'!$A$2:$A$897=$A211))</f>
        <v>0</v>
      </c>
      <c r="J211" s="385" cm="1">
        <f t="array" ref="J211">SUMPRODUCT(('License Values Data Table'!J$2:J$897)*('License Values Data Table'!$D$2:$D$897=$A$2)*('License Values Data Table'!$A$2:$A$897=$A211))</f>
        <v>0</v>
      </c>
      <c r="L211" s="123"/>
    </row>
    <row r="212" spans="1:12" s="71" customFormat="1" ht="14.5">
      <c r="A212" s="105" t="s">
        <v>253</v>
      </c>
      <c r="B212" s="171" t="s">
        <v>254</v>
      </c>
      <c r="C212" s="66"/>
      <c r="D212" s="171" t="s">
        <v>255</v>
      </c>
      <c r="E212" s="171"/>
      <c r="F212" s="385" cm="1">
        <f t="array" ref="F212">SUMPRODUCT(('License Values Data Table'!F$2:F$897)*('License Values Data Table'!$D$2:$D$897=$A$2)*('License Values Data Table'!$A$2:$A$897=$A212))</f>
        <v>0</v>
      </c>
      <c r="G212" s="385" cm="1">
        <f t="array" ref="G212">SUMPRODUCT(('License Values Data Table'!G$2:G$897)*('License Values Data Table'!$D$2:$D$897=$A$2)*('License Values Data Table'!$A$2:$A$897=$A212))</f>
        <v>0</v>
      </c>
      <c r="H212" s="385" cm="1">
        <f t="array" ref="H212">SUMPRODUCT(('License Values Data Table'!H$2:H$897)*('License Values Data Table'!$D$2:$D$897=$A$2)*('License Values Data Table'!$A$2:$A$897=$A212))</f>
        <v>0</v>
      </c>
      <c r="I212" s="385" cm="1">
        <f t="array" ref="I212">SUMPRODUCT(('License Values Data Table'!I$2:I$897)*('License Values Data Table'!$D$2:$D$897=$A$2)*('License Values Data Table'!$A$2:$A$897=$A212))</f>
        <v>0</v>
      </c>
      <c r="J212" s="385" cm="1">
        <f t="array" ref="J212">SUMPRODUCT(('License Values Data Table'!J$2:J$897)*('License Values Data Table'!$D$2:$D$897=$A$2)*('License Values Data Table'!$A$2:$A$897=$A212))</f>
        <v>0</v>
      </c>
      <c r="L212" s="454"/>
    </row>
    <row r="213" spans="1:12" s="71" customFormat="1" ht="16" thickBot="1">
      <c r="A213" s="191" t="s">
        <v>261</v>
      </c>
      <c r="B213" s="171" t="s">
        <v>262</v>
      </c>
      <c r="C213" s="66"/>
      <c r="D213" s="171" t="s">
        <v>100</v>
      </c>
      <c r="E213" s="171"/>
      <c r="F213" s="385" cm="1">
        <f t="array" ref="F213">SUMPRODUCT(('License Values Data Table'!F$2:F$897)*('License Values Data Table'!$D$2:$D$897=$A$2)*('License Values Data Table'!$A$2:$A$897=$A213))</f>
        <v>0</v>
      </c>
      <c r="G213" s="385" cm="1">
        <f t="array" ref="G213">SUMPRODUCT(('License Values Data Table'!G$2:G$897)*('License Values Data Table'!$D$2:$D$897=$A$2)*('License Values Data Table'!$A$2:$A$897=$A213))</f>
        <v>0</v>
      </c>
      <c r="H213" s="385" cm="1">
        <f t="array" ref="H213">SUMPRODUCT(('License Values Data Table'!H$2:H$897)*('License Values Data Table'!$D$2:$D$897=$A$2)*('License Values Data Table'!$A$2:$A$897=$A213))</f>
        <v>0</v>
      </c>
      <c r="I213" s="385" cm="1">
        <f t="array" ref="I213">SUMPRODUCT(('License Values Data Table'!I$2:I$897)*('License Values Data Table'!$D$2:$D$897=$A$2)*('License Values Data Table'!$A$2:$A$897=$A213))</f>
        <v>0</v>
      </c>
      <c r="J213" s="385" cm="1">
        <f t="array" ref="J213">SUMPRODUCT(('License Values Data Table'!J$2:J$897)*('License Values Data Table'!$D$2:$D$897=$A$2)*('License Values Data Table'!$A$2:$A$897=$A213))</f>
        <v>0</v>
      </c>
      <c r="L213" s="123"/>
    </row>
    <row r="214" spans="1:12" s="71" customFormat="1" ht="16" thickBot="1">
      <c r="A214" s="105"/>
      <c r="B214" s="153" t="s">
        <v>694</v>
      </c>
      <c r="C214" s="66"/>
      <c r="D214" s="153" t="s">
        <v>100</v>
      </c>
      <c r="E214" s="153"/>
      <c r="F214" s="297">
        <f>IF(F206&lt;=F207,0,MIN(((F208*F210)+(F209*F211))*F212,F213))</f>
        <v>0</v>
      </c>
      <c r="G214" s="297">
        <f t="shared" ref="G214:J214" si="18">IF(G206&lt;=G207,0,MIN(((G208*G210)+(G209*G211))*G212,G213))</f>
        <v>0</v>
      </c>
      <c r="H214" s="297">
        <f t="shared" si="18"/>
        <v>0</v>
      </c>
      <c r="I214" s="297">
        <f t="shared" si="18"/>
        <v>0</v>
      </c>
      <c r="J214" s="297">
        <f t="shared" si="18"/>
        <v>0</v>
      </c>
      <c r="L214" s="454"/>
    </row>
    <row r="215" spans="1:12">
      <c r="F215" s="196" t="b">
        <f>SUM($F$214:$J$214)&lt;=F$213</f>
        <v>1</v>
      </c>
      <c r="G215" s="196" t="b">
        <f t="shared" ref="G215:J215" si="19">SUM($F$214:$J$214)&lt;=G$213</f>
        <v>1</v>
      </c>
      <c r="H215" s="196" t="b">
        <f t="shared" si="19"/>
        <v>1</v>
      </c>
      <c r="I215" s="196" t="b">
        <f t="shared" si="19"/>
        <v>1</v>
      </c>
      <c r="J215" s="196" t="b">
        <f t="shared" si="19"/>
        <v>1</v>
      </c>
    </row>
  </sheetData>
  <pageMargins left="0.70866141732283472" right="0.70866141732283472" top="0.74803149606299213" bottom="0.74803149606299213" header="0.31496062992125984" footer="0.31496062992125984"/>
  <pageSetup paperSize="9" scale="22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A09C-BF3D-4A67-B53B-51451F8D53EC}">
  <sheetPr codeName="Sheet27">
    <tabColor theme="7" tint="0.39997558519241921"/>
    <pageSetUpPr autoPageBreaks="0"/>
  </sheetPr>
  <dimension ref="A1:P98"/>
  <sheetViews>
    <sheetView showGridLines="0" zoomScale="50" zoomScaleNormal="50" workbookViewId="0">
      <pane ySplit="4" topLeftCell="A5" activePane="bottomLeft" state="frozen"/>
      <selection activeCell="G59" sqref="G59"/>
      <selection pane="bottomLeft" activeCell="A2" sqref="A2"/>
    </sheetView>
  </sheetViews>
  <sheetFormatPr defaultColWidth="10.54296875" defaultRowHeight="14.5"/>
  <cols>
    <col min="1" max="1" width="71" style="66" customWidth="1"/>
    <col min="2" max="2" width="12.81640625" style="66" customWidth="1"/>
    <col min="3" max="3" width="11.453125" style="66" customWidth="1"/>
    <col min="4" max="4" width="18" style="66" customWidth="1"/>
    <col min="5" max="12" width="10.54296875" style="71"/>
    <col min="13" max="13" width="37.453125" style="71" customWidth="1"/>
    <col min="14" max="14" width="7.54296875" style="71" customWidth="1"/>
    <col min="15" max="16384" width="10.54296875" style="71"/>
  </cols>
  <sheetData>
    <row r="1" spans="1:16" s="2" customFormat="1" ht="25">
      <c r="A1" s="24" t="s">
        <v>321</v>
      </c>
      <c r="B1" s="3"/>
      <c r="P1" s="4" t="s">
        <v>1</v>
      </c>
    </row>
    <row r="2" spans="1:16" s="2" customFormat="1" ht="25">
      <c r="A2" s="4" t="str">
        <f>Cover!$E$13</f>
        <v>Master</v>
      </c>
      <c r="B2" s="3"/>
    </row>
    <row r="3" spans="1:16" s="2" customFormat="1" ht="25">
      <c r="A3" s="4">
        <f>Cover!$E$15</f>
        <v>2027</v>
      </c>
      <c r="B3" s="4"/>
      <c r="C3" s="4"/>
      <c r="D3" s="4"/>
    </row>
    <row r="4" spans="1:16" s="5" customFormat="1" ht="25.5" thickBot="1">
      <c r="A4" s="339" t="s">
        <v>37</v>
      </c>
      <c r="B4" s="6"/>
    </row>
    <row r="7" spans="1:16" s="190" customFormat="1" ht="15.5">
      <c r="A7" s="65" t="s">
        <v>695</v>
      </c>
      <c r="B7" s="184"/>
      <c r="C7" s="185"/>
      <c r="D7" s="186" t="s">
        <v>322</v>
      </c>
      <c r="E7" s="152" t="s">
        <v>65</v>
      </c>
      <c r="F7" s="152" t="s">
        <v>66</v>
      </c>
      <c r="G7" s="152" t="s">
        <v>67</v>
      </c>
      <c r="H7" s="152" t="s">
        <v>68</v>
      </c>
      <c r="I7" s="152" t="s">
        <v>70</v>
      </c>
      <c r="J7" s="187"/>
      <c r="K7" s="189"/>
      <c r="M7" s="110"/>
      <c r="N7" s="71"/>
      <c r="O7" s="110"/>
    </row>
    <row r="8" spans="1:16">
      <c r="J8" s="459"/>
      <c r="M8" s="357"/>
      <c r="N8" s="357"/>
      <c r="O8" s="357"/>
    </row>
    <row r="9" spans="1:16" ht="15.5">
      <c r="A9" s="171" t="s">
        <v>696</v>
      </c>
      <c r="B9" s="174" t="s">
        <v>697</v>
      </c>
      <c r="C9" s="171" t="s">
        <v>698</v>
      </c>
      <c r="D9" s="171" t="s">
        <v>100</v>
      </c>
      <c r="E9" s="292">
        <f>E28</f>
        <v>0</v>
      </c>
      <c r="F9" s="292">
        <f t="shared" ref="F9:I9" si="0">F28</f>
        <v>0</v>
      </c>
      <c r="G9" s="292">
        <f t="shared" si="0"/>
        <v>0</v>
      </c>
      <c r="H9" s="292">
        <f t="shared" si="0"/>
        <v>0</v>
      </c>
      <c r="I9" s="292">
        <f t="shared" si="0"/>
        <v>0</v>
      </c>
      <c r="J9" s="460"/>
    </row>
    <row r="10" spans="1:16" ht="15.5">
      <c r="A10" s="171" t="s">
        <v>699</v>
      </c>
      <c r="B10" s="174" t="s">
        <v>700</v>
      </c>
      <c r="C10" s="171" t="s">
        <v>701</v>
      </c>
      <c r="D10" s="171" t="s">
        <v>100</v>
      </c>
      <c r="E10" s="302">
        <f>E51</f>
        <v>0</v>
      </c>
      <c r="F10" s="302">
        <f>F51</f>
        <v>0</v>
      </c>
      <c r="G10" s="304"/>
      <c r="H10" s="100"/>
      <c r="I10" s="100"/>
      <c r="J10" s="460"/>
    </row>
    <row r="11" spans="1:16" ht="15.5">
      <c r="A11" s="171" t="s">
        <v>702</v>
      </c>
      <c r="B11" s="174" t="s">
        <v>703</v>
      </c>
      <c r="C11" s="171" t="s">
        <v>704</v>
      </c>
      <c r="D11" s="171" t="s">
        <v>100</v>
      </c>
      <c r="E11" s="292">
        <f>E63</f>
        <v>0</v>
      </c>
      <c r="F11" s="292">
        <f t="shared" ref="F11:I11" si="1">F63</f>
        <v>0</v>
      </c>
      <c r="G11" s="292">
        <f t="shared" si="1"/>
        <v>0</v>
      </c>
      <c r="H11" s="292">
        <f t="shared" si="1"/>
        <v>0</v>
      </c>
      <c r="I11" s="292">
        <f t="shared" si="1"/>
        <v>0</v>
      </c>
      <c r="J11" s="460"/>
    </row>
    <row r="12" spans="1:16" ht="15.5">
      <c r="A12" s="174"/>
      <c r="B12" s="153" t="s">
        <v>705</v>
      </c>
      <c r="C12" s="153" t="s">
        <v>706</v>
      </c>
      <c r="D12" s="153" t="s">
        <v>100</v>
      </c>
      <c r="E12" s="294">
        <f>SUM(E9:E11)</f>
        <v>0</v>
      </c>
      <c r="F12" s="294">
        <f t="shared" ref="F12:I12" si="2">SUM(F9:F11)</f>
        <v>0</v>
      </c>
      <c r="G12" s="294">
        <f t="shared" si="2"/>
        <v>0</v>
      </c>
      <c r="H12" s="294">
        <f t="shared" si="2"/>
        <v>0</v>
      </c>
      <c r="I12" s="294">
        <f t="shared" si="2"/>
        <v>0</v>
      </c>
      <c r="J12" s="460"/>
    </row>
    <row r="13" spans="1:16">
      <c r="J13" s="460"/>
    </row>
    <row r="14" spans="1:16">
      <c r="J14" s="460"/>
    </row>
    <row r="15" spans="1:16">
      <c r="J15" s="460"/>
    </row>
    <row r="16" spans="1:16">
      <c r="J16" s="460"/>
    </row>
    <row r="17" spans="1:13">
      <c r="A17" s="211" t="s">
        <v>707</v>
      </c>
      <c r="B17" s="212"/>
      <c r="C17" s="212"/>
      <c r="D17" s="212"/>
      <c r="E17" s="213"/>
      <c r="F17" s="213"/>
      <c r="G17" s="213"/>
      <c r="H17" s="213"/>
      <c r="I17" s="213"/>
      <c r="J17" s="461"/>
    </row>
    <row r="18" spans="1:13">
      <c r="A18" s="214" t="s">
        <v>708</v>
      </c>
      <c r="B18" s="212"/>
      <c r="C18" s="212"/>
      <c r="D18" s="212"/>
      <c r="E18" s="213"/>
      <c r="F18" s="213"/>
      <c r="G18" s="213"/>
      <c r="H18" s="213"/>
      <c r="I18" s="213"/>
      <c r="J18" s="461"/>
    </row>
    <row r="19" spans="1:13">
      <c r="A19" s="214"/>
      <c r="B19" s="214"/>
      <c r="C19" s="214"/>
      <c r="D19" s="214"/>
      <c r="E19" s="110"/>
      <c r="F19" s="214"/>
      <c r="G19" s="214"/>
      <c r="H19" s="214"/>
      <c r="I19" s="214"/>
      <c r="J19" s="461"/>
    </row>
    <row r="20" spans="1:13">
      <c r="A20" s="214"/>
      <c r="B20" s="214"/>
      <c r="C20" s="214"/>
      <c r="D20" s="214"/>
      <c r="E20" s="214"/>
      <c r="F20" s="214"/>
      <c r="G20" s="214"/>
      <c r="H20" s="214"/>
      <c r="I20" s="214"/>
      <c r="J20" s="421"/>
    </row>
    <row r="21" spans="1:13">
      <c r="A21" s="214"/>
      <c r="B21" s="214"/>
      <c r="C21" s="214"/>
      <c r="D21" s="214"/>
      <c r="E21" s="214"/>
      <c r="F21" s="214"/>
      <c r="G21" s="214"/>
      <c r="H21" s="214"/>
      <c r="I21" s="214"/>
      <c r="J21" s="461"/>
    </row>
    <row r="22" spans="1:13">
      <c r="A22" s="214"/>
      <c r="B22" s="214"/>
      <c r="C22" s="214"/>
      <c r="D22" s="214"/>
      <c r="E22" s="214"/>
      <c r="F22" s="214"/>
      <c r="G22" s="214"/>
      <c r="H22" s="214"/>
      <c r="I22" s="214"/>
      <c r="J22" s="461"/>
    </row>
    <row r="23" spans="1:13">
      <c r="A23" s="211" t="s">
        <v>709</v>
      </c>
      <c r="B23" s="214"/>
      <c r="C23" s="214"/>
      <c r="D23" s="214"/>
      <c r="E23" s="214"/>
      <c r="F23" s="214"/>
      <c r="G23" s="215"/>
      <c r="H23" s="214"/>
      <c r="I23" s="214"/>
      <c r="J23" s="461"/>
    </row>
    <row r="24" spans="1:13">
      <c r="A24" s="216"/>
      <c r="B24" s="214"/>
      <c r="C24" s="214"/>
      <c r="D24" s="214"/>
      <c r="E24" s="213"/>
      <c r="F24" s="213"/>
      <c r="G24" s="213"/>
      <c r="H24" s="213"/>
      <c r="I24" s="213"/>
      <c r="J24" s="460"/>
    </row>
    <row r="25" spans="1:13" ht="15.5">
      <c r="A25" s="171" t="s">
        <v>710</v>
      </c>
      <c r="B25" s="174" t="s">
        <v>711</v>
      </c>
      <c r="C25" s="171"/>
      <c r="D25" s="171" t="s">
        <v>100</v>
      </c>
      <c r="E25" s="449"/>
      <c r="F25" s="449"/>
      <c r="G25" s="449"/>
      <c r="H25" s="449"/>
      <c r="I25" s="449"/>
      <c r="J25" s="462"/>
    </row>
    <row r="26" spans="1:13">
      <c r="A26" s="171"/>
      <c r="B26" s="174"/>
      <c r="C26" s="171"/>
      <c r="D26" s="171"/>
      <c r="E26" s="217"/>
      <c r="F26" s="217"/>
      <c r="G26" s="217"/>
      <c r="H26" s="217"/>
      <c r="I26" s="217"/>
      <c r="J26" s="463"/>
      <c r="M26" s="473"/>
    </row>
    <row r="27" spans="1:13" ht="15.5">
      <c r="A27" s="171" t="s">
        <v>272</v>
      </c>
      <c r="B27" s="174" t="s">
        <v>712</v>
      </c>
      <c r="C27" s="171"/>
      <c r="D27" s="171" t="s">
        <v>100</v>
      </c>
      <c r="E27" s="551" cm="1">
        <f t="array" ref="E27">SUMPRODUCT(('License Values Data Table'!E$2:E$897)*('License Values Data Table'!$D$2:$D$897=$A$2)*('License Values Data Table'!$B$2:$B$897=$B27))</f>
        <v>0</v>
      </c>
      <c r="F27" s="552">
        <v>0</v>
      </c>
      <c r="G27" s="552">
        <v>0</v>
      </c>
      <c r="H27" s="552">
        <v>0</v>
      </c>
      <c r="I27" s="553">
        <v>0</v>
      </c>
      <c r="J27" s="463"/>
      <c r="M27" s="474"/>
    </row>
    <row r="28" spans="1:13" ht="15.5">
      <c r="A28" s="171" t="s">
        <v>707</v>
      </c>
      <c r="B28" s="153" t="s">
        <v>697</v>
      </c>
      <c r="C28" s="153"/>
      <c r="D28" s="153" t="s">
        <v>100</v>
      </c>
      <c r="E28" s="294">
        <f>MIN($E$27,0.9*SUM($E$25:E$25))-MIN($E$27,0.9*IF(COLUMNS($E$25:E$25)=1,0,SUM($E$25:INDEX($E$25:$I$25,1,COLUMNS($E$25:E25)-1))))</f>
        <v>0</v>
      </c>
      <c r="F28" s="294">
        <f>MIN($E$27,0.9*SUM($E$25:F$25))-MIN($E$27,0.9*IF(COLUMNS($E$25:F$25)=1,0,SUM($E$25:INDEX($E$25:$I$25,1,COLUMNS($E$25:F25)-1))))</f>
        <v>0</v>
      </c>
      <c r="G28" s="294">
        <f>MIN($E$27,0.9*SUM($E$25:G$25))-MIN($E$27,0.9*IF(COLUMNS($E$25:G$25)=1,0,SUM($E$25:INDEX($E$25:$I$25,1,COLUMNS($E$25:G25)-1))))</f>
        <v>0</v>
      </c>
      <c r="H28" s="294">
        <f>MIN($E$27,0.9*SUM($E$25:H$25))-MIN($E$27,0.9*IF(COLUMNS($E$25:H$25)=1,0,SUM($E$25:INDEX($E$25:$I$25,1,COLUMNS($E$25:H25)-1))))</f>
        <v>0</v>
      </c>
      <c r="I28" s="294">
        <f>MIN($E$27,0.9*SUM($E$25:I$25))-MIN($E$27,0.9*IF(COLUMNS($E$25:I$25)=1,0,SUM($E$25:INDEX($E$25:$I$25,1,COLUMNS($E$25:I25)-1))))</f>
        <v>0</v>
      </c>
      <c r="J28" s="463"/>
    </row>
    <row r="29" spans="1:13">
      <c r="A29" s="214"/>
      <c r="B29" s="214"/>
      <c r="C29" s="214"/>
      <c r="D29" s="214"/>
      <c r="E29" s="490" t="b">
        <f>SUM($E$28:$I$28)&lt;=$E$27</f>
        <v>1</v>
      </c>
      <c r="F29" s="490" t="b">
        <f t="shared" ref="F29:I29" si="3">SUM($E$28:$I$28)&lt;=$E$27</f>
        <v>1</v>
      </c>
      <c r="G29" s="490" t="b">
        <f t="shared" si="3"/>
        <v>1</v>
      </c>
      <c r="H29" s="490" t="b">
        <f t="shared" si="3"/>
        <v>1</v>
      </c>
      <c r="I29" s="490" t="b">
        <f t="shared" si="3"/>
        <v>1</v>
      </c>
      <c r="J29" s="460"/>
    </row>
    <row r="30" spans="1:13">
      <c r="J30" s="460"/>
    </row>
    <row r="31" spans="1:13" ht="4.1500000000000004" customHeight="1">
      <c r="A31" s="83"/>
      <c r="B31" s="83"/>
      <c r="C31" s="83"/>
      <c r="D31" s="83"/>
      <c r="E31" s="82"/>
      <c r="F31" s="82"/>
      <c r="G31" s="82"/>
      <c r="H31" s="82"/>
      <c r="I31" s="82"/>
      <c r="J31" s="465"/>
    </row>
    <row r="32" spans="1:13">
      <c r="J32" s="460"/>
    </row>
    <row r="33" spans="1:10">
      <c r="J33" s="460"/>
    </row>
    <row r="34" spans="1:10">
      <c r="J34" s="460"/>
    </row>
    <row r="35" spans="1:10" ht="15.5">
      <c r="A35" s="211" t="s">
        <v>713</v>
      </c>
      <c r="J35" s="460"/>
    </row>
    <row r="36" spans="1:10">
      <c r="A36" s="214" t="s">
        <v>714</v>
      </c>
      <c r="J36" s="460"/>
    </row>
    <row r="37" spans="1:10">
      <c r="A37" s="214"/>
      <c r="J37" s="460"/>
    </row>
    <row r="38" spans="1:10">
      <c r="A38" s="214"/>
      <c r="J38" s="460"/>
    </row>
    <row r="39" spans="1:10" ht="15.5">
      <c r="A39" s="171" t="s">
        <v>715</v>
      </c>
      <c r="B39" s="218" t="s">
        <v>716</v>
      </c>
      <c r="D39" s="171" t="s">
        <v>100</v>
      </c>
      <c r="E39" s="449"/>
      <c r="F39" s="449"/>
      <c r="J39" s="464"/>
    </row>
    <row r="40" spans="1:10" ht="15.5">
      <c r="A40" s="171" t="s">
        <v>717</v>
      </c>
      <c r="B40" s="218" t="s">
        <v>718</v>
      </c>
      <c r="D40" s="171" t="s">
        <v>100</v>
      </c>
      <c r="E40" s="449"/>
      <c r="F40" s="449"/>
      <c r="G40" s="220" t="s">
        <v>719</v>
      </c>
      <c r="J40" s="464"/>
    </row>
    <row r="41" spans="1:10">
      <c r="A41" s="171"/>
      <c r="B41" s="218"/>
      <c r="D41" s="219"/>
      <c r="E41" s="221"/>
      <c r="F41" s="221"/>
      <c r="J41" s="460"/>
    </row>
    <row r="42" spans="1:10" ht="13.5" customHeight="1">
      <c r="A42" s="171"/>
      <c r="B42" s="222"/>
      <c r="C42" s="84"/>
      <c r="D42" s="223"/>
      <c r="E42" s="154"/>
      <c r="F42" s="154"/>
      <c r="J42" s="460"/>
    </row>
    <row r="43" spans="1:10">
      <c r="A43" s="171" t="s">
        <v>274</v>
      </c>
      <c r="B43" s="451" t="s">
        <v>275</v>
      </c>
      <c r="D43" s="171" t="s">
        <v>100</v>
      </c>
      <c r="E43" s="557" cm="1">
        <f t="array" ref="E43">SUMPRODUCT(('License Values Data Table'!E$2:E$898)*('License Values Data Table'!$D$2:$D$898=$A$2)*('License Values Data Table'!$A$2:$A$898=$A43))</f>
        <v>0</v>
      </c>
      <c r="F43" s="557"/>
      <c r="J43" s="460"/>
    </row>
    <row r="44" spans="1:10">
      <c r="A44" s="171"/>
      <c r="B44" s="224"/>
      <c r="D44" s="219"/>
      <c r="E44" s="450"/>
      <c r="F44" s="450"/>
      <c r="J44" s="460"/>
    </row>
    <row r="45" spans="1:10">
      <c r="A45" s="171"/>
      <c r="B45" s="224"/>
      <c r="D45" s="219"/>
      <c r="E45" s="450"/>
      <c r="F45" s="450"/>
      <c r="J45" s="460"/>
    </row>
    <row r="46" spans="1:10">
      <c r="A46" s="171" t="s">
        <v>720</v>
      </c>
      <c r="B46" s="224"/>
      <c r="D46" s="171" t="s">
        <v>100</v>
      </c>
      <c r="E46" s="449"/>
      <c r="F46" s="449"/>
      <c r="J46" s="460"/>
    </row>
    <row r="47" spans="1:10">
      <c r="A47" s="171"/>
      <c r="B47" s="224"/>
      <c r="D47" s="219"/>
      <c r="E47" s="450"/>
      <c r="F47" s="450"/>
      <c r="J47" s="460"/>
    </row>
    <row r="48" spans="1:10">
      <c r="A48" s="171" t="s">
        <v>721</v>
      </c>
      <c r="B48" s="218" t="s">
        <v>722</v>
      </c>
      <c r="D48" s="171" t="s">
        <v>100</v>
      </c>
      <c r="E48" s="303">
        <f>E43-E46</f>
        <v>0</v>
      </c>
      <c r="F48" s="303">
        <f>E43-F46</f>
        <v>0</v>
      </c>
      <c r="J48" s="460"/>
    </row>
    <row r="49" spans="1:10">
      <c r="J49" s="460"/>
    </row>
    <row r="50" spans="1:10" ht="15.5">
      <c r="A50" s="171" t="s">
        <v>723</v>
      </c>
      <c r="B50" s="106" t="s">
        <v>724</v>
      </c>
      <c r="C50" s="84"/>
      <c r="D50" s="223"/>
      <c r="E50" s="452">
        <v>0</v>
      </c>
      <c r="F50" s="292">
        <f>E51</f>
        <v>0</v>
      </c>
      <c r="J50" s="460"/>
    </row>
    <row r="51" spans="1:10" ht="17.649999999999999" customHeight="1">
      <c r="A51" s="171" t="s">
        <v>725</v>
      </c>
      <c r="B51" s="196" t="s">
        <v>726</v>
      </c>
      <c r="C51" s="79"/>
      <c r="D51" s="153" t="s">
        <v>100</v>
      </c>
      <c r="E51" s="453">
        <f>MIN(0.9*E39,E48-E50)-E40</f>
        <v>0</v>
      </c>
      <c r="F51" s="453">
        <f>MIN(0.9*F39,F48-F50)-F40</f>
        <v>0</v>
      </c>
      <c r="J51" s="460"/>
    </row>
    <row r="52" spans="1:10">
      <c r="A52" s="214"/>
      <c r="J52" s="460"/>
    </row>
    <row r="53" spans="1:10">
      <c r="J53" s="460"/>
    </row>
    <row r="54" spans="1:10" ht="6" customHeight="1">
      <c r="A54" s="83"/>
      <c r="B54" s="83"/>
      <c r="C54" s="83"/>
      <c r="D54" s="83"/>
      <c r="E54" s="82"/>
      <c r="F54" s="82"/>
      <c r="G54" s="82"/>
      <c r="H54" s="82"/>
      <c r="I54" s="82"/>
      <c r="J54" s="82"/>
    </row>
    <row r="55" spans="1:10" ht="17.25" customHeight="1">
      <c r="A55" s="79" t="s">
        <v>727</v>
      </c>
      <c r="B55" s="79"/>
      <c r="J55" s="460"/>
    </row>
    <row r="56" spans="1:10">
      <c r="A56" s="214" t="s">
        <v>728</v>
      </c>
      <c r="J56" s="460"/>
    </row>
    <row r="57" spans="1:10">
      <c r="J57" s="460"/>
    </row>
    <row r="58" spans="1:10">
      <c r="E58" s="213"/>
      <c r="F58" s="213"/>
      <c r="G58" s="213"/>
      <c r="H58" s="213"/>
      <c r="I58" s="213"/>
      <c r="J58" s="460"/>
    </row>
    <row r="59" spans="1:10">
      <c r="J59" s="460"/>
    </row>
    <row r="60" spans="1:10" ht="20.149999999999999" customHeight="1">
      <c r="A60" s="105" t="s">
        <v>729</v>
      </c>
      <c r="B60" s="171" t="s">
        <v>730</v>
      </c>
      <c r="D60" s="171" t="s">
        <v>100</v>
      </c>
      <c r="E60" s="292">
        <f>E72</f>
        <v>0</v>
      </c>
      <c r="F60" s="292">
        <f>F72</f>
        <v>0</v>
      </c>
      <c r="G60" s="292">
        <f>G72</f>
        <v>0</v>
      </c>
      <c r="H60" s="292">
        <f>H72</f>
        <v>0</v>
      </c>
      <c r="I60" s="292">
        <f>I72</f>
        <v>0</v>
      </c>
      <c r="J60" s="460"/>
    </row>
    <row r="61" spans="1:10" ht="15.5">
      <c r="A61" s="105" t="s">
        <v>731</v>
      </c>
      <c r="B61" s="171" t="s">
        <v>732</v>
      </c>
      <c r="D61" s="171" t="s">
        <v>100</v>
      </c>
      <c r="E61" s="292">
        <f>E84</f>
        <v>0</v>
      </c>
      <c r="F61" s="292">
        <f>F84</f>
        <v>0</v>
      </c>
      <c r="G61" s="292">
        <f>G84</f>
        <v>0</v>
      </c>
      <c r="H61" s="292">
        <f>H84</f>
        <v>0</v>
      </c>
      <c r="I61" s="292">
        <f>I84</f>
        <v>0</v>
      </c>
      <c r="J61" s="460"/>
    </row>
    <row r="62" spans="1:10" ht="15.5">
      <c r="A62" s="105" t="s">
        <v>733</v>
      </c>
      <c r="B62" s="171" t="s">
        <v>734</v>
      </c>
      <c r="D62" s="171" t="s">
        <v>100</v>
      </c>
      <c r="E62" s="292">
        <f>E96</f>
        <v>0</v>
      </c>
      <c r="F62" s="292">
        <f t="shared" ref="F62:I62" si="4">F96</f>
        <v>0</v>
      </c>
      <c r="G62" s="292">
        <f t="shared" si="4"/>
        <v>0</v>
      </c>
      <c r="H62" s="292">
        <f t="shared" si="4"/>
        <v>0</v>
      </c>
      <c r="I62" s="292">
        <f t="shared" si="4"/>
        <v>0</v>
      </c>
      <c r="J62" s="460"/>
    </row>
    <row r="63" spans="1:10" ht="15.5">
      <c r="A63" s="105"/>
      <c r="B63" s="153" t="s">
        <v>735</v>
      </c>
      <c r="D63" s="153" t="s">
        <v>100</v>
      </c>
      <c r="E63" s="294">
        <f>SUM(E60,E61,E62)</f>
        <v>0</v>
      </c>
      <c r="F63" s="294">
        <f t="shared" ref="F63:I63" si="5">SUM(F60,F61,F62)</f>
        <v>0</v>
      </c>
      <c r="G63" s="294">
        <f t="shared" si="5"/>
        <v>0</v>
      </c>
      <c r="H63" s="294">
        <f t="shared" si="5"/>
        <v>0</v>
      </c>
      <c r="I63" s="294">
        <f t="shared" si="5"/>
        <v>0</v>
      </c>
      <c r="J63" s="460"/>
    </row>
    <row r="64" spans="1:10">
      <c r="J64" s="460"/>
    </row>
    <row r="65" spans="1:12">
      <c r="J65" s="460"/>
    </row>
    <row r="66" spans="1:12">
      <c r="J66" s="460"/>
    </row>
    <row r="67" spans="1:12">
      <c r="J67" s="460"/>
    </row>
    <row r="68" spans="1:12">
      <c r="J68" s="460"/>
    </row>
    <row r="69" spans="1:12" ht="15.5">
      <c r="A69" s="105" t="s">
        <v>736</v>
      </c>
      <c r="B69" s="171" t="s">
        <v>737</v>
      </c>
      <c r="D69" s="171" t="s">
        <v>100</v>
      </c>
      <c r="E69" s="449"/>
      <c r="F69" s="449"/>
      <c r="G69" s="449"/>
      <c r="H69" s="449"/>
      <c r="I69" s="449"/>
      <c r="J69" s="460"/>
    </row>
    <row r="70" spans="1:12">
      <c r="A70" s="105" t="s">
        <v>276</v>
      </c>
      <c r="B70" s="171" t="s">
        <v>277</v>
      </c>
      <c r="D70" s="171" t="s">
        <v>100</v>
      </c>
      <c r="E70" s="292" cm="1">
        <f t="array" ref="E70">SUMPRODUCT(('License Values Data Table'!F$2:F$897)*('License Values Data Table'!$D$2:$D$897=$A$2)*('License Values Data Table'!$B$2:$B$897=$B70))</f>
        <v>0</v>
      </c>
      <c r="F70" s="292" cm="1">
        <f t="array" ref="F70">SUMPRODUCT(('License Values Data Table'!G$2:G$897)*('License Values Data Table'!$D$2:$D$897=$A$2)*('License Values Data Table'!$B$2:$B$897=$B70))</f>
        <v>0</v>
      </c>
      <c r="G70" s="292" cm="1">
        <f t="array" ref="G70">SUMPRODUCT(('License Values Data Table'!H$2:H$897)*('License Values Data Table'!$D$2:$D$897=$A$2)*('License Values Data Table'!$B$2:$B$897=$B70))</f>
        <v>0</v>
      </c>
      <c r="H70" s="292" cm="1">
        <f t="array" ref="H70">SUMPRODUCT(('License Values Data Table'!I$2:I$897)*('License Values Data Table'!$D$2:$D$897=$A$2)*('License Values Data Table'!$B$2:$B$897=$B70))</f>
        <v>0</v>
      </c>
      <c r="I70" s="292" cm="1">
        <f t="array" ref="I70">SUMPRODUCT(('License Values Data Table'!J$2:J$897)*('License Values Data Table'!$D$2:$D$897=$A$2)*('License Values Data Table'!$B$2:$B$897=$B70))</f>
        <v>0</v>
      </c>
      <c r="J70" s="460"/>
    </row>
    <row r="71" spans="1:12" ht="36.75" customHeight="1">
      <c r="A71" s="105" t="s">
        <v>738</v>
      </c>
      <c r="B71" s="171"/>
      <c r="D71" s="171" t="s">
        <v>100</v>
      </c>
      <c r="E71" s="225">
        <v>0</v>
      </c>
      <c r="F71" s="292">
        <f>E69</f>
        <v>0</v>
      </c>
      <c r="G71" s="292">
        <f>E69+F69</f>
        <v>0</v>
      </c>
      <c r="H71" s="292">
        <f>G69+F69+E69</f>
        <v>0</v>
      </c>
      <c r="I71" s="292">
        <f>H69+G69+F69+E69</f>
        <v>0</v>
      </c>
      <c r="J71" s="460"/>
    </row>
    <row r="72" spans="1:12" ht="15.5">
      <c r="A72" s="105" t="s">
        <v>729</v>
      </c>
      <c r="B72" s="171" t="s">
        <v>730</v>
      </c>
      <c r="D72" s="153" t="s">
        <v>100</v>
      </c>
      <c r="E72" s="294">
        <f>IF(ISBLANK(E$69),0,MAX(MIN(E$69,E$70-E$71),0))</f>
        <v>0</v>
      </c>
      <c r="F72" s="294">
        <f t="shared" ref="F72:I72" si="6">IF(ISBLANK(F$69),0,MAX(MIN(F$69,F$70-F$71),0))</f>
        <v>0</v>
      </c>
      <c r="G72" s="294">
        <f t="shared" si="6"/>
        <v>0</v>
      </c>
      <c r="H72" s="294">
        <f t="shared" si="6"/>
        <v>0</v>
      </c>
      <c r="I72" s="294">
        <f t="shared" si="6"/>
        <v>0</v>
      </c>
      <c r="J72" s="460"/>
    </row>
    <row r="73" spans="1:12">
      <c r="A73" s="105"/>
      <c r="B73" s="106"/>
      <c r="C73" s="171"/>
      <c r="D73" s="171"/>
      <c r="J73" s="460"/>
    </row>
    <row r="74" spans="1:12">
      <c r="A74" s="105"/>
      <c r="B74" s="106"/>
      <c r="C74" s="171"/>
      <c r="D74" s="171"/>
      <c r="J74" s="460"/>
    </row>
    <row r="75" spans="1:12">
      <c r="A75" s="105"/>
      <c r="B75" s="106"/>
      <c r="C75" s="171"/>
      <c r="D75" s="171"/>
      <c r="J75" s="460"/>
    </row>
    <row r="76" spans="1:12">
      <c r="A76" s="105"/>
      <c r="B76" s="106"/>
      <c r="C76" s="171"/>
      <c r="D76" s="171"/>
      <c r="J76" s="460"/>
    </row>
    <row r="77" spans="1:12">
      <c r="A77" s="105"/>
      <c r="B77" s="106"/>
      <c r="C77" s="171"/>
      <c r="D77" s="171"/>
      <c r="J77" s="460"/>
    </row>
    <row r="78" spans="1:12">
      <c r="A78" s="105"/>
      <c r="B78" s="106"/>
      <c r="C78" s="171"/>
      <c r="D78" s="171"/>
      <c r="J78" s="460"/>
    </row>
    <row r="79" spans="1:12">
      <c r="A79" s="105"/>
      <c r="B79" s="106"/>
      <c r="C79" s="171"/>
      <c r="D79" s="171"/>
      <c r="J79" s="460"/>
    </row>
    <row r="80" spans="1:12" ht="15.5">
      <c r="A80" s="105" t="s">
        <v>739</v>
      </c>
      <c r="B80" s="171" t="s">
        <v>740</v>
      </c>
      <c r="D80" s="171" t="s">
        <v>100</v>
      </c>
      <c r="E80" s="449"/>
      <c r="F80" s="449"/>
      <c r="G80" s="449"/>
      <c r="H80" s="449"/>
      <c r="I80" s="449"/>
      <c r="J80" s="460"/>
      <c r="L80" s="474"/>
    </row>
    <row r="81" spans="1:12">
      <c r="A81" s="105" t="s">
        <v>278</v>
      </c>
      <c r="B81" s="171" t="s">
        <v>279</v>
      </c>
      <c r="D81" s="171" t="s">
        <v>100</v>
      </c>
      <c r="E81" s="292" cm="1">
        <f t="array" ref="E81">SUMPRODUCT(('License Values Data Table'!F$2:F$897)*('License Values Data Table'!$D$2:$D$897=$A$2)*('License Values Data Table'!$B$2:$B$897=$B81))</f>
        <v>0</v>
      </c>
      <c r="F81" s="292" cm="1">
        <f t="array" ref="F81">SUMPRODUCT(('License Values Data Table'!G$2:G$897)*('License Values Data Table'!$D$2:$D$897=$A$2)*('License Values Data Table'!$B$2:$B$897=$B81))</f>
        <v>0</v>
      </c>
      <c r="G81" s="292" cm="1">
        <f t="array" ref="G81">SUMPRODUCT(('License Values Data Table'!H$2:H$897)*('License Values Data Table'!$D$2:$D$897=$A$2)*('License Values Data Table'!$B$2:$B$897=$B81))</f>
        <v>0</v>
      </c>
      <c r="H81" s="292" cm="1">
        <f t="array" ref="H81">SUMPRODUCT(('License Values Data Table'!I$2:I$897)*('License Values Data Table'!$D$2:$D$897=$A$2)*('License Values Data Table'!$B$2:$B$897=$B81))</f>
        <v>0</v>
      </c>
      <c r="I81" s="292" cm="1">
        <f t="array" ref="I81">SUMPRODUCT(('License Values Data Table'!J$2:J$897)*('License Values Data Table'!$D$2:$D$897=$A$2)*('License Values Data Table'!$B$2:$B$897=$B81))</f>
        <v>0</v>
      </c>
      <c r="J81" s="460"/>
      <c r="L81" s="474"/>
    </row>
    <row r="82" spans="1:12" ht="19.5" customHeight="1">
      <c r="A82" s="105" t="s">
        <v>741</v>
      </c>
      <c r="B82" s="171"/>
      <c r="D82" s="171" t="s">
        <v>100</v>
      </c>
      <c r="E82" s="225">
        <v>0</v>
      </c>
      <c r="F82" s="292">
        <f>E80</f>
        <v>0</v>
      </c>
      <c r="G82" s="292">
        <f>E80+F80</f>
        <v>0</v>
      </c>
      <c r="H82" s="292">
        <f>G80+F80+E80</f>
        <v>0</v>
      </c>
      <c r="I82" s="292">
        <f>H80+G80+F80+E80</f>
        <v>0</v>
      </c>
      <c r="J82" s="460"/>
      <c r="L82" s="474"/>
    </row>
    <row r="83" spans="1:12" ht="29.65" customHeight="1">
      <c r="A83" s="105" t="s">
        <v>742</v>
      </c>
      <c r="B83" s="171"/>
      <c r="D83" s="171" t="s">
        <v>100</v>
      </c>
      <c r="E83" s="292">
        <f>E$70-SUM($E$72:$I$72)</f>
        <v>0</v>
      </c>
      <c r="F83" s="292">
        <f t="shared" ref="F83:I83" si="7">F$70-SUM($E$72:$I$72)</f>
        <v>0</v>
      </c>
      <c r="G83" s="292">
        <f t="shared" si="7"/>
        <v>0</v>
      </c>
      <c r="H83" s="292">
        <f t="shared" si="7"/>
        <v>0</v>
      </c>
      <c r="I83" s="292">
        <f t="shared" si="7"/>
        <v>0</v>
      </c>
      <c r="J83" s="460"/>
      <c r="L83" s="529"/>
    </row>
    <row r="84" spans="1:12" ht="27.75" customHeight="1">
      <c r="A84" s="105" t="s">
        <v>731</v>
      </c>
      <c r="B84" s="226" t="s">
        <v>732</v>
      </c>
      <c r="D84" s="153" t="s">
        <v>100</v>
      </c>
      <c r="E84" s="294">
        <f>IF(ISBLANK(E$80),0,MAX(MIN(E$80,E$81+E$83-E$82),0))</f>
        <v>0</v>
      </c>
      <c r="F84" s="294">
        <f t="shared" ref="F84:I84" si="8">IF(ISBLANK(F$80),0,MAX(MIN(F$80,F$81+F$83-F$82),0))</f>
        <v>0</v>
      </c>
      <c r="G84" s="294">
        <f t="shared" si="8"/>
        <v>0</v>
      </c>
      <c r="H84" s="294">
        <f t="shared" si="8"/>
        <v>0</v>
      </c>
      <c r="I84" s="294">
        <f t="shared" si="8"/>
        <v>0</v>
      </c>
      <c r="J84" s="460"/>
    </row>
    <row r="85" spans="1:12">
      <c r="E85" s="369"/>
      <c r="F85" s="369"/>
      <c r="G85" s="369"/>
      <c r="H85" s="369"/>
      <c r="I85" s="369"/>
      <c r="J85" s="460"/>
    </row>
    <row r="86" spans="1:12">
      <c r="E86" s="369"/>
      <c r="F86" s="369"/>
      <c r="G86" s="369"/>
      <c r="H86" s="369"/>
      <c r="I86" s="369"/>
      <c r="J86" s="460"/>
    </row>
    <row r="87" spans="1:12">
      <c r="J87" s="460"/>
    </row>
    <row r="88" spans="1:12">
      <c r="J88" s="460"/>
    </row>
    <row r="89" spans="1:12">
      <c r="J89" s="460"/>
    </row>
    <row r="90" spans="1:12">
      <c r="J90" s="460"/>
    </row>
    <row r="91" spans="1:12">
      <c r="J91" s="460"/>
    </row>
    <row r="92" spans="1:12" ht="15.5">
      <c r="A92" s="105" t="s">
        <v>743</v>
      </c>
      <c r="B92" s="171" t="s">
        <v>744</v>
      </c>
      <c r="D92" s="171" t="s">
        <v>100</v>
      </c>
      <c r="E92" s="449"/>
      <c r="F92" s="449"/>
      <c r="G92" s="449"/>
      <c r="H92" s="449"/>
      <c r="I92" s="449"/>
      <c r="J92" s="460"/>
    </row>
    <row r="93" spans="1:12">
      <c r="A93" s="105" t="s">
        <v>280</v>
      </c>
      <c r="B93" s="171" t="s">
        <v>281</v>
      </c>
      <c r="D93" s="171" t="s">
        <v>100</v>
      </c>
      <c r="E93" s="292" cm="1">
        <f t="array" ref="E93">SUMPRODUCT(('License Values Data Table'!F$2:F$897)*('License Values Data Table'!$D$2:$D$897=$A$2)*('License Values Data Table'!$B$2:$B$897=$B93))</f>
        <v>0</v>
      </c>
      <c r="F93" s="292" cm="1">
        <f t="array" ref="F93">SUMPRODUCT(('License Values Data Table'!G$2:G$897)*('License Values Data Table'!$D$2:$D$897=$A$2)*('License Values Data Table'!$B$2:$B$897=$B93))</f>
        <v>0</v>
      </c>
      <c r="G93" s="292" cm="1">
        <f t="array" ref="G93">SUMPRODUCT(('License Values Data Table'!H$2:H$897)*('License Values Data Table'!$D$2:$D$897=$A$2)*('License Values Data Table'!$B$2:$B$897=$B93))</f>
        <v>0</v>
      </c>
      <c r="H93" s="292" cm="1">
        <f t="array" ref="H93">SUMPRODUCT(('License Values Data Table'!I$2:I$897)*('License Values Data Table'!$D$2:$D$897=$A$2)*('License Values Data Table'!$B$2:$B$897=$B93))</f>
        <v>0</v>
      </c>
      <c r="I93" s="292" cm="1">
        <f t="array" ref="I93">SUMPRODUCT(('License Values Data Table'!J$2:J$897)*('License Values Data Table'!$D$2:$D$897=$A$2)*('License Values Data Table'!$B$2:$B$897=$B93))</f>
        <v>0</v>
      </c>
      <c r="J93" s="460"/>
    </row>
    <row r="94" spans="1:12" ht="22.15" customHeight="1">
      <c r="A94" s="105" t="s">
        <v>745</v>
      </c>
      <c r="B94" s="171"/>
      <c r="D94" s="171" t="s">
        <v>100</v>
      </c>
      <c r="E94" s="225">
        <v>0</v>
      </c>
      <c r="F94" s="292">
        <f>E92</f>
        <v>0</v>
      </c>
      <c r="G94" s="292">
        <f>E92+F92</f>
        <v>0</v>
      </c>
      <c r="H94" s="292">
        <f>G92+F92+E92</f>
        <v>0</v>
      </c>
      <c r="I94" s="292">
        <f>H92+G92+F92+E92</f>
        <v>0</v>
      </c>
      <c r="J94" s="460"/>
    </row>
    <row r="95" spans="1:12" ht="29.65" customHeight="1">
      <c r="A95" s="105" t="s">
        <v>742</v>
      </c>
      <c r="B95" s="171"/>
      <c r="D95" s="171" t="s">
        <v>100</v>
      </c>
      <c r="E95" s="292">
        <f>E$70-SUM($E$72:$I$72)</f>
        <v>0</v>
      </c>
      <c r="F95" s="292">
        <f t="shared" ref="F95:I95" si="9">F$70-SUM($E$72:$I$72)</f>
        <v>0</v>
      </c>
      <c r="G95" s="292">
        <f t="shared" si="9"/>
        <v>0</v>
      </c>
      <c r="H95" s="292">
        <f t="shared" si="9"/>
        <v>0</v>
      </c>
      <c r="I95" s="292">
        <f t="shared" si="9"/>
        <v>0</v>
      </c>
      <c r="J95" s="460"/>
    </row>
    <row r="96" spans="1:12" ht="27.75" customHeight="1">
      <c r="A96" s="105" t="s">
        <v>733</v>
      </c>
      <c r="B96" s="226" t="s">
        <v>734</v>
      </c>
      <c r="D96" s="153" t="s">
        <v>100</v>
      </c>
      <c r="E96" s="294">
        <f>IF(ISBLANK(E$92),0,MAX(MIN(E$92,E$93+E$95-E$94),0))</f>
        <v>0</v>
      </c>
      <c r="F96" s="294">
        <f t="shared" ref="F96:I96" si="10">IF(ISBLANK(F$92),0,MAX(MIN(F$92,F$93+F$95-F$94),0))</f>
        <v>0</v>
      </c>
      <c r="G96" s="294">
        <f t="shared" si="10"/>
        <v>0</v>
      </c>
      <c r="H96" s="294">
        <f t="shared" si="10"/>
        <v>0</v>
      </c>
      <c r="I96" s="294">
        <f t="shared" si="10"/>
        <v>0</v>
      </c>
      <c r="J96" s="460"/>
    </row>
    <row r="97" spans="1:10" ht="23.65" customHeight="1">
      <c r="E97" s="132" t="b">
        <f>SUM($E$63:$I$63)&lt;=SUM(E$70,E$81,E$93)</f>
        <v>1</v>
      </c>
      <c r="F97" s="132" t="b">
        <f t="shared" ref="F97:I97" si="11">SUM($E$63:$I$63)&lt;=SUM(F$70,F$81,F$93)</f>
        <v>1</v>
      </c>
      <c r="G97" s="132" t="b">
        <f t="shared" si="11"/>
        <v>1</v>
      </c>
      <c r="H97" s="132" t="b">
        <f t="shared" si="11"/>
        <v>1</v>
      </c>
      <c r="I97" s="132" t="b">
        <f t="shared" si="11"/>
        <v>1</v>
      </c>
      <c r="J97" s="460"/>
    </row>
    <row r="98" spans="1:10" ht="4.1500000000000004" customHeight="1">
      <c r="A98" s="83"/>
      <c r="B98" s="83"/>
      <c r="C98" s="83"/>
      <c r="D98" s="83"/>
      <c r="E98" s="82"/>
      <c r="F98" s="82"/>
      <c r="G98" s="82"/>
      <c r="H98" s="82"/>
      <c r="I98" s="82"/>
      <c r="J98" s="465"/>
    </row>
  </sheetData>
  <mergeCells count="2">
    <mergeCell ref="E27:I27"/>
    <mergeCell ref="E43:F43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DB9A-D0F8-456F-8FCE-4517EF45861B}">
  <sheetPr codeName="Sheet30">
    <tabColor theme="7" tint="0.39997558519241921"/>
    <pageSetUpPr autoPageBreaks="0"/>
  </sheetPr>
  <dimension ref="A1:P95"/>
  <sheetViews>
    <sheetView zoomScale="50" zoomScaleNormal="50" workbookViewId="0">
      <pane ySplit="4" topLeftCell="A5" activePane="bottomLeft" state="frozen"/>
      <selection activeCell="G59" sqref="G59"/>
      <selection pane="bottomLeft"/>
    </sheetView>
  </sheetViews>
  <sheetFormatPr defaultColWidth="8.54296875" defaultRowHeight="13.5"/>
  <cols>
    <col min="1" max="1" width="14.453125" style="106" customWidth="1"/>
    <col min="2" max="3" width="8.54296875" style="106"/>
    <col min="4" max="4" width="17.453125" style="106" customWidth="1"/>
    <col min="5" max="16384" width="8.54296875" style="106"/>
  </cols>
  <sheetData>
    <row r="1" spans="1:16" s="2" customFormat="1" ht="25">
      <c r="A1" s="24" t="s">
        <v>321</v>
      </c>
      <c r="B1" s="3"/>
      <c r="P1" s="4" t="s">
        <v>1</v>
      </c>
    </row>
    <row r="2" spans="1:16" s="2" customFormat="1" ht="25">
      <c r="A2" s="4" t="str">
        <f>Cover!$E$13</f>
        <v>Master</v>
      </c>
      <c r="B2" s="3"/>
    </row>
    <row r="3" spans="1:16" s="2" customFormat="1" ht="25">
      <c r="A3" s="4">
        <f>Cover!$E$15</f>
        <v>2027</v>
      </c>
      <c r="B3" s="4"/>
      <c r="C3" s="4"/>
      <c r="D3" s="4"/>
    </row>
    <row r="4" spans="1:16" s="5" customFormat="1" ht="25.5" thickBot="1">
      <c r="A4" s="339" t="s">
        <v>38</v>
      </c>
      <c r="B4" s="6"/>
    </row>
    <row r="7" spans="1:16" s="227" customFormat="1" ht="15" customHeight="1">
      <c r="A7" s="379" t="s">
        <v>746</v>
      </c>
      <c r="B7" s="57"/>
      <c r="C7" s="54"/>
      <c r="D7" s="57"/>
      <c r="E7" s="57"/>
      <c r="F7" s="54"/>
      <c r="G7" s="54"/>
      <c r="H7" s="54"/>
      <c r="I7" s="54"/>
      <c r="J7" s="54"/>
      <c r="K7" s="54"/>
      <c r="L7" s="54"/>
      <c r="M7" s="54"/>
    </row>
    <row r="8" spans="1:16" s="227" customFormat="1" ht="15" customHeight="1">
      <c r="B8" s="228"/>
      <c r="D8" s="228"/>
      <c r="E8" s="228"/>
    </row>
    <row r="9" spans="1:16" s="227" customFormat="1" ht="16">
      <c r="A9" s="85" t="s">
        <v>747</v>
      </c>
      <c r="B9" s="86"/>
      <c r="C9" s="85"/>
      <c r="D9" s="86"/>
      <c r="E9" s="86"/>
      <c r="F9" s="85"/>
      <c r="G9" s="85"/>
      <c r="H9" s="85"/>
      <c r="I9" s="85"/>
      <c r="J9" s="85"/>
      <c r="K9" s="85"/>
      <c r="L9" s="85"/>
      <c r="M9" s="85"/>
    </row>
    <row r="10" spans="1:16" s="227" customFormat="1" ht="16.5" thickBot="1">
      <c r="B10" s="228"/>
      <c r="D10" s="228"/>
      <c r="E10" s="228"/>
      <c r="I10" s="241">
        <v>2027</v>
      </c>
      <c r="J10" s="241">
        <v>2028</v>
      </c>
      <c r="K10" s="241">
        <v>2029</v>
      </c>
      <c r="L10" s="241">
        <v>2030</v>
      </c>
      <c r="M10" s="241">
        <v>2031</v>
      </c>
    </row>
    <row r="11" spans="1:16" s="227" customFormat="1" ht="16.5" thickBot="1">
      <c r="B11" s="229" t="s">
        <v>748</v>
      </c>
      <c r="C11" s="230"/>
      <c r="D11" s="229" t="s">
        <v>255</v>
      </c>
      <c r="E11" s="231" t="s">
        <v>749</v>
      </c>
      <c r="F11" s="230"/>
      <c r="G11" s="230"/>
      <c r="H11" s="232"/>
      <c r="I11" s="311">
        <v>0</v>
      </c>
      <c r="J11" s="312">
        <v>0</v>
      </c>
      <c r="K11" s="312">
        <v>0</v>
      </c>
      <c r="L11" s="312">
        <v>0</v>
      </c>
      <c r="M11" s="313">
        <v>0</v>
      </c>
    </row>
    <row r="12" spans="1:16" s="227" customFormat="1" ht="16.5" thickBot="1">
      <c r="B12" s="228" t="s">
        <v>748</v>
      </c>
      <c r="D12" s="228" t="s">
        <v>255</v>
      </c>
      <c r="E12" s="233" t="s">
        <v>750</v>
      </c>
      <c r="H12" s="234"/>
      <c r="I12" s="311">
        <v>0</v>
      </c>
      <c r="J12" s="312">
        <v>0</v>
      </c>
      <c r="K12" s="312">
        <v>0</v>
      </c>
      <c r="L12" s="312">
        <v>0</v>
      </c>
      <c r="M12" s="313">
        <v>0</v>
      </c>
    </row>
    <row r="13" spans="1:16" s="227" customFormat="1" ht="16.5" thickBot="1">
      <c r="B13" s="228" t="s">
        <v>748</v>
      </c>
      <c r="D13" s="228" t="s">
        <v>255</v>
      </c>
      <c r="E13" s="233" t="s">
        <v>751</v>
      </c>
      <c r="H13" s="234"/>
      <c r="I13" s="311">
        <v>0</v>
      </c>
      <c r="J13" s="312">
        <v>0</v>
      </c>
      <c r="K13" s="312">
        <v>0</v>
      </c>
      <c r="L13" s="312">
        <v>0</v>
      </c>
      <c r="M13" s="313">
        <v>0</v>
      </c>
    </row>
    <row r="14" spans="1:16" s="227" customFormat="1" ht="16">
      <c r="B14" s="228" t="s">
        <v>748</v>
      </c>
      <c r="D14" s="228" t="s">
        <v>255</v>
      </c>
      <c r="E14" s="233" t="s">
        <v>752</v>
      </c>
      <c r="H14" s="234"/>
      <c r="I14" s="311">
        <v>0</v>
      </c>
      <c r="J14" s="312">
        <v>0</v>
      </c>
      <c r="K14" s="312">
        <v>0</v>
      </c>
      <c r="L14" s="312">
        <v>0</v>
      </c>
      <c r="M14" s="313">
        <v>0</v>
      </c>
    </row>
    <row r="15" spans="1:16" s="227" customFormat="1" ht="16.5" thickBot="1">
      <c r="B15" s="228" t="s">
        <v>748</v>
      </c>
      <c r="D15" s="228" t="s">
        <v>255</v>
      </c>
      <c r="E15" s="233" t="s">
        <v>753</v>
      </c>
      <c r="H15" s="234"/>
      <c r="I15" s="317">
        <v>0</v>
      </c>
      <c r="J15" s="318">
        <v>0</v>
      </c>
      <c r="K15" s="318">
        <v>0</v>
      </c>
      <c r="L15" s="318">
        <v>0</v>
      </c>
      <c r="M15" s="319">
        <v>0</v>
      </c>
    </row>
    <row r="16" spans="1:16" s="227" customFormat="1" ht="16">
      <c r="B16" s="229" t="s">
        <v>754</v>
      </c>
      <c r="C16" s="230"/>
      <c r="D16" s="229" t="s">
        <v>255</v>
      </c>
      <c r="E16" s="231" t="s">
        <v>749</v>
      </c>
      <c r="F16" s="230"/>
      <c r="G16" s="230"/>
      <c r="H16" s="232"/>
      <c r="I16" s="314">
        <v>0</v>
      </c>
      <c r="J16" s="315">
        <v>0</v>
      </c>
      <c r="K16" s="315">
        <v>0</v>
      </c>
      <c r="L16" s="315">
        <v>0</v>
      </c>
      <c r="M16" s="316">
        <v>0</v>
      </c>
    </row>
    <row r="17" spans="2:13" s="227" customFormat="1" ht="16">
      <c r="B17" s="228" t="s">
        <v>754</v>
      </c>
      <c r="D17" s="228" t="s">
        <v>255</v>
      </c>
      <c r="E17" s="233" t="s">
        <v>750</v>
      </c>
      <c r="I17" s="314">
        <v>0</v>
      </c>
      <c r="J17" s="315">
        <v>0</v>
      </c>
      <c r="K17" s="315">
        <v>0</v>
      </c>
      <c r="L17" s="315">
        <v>0</v>
      </c>
      <c r="M17" s="316">
        <v>0</v>
      </c>
    </row>
    <row r="18" spans="2:13" s="227" customFormat="1" ht="16">
      <c r="B18" s="228" t="s">
        <v>754</v>
      </c>
      <c r="D18" s="228" t="s">
        <v>255</v>
      </c>
      <c r="E18" s="233" t="s">
        <v>751</v>
      </c>
      <c r="I18" s="314">
        <v>0</v>
      </c>
      <c r="J18" s="315">
        <v>0</v>
      </c>
      <c r="K18" s="315">
        <v>0</v>
      </c>
      <c r="L18" s="315">
        <v>0</v>
      </c>
      <c r="M18" s="316">
        <v>0</v>
      </c>
    </row>
    <row r="19" spans="2:13" s="227" customFormat="1" ht="16">
      <c r="B19" s="228" t="s">
        <v>754</v>
      </c>
      <c r="D19" s="228" t="s">
        <v>255</v>
      </c>
      <c r="E19" s="233" t="s">
        <v>752</v>
      </c>
      <c r="I19" s="314">
        <v>0</v>
      </c>
      <c r="J19" s="315">
        <v>0</v>
      </c>
      <c r="K19" s="315">
        <v>0</v>
      </c>
      <c r="L19" s="315">
        <v>0</v>
      </c>
      <c r="M19" s="316">
        <v>0</v>
      </c>
    </row>
    <row r="20" spans="2:13" s="227" customFormat="1" ht="16.5" thickBot="1">
      <c r="B20" s="235" t="s">
        <v>754</v>
      </c>
      <c r="C20" s="236"/>
      <c r="D20" s="235" t="s">
        <v>255</v>
      </c>
      <c r="E20" s="233" t="s">
        <v>753</v>
      </c>
      <c r="H20" s="234"/>
      <c r="I20" s="317">
        <v>0</v>
      </c>
      <c r="J20" s="318">
        <v>0</v>
      </c>
      <c r="K20" s="318">
        <v>0</v>
      </c>
      <c r="L20" s="318">
        <v>0</v>
      </c>
      <c r="M20" s="319">
        <v>0</v>
      </c>
    </row>
    <row r="21" spans="2:13" s="227" customFormat="1" ht="16">
      <c r="B21" s="228" t="s">
        <v>755</v>
      </c>
      <c r="D21" s="228" t="s">
        <v>255</v>
      </c>
      <c r="E21" s="233" t="s">
        <v>749</v>
      </c>
      <c r="I21" s="311">
        <v>0</v>
      </c>
      <c r="J21" s="312">
        <v>0</v>
      </c>
      <c r="K21" s="312">
        <v>0</v>
      </c>
      <c r="L21" s="312">
        <v>0</v>
      </c>
      <c r="M21" s="313">
        <v>0</v>
      </c>
    </row>
    <row r="22" spans="2:13" s="227" customFormat="1" ht="16">
      <c r="B22" s="228" t="s">
        <v>755</v>
      </c>
      <c r="D22" s="228" t="s">
        <v>255</v>
      </c>
      <c r="E22" s="233" t="s">
        <v>750</v>
      </c>
      <c r="I22" s="314">
        <v>0</v>
      </c>
      <c r="J22" s="315">
        <v>0</v>
      </c>
      <c r="K22" s="315">
        <v>0</v>
      </c>
      <c r="L22" s="315">
        <v>0</v>
      </c>
      <c r="M22" s="316">
        <v>0</v>
      </c>
    </row>
    <row r="23" spans="2:13" s="227" customFormat="1" ht="16">
      <c r="B23" s="228" t="s">
        <v>755</v>
      </c>
      <c r="D23" s="228" t="s">
        <v>255</v>
      </c>
      <c r="E23" s="233" t="s">
        <v>751</v>
      </c>
      <c r="I23" s="314">
        <v>0</v>
      </c>
      <c r="J23" s="315">
        <v>0</v>
      </c>
      <c r="K23" s="315">
        <v>0</v>
      </c>
      <c r="L23" s="315">
        <v>0</v>
      </c>
      <c r="M23" s="316">
        <v>0</v>
      </c>
    </row>
    <row r="24" spans="2:13" s="227" customFormat="1" ht="16">
      <c r="B24" s="228" t="s">
        <v>755</v>
      </c>
      <c r="D24" s="228" t="s">
        <v>255</v>
      </c>
      <c r="E24" s="233" t="s">
        <v>752</v>
      </c>
      <c r="I24" s="314">
        <v>0</v>
      </c>
      <c r="J24" s="315">
        <v>0</v>
      </c>
      <c r="K24" s="315">
        <v>0</v>
      </c>
      <c r="L24" s="315">
        <v>0</v>
      </c>
      <c r="M24" s="316">
        <v>0</v>
      </c>
    </row>
    <row r="25" spans="2:13" s="227" customFormat="1" ht="16.5" thickBot="1">
      <c r="B25" s="228" t="s">
        <v>755</v>
      </c>
      <c r="D25" s="228" t="s">
        <v>255</v>
      </c>
      <c r="E25" s="233" t="s">
        <v>753</v>
      </c>
      <c r="F25" s="233"/>
      <c r="G25" s="233"/>
      <c r="H25" s="233"/>
      <c r="I25" s="317">
        <v>0</v>
      </c>
      <c r="J25" s="318">
        <v>0</v>
      </c>
      <c r="K25" s="318">
        <v>0</v>
      </c>
      <c r="L25" s="318">
        <v>0</v>
      </c>
      <c r="M25" s="319">
        <v>0</v>
      </c>
    </row>
    <row r="26" spans="2:13" s="227" customFormat="1" ht="16">
      <c r="B26" s="229" t="s">
        <v>756</v>
      </c>
      <c r="C26" s="230"/>
      <c r="D26" s="229" t="s">
        <v>255</v>
      </c>
      <c r="E26" s="231" t="s">
        <v>749</v>
      </c>
      <c r="I26" s="311">
        <v>0</v>
      </c>
      <c r="J26" s="312">
        <v>0</v>
      </c>
      <c r="K26" s="312">
        <v>0</v>
      </c>
      <c r="L26" s="312">
        <v>0</v>
      </c>
      <c r="M26" s="313">
        <v>0</v>
      </c>
    </row>
    <row r="27" spans="2:13" s="227" customFormat="1" ht="16">
      <c r="B27" s="228" t="s">
        <v>756</v>
      </c>
      <c r="D27" s="228" t="s">
        <v>255</v>
      </c>
      <c r="E27" s="233" t="s">
        <v>750</v>
      </c>
      <c r="I27" s="314">
        <v>0</v>
      </c>
      <c r="J27" s="315">
        <v>0</v>
      </c>
      <c r="K27" s="315">
        <v>0</v>
      </c>
      <c r="L27" s="315">
        <v>0</v>
      </c>
      <c r="M27" s="316">
        <v>0</v>
      </c>
    </row>
    <row r="28" spans="2:13" s="227" customFormat="1" ht="16">
      <c r="B28" s="228" t="s">
        <v>756</v>
      </c>
      <c r="D28" s="228" t="s">
        <v>255</v>
      </c>
      <c r="E28" s="233" t="s">
        <v>751</v>
      </c>
      <c r="I28" s="314">
        <v>0</v>
      </c>
      <c r="J28" s="315">
        <v>0</v>
      </c>
      <c r="K28" s="315">
        <v>0</v>
      </c>
      <c r="L28" s="315">
        <v>0</v>
      </c>
      <c r="M28" s="316">
        <v>0</v>
      </c>
    </row>
    <row r="29" spans="2:13" s="227" customFormat="1" ht="16">
      <c r="B29" s="228" t="s">
        <v>756</v>
      </c>
      <c r="D29" s="228" t="s">
        <v>255</v>
      </c>
      <c r="E29" s="233" t="s">
        <v>752</v>
      </c>
      <c r="I29" s="314">
        <v>0</v>
      </c>
      <c r="J29" s="315">
        <v>0</v>
      </c>
      <c r="K29" s="315">
        <v>0</v>
      </c>
      <c r="L29" s="315">
        <v>0</v>
      </c>
      <c r="M29" s="316">
        <v>0</v>
      </c>
    </row>
    <row r="30" spans="2:13" s="227" customFormat="1" ht="16.5" thickBot="1">
      <c r="B30" s="235" t="s">
        <v>756</v>
      </c>
      <c r="C30" s="236"/>
      <c r="D30" s="235" t="s">
        <v>255</v>
      </c>
      <c r="E30" s="237" t="s">
        <v>753</v>
      </c>
      <c r="I30" s="314">
        <v>0</v>
      </c>
      <c r="J30" s="315">
        <v>0</v>
      </c>
      <c r="K30" s="315">
        <v>0</v>
      </c>
      <c r="L30" s="315">
        <v>0</v>
      </c>
      <c r="M30" s="316">
        <v>0</v>
      </c>
    </row>
    <row r="31" spans="2:13" s="227" customFormat="1" ht="16">
      <c r="B31" s="228" t="s">
        <v>30</v>
      </c>
      <c r="D31" s="228" t="s">
        <v>255</v>
      </c>
      <c r="E31" s="233" t="s">
        <v>749</v>
      </c>
      <c r="I31" s="311">
        <v>0</v>
      </c>
      <c r="J31" s="312">
        <v>0</v>
      </c>
      <c r="K31" s="312">
        <v>0</v>
      </c>
      <c r="L31" s="312">
        <v>0</v>
      </c>
      <c r="M31" s="313">
        <v>0</v>
      </c>
    </row>
    <row r="32" spans="2:13" s="227" customFormat="1" ht="16">
      <c r="B32" s="228" t="s">
        <v>30</v>
      </c>
      <c r="D32" s="228" t="s">
        <v>255</v>
      </c>
      <c r="E32" s="233" t="s">
        <v>750</v>
      </c>
      <c r="I32" s="314">
        <v>0</v>
      </c>
      <c r="J32" s="315">
        <v>0</v>
      </c>
      <c r="K32" s="315">
        <v>0</v>
      </c>
      <c r="L32" s="315">
        <v>0</v>
      </c>
      <c r="M32" s="316">
        <v>0</v>
      </c>
    </row>
    <row r="33" spans="1:13" s="227" customFormat="1" ht="16">
      <c r="B33" s="228" t="s">
        <v>30</v>
      </c>
      <c r="D33" s="228" t="s">
        <v>255</v>
      </c>
      <c r="E33" s="233" t="s">
        <v>751</v>
      </c>
      <c r="H33" s="234"/>
      <c r="I33" s="314">
        <v>0</v>
      </c>
      <c r="J33" s="315">
        <v>0</v>
      </c>
      <c r="K33" s="315">
        <v>0</v>
      </c>
      <c r="L33" s="315">
        <v>0</v>
      </c>
      <c r="M33" s="316">
        <v>0</v>
      </c>
    </row>
    <row r="34" spans="1:13" s="227" customFormat="1" ht="16">
      <c r="B34" s="228" t="s">
        <v>30</v>
      </c>
      <c r="D34" s="228" t="s">
        <v>255</v>
      </c>
      <c r="E34" s="233" t="s">
        <v>752</v>
      </c>
      <c r="H34" s="234"/>
      <c r="I34" s="314">
        <v>0</v>
      </c>
      <c r="J34" s="315">
        <v>0</v>
      </c>
      <c r="K34" s="315">
        <v>0</v>
      </c>
      <c r="L34" s="315">
        <v>0</v>
      </c>
      <c r="M34" s="316">
        <v>0</v>
      </c>
    </row>
    <row r="35" spans="1:13" s="227" customFormat="1" ht="16.5" thickBot="1">
      <c r="B35" s="228" t="s">
        <v>30</v>
      </c>
      <c r="D35" s="228" t="s">
        <v>255</v>
      </c>
      <c r="E35" s="233" t="s">
        <v>753</v>
      </c>
      <c r="H35" s="234"/>
      <c r="I35" s="317">
        <v>0</v>
      </c>
      <c r="J35" s="318">
        <v>0</v>
      </c>
      <c r="K35" s="318">
        <v>0</v>
      </c>
      <c r="L35" s="318">
        <v>0</v>
      </c>
      <c r="M35" s="319">
        <v>0</v>
      </c>
    </row>
    <row r="36" spans="1:13" s="227" customFormat="1" ht="16">
      <c r="B36" s="229" t="s">
        <v>757</v>
      </c>
      <c r="C36" s="230"/>
      <c r="D36" s="229" t="s">
        <v>255</v>
      </c>
      <c r="E36" s="231" t="s">
        <v>749</v>
      </c>
      <c r="F36" s="230"/>
      <c r="G36" s="230"/>
      <c r="H36" s="232"/>
      <c r="I36" s="311">
        <v>0</v>
      </c>
      <c r="J36" s="312">
        <v>0</v>
      </c>
      <c r="K36" s="312">
        <v>0</v>
      </c>
      <c r="L36" s="312">
        <v>0</v>
      </c>
      <c r="M36" s="313">
        <v>0</v>
      </c>
    </row>
    <row r="37" spans="1:13" s="227" customFormat="1" ht="16">
      <c r="B37" s="228" t="s">
        <v>757</v>
      </c>
      <c r="D37" s="228" t="s">
        <v>255</v>
      </c>
      <c r="E37" s="233" t="s">
        <v>750</v>
      </c>
      <c r="H37" s="234"/>
      <c r="I37" s="314">
        <v>0</v>
      </c>
      <c r="J37" s="315">
        <v>0</v>
      </c>
      <c r="K37" s="315">
        <v>0</v>
      </c>
      <c r="L37" s="315">
        <v>0</v>
      </c>
      <c r="M37" s="316">
        <v>0</v>
      </c>
    </row>
    <row r="38" spans="1:13" s="227" customFormat="1" ht="16">
      <c r="B38" s="228" t="s">
        <v>757</v>
      </c>
      <c r="D38" s="228" t="s">
        <v>255</v>
      </c>
      <c r="E38" s="233" t="s">
        <v>751</v>
      </c>
      <c r="H38" s="234"/>
      <c r="I38" s="314">
        <v>0</v>
      </c>
      <c r="J38" s="315">
        <v>0</v>
      </c>
      <c r="K38" s="315">
        <v>0</v>
      </c>
      <c r="L38" s="315">
        <v>0</v>
      </c>
      <c r="M38" s="316">
        <v>0</v>
      </c>
    </row>
    <row r="39" spans="1:13" s="227" customFormat="1" ht="16">
      <c r="B39" s="228" t="s">
        <v>757</v>
      </c>
      <c r="D39" s="228" t="s">
        <v>255</v>
      </c>
      <c r="E39" s="233" t="s">
        <v>752</v>
      </c>
      <c r="H39" s="234"/>
      <c r="I39" s="314">
        <v>0</v>
      </c>
      <c r="J39" s="315">
        <v>0</v>
      </c>
      <c r="K39" s="315">
        <v>0</v>
      </c>
      <c r="L39" s="315">
        <v>0</v>
      </c>
      <c r="M39" s="316">
        <v>0</v>
      </c>
    </row>
    <row r="40" spans="1:13" s="227" customFormat="1" ht="16.5" thickBot="1">
      <c r="B40" s="235" t="s">
        <v>757</v>
      </c>
      <c r="C40" s="236"/>
      <c r="D40" s="235" t="s">
        <v>255</v>
      </c>
      <c r="E40" s="237" t="s">
        <v>753</v>
      </c>
      <c r="F40" s="236"/>
      <c r="G40" s="236"/>
      <c r="H40" s="238"/>
      <c r="I40" s="317">
        <v>0</v>
      </c>
      <c r="J40" s="318">
        <v>0</v>
      </c>
      <c r="K40" s="318">
        <v>0</v>
      </c>
      <c r="L40" s="318">
        <v>0</v>
      </c>
      <c r="M40" s="319">
        <v>0</v>
      </c>
    </row>
    <row r="41" spans="1:13" s="227" customFormat="1" ht="16">
      <c r="B41" s="228"/>
      <c r="D41" s="228"/>
      <c r="E41" s="228"/>
      <c r="H41" s="234"/>
      <c r="I41" s="234"/>
      <c r="J41" s="234"/>
      <c r="K41" s="234"/>
      <c r="L41" s="234"/>
      <c r="M41" s="234"/>
    </row>
    <row r="42" spans="1:13" s="227" customFormat="1" ht="16">
      <c r="A42" s="85" t="s">
        <v>758</v>
      </c>
      <c r="B42" s="86"/>
      <c r="C42" s="85"/>
      <c r="D42" s="86"/>
      <c r="E42" s="86"/>
      <c r="F42" s="85"/>
      <c r="G42" s="85"/>
      <c r="H42" s="85"/>
      <c r="I42" s="85"/>
      <c r="J42" s="85"/>
      <c r="K42" s="85"/>
      <c r="L42" s="85"/>
      <c r="M42" s="85"/>
    </row>
    <row r="43" spans="1:13" s="227" customFormat="1" ht="13.5" customHeight="1">
      <c r="B43" s="228"/>
      <c r="D43" s="228"/>
      <c r="E43" s="228"/>
      <c r="H43" s="234"/>
      <c r="I43" s="234"/>
      <c r="J43" s="234"/>
      <c r="K43" s="234"/>
      <c r="L43" s="234"/>
      <c r="M43" s="234"/>
    </row>
    <row r="44" spans="1:13" s="227" customFormat="1" ht="16">
      <c r="B44" s="228" t="s">
        <v>749</v>
      </c>
      <c r="D44" s="228" t="s">
        <v>100</v>
      </c>
      <c r="E44" s="228"/>
      <c r="H44" s="234"/>
      <c r="I44" s="391">
        <f>'3.01 Revenue - PCFM Interface'!I9+'3.01 Revenue - PCFM Interface'!I16</f>
        <v>0</v>
      </c>
      <c r="J44" s="391">
        <f>'3.01 Revenue - PCFM Interface'!J9+'3.01 Revenue - PCFM Interface'!J16</f>
        <v>0</v>
      </c>
      <c r="K44" s="391">
        <f>'3.01 Revenue - PCFM Interface'!K9+'3.01 Revenue - PCFM Interface'!K16</f>
        <v>0</v>
      </c>
      <c r="L44" s="391">
        <f>'3.01 Revenue - PCFM Interface'!L9+'3.01 Revenue - PCFM Interface'!L16</f>
        <v>0</v>
      </c>
      <c r="M44" s="391">
        <f>'3.01 Revenue - PCFM Interface'!M9+'3.01 Revenue - PCFM Interface'!M16</f>
        <v>0</v>
      </c>
    </row>
    <row r="45" spans="1:13" s="227" customFormat="1" ht="16">
      <c r="B45" s="228" t="s">
        <v>750</v>
      </c>
      <c r="D45" s="228" t="s">
        <v>100</v>
      </c>
      <c r="E45" s="228"/>
      <c r="H45" s="234"/>
      <c r="I45" s="391">
        <f>'3.01 Revenue - PCFM Interface'!I10+'3.01 Revenue - PCFM Interface'!I17</f>
        <v>0</v>
      </c>
      <c r="J45" s="391">
        <f>'3.01 Revenue - PCFM Interface'!J10+'3.01 Revenue - PCFM Interface'!J17</f>
        <v>0</v>
      </c>
      <c r="K45" s="391">
        <f>'3.01 Revenue - PCFM Interface'!K10+'3.01 Revenue - PCFM Interface'!K17</f>
        <v>0</v>
      </c>
      <c r="L45" s="391">
        <f>'3.01 Revenue - PCFM Interface'!L10+'3.01 Revenue - PCFM Interface'!L17</f>
        <v>0</v>
      </c>
      <c r="M45" s="391">
        <f>'3.01 Revenue - PCFM Interface'!M10+'3.01 Revenue - PCFM Interface'!M17</f>
        <v>0</v>
      </c>
    </row>
    <row r="46" spans="1:13" s="227" customFormat="1" ht="16">
      <c r="B46" s="228" t="s">
        <v>751</v>
      </c>
      <c r="D46" s="228" t="s">
        <v>100</v>
      </c>
      <c r="E46" s="228"/>
      <c r="H46" s="234"/>
      <c r="I46" s="391">
        <f>'3.01 Revenue - PCFM Interface'!I11+'3.01 Revenue - PCFM Interface'!I18</f>
        <v>0</v>
      </c>
      <c r="J46" s="391">
        <f>'3.01 Revenue - PCFM Interface'!J11+'3.01 Revenue - PCFM Interface'!J18</f>
        <v>0</v>
      </c>
      <c r="K46" s="391">
        <f>'3.01 Revenue - PCFM Interface'!K11+'3.01 Revenue - PCFM Interface'!K18</f>
        <v>0</v>
      </c>
      <c r="L46" s="391">
        <f>'3.01 Revenue - PCFM Interface'!L11+'3.01 Revenue - PCFM Interface'!L18</f>
        <v>0</v>
      </c>
      <c r="M46" s="391">
        <f>'3.01 Revenue - PCFM Interface'!M11+'3.01 Revenue - PCFM Interface'!M18</f>
        <v>0</v>
      </c>
    </row>
    <row r="47" spans="1:13" s="227" customFormat="1" ht="16">
      <c r="B47" s="228" t="s">
        <v>752</v>
      </c>
      <c r="D47" s="228" t="s">
        <v>100</v>
      </c>
      <c r="E47" s="228"/>
      <c r="H47" s="234"/>
      <c r="I47" s="391">
        <f>'3.01 Revenue - PCFM Interface'!I12+'3.01 Revenue - PCFM Interface'!I19</f>
        <v>0</v>
      </c>
      <c r="J47" s="391">
        <f>'3.01 Revenue - PCFM Interface'!J12+'3.01 Revenue - PCFM Interface'!J19</f>
        <v>0</v>
      </c>
      <c r="K47" s="391">
        <f>'3.01 Revenue - PCFM Interface'!K12+'3.01 Revenue - PCFM Interface'!K19</f>
        <v>0</v>
      </c>
      <c r="L47" s="391">
        <f>'3.01 Revenue - PCFM Interface'!L12+'3.01 Revenue - PCFM Interface'!L19</f>
        <v>0</v>
      </c>
      <c r="M47" s="391">
        <f>'3.01 Revenue - PCFM Interface'!M12+'3.01 Revenue - PCFM Interface'!M19</f>
        <v>0</v>
      </c>
    </row>
    <row r="48" spans="1:13" s="227" customFormat="1" ht="16">
      <c r="B48" s="228" t="s">
        <v>753</v>
      </c>
      <c r="D48" s="228" t="s">
        <v>100</v>
      </c>
      <c r="E48" s="228"/>
      <c r="H48" s="234"/>
      <c r="I48" s="391">
        <f>'3.01 Revenue - PCFM Interface'!I13+'3.01 Revenue - PCFM Interface'!I20</f>
        <v>0</v>
      </c>
      <c r="J48" s="391">
        <f>'3.01 Revenue - PCFM Interface'!J13+'3.01 Revenue - PCFM Interface'!J20</f>
        <v>0</v>
      </c>
      <c r="K48" s="391">
        <f>'3.01 Revenue - PCFM Interface'!K13+'3.01 Revenue - PCFM Interface'!K20</f>
        <v>0</v>
      </c>
      <c r="L48" s="391">
        <f>'3.01 Revenue - PCFM Interface'!L13+'3.01 Revenue - PCFM Interface'!L20</f>
        <v>0</v>
      </c>
      <c r="M48" s="391">
        <f>'3.01 Revenue - PCFM Interface'!M13+'3.01 Revenue - PCFM Interface'!M20</f>
        <v>0</v>
      </c>
    </row>
    <row r="49" spans="2:13" s="227" customFormat="1" ht="16">
      <c r="B49" s="228" t="s">
        <v>759</v>
      </c>
      <c r="D49" s="228" t="s">
        <v>100</v>
      </c>
      <c r="E49" s="228"/>
      <c r="H49" s="234"/>
      <c r="I49" s="391">
        <f>SUM(I44:I48)</f>
        <v>0</v>
      </c>
      <c r="J49" s="391">
        <f t="shared" ref="J49:M49" si="0">SUM(J44:J48)</f>
        <v>0</v>
      </c>
      <c r="K49" s="391">
        <f t="shared" si="0"/>
        <v>0</v>
      </c>
      <c r="L49" s="391">
        <f t="shared" si="0"/>
        <v>0</v>
      </c>
      <c r="M49" s="391">
        <f t="shared" si="0"/>
        <v>0</v>
      </c>
    </row>
    <row r="50" spans="2:13" s="227" customFormat="1" ht="16">
      <c r="B50" s="228"/>
      <c r="D50" s="228"/>
      <c r="E50" s="228"/>
      <c r="H50" s="234"/>
    </row>
    <row r="51" spans="2:13" s="227" customFormat="1" ht="16">
      <c r="B51" s="228"/>
      <c r="D51" s="228"/>
      <c r="E51" s="228"/>
      <c r="H51" s="234"/>
    </row>
    <row r="52" spans="2:13" s="227" customFormat="1" ht="16">
      <c r="B52" s="228"/>
      <c r="D52" s="228"/>
      <c r="E52" s="228"/>
      <c r="H52" s="234"/>
      <c r="I52" s="234"/>
      <c r="J52" s="234"/>
      <c r="K52" s="234"/>
      <c r="L52" s="234"/>
      <c r="M52" s="234"/>
    </row>
    <row r="53" spans="2:13" s="227" customFormat="1" ht="16">
      <c r="B53" s="229" t="s">
        <v>748</v>
      </c>
      <c r="C53" s="230"/>
      <c r="D53" s="229" t="s">
        <v>100</v>
      </c>
      <c r="E53" s="231" t="s">
        <v>749</v>
      </c>
      <c r="F53" s="230"/>
      <c r="G53" s="230"/>
      <c r="H53" s="232"/>
      <c r="I53" s="391">
        <f t="shared" ref="I53:I72" si="1">INDEX($I$44:$I$48, MATCH($E53, $B$44:$B$48, 0)) * I11</f>
        <v>0</v>
      </c>
      <c r="J53" s="391">
        <f t="shared" ref="J53:J72" si="2">INDEX($J$44:$J$48, MATCH($E53, $B$44:$B$48, 0)) * J11</f>
        <v>0</v>
      </c>
      <c r="K53" s="391">
        <f t="shared" ref="K53:K72" si="3">INDEX($K$44:$K$48, MATCH($E53, $B$44:$B$48, 0)) * K11</f>
        <v>0</v>
      </c>
      <c r="L53" s="391">
        <f t="shared" ref="L53:L72" si="4">INDEX($L$44:$L$48, MATCH($E53, $B$44:$B$48, 0)) * L11</f>
        <v>0</v>
      </c>
      <c r="M53" s="391">
        <f t="shared" ref="M53:M72" si="5">INDEX($M$44:$M$48, MATCH($E53, $B$44:$B$48, 0)) * M11</f>
        <v>0</v>
      </c>
    </row>
    <row r="54" spans="2:13" s="227" customFormat="1" ht="16">
      <c r="B54" s="228" t="s">
        <v>748</v>
      </c>
      <c r="D54" s="228" t="s">
        <v>100</v>
      </c>
      <c r="E54" s="233" t="s">
        <v>750</v>
      </c>
      <c r="H54" s="234"/>
      <c r="I54" s="391">
        <f t="shared" si="1"/>
        <v>0</v>
      </c>
      <c r="J54" s="391">
        <f t="shared" si="2"/>
        <v>0</v>
      </c>
      <c r="K54" s="391">
        <f t="shared" si="3"/>
        <v>0</v>
      </c>
      <c r="L54" s="391">
        <f t="shared" si="4"/>
        <v>0</v>
      </c>
      <c r="M54" s="391">
        <f t="shared" si="5"/>
        <v>0</v>
      </c>
    </row>
    <row r="55" spans="2:13" s="227" customFormat="1" ht="16">
      <c r="B55" s="228" t="s">
        <v>748</v>
      </c>
      <c r="D55" s="228" t="s">
        <v>100</v>
      </c>
      <c r="E55" s="233" t="s">
        <v>751</v>
      </c>
      <c r="H55" s="234"/>
      <c r="I55" s="391">
        <f t="shared" si="1"/>
        <v>0</v>
      </c>
      <c r="J55" s="391">
        <f t="shared" si="2"/>
        <v>0</v>
      </c>
      <c r="K55" s="391">
        <f t="shared" si="3"/>
        <v>0</v>
      </c>
      <c r="L55" s="391">
        <f t="shared" si="4"/>
        <v>0</v>
      </c>
      <c r="M55" s="391">
        <f t="shared" si="5"/>
        <v>0</v>
      </c>
    </row>
    <row r="56" spans="2:13" s="227" customFormat="1" ht="16">
      <c r="B56" s="228" t="s">
        <v>748</v>
      </c>
      <c r="D56" s="228" t="s">
        <v>100</v>
      </c>
      <c r="E56" s="233" t="s">
        <v>752</v>
      </c>
      <c r="H56" s="234"/>
      <c r="I56" s="391">
        <f t="shared" si="1"/>
        <v>0</v>
      </c>
      <c r="J56" s="391">
        <f t="shared" si="2"/>
        <v>0</v>
      </c>
      <c r="K56" s="391">
        <f t="shared" si="3"/>
        <v>0</v>
      </c>
      <c r="L56" s="391">
        <f t="shared" si="4"/>
        <v>0</v>
      </c>
      <c r="M56" s="391">
        <f t="shared" si="5"/>
        <v>0</v>
      </c>
    </row>
    <row r="57" spans="2:13" s="227" customFormat="1" ht="16">
      <c r="B57" s="228" t="s">
        <v>748</v>
      </c>
      <c r="D57" s="228" t="s">
        <v>100</v>
      </c>
      <c r="E57" s="233" t="s">
        <v>753</v>
      </c>
      <c r="H57" s="234"/>
      <c r="I57" s="391">
        <f t="shared" si="1"/>
        <v>0</v>
      </c>
      <c r="J57" s="391">
        <f t="shared" si="2"/>
        <v>0</v>
      </c>
      <c r="K57" s="391">
        <f t="shared" si="3"/>
        <v>0</v>
      </c>
      <c r="L57" s="391">
        <f t="shared" si="4"/>
        <v>0</v>
      </c>
      <c r="M57" s="391">
        <f t="shared" si="5"/>
        <v>0</v>
      </c>
    </row>
    <row r="58" spans="2:13" s="227" customFormat="1" ht="16">
      <c r="B58" s="229" t="s">
        <v>754</v>
      </c>
      <c r="C58" s="230"/>
      <c r="D58" s="229" t="s">
        <v>100</v>
      </c>
      <c r="E58" s="231" t="s">
        <v>749</v>
      </c>
      <c r="F58" s="230"/>
      <c r="G58" s="230"/>
      <c r="H58" s="232"/>
      <c r="I58" s="391">
        <f t="shared" si="1"/>
        <v>0</v>
      </c>
      <c r="J58" s="391">
        <f t="shared" si="2"/>
        <v>0</v>
      </c>
      <c r="K58" s="391">
        <f t="shared" si="3"/>
        <v>0</v>
      </c>
      <c r="L58" s="391">
        <f t="shared" si="4"/>
        <v>0</v>
      </c>
      <c r="M58" s="391">
        <f t="shared" si="5"/>
        <v>0</v>
      </c>
    </row>
    <row r="59" spans="2:13" s="227" customFormat="1" ht="16">
      <c r="B59" s="228" t="s">
        <v>754</v>
      </c>
      <c r="D59" s="228" t="s">
        <v>100</v>
      </c>
      <c r="E59" s="233" t="s">
        <v>750</v>
      </c>
      <c r="H59" s="234"/>
      <c r="I59" s="391">
        <f t="shared" si="1"/>
        <v>0</v>
      </c>
      <c r="J59" s="391">
        <f t="shared" si="2"/>
        <v>0</v>
      </c>
      <c r="K59" s="391">
        <f t="shared" si="3"/>
        <v>0</v>
      </c>
      <c r="L59" s="391">
        <f t="shared" si="4"/>
        <v>0</v>
      </c>
      <c r="M59" s="391">
        <f t="shared" si="5"/>
        <v>0</v>
      </c>
    </row>
    <row r="60" spans="2:13" s="227" customFormat="1" ht="16">
      <c r="B60" s="228" t="s">
        <v>754</v>
      </c>
      <c r="D60" s="228" t="s">
        <v>100</v>
      </c>
      <c r="E60" s="233" t="s">
        <v>751</v>
      </c>
      <c r="H60" s="234"/>
      <c r="I60" s="391">
        <f t="shared" si="1"/>
        <v>0</v>
      </c>
      <c r="J60" s="391">
        <f t="shared" si="2"/>
        <v>0</v>
      </c>
      <c r="K60" s="391">
        <f t="shared" si="3"/>
        <v>0</v>
      </c>
      <c r="L60" s="391">
        <f t="shared" si="4"/>
        <v>0</v>
      </c>
      <c r="M60" s="391">
        <f t="shared" si="5"/>
        <v>0</v>
      </c>
    </row>
    <row r="61" spans="2:13" s="227" customFormat="1" ht="16">
      <c r="B61" s="228" t="s">
        <v>754</v>
      </c>
      <c r="D61" s="228" t="s">
        <v>100</v>
      </c>
      <c r="E61" s="233" t="s">
        <v>752</v>
      </c>
      <c r="H61" s="234"/>
      <c r="I61" s="391">
        <f t="shared" si="1"/>
        <v>0</v>
      </c>
      <c r="J61" s="391">
        <f t="shared" si="2"/>
        <v>0</v>
      </c>
      <c r="K61" s="391">
        <f t="shared" si="3"/>
        <v>0</v>
      </c>
      <c r="L61" s="391">
        <f t="shared" si="4"/>
        <v>0</v>
      </c>
      <c r="M61" s="391">
        <f t="shared" si="5"/>
        <v>0</v>
      </c>
    </row>
    <row r="62" spans="2:13" s="227" customFormat="1" ht="16">
      <c r="B62" s="235" t="s">
        <v>754</v>
      </c>
      <c r="C62" s="236"/>
      <c r="D62" s="228" t="s">
        <v>100</v>
      </c>
      <c r="E62" s="237" t="s">
        <v>753</v>
      </c>
      <c r="F62" s="236"/>
      <c r="G62" s="236"/>
      <c r="H62" s="238"/>
      <c r="I62" s="391">
        <f t="shared" si="1"/>
        <v>0</v>
      </c>
      <c r="J62" s="391">
        <f t="shared" si="2"/>
        <v>0</v>
      </c>
      <c r="K62" s="391">
        <f t="shared" si="3"/>
        <v>0</v>
      </c>
      <c r="L62" s="391">
        <f t="shared" si="4"/>
        <v>0</v>
      </c>
      <c r="M62" s="391">
        <f t="shared" si="5"/>
        <v>0</v>
      </c>
    </row>
    <row r="63" spans="2:13" s="227" customFormat="1" ht="16">
      <c r="B63" s="228" t="s">
        <v>755</v>
      </c>
      <c r="D63" s="229" t="s">
        <v>100</v>
      </c>
      <c r="E63" s="233" t="s">
        <v>749</v>
      </c>
      <c r="H63" s="234"/>
      <c r="I63" s="391">
        <f t="shared" si="1"/>
        <v>0</v>
      </c>
      <c r="J63" s="391">
        <f t="shared" si="2"/>
        <v>0</v>
      </c>
      <c r="K63" s="391">
        <f t="shared" si="3"/>
        <v>0</v>
      </c>
      <c r="L63" s="391">
        <f t="shared" si="4"/>
        <v>0</v>
      </c>
      <c r="M63" s="391">
        <f t="shared" si="5"/>
        <v>0</v>
      </c>
    </row>
    <row r="64" spans="2:13" s="227" customFormat="1" ht="16">
      <c r="B64" s="228" t="s">
        <v>755</v>
      </c>
      <c r="D64" s="228" t="s">
        <v>100</v>
      </c>
      <c r="E64" s="233" t="s">
        <v>750</v>
      </c>
      <c r="H64" s="234"/>
      <c r="I64" s="391">
        <f t="shared" si="1"/>
        <v>0</v>
      </c>
      <c r="J64" s="391">
        <f t="shared" si="2"/>
        <v>0</v>
      </c>
      <c r="K64" s="391">
        <f t="shared" si="3"/>
        <v>0</v>
      </c>
      <c r="L64" s="391">
        <f t="shared" si="4"/>
        <v>0</v>
      </c>
      <c r="M64" s="391">
        <f t="shared" si="5"/>
        <v>0</v>
      </c>
    </row>
    <row r="65" spans="2:13" s="227" customFormat="1" ht="16">
      <c r="B65" s="228" t="s">
        <v>755</v>
      </c>
      <c r="D65" s="228" t="s">
        <v>100</v>
      </c>
      <c r="E65" s="233" t="s">
        <v>751</v>
      </c>
      <c r="H65" s="234"/>
      <c r="I65" s="391">
        <f t="shared" si="1"/>
        <v>0</v>
      </c>
      <c r="J65" s="391">
        <f t="shared" si="2"/>
        <v>0</v>
      </c>
      <c r="K65" s="391">
        <f t="shared" si="3"/>
        <v>0</v>
      </c>
      <c r="L65" s="391">
        <f t="shared" si="4"/>
        <v>0</v>
      </c>
      <c r="M65" s="391">
        <f t="shared" si="5"/>
        <v>0</v>
      </c>
    </row>
    <row r="66" spans="2:13" s="227" customFormat="1" ht="16">
      <c r="B66" s="228" t="s">
        <v>755</v>
      </c>
      <c r="D66" s="228" t="s">
        <v>100</v>
      </c>
      <c r="E66" s="233" t="s">
        <v>752</v>
      </c>
      <c r="H66" s="234"/>
      <c r="I66" s="391">
        <f t="shared" si="1"/>
        <v>0</v>
      </c>
      <c r="J66" s="391">
        <f t="shared" si="2"/>
        <v>0</v>
      </c>
      <c r="K66" s="391">
        <f t="shared" si="3"/>
        <v>0</v>
      </c>
      <c r="L66" s="391">
        <f t="shared" si="4"/>
        <v>0</v>
      </c>
      <c r="M66" s="391">
        <f t="shared" si="5"/>
        <v>0</v>
      </c>
    </row>
    <row r="67" spans="2:13" s="227" customFormat="1" ht="16">
      <c r="B67" s="228" t="s">
        <v>755</v>
      </c>
      <c r="D67" s="228" t="s">
        <v>100</v>
      </c>
      <c r="E67" s="233" t="s">
        <v>753</v>
      </c>
      <c r="H67" s="234"/>
      <c r="I67" s="391">
        <f t="shared" si="1"/>
        <v>0</v>
      </c>
      <c r="J67" s="391">
        <f t="shared" si="2"/>
        <v>0</v>
      </c>
      <c r="K67" s="391">
        <f t="shared" si="3"/>
        <v>0</v>
      </c>
      <c r="L67" s="391">
        <f t="shared" si="4"/>
        <v>0</v>
      </c>
      <c r="M67" s="391">
        <f t="shared" si="5"/>
        <v>0</v>
      </c>
    </row>
    <row r="68" spans="2:13" s="227" customFormat="1" ht="16">
      <c r="B68" s="229" t="s">
        <v>756</v>
      </c>
      <c r="C68" s="230"/>
      <c r="D68" s="229" t="s">
        <v>100</v>
      </c>
      <c r="E68" s="231" t="s">
        <v>749</v>
      </c>
      <c r="F68" s="230"/>
      <c r="G68" s="230"/>
      <c r="H68" s="232"/>
      <c r="I68" s="391">
        <f t="shared" si="1"/>
        <v>0</v>
      </c>
      <c r="J68" s="391">
        <f t="shared" si="2"/>
        <v>0</v>
      </c>
      <c r="K68" s="391">
        <f t="shared" si="3"/>
        <v>0</v>
      </c>
      <c r="L68" s="391">
        <f t="shared" si="4"/>
        <v>0</v>
      </c>
      <c r="M68" s="391">
        <f t="shared" si="5"/>
        <v>0</v>
      </c>
    </row>
    <row r="69" spans="2:13" s="227" customFormat="1" ht="16">
      <c r="B69" s="228" t="s">
        <v>756</v>
      </c>
      <c r="D69" s="228" t="s">
        <v>100</v>
      </c>
      <c r="E69" s="233" t="s">
        <v>750</v>
      </c>
      <c r="H69" s="234"/>
      <c r="I69" s="391">
        <f t="shared" si="1"/>
        <v>0</v>
      </c>
      <c r="J69" s="391">
        <f t="shared" si="2"/>
        <v>0</v>
      </c>
      <c r="K69" s="391">
        <f t="shared" si="3"/>
        <v>0</v>
      </c>
      <c r="L69" s="391">
        <f t="shared" si="4"/>
        <v>0</v>
      </c>
      <c r="M69" s="391">
        <f t="shared" si="5"/>
        <v>0</v>
      </c>
    </row>
    <row r="70" spans="2:13" s="227" customFormat="1" ht="16">
      <c r="B70" s="228" t="s">
        <v>756</v>
      </c>
      <c r="D70" s="228" t="s">
        <v>100</v>
      </c>
      <c r="E70" s="233" t="s">
        <v>751</v>
      </c>
      <c r="H70" s="234"/>
      <c r="I70" s="391">
        <f t="shared" si="1"/>
        <v>0</v>
      </c>
      <c r="J70" s="391">
        <f t="shared" si="2"/>
        <v>0</v>
      </c>
      <c r="K70" s="391">
        <f t="shared" si="3"/>
        <v>0</v>
      </c>
      <c r="L70" s="391">
        <f t="shared" si="4"/>
        <v>0</v>
      </c>
      <c r="M70" s="391">
        <f t="shared" si="5"/>
        <v>0</v>
      </c>
    </row>
    <row r="71" spans="2:13" s="227" customFormat="1" ht="16">
      <c r="B71" s="228" t="s">
        <v>756</v>
      </c>
      <c r="D71" s="228" t="s">
        <v>100</v>
      </c>
      <c r="E71" s="233" t="s">
        <v>752</v>
      </c>
      <c r="H71" s="234"/>
      <c r="I71" s="391">
        <f t="shared" si="1"/>
        <v>0</v>
      </c>
      <c r="J71" s="391">
        <f t="shared" si="2"/>
        <v>0</v>
      </c>
      <c r="K71" s="391">
        <f t="shared" si="3"/>
        <v>0</v>
      </c>
      <c r="L71" s="391">
        <f t="shared" si="4"/>
        <v>0</v>
      </c>
      <c r="M71" s="391">
        <f t="shared" si="5"/>
        <v>0</v>
      </c>
    </row>
    <row r="72" spans="2:13" s="227" customFormat="1" ht="16">
      <c r="B72" s="235" t="s">
        <v>756</v>
      </c>
      <c r="C72" s="236"/>
      <c r="D72" s="228" t="s">
        <v>100</v>
      </c>
      <c r="E72" s="237" t="s">
        <v>753</v>
      </c>
      <c r="F72" s="236"/>
      <c r="G72" s="236"/>
      <c r="H72" s="238"/>
      <c r="I72" s="391">
        <f t="shared" si="1"/>
        <v>0</v>
      </c>
      <c r="J72" s="391">
        <f t="shared" si="2"/>
        <v>0</v>
      </c>
      <c r="K72" s="391">
        <f t="shared" si="3"/>
        <v>0</v>
      </c>
      <c r="L72" s="391">
        <f t="shared" si="4"/>
        <v>0</v>
      </c>
      <c r="M72" s="391">
        <f t="shared" si="5"/>
        <v>0</v>
      </c>
    </row>
    <row r="73" spans="2:13" s="227" customFormat="1" ht="16">
      <c r="B73" s="229" t="s">
        <v>757</v>
      </c>
      <c r="C73" s="230"/>
      <c r="D73" s="229" t="s">
        <v>100</v>
      </c>
      <c r="E73" s="231" t="s">
        <v>749</v>
      </c>
      <c r="F73" s="230"/>
      <c r="G73" s="230"/>
      <c r="H73" s="232"/>
      <c r="I73" s="391">
        <f>INDEX($I$44:$I$48, MATCH($E73, $B$44:$B$48, 0)) * I36</f>
        <v>0</v>
      </c>
      <c r="J73" s="391">
        <f>INDEX($J$44:$J$48, MATCH($E73, $B$44:$B$48, 0)) * J36</f>
        <v>0</v>
      </c>
      <c r="K73" s="391">
        <f>INDEX($K$44:$K$48, MATCH($E73, $B$44:$B$48, 0)) * K36</f>
        <v>0</v>
      </c>
      <c r="L73" s="391">
        <f>INDEX($L$44:$L$48, MATCH($E73, $B$44:$B$48, 0)) * L36</f>
        <v>0</v>
      </c>
      <c r="M73" s="391">
        <f>INDEX($M$44:$M$48, MATCH($E73, $B$44:$B$48, 0)) * M36</f>
        <v>0</v>
      </c>
    </row>
    <row r="74" spans="2:13" s="227" customFormat="1" ht="16">
      <c r="B74" s="228" t="s">
        <v>757</v>
      </c>
      <c r="D74" s="228" t="s">
        <v>100</v>
      </c>
      <c r="E74" s="233" t="s">
        <v>750</v>
      </c>
      <c r="H74" s="234"/>
      <c r="I74" s="391">
        <f>INDEX($I$44:$I$48, MATCH($E74, $B$44:$B$48, 0)) * I37</f>
        <v>0</v>
      </c>
      <c r="J74" s="391">
        <f>INDEX($J$44:$J$48, MATCH($E74, $B$44:$B$48, 0)) * J37</f>
        <v>0</v>
      </c>
      <c r="K74" s="391">
        <f>INDEX($K$44:$K$48, MATCH($E74, $B$44:$B$48, 0)) * K37</f>
        <v>0</v>
      </c>
      <c r="L74" s="391">
        <f>INDEX($L$44:$L$48, MATCH($E74, $B$44:$B$48, 0)) * L37</f>
        <v>0</v>
      </c>
      <c r="M74" s="391">
        <f>INDEX($M$44:$M$48, MATCH($E74, $B$44:$B$48, 0)) * M37</f>
        <v>0</v>
      </c>
    </row>
    <row r="75" spans="2:13" s="227" customFormat="1" ht="16">
      <c r="B75" s="228" t="s">
        <v>757</v>
      </c>
      <c r="D75" s="228" t="s">
        <v>100</v>
      </c>
      <c r="E75" s="233" t="s">
        <v>751</v>
      </c>
      <c r="H75" s="234"/>
      <c r="I75" s="391">
        <f>INDEX($I$44:$I$48, MATCH($E75, $B$44:$B$48, 0)) * I38</f>
        <v>0</v>
      </c>
      <c r="J75" s="391">
        <f>INDEX($J$44:$J$48, MATCH($E75, $B$44:$B$48, 0)) * J38</f>
        <v>0</v>
      </c>
      <c r="K75" s="391">
        <f>INDEX($K$44:$K$48, MATCH($E75, $B$44:$B$48, 0)) * K38</f>
        <v>0</v>
      </c>
      <c r="L75" s="391">
        <f>INDEX($L$44:$L$48, MATCH($E75, $B$44:$B$48, 0)) * L38</f>
        <v>0</v>
      </c>
      <c r="M75" s="391">
        <f>INDEX($M$44:$M$48, MATCH($E75, $B$44:$B$48, 0)) * M38</f>
        <v>0</v>
      </c>
    </row>
    <row r="76" spans="2:13" s="227" customFormat="1" ht="16">
      <c r="B76" s="228" t="s">
        <v>757</v>
      </c>
      <c r="D76" s="228" t="s">
        <v>100</v>
      </c>
      <c r="E76" s="233" t="s">
        <v>752</v>
      </c>
      <c r="H76" s="234"/>
      <c r="I76" s="391">
        <f>INDEX($I$44:$I$48, MATCH($E76, $B$44:$B$48, 0)) * I39</f>
        <v>0</v>
      </c>
      <c r="J76" s="391">
        <f>INDEX($J$44:$J$48, MATCH($E76, $B$44:$B$48, 0)) * J39</f>
        <v>0</v>
      </c>
      <c r="K76" s="391">
        <f>INDEX($K$44:$K$48, MATCH($E76, $B$44:$B$48, 0)) * K39</f>
        <v>0</v>
      </c>
      <c r="L76" s="391">
        <f>INDEX($L$44:$L$48, MATCH($E76, $B$44:$B$48, 0)) * L39</f>
        <v>0</v>
      </c>
      <c r="M76" s="391">
        <f>INDEX($M$44:$M$48, MATCH($E76, $B$44:$B$48, 0)) * M39</f>
        <v>0</v>
      </c>
    </row>
    <row r="77" spans="2:13" s="227" customFormat="1" ht="16">
      <c r="B77" s="235" t="s">
        <v>757</v>
      </c>
      <c r="C77" s="236"/>
      <c r="D77" s="228" t="s">
        <v>100</v>
      </c>
      <c r="E77" s="237" t="s">
        <v>753</v>
      </c>
      <c r="F77" s="236"/>
      <c r="G77" s="236"/>
      <c r="H77" s="238"/>
      <c r="I77" s="391">
        <f>INDEX($I$44:$I$48, MATCH($E77, $B$44:$B$48, 0)) * I40</f>
        <v>0</v>
      </c>
      <c r="J77" s="391">
        <f>INDEX($J$44:$J$48, MATCH($E77, $B$44:$B$48, 0)) * J40</f>
        <v>0</v>
      </c>
      <c r="K77" s="391">
        <f>INDEX($K$44:$K$48, MATCH($E77, $B$44:$B$48, 0)) * K40</f>
        <v>0</v>
      </c>
      <c r="L77" s="391">
        <f>INDEX($L$44:$L$48, MATCH($E77, $B$44:$B$48, 0)) * L40</f>
        <v>0</v>
      </c>
      <c r="M77" s="391">
        <f>INDEX($M$44:$M$48, MATCH($E77, $B$44:$B$48, 0)) * M40</f>
        <v>0</v>
      </c>
    </row>
    <row r="78" spans="2:13" s="227" customFormat="1" ht="16">
      <c r="B78" s="228" t="s">
        <v>30</v>
      </c>
      <c r="D78" s="229" t="s">
        <v>100</v>
      </c>
      <c r="E78" s="233" t="s">
        <v>749</v>
      </c>
      <c r="H78" s="234"/>
      <c r="I78" s="391">
        <f>INDEX($I$44:$I$48, MATCH($E78, $B$44:$B$48, 0)) * I31</f>
        <v>0</v>
      </c>
      <c r="J78" s="391">
        <f>INDEX($J$44:$J$48, MATCH($E78, $B$44:$B$48, 0)) * J31</f>
        <v>0</v>
      </c>
      <c r="K78" s="391">
        <f>INDEX($K$44:$K$48, MATCH($E78, $B$44:$B$48, 0)) * K31</f>
        <v>0</v>
      </c>
      <c r="L78" s="391">
        <f>INDEX($L$44:$L$48, MATCH($E78, $B$44:$B$48, 0)) * L31</f>
        <v>0</v>
      </c>
      <c r="M78" s="391">
        <f>INDEX($M$44:$M$48, MATCH($E78, $B$44:$B$48, 0)) * M31</f>
        <v>0</v>
      </c>
    </row>
    <row r="79" spans="2:13" s="227" customFormat="1" ht="16">
      <c r="B79" s="228" t="s">
        <v>30</v>
      </c>
      <c r="D79" s="228" t="s">
        <v>100</v>
      </c>
      <c r="E79" s="233" t="s">
        <v>750</v>
      </c>
      <c r="H79" s="234"/>
      <c r="I79" s="391">
        <f>INDEX($I$44:$I$48, MATCH($E79, $B$44:$B$48, 0)) * I32</f>
        <v>0</v>
      </c>
      <c r="J79" s="391">
        <f>INDEX($J$44:$J$48, MATCH($E79, $B$44:$B$48, 0)) * J32</f>
        <v>0</v>
      </c>
      <c r="K79" s="391">
        <f>INDEX($K$44:$K$48, MATCH($E79, $B$44:$B$48, 0)) * K32</f>
        <v>0</v>
      </c>
      <c r="L79" s="391">
        <f>INDEX($L$44:$L$48, MATCH($E79, $B$44:$B$48, 0)) * L32</f>
        <v>0</v>
      </c>
      <c r="M79" s="391">
        <f>INDEX($M$44:$M$48, MATCH($E79, $B$44:$B$48, 0)) * M32</f>
        <v>0</v>
      </c>
    </row>
    <row r="80" spans="2:13" s="227" customFormat="1" ht="16">
      <c r="B80" s="228" t="s">
        <v>30</v>
      </c>
      <c r="D80" s="228" t="s">
        <v>100</v>
      </c>
      <c r="E80" s="233" t="s">
        <v>751</v>
      </c>
      <c r="H80" s="234"/>
      <c r="I80" s="391">
        <f>INDEX($I$44:$I$48, MATCH($E80, $B$44:$B$48, 0)) * I33</f>
        <v>0</v>
      </c>
      <c r="J80" s="391">
        <f>INDEX($J$44:$J$48, MATCH($E80, $B$44:$B$48, 0)) * J33</f>
        <v>0</v>
      </c>
      <c r="K80" s="391">
        <f>INDEX($K$44:$K$48, MATCH($E80, $B$44:$B$48, 0)) * K33</f>
        <v>0</v>
      </c>
      <c r="L80" s="391">
        <f>INDEX($L$44:$L$48, MATCH($E80, $B$44:$B$48, 0)) * L33</f>
        <v>0</v>
      </c>
      <c r="M80" s="391">
        <f>INDEX($M$44:$M$48, MATCH($E80, $B$44:$B$48, 0)) * M33</f>
        <v>0</v>
      </c>
    </row>
    <row r="81" spans="1:13" s="227" customFormat="1" ht="16">
      <c r="B81" s="228" t="s">
        <v>30</v>
      </c>
      <c r="D81" s="228" t="s">
        <v>100</v>
      </c>
      <c r="E81" s="233" t="s">
        <v>752</v>
      </c>
      <c r="H81" s="234"/>
      <c r="I81" s="391">
        <f>INDEX($I$44:$I$48, MATCH($E81, $B$44:$B$48, 0)) * I34</f>
        <v>0</v>
      </c>
      <c r="J81" s="391">
        <f>INDEX($J$44:$J$48, MATCH($E81, $B$44:$B$48, 0)) * J34</f>
        <v>0</v>
      </c>
      <c r="K81" s="391">
        <f>INDEX($K$44:$K$48, MATCH($E81, $B$44:$B$48, 0)) * K34</f>
        <v>0</v>
      </c>
      <c r="L81" s="391">
        <f>INDEX($L$44:$L$48, MATCH($E81, $B$44:$B$48, 0)) * L34</f>
        <v>0</v>
      </c>
      <c r="M81" s="391">
        <f>INDEX($M$44:$M$48, MATCH($E81, $B$44:$B$48, 0)) * M34</f>
        <v>0</v>
      </c>
    </row>
    <row r="82" spans="1:13" s="227" customFormat="1" ht="16">
      <c r="B82" s="235" t="s">
        <v>30</v>
      </c>
      <c r="C82" s="236"/>
      <c r="D82" s="228" t="s">
        <v>100</v>
      </c>
      <c r="E82" s="237" t="s">
        <v>753</v>
      </c>
      <c r="F82" s="236"/>
      <c r="G82" s="236"/>
      <c r="H82" s="234"/>
      <c r="I82" s="391">
        <f>INDEX($I$44:$I$48, MATCH($E82, $B$44:$B$48, 0)) * I35</f>
        <v>0</v>
      </c>
      <c r="J82" s="391">
        <f>INDEX($J$44:$J$48, MATCH($E82, $B$44:$B$48, 0)) * J35</f>
        <v>0</v>
      </c>
      <c r="K82" s="391">
        <f>INDEX($K$44:$K$48, MATCH($E82, $B$44:$B$48, 0)) * K35</f>
        <v>0</v>
      </c>
      <c r="L82" s="391">
        <f>INDEX($L$44:$L$48, MATCH($E82, $B$44:$B$48, 0)) * L35</f>
        <v>0</v>
      </c>
      <c r="M82" s="391">
        <f>INDEX($M$44:$M$48, MATCH($E82, $B$44:$B$48, 0)) * M35</f>
        <v>0</v>
      </c>
    </row>
    <row r="83" spans="1:13" s="227" customFormat="1" ht="16">
      <c r="B83" s="228"/>
      <c r="D83" s="229"/>
      <c r="E83" s="228"/>
      <c r="H83" s="239"/>
    </row>
    <row r="84" spans="1:13" s="227" customFormat="1" ht="16">
      <c r="A84" s="85" t="s">
        <v>760</v>
      </c>
      <c r="B84" s="86"/>
      <c r="C84" s="85"/>
      <c r="D84" s="86"/>
      <c r="E84" s="86"/>
      <c r="F84" s="85"/>
      <c r="G84" s="85"/>
      <c r="H84" s="85"/>
      <c r="I84" s="85"/>
      <c r="J84" s="85"/>
      <c r="K84" s="85"/>
      <c r="L84" s="85"/>
      <c r="M84" s="85"/>
    </row>
    <row r="85" spans="1:13" s="227" customFormat="1" ht="16">
      <c r="B85" s="228"/>
      <c r="D85" s="228"/>
      <c r="E85" s="228"/>
      <c r="H85" s="234"/>
      <c r="I85" s="234"/>
      <c r="J85" s="234"/>
      <c r="K85" s="234"/>
      <c r="L85" s="234"/>
      <c r="M85" s="234"/>
    </row>
    <row r="86" spans="1:13" s="227" customFormat="1" ht="16">
      <c r="B86" s="240" t="s">
        <v>748</v>
      </c>
      <c r="D86" s="228" t="s">
        <v>255</v>
      </c>
      <c r="E86" s="228"/>
      <c r="H86" s="234"/>
      <c r="I86" s="359" cm="1">
        <f t="array" ref="I86">IFERROR(SUMPRODUCT(($I$53:$I$82) * ($B$53:$B$82 =$B86)) /$I$49,0)</f>
        <v>0</v>
      </c>
      <c r="J86" s="359" cm="1">
        <f t="array" ref="J86">IFERROR(SUMPRODUCT(($J$53:$J$82) * ($B$53:$B$82 =$B86)) /$J$49,0)</f>
        <v>0</v>
      </c>
      <c r="K86" s="359" cm="1">
        <f t="array" ref="K86">IFERROR(SUMPRODUCT(($K$53:$K$82) * ($B$53:$B$82 =$B86)) /$K$49,0)</f>
        <v>0</v>
      </c>
      <c r="L86" s="359" cm="1">
        <f t="array" ref="L86">IFERROR(SUMPRODUCT(($L$53:$L$82) * ($B$53:$B$82 =$B86)) /$L$49,0)</f>
        <v>0</v>
      </c>
      <c r="M86" s="359" cm="1">
        <f t="array" ref="M86">IFERROR(SUMPRODUCT(($M$53:$M$82) * ($B$53:$B$82 =$B86)) /$M$49,0)</f>
        <v>0</v>
      </c>
    </row>
    <row r="87" spans="1:13" s="227" customFormat="1" ht="16">
      <c r="B87" s="240" t="s">
        <v>754</v>
      </c>
      <c r="D87" s="228" t="s">
        <v>255</v>
      </c>
      <c r="E87" s="228"/>
      <c r="H87" s="234"/>
      <c r="I87" s="359" cm="1">
        <f t="array" ref="I87">IFERROR(SUMPRODUCT(($I$53:$I$82) * ($B$53:$B$82 =$B87)) /$I$49,0)</f>
        <v>0</v>
      </c>
      <c r="J87" s="359" cm="1">
        <f t="array" ref="J87">IFERROR(SUMPRODUCT(($J$53:$J$82) * ($B$53:$B$82 =$B87)) /$J$49,0)</f>
        <v>0</v>
      </c>
      <c r="K87" s="359" cm="1">
        <f t="array" ref="K87">IFERROR(SUMPRODUCT(($K$53:$K$82) * ($B$53:$B$82 =$B87)) /$K$49,0)</f>
        <v>0</v>
      </c>
      <c r="L87" s="359" cm="1">
        <f t="array" ref="L87">IFERROR(SUMPRODUCT(($L$53:$L$82) * ($B$53:$B$82 =$B87)) /$L$49,0)</f>
        <v>0</v>
      </c>
      <c r="M87" s="359" cm="1">
        <f t="array" ref="M87">IFERROR(SUMPRODUCT(($M$53:$M$82) * ($B$53:$B$82 =$B87)) /$M$49,0)</f>
        <v>0</v>
      </c>
    </row>
    <row r="88" spans="1:13" s="227" customFormat="1" ht="16">
      <c r="B88" s="240" t="s">
        <v>755</v>
      </c>
      <c r="D88" s="228" t="s">
        <v>255</v>
      </c>
      <c r="E88" s="228"/>
      <c r="H88" s="234"/>
      <c r="I88" s="359" cm="1">
        <f t="array" ref="I88">IFERROR(SUMPRODUCT(($I$53:$I$82) * ($B$53:$B$82 =$B88)) /$I$49,0)</f>
        <v>0</v>
      </c>
      <c r="J88" s="359" cm="1">
        <f t="array" ref="J88">IFERROR(SUMPRODUCT(($J$53:$J$82) * ($B$53:$B$82 =$B88)) /$J$49,0)</f>
        <v>0</v>
      </c>
      <c r="K88" s="359" cm="1">
        <f t="array" ref="K88">IFERROR(SUMPRODUCT(($K$53:$K$82) * ($B$53:$B$82 =$B88)) /$K$49,0)</f>
        <v>0</v>
      </c>
      <c r="L88" s="359" cm="1">
        <f t="array" ref="L88">IFERROR(SUMPRODUCT(($L$53:$L$82) * ($B$53:$B$82 =$B88)) /$L$49,0)</f>
        <v>0</v>
      </c>
      <c r="M88" s="359" cm="1">
        <f t="array" ref="M88">IFERROR(SUMPRODUCT(($M$53:$M$82) * ($B$53:$B$82 =$B88)) /$M$49,0)</f>
        <v>0</v>
      </c>
    </row>
    <row r="89" spans="1:13" s="227" customFormat="1" ht="16">
      <c r="B89" s="240" t="s">
        <v>756</v>
      </c>
      <c r="D89" s="228" t="s">
        <v>255</v>
      </c>
      <c r="E89" s="228"/>
      <c r="H89" s="234"/>
      <c r="I89" s="359" cm="1">
        <f t="array" ref="I89">IFERROR(SUMPRODUCT(($I$53:$I$82) * ($B$53:$B$82 =$B89)) /$I$49,0)</f>
        <v>0</v>
      </c>
      <c r="J89" s="359" cm="1">
        <f t="array" ref="J89">IFERROR(SUMPRODUCT(($J$53:$J$82) * ($B$53:$B$82 =$B89)) /$J$49,0)</f>
        <v>0</v>
      </c>
      <c r="K89" s="359" cm="1">
        <f t="array" ref="K89">IFERROR(SUMPRODUCT(($K$53:$K$82) * ($B$53:$B$82 =$B89)) /$K$49,0)</f>
        <v>0</v>
      </c>
      <c r="L89" s="359" cm="1">
        <f t="array" ref="L89">IFERROR(SUMPRODUCT(($L$53:$L$82) * ($B$53:$B$82 =$B89)) /$L$49,0)</f>
        <v>0</v>
      </c>
      <c r="M89" s="359" cm="1">
        <f t="array" ref="M89">IFERROR(SUMPRODUCT(($M$53:$M$82) * ($B$53:$B$82 =$B89)) /$M$49,0)</f>
        <v>0</v>
      </c>
    </row>
    <row r="90" spans="1:13" s="227" customFormat="1" ht="16">
      <c r="B90" s="240" t="s">
        <v>757</v>
      </c>
      <c r="D90" s="228" t="s">
        <v>255</v>
      </c>
      <c r="E90" s="228"/>
      <c r="H90" s="234"/>
      <c r="I90" s="359" cm="1">
        <f t="array" ref="I90">IFERROR(SUMPRODUCT(($I$53:$I$82) * ($B$53:$B$82 =$B90)) /$I$49,0)</f>
        <v>0</v>
      </c>
      <c r="J90" s="359" cm="1">
        <f t="array" ref="J90">IFERROR(SUMPRODUCT(($J$53:$J$82) * ($B$53:$B$82 =$B90)) /$J$49,0)</f>
        <v>0</v>
      </c>
      <c r="K90" s="359" cm="1">
        <f t="array" ref="K90">IFERROR(SUMPRODUCT(($K$53:$K$82) * ($B$53:$B$82 =$B90)) /$K$49,0)</f>
        <v>0</v>
      </c>
      <c r="L90" s="359" cm="1">
        <f t="array" ref="L90">IFERROR(SUMPRODUCT(($L$53:$L$82) * ($B$53:$B$82 =$B90)) /$L$49,0)</f>
        <v>0</v>
      </c>
      <c r="M90" s="359" cm="1">
        <f t="array" ref="M90">IFERROR(SUMPRODUCT(($M$53:$M$82) * ($B$53:$B$82 =$B90)) /$M$49,0)</f>
        <v>0</v>
      </c>
    </row>
    <row r="91" spans="1:13" s="227" customFormat="1" ht="16">
      <c r="B91" s="240" t="s">
        <v>30</v>
      </c>
      <c r="D91" s="228" t="s">
        <v>255</v>
      </c>
      <c r="E91" s="228"/>
      <c r="H91" s="234"/>
      <c r="I91" s="359" cm="1">
        <f t="array" ref="I91">IFERROR(SUMPRODUCT(($I$53:$I$82) * ($B$53:$B$82 =$B91)) /$I$49,0)</f>
        <v>0</v>
      </c>
      <c r="J91" s="359" cm="1">
        <f t="array" ref="J91">IFERROR(SUMPRODUCT(($J$53:$J$82) * ($B$53:$B$82 =$B91)) /$J$49,0)</f>
        <v>0</v>
      </c>
      <c r="K91" s="359" cm="1">
        <f t="array" ref="K91">IFERROR(SUMPRODUCT(($K$53:$K$82) * ($B$53:$B$82 =$B91)) /$K$49,0)</f>
        <v>0</v>
      </c>
      <c r="L91" s="359" cm="1">
        <f t="array" ref="L91">IFERROR(SUMPRODUCT(($L$53:$L$82) * ($B$53:$B$82 =$B91)) /$L$49,0)</f>
        <v>0</v>
      </c>
      <c r="M91" s="359" cm="1">
        <f t="array" ref="M91">IFERROR(SUMPRODUCT(($M$53:$M$82) * ($B$53:$B$82 =$B91)) /$M$49,0)</f>
        <v>0</v>
      </c>
    </row>
    <row r="92" spans="1:13" s="227" customFormat="1" ht="16">
      <c r="B92" s="380" t="s">
        <v>761</v>
      </c>
      <c r="D92" s="380" t="s">
        <v>255</v>
      </c>
      <c r="E92" s="228"/>
      <c r="H92" s="234"/>
      <c r="I92" s="358">
        <f>SUM(I86:I91)</f>
        <v>0</v>
      </c>
      <c r="J92" s="358">
        <f t="shared" ref="J92:M92" si="6">SUM(J86:J91)</f>
        <v>0</v>
      </c>
      <c r="K92" s="358">
        <f t="shared" si="6"/>
        <v>0</v>
      </c>
      <c r="L92" s="358">
        <f t="shared" si="6"/>
        <v>0</v>
      </c>
      <c r="M92" s="358">
        <f t="shared" si="6"/>
        <v>0</v>
      </c>
    </row>
    <row r="95" spans="1:13">
      <c r="B95" s="24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9629-6281-4A77-A0A2-B0351CA7EAA1}">
  <sheetPr>
    <tabColor theme="7" tint="0.39997558519241921"/>
    <pageSetUpPr autoPageBreaks="0"/>
  </sheetPr>
  <dimension ref="A1:O29"/>
  <sheetViews>
    <sheetView showGridLines="0" zoomScale="50" zoomScaleNormal="50" workbookViewId="0"/>
  </sheetViews>
  <sheetFormatPr defaultRowHeight="14.5"/>
  <cols>
    <col min="1" max="1" width="39.81640625" customWidth="1"/>
    <col min="2" max="2" width="18" customWidth="1"/>
    <col min="3" max="3" width="15.26953125" customWidth="1"/>
    <col min="4" max="4" width="21.54296875" customWidth="1"/>
    <col min="5" max="5" width="15" customWidth="1"/>
    <col min="6" max="6" width="14.1796875" customWidth="1"/>
    <col min="7" max="7" width="13" customWidth="1"/>
    <col min="8" max="8" width="16.453125" customWidth="1"/>
    <col min="9" max="9" width="15.54296875" customWidth="1"/>
    <col min="10" max="10" width="12.7265625" customWidth="1"/>
    <col min="11" max="11" width="17.7265625" customWidth="1"/>
  </cols>
  <sheetData>
    <row r="1" spans="1:15" s="2" customFormat="1" ht="25">
      <c r="A1" s="24" t="s">
        <v>321</v>
      </c>
      <c r="B1" s="3"/>
      <c r="O1" s="4" t="s">
        <v>1</v>
      </c>
    </row>
    <row r="2" spans="1:15" s="2" customFormat="1" ht="25">
      <c r="A2" s="4" t="str">
        <f>Cover!$E$13</f>
        <v>Master</v>
      </c>
      <c r="B2" s="3"/>
    </row>
    <row r="3" spans="1:15" s="2" customFormat="1" ht="25">
      <c r="A3" s="4">
        <f>Cover!$E$15</f>
        <v>2027</v>
      </c>
      <c r="B3" s="4"/>
      <c r="C3" s="4"/>
      <c r="D3" s="4"/>
    </row>
    <row r="4" spans="1:15" s="5" customFormat="1" ht="25.5" thickBot="1">
      <c r="A4" s="339" t="s">
        <v>762</v>
      </c>
      <c r="B4" s="6"/>
    </row>
    <row r="7" spans="1:15">
      <c r="D7" s="160" t="s">
        <v>475</v>
      </c>
      <c r="E7" s="152" t="s">
        <v>65</v>
      </c>
      <c r="F7" s="152" t="s">
        <v>66</v>
      </c>
      <c r="G7" s="152" t="s">
        <v>67</v>
      </c>
      <c r="H7" s="152" t="s">
        <v>68</v>
      </c>
      <c r="I7" s="152" t="s">
        <v>70</v>
      </c>
      <c r="K7" s="514"/>
    </row>
    <row r="9" spans="1:15" s="110" customFormat="1" ht="13.5">
      <c r="B9" s="175"/>
    </row>
    <row r="10" spans="1:15" s="110" customFormat="1" ht="15.5">
      <c r="A10" s="180" t="s">
        <v>763</v>
      </c>
      <c r="B10" s="175"/>
    </row>
    <row r="11" spans="1:15" s="110" customFormat="1" ht="13.5">
      <c r="B11" s="175"/>
    </row>
    <row r="12" spans="1:15" s="110" customFormat="1" ht="13.5">
      <c r="B12" s="175"/>
    </row>
    <row r="13" spans="1:15" s="110" customFormat="1" ht="13.5">
      <c r="B13" s="175"/>
    </row>
    <row r="14" spans="1:15" s="110" customFormat="1" ht="37.5" customHeight="1">
      <c r="A14" s="144" t="s">
        <v>764</v>
      </c>
      <c r="B14" s="178" t="s">
        <v>765</v>
      </c>
      <c r="C14" s="178"/>
      <c r="D14" s="178" t="s">
        <v>545</v>
      </c>
      <c r="E14" s="510">
        <v>0</v>
      </c>
      <c r="F14" s="510">
        <v>0</v>
      </c>
      <c r="G14" s="510">
        <v>0</v>
      </c>
      <c r="H14" s="510">
        <v>0</v>
      </c>
      <c r="I14" s="510">
        <v>0</v>
      </c>
      <c r="K14" s="516"/>
    </row>
    <row r="15" spans="1:15" s="110" customFormat="1" ht="31.15" customHeight="1">
      <c r="A15" s="105" t="s">
        <v>766</v>
      </c>
      <c r="B15" s="176" t="s">
        <v>767</v>
      </c>
      <c r="C15" s="178"/>
      <c r="D15" s="178" t="s">
        <v>545</v>
      </c>
      <c r="E15" s="510">
        <v>0</v>
      </c>
      <c r="F15" s="510">
        <v>0</v>
      </c>
      <c r="G15" s="510">
        <v>0</v>
      </c>
      <c r="H15" s="510">
        <v>0</v>
      </c>
      <c r="I15" s="510">
        <v>0</v>
      </c>
      <c r="K15" s="515"/>
    </row>
    <row r="16" spans="1:15" s="110" customFormat="1" ht="27" customHeight="1">
      <c r="A16" s="181" t="s">
        <v>768</v>
      </c>
      <c r="B16" s="182" t="s">
        <v>769</v>
      </c>
      <c r="C16" s="182"/>
      <c r="D16" s="182" t="s">
        <v>545</v>
      </c>
      <c r="E16" s="511">
        <f>(E14-E15)</f>
        <v>0</v>
      </c>
      <c r="F16" s="511">
        <f>(F14-F15)</f>
        <v>0</v>
      </c>
      <c r="G16" s="511">
        <f>(G14-G15)</f>
        <v>0</v>
      </c>
      <c r="H16" s="511">
        <f>(H14-H15)</f>
        <v>0</v>
      </c>
      <c r="I16" s="511">
        <f>(I14-I15)</f>
        <v>0</v>
      </c>
      <c r="K16" s="516"/>
    </row>
    <row r="17" spans="1:11" s="110" customFormat="1" ht="13.5">
      <c r="B17" s="175"/>
      <c r="E17" s="384"/>
      <c r="F17" s="384"/>
      <c r="G17" s="384"/>
      <c r="H17" s="384"/>
      <c r="I17" s="384"/>
      <c r="K17" s="384"/>
    </row>
    <row r="18" spans="1:11" s="110" customFormat="1" ht="13.5">
      <c r="B18" s="175"/>
      <c r="E18" s="384"/>
      <c r="F18" s="384"/>
      <c r="G18" s="384"/>
      <c r="H18" s="384"/>
      <c r="I18" s="384"/>
      <c r="K18" s="384"/>
    </row>
    <row r="19" spans="1:11" s="110" customFormat="1" ht="15.5">
      <c r="A19" s="180" t="s">
        <v>770</v>
      </c>
      <c r="B19" s="175"/>
      <c r="E19" s="384"/>
      <c r="F19" s="384"/>
      <c r="G19" s="384"/>
      <c r="H19" s="384"/>
      <c r="I19" s="384"/>
      <c r="K19" s="384"/>
    </row>
    <row r="20" spans="1:11">
      <c r="A20" s="520"/>
      <c r="B20" s="518"/>
      <c r="C20" s="518"/>
      <c r="D20" s="518"/>
      <c r="E20" s="512"/>
      <c r="F20" s="512"/>
      <c r="G20" s="512"/>
      <c r="H20" s="512"/>
      <c r="I20" s="512"/>
      <c r="K20" s="512"/>
    </row>
    <row r="21" spans="1:11" ht="23.25" customHeight="1">
      <c r="A21" s="520" t="s">
        <v>771</v>
      </c>
      <c r="B21" s="518"/>
      <c r="C21" s="518"/>
      <c r="D21" s="518" t="s">
        <v>545</v>
      </c>
      <c r="E21" s="510">
        <v>0</v>
      </c>
      <c r="F21" s="510">
        <v>0</v>
      </c>
      <c r="G21" s="510">
        <v>0</v>
      </c>
      <c r="H21" s="510">
        <v>0</v>
      </c>
      <c r="I21" s="510">
        <v>0</v>
      </c>
      <c r="K21" s="515"/>
    </row>
    <row r="22" spans="1:11" ht="21.75" customHeight="1">
      <c r="A22" s="520" t="s">
        <v>768</v>
      </c>
      <c r="B22" s="518" t="s">
        <v>772</v>
      </c>
      <c r="C22" s="518"/>
      <c r="D22" s="518" t="s">
        <v>545</v>
      </c>
      <c r="E22" s="385">
        <f>E16</f>
        <v>0</v>
      </c>
      <c r="F22" s="385">
        <f>F16</f>
        <v>0</v>
      </c>
      <c r="G22" s="385">
        <f>G16</f>
        <v>0</v>
      </c>
      <c r="H22" s="385">
        <f>H16</f>
        <v>0</v>
      </c>
      <c r="I22" s="385">
        <f>I16</f>
        <v>0</v>
      </c>
      <c r="K22" s="384"/>
    </row>
    <row r="23" spans="1:11" ht="21" customHeight="1">
      <c r="A23" s="288" t="s">
        <v>773</v>
      </c>
      <c r="B23" s="519" t="s">
        <v>774</v>
      </c>
      <c r="C23" s="518" t="s">
        <v>775</v>
      </c>
      <c r="D23" s="519" t="s">
        <v>545</v>
      </c>
      <c r="E23" s="513">
        <f>E21-E22</f>
        <v>0</v>
      </c>
      <c r="F23" s="513">
        <f>F21-F22</f>
        <v>0</v>
      </c>
      <c r="G23" s="513">
        <f>G21-G22</f>
        <v>0</v>
      </c>
      <c r="H23" s="513">
        <f>H21-H22</f>
        <v>0</v>
      </c>
      <c r="I23" s="513">
        <f>I21-I22</f>
        <v>0</v>
      </c>
      <c r="K23" s="517"/>
    </row>
    <row r="24" spans="1:11">
      <c r="A24" s="520"/>
      <c r="B24" s="518"/>
      <c r="C24" s="518"/>
      <c r="D24" s="518"/>
      <c r="E24" s="512"/>
      <c r="F24" s="512"/>
      <c r="G24" s="512"/>
      <c r="H24" s="512"/>
      <c r="I24" s="512"/>
      <c r="K24" s="512"/>
    </row>
    <row r="25" spans="1:11">
      <c r="A25" s="521"/>
      <c r="E25" s="512"/>
      <c r="F25" s="512"/>
      <c r="G25" s="512"/>
      <c r="H25" s="512"/>
      <c r="I25" s="512"/>
      <c r="K25" s="512"/>
    </row>
    <row r="26" spans="1:11">
      <c r="A26" s="521"/>
      <c r="E26" s="512"/>
      <c r="F26" s="512"/>
      <c r="G26" s="512"/>
      <c r="H26" s="512"/>
      <c r="I26" s="512"/>
      <c r="K26" s="512"/>
    </row>
    <row r="27" spans="1:11">
      <c r="A27" s="521"/>
    </row>
    <row r="28" spans="1:11" ht="17.25" customHeight="1">
      <c r="A28" s="171" t="s">
        <v>776</v>
      </c>
      <c r="B28" s="18" t="s">
        <v>777</v>
      </c>
      <c r="D28" s="518" t="s">
        <v>545</v>
      </c>
      <c r="E28" s="510">
        <v>0</v>
      </c>
      <c r="F28" s="510">
        <v>0</v>
      </c>
      <c r="G28" s="510">
        <v>0</v>
      </c>
      <c r="H28" s="510">
        <v>0</v>
      </c>
      <c r="I28" s="510">
        <v>0</v>
      </c>
    </row>
    <row r="29" spans="1:11" ht="21" customHeight="1">
      <c r="A29" s="171" t="s">
        <v>778</v>
      </c>
      <c r="B29" s="18" t="s">
        <v>779</v>
      </c>
      <c r="D29" s="518" t="s">
        <v>545</v>
      </c>
      <c r="E29" s="510">
        <v>0</v>
      </c>
      <c r="F29" s="510">
        <v>0</v>
      </c>
      <c r="G29" s="510">
        <v>0</v>
      </c>
      <c r="H29" s="510">
        <v>0</v>
      </c>
      <c r="I29" s="510">
        <v>0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A1F8-31C4-4960-B387-D98B37DEF90C}">
  <sheetPr codeName="Sheet33">
    <tabColor theme="7" tint="0.39997558519241921"/>
    <pageSetUpPr autoPageBreaks="0" fitToPage="1"/>
  </sheetPr>
  <dimension ref="A1:XFC53"/>
  <sheetViews>
    <sheetView showGridLines="0" zoomScale="70" zoomScaleNormal="70" zoomScaleSheetLayoutView="90" workbookViewId="0">
      <selection activeCell="A2" sqref="A2"/>
    </sheetView>
  </sheetViews>
  <sheetFormatPr defaultColWidth="0" defaultRowHeight="0" customHeight="1" zeroHeight="1"/>
  <cols>
    <col min="1" max="1" width="14.453125" style="263" customWidth="1"/>
    <col min="2" max="2" width="20.54296875" style="263" customWidth="1"/>
    <col min="3" max="5" width="9.453125" style="263" customWidth="1"/>
    <col min="6" max="6" width="14.453125" style="263" customWidth="1"/>
    <col min="7" max="7" width="23.453125" style="263" customWidth="1"/>
    <col min="8" max="8" width="2.54296875" style="263" customWidth="1"/>
    <col min="9" max="13" width="9.453125" style="263" customWidth="1"/>
    <col min="14" max="14" width="7" style="263" customWidth="1"/>
    <col min="15" max="16383" width="9.453125" style="263" hidden="1"/>
    <col min="16384" max="16384" width="21.54296875" style="263" hidden="1"/>
  </cols>
  <sheetData>
    <row r="1" spans="1:13" s="260" customFormat="1" ht="25.5">
      <c r="A1" s="24" t="s">
        <v>321</v>
      </c>
      <c r="B1" s="258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 s="260" customFormat="1" ht="25.5">
      <c r="A2" s="4" t="str">
        <f>Cover!$E$13</f>
        <v>Master</v>
      </c>
      <c r="B2" s="258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 s="260" customFormat="1" ht="25.5">
      <c r="A3" s="4">
        <f>Cover!$E$15</f>
        <v>2027</v>
      </c>
      <c r="B3" s="261"/>
      <c r="C3" s="261"/>
      <c r="D3" s="261"/>
      <c r="E3" s="259"/>
      <c r="F3" s="259"/>
      <c r="G3" s="259"/>
      <c r="H3" s="259"/>
      <c r="I3" s="259"/>
      <c r="J3" s="259"/>
      <c r="K3" s="259"/>
      <c r="L3" s="259"/>
      <c r="M3" s="259"/>
    </row>
    <row r="4" spans="1:13" s="260" customFormat="1" ht="23.5">
      <c r="A4" s="261" t="s">
        <v>780</v>
      </c>
      <c r="B4" s="258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</row>
    <row r="5" spans="1:13" ht="15.7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</row>
    <row r="6" spans="1:13" ht="12" customHeight="1">
      <c r="A6" s="264"/>
      <c r="B6" s="265"/>
      <c r="C6" s="265"/>
      <c r="D6" s="265"/>
      <c r="E6" s="265"/>
      <c r="F6" s="265"/>
      <c r="G6" s="265"/>
      <c r="H6" s="265"/>
    </row>
    <row r="7" spans="1:13" ht="9" customHeight="1">
      <c r="A7" s="265"/>
      <c r="B7" s="265"/>
      <c r="C7" s="265"/>
      <c r="D7" s="265"/>
      <c r="E7" s="265"/>
      <c r="F7" s="265"/>
      <c r="G7" s="265"/>
      <c r="H7" s="265"/>
    </row>
    <row r="8" spans="1:13" ht="14">
      <c r="A8" s="266" t="s">
        <v>781</v>
      </c>
      <c r="B8" s="265"/>
      <c r="C8" s="265"/>
      <c r="D8" s="265"/>
      <c r="E8" s="265"/>
      <c r="F8" s="265"/>
      <c r="G8" s="265"/>
      <c r="H8" s="265"/>
    </row>
    <row r="9" spans="1:13" ht="9" customHeight="1">
      <c r="A9" s="267"/>
      <c r="B9" s="265"/>
      <c r="C9" s="265"/>
      <c r="D9" s="265"/>
      <c r="E9" s="265"/>
      <c r="F9" s="265"/>
      <c r="G9" s="265"/>
      <c r="H9" s="265"/>
    </row>
    <row r="10" spans="1:13" ht="14">
      <c r="A10" s="268"/>
      <c r="B10" s="269"/>
      <c r="C10" s="269"/>
      <c r="D10" s="269"/>
      <c r="E10" s="269"/>
      <c r="F10" s="269"/>
      <c r="G10" s="269"/>
      <c r="H10" s="269"/>
    </row>
    <row r="11" spans="1:13" ht="14">
      <c r="A11" s="265"/>
      <c r="B11" s="265"/>
      <c r="C11" s="265"/>
      <c r="D11" s="265"/>
      <c r="E11" s="265"/>
      <c r="F11" s="265"/>
      <c r="G11" s="265"/>
      <c r="H11" s="265"/>
      <c r="I11" s="558" t="s">
        <v>597</v>
      </c>
      <c r="J11" s="559"/>
      <c r="K11" s="559"/>
      <c r="L11" s="559"/>
      <c r="M11" s="560"/>
    </row>
    <row r="12" spans="1:13" ht="14">
      <c r="G12" s="270" t="s">
        <v>322</v>
      </c>
      <c r="I12" s="271">
        <v>2027</v>
      </c>
      <c r="J12" s="272">
        <v>2028</v>
      </c>
      <c r="K12" s="272">
        <v>2029</v>
      </c>
      <c r="L12" s="272">
        <v>2030</v>
      </c>
      <c r="M12" s="273">
        <v>2031</v>
      </c>
    </row>
    <row r="13" spans="1:13" ht="14">
      <c r="B13" s="274" t="s">
        <v>782</v>
      </c>
      <c r="G13" s="275"/>
    </row>
    <row r="14" spans="1:13" ht="14">
      <c r="A14" s="270">
        <v>1</v>
      </c>
      <c r="B14" s="561" t="s">
        <v>783</v>
      </c>
      <c r="C14" s="562"/>
      <c r="D14" s="562"/>
      <c r="E14" s="562"/>
      <c r="F14" s="563"/>
      <c r="G14" s="276" t="s">
        <v>100</v>
      </c>
      <c r="I14" s="277">
        <v>0</v>
      </c>
      <c r="J14" s="277">
        <v>0</v>
      </c>
      <c r="K14" s="277">
        <v>0</v>
      </c>
      <c r="L14" s="277">
        <v>0</v>
      </c>
      <c r="M14" s="277">
        <v>0</v>
      </c>
    </row>
    <row r="15" spans="1:13" ht="14">
      <c r="A15" s="270">
        <v>2</v>
      </c>
      <c r="B15" s="561" t="s">
        <v>784</v>
      </c>
      <c r="C15" s="562"/>
      <c r="D15" s="562"/>
      <c r="E15" s="562"/>
      <c r="F15" s="563"/>
      <c r="G15" s="276" t="s">
        <v>100</v>
      </c>
      <c r="I15" s="277">
        <v>0</v>
      </c>
      <c r="J15" s="277">
        <v>0</v>
      </c>
      <c r="K15" s="277">
        <v>0</v>
      </c>
      <c r="L15" s="277">
        <v>0</v>
      </c>
      <c r="M15" s="277">
        <v>0</v>
      </c>
    </row>
    <row r="16" spans="1:13" ht="14">
      <c r="A16" s="270">
        <v>3</v>
      </c>
      <c r="B16" s="561" t="s">
        <v>785</v>
      </c>
      <c r="C16" s="562"/>
      <c r="D16" s="562"/>
      <c r="E16" s="562"/>
      <c r="F16" s="563"/>
      <c r="G16" s="276" t="s">
        <v>100</v>
      </c>
      <c r="I16" s="277">
        <v>0</v>
      </c>
      <c r="J16" s="277">
        <v>0</v>
      </c>
      <c r="K16" s="277">
        <v>0</v>
      </c>
      <c r="L16" s="277">
        <v>0</v>
      </c>
      <c r="M16" s="277">
        <v>0</v>
      </c>
    </row>
    <row r="17" spans="1:13" ht="14">
      <c r="A17" s="270">
        <v>4</v>
      </c>
      <c r="B17" s="561" t="s">
        <v>786</v>
      </c>
      <c r="C17" s="562"/>
      <c r="D17" s="562"/>
      <c r="E17" s="562"/>
      <c r="F17" s="563"/>
      <c r="G17" s="276" t="s">
        <v>100</v>
      </c>
      <c r="I17" s="277">
        <v>0</v>
      </c>
      <c r="J17" s="277">
        <v>0</v>
      </c>
      <c r="K17" s="277">
        <v>0</v>
      </c>
      <c r="L17" s="277">
        <v>0</v>
      </c>
      <c r="M17" s="277">
        <v>0</v>
      </c>
    </row>
    <row r="18" spans="1:13" ht="14">
      <c r="A18" s="270">
        <v>5</v>
      </c>
      <c r="B18" s="561" t="s">
        <v>787</v>
      </c>
      <c r="C18" s="562"/>
      <c r="D18" s="562"/>
      <c r="E18" s="562"/>
      <c r="F18" s="563"/>
      <c r="G18" s="276" t="s">
        <v>100</v>
      </c>
      <c r="I18" s="475"/>
      <c r="J18" s="475"/>
      <c r="K18" s="475"/>
      <c r="L18" s="475"/>
      <c r="M18" s="475"/>
    </row>
    <row r="19" spans="1:13" ht="14">
      <c r="A19" s="270">
        <v>6</v>
      </c>
      <c r="B19" s="561" t="s">
        <v>788</v>
      </c>
      <c r="C19" s="562"/>
      <c r="D19" s="562"/>
      <c r="E19" s="562"/>
      <c r="F19" s="563"/>
      <c r="G19" s="276" t="s">
        <v>100</v>
      </c>
      <c r="I19" s="277">
        <v>0</v>
      </c>
      <c r="J19" s="277">
        <v>0</v>
      </c>
      <c r="K19" s="277">
        <v>0</v>
      </c>
      <c r="L19" s="277">
        <v>0</v>
      </c>
      <c r="M19" s="277">
        <v>0</v>
      </c>
    </row>
    <row r="20" spans="1:13" ht="14">
      <c r="A20" s="270">
        <v>7</v>
      </c>
      <c r="B20" s="561" t="s">
        <v>789</v>
      </c>
      <c r="C20" s="562"/>
      <c r="D20" s="562"/>
      <c r="E20" s="562"/>
      <c r="F20" s="563"/>
      <c r="G20" s="276" t="s">
        <v>100</v>
      </c>
      <c r="I20" s="475"/>
      <c r="J20" s="475"/>
      <c r="K20" s="475"/>
      <c r="L20" s="475"/>
      <c r="M20" s="475"/>
    </row>
    <row r="21" spans="1:13" ht="14">
      <c r="A21" s="270">
        <v>8</v>
      </c>
      <c r="B21" s="561" t="s">
        <v>790</v>
      </c>
      <c r="C21" s="562"/>
      <c r="D21" s="562"/>
      <c r="E21" s="562"/>
      <c r="F21" s="563"/>
      <c r="G21" s="276" t="s">
        <v>100</v>
      </c>
      <c r="I21" s="277">
        <v>0</v>
      </c>
      <c r="J21" s="277">
        <v>0</v>
      </c>
      <c r="K21" s="277">
        <v>0</v>
      </c>
      <c r="L21" s="277">
        <v>0</v>
      </c>
      <c r="M21" s="277">
        <v>0</v>
      </c>
    </row>
    <row r="22" spans="1:13" ht="14">
      <c r="A22" s="270">
        <v>9</v>
      </c>
      <c r="B22" s="561" t="s">
        <v>791</v>
      </c>
      <c r="C22" s="562"/>
      <c r="D22" s="562"/>
      <c r="E22" s="562"/>
      <c r="F22" s="563"/>
      <c r="G22" s="276" t="s">
        <v>100</v>
      </c>
      <c r="I22" s="475"/>
      <c r="J22" s="475"/>
      <c r="K22" s="475"/>
      <c r="L22" s="475"/>
      <c r="M22" s="475"/>
    </row>
    <row r="23" spans="1:13" ht="14">
      <c r="A23" s="270">
        <v>10</v>
      </c>
      <c r="B23" s="561" t="s">
        <v>792</v>
      </c>
      <c r="C23" s="562"/>
      <c r="D23" s="562"/>
      <c r="E23" s="562"/>
      <c r="F23" s="563"/>
      <c r="G23" s="276" t="s">
        <v>100</v>
      </c>
      <c r="I23" s="475"/>
      <c r="J23" s="475"/>
      <c r="K23" s="475"/>
      <c r="L23" s="475"/>
      <c r="M23" s="475"/>
    </row>
    <row r="24" spans="1:13" ht="14">
      <c r="A24" s="270">
        <v>11</v>
      </c>
      <c r="B24" s="561" t="s">
        <v>793</v>
      </c>
      <c r="C24" s="562"/>
      <c r="D24" s="562"/>
      <c r="E24" s="562"/>
      <c r="F24" s="563"/>
      <c r="G24" s="276" t="s">
        <v>100</v>
      </c>
      <c r="I24" s="475"/>
      <c r="J24" s="475"/>
      <c r="K24" s="475"/>
      <c r="L24" s="475"/>
      <c r="M24" s="475"/>
    </row>
    <row r="25" spans="1:13" ht="14">
      <c r="A25" s="270">
        <v>12</v>
      </c>
      <c r="B25" s="561" t="s">
        <v>794</v>
      </c>
      <c r="C25" s="562"/>
      <c r="D25" s="562"/>
      <c r="E25" s="562"/>
      <c r="F25" s="563"/>
      <c r="G25" s="276" t="s">
        <v>100</v>
      </c>
      <c r="I25" s="475"/>
      <c r="J25" s="475"/>
      <c r="K25" s="475"/>
      <c r="L25" s="475"/>
      <c r="M25" s="475"/>
    </row>
    <row r="26" spans="1:13" ht="14">
      <c r="A26" s="270">
        <v>13</v>
      </c>
      <c r="B26" s="561" t="s">
        <v>795</v>
      </c>
      <c r="C26" s="562"/>
      <c r="D26" s="562"/>
      <c r="E26" s="562"/>
      <c r="F26" s="563"/>
      <c r="G26" s="276" t="s">
        <v>100</v>
      </c>
      <c r="I26" s="475"/>
      <c r="J26" s="475"/>
      <c r="K26" s="475"/>
      <c r="L26" s="475"/>
      <c r="M26" s="475"/>
    </row>
    <row r="27" spans="1:13" ht="14">
      <c r="A27" s="270">
        <v>14</v>
      </c>
      <c r="B27" s="561" t="s">
        <v>796</v>
      </c>
      <c r="C27" s="562"/>
      <c r="D27" s="562"/>
      <c r="E27" s="562"/>
      <c r="F27" s="563"/>
      <c r="G27" s="276" t="s">
        <v>100</v>
      </c>
      <c r="I27" s="277">
        <v>0</v>
      </c>
      <c r="J27" s="277">
        <v>0</v>
      </c>
      <c r="K27" s="277">
        <v>0</v>
      </c>
      <c r="L27" s="277">
        <v>0</v>
      </c>
      <c r="M27" s="277">
        <v>0</v>
      </c>
    </row>
    <row r="28" spans="1:13" ht="14">
      <c r="A28" s="278"/>
      <c r="B28" s="278"/>
      <c r="C28" s="278"/>
      <c r="D28" s="278"/>
      <c r="E28" s="278"/>
      <c r="F28" s="278"/>
      <c r="G28" s="276"/>
      <c r="I28" s="279"/>
      <c r="J28" s="279"/>
      <c r="K28" s="279"/>
      <c r="L28" s="279"/>
      <c r="M28" s="279"/>
    </row>
    <row r="29" spans="1:13" ht="14">
      <c r="F29" s="260" t="s">
        <v>797</v>
      </c>
      <c r="G29" s="276" t="s">
        <v>100</v>
      </c>
      <c r="H29" s="280"/>
      <c r="I29" s="368">
        <f>SUM(I14:I27)</f>
        <v>0</v>
      </c>
      <c r="J29" s="368">
        <f>SUM(J14:J27)</f>
        <v>0</v>
      </c>
      <c r="K29" s="368">
        <f>SUM(K14:K27)</f>
        <v>0</v>
      </c>
      <c r="L29" s="368">
        <f>SUM(L14:L27)</f>
        <v>0</v>
      </c>
      <c r="M29" s="368">
        <f>SUM(M14:M27)</f>
        <v>0</v>
      </c>
    </row>
    <row r="31" spans="1:13" ht="14">
      <c r="A31" s="266"/>
      <c r="B31" s="265"/>
      <c r="C31" s="265"/>
      <c r="D31" s="265"/>
      <c r="E31" s="265"/>
      <c r="F31" s="265"/>
      <c r="G31" s="265"/>
      <c r="H31" s="265"/>
    </row>
    <row r="32" spans="1:13" ht="14">
      <c r="A32" s="265"/>
      <c r="B32" s="269"/>
      <c r="C32" s="269"/>
      <c r="D32" s="269"/>
      <c r="E32" s="269"/>
      <c r="F32" s="269"/>
      <c r="G32" s="269"/>
      <c r="H32" s="265"/>
    </row>
    <row r="33" spans="1:13" ht="14">
      <c r="A33" s="381"/>
      <c r="B33" s="265"/>
      <c r="C33" s="265"/>
      <c r="D33" s="265"/>
      <c r="E33" s="265"/>
      <c r="F33" s="265"/>
      <c r="G33" s="265"/>
      <c r="H33" s="265"/>
    </row>
    <row r="34" spans="1:13" ht="14">
      <c r="A34" s="265"/>
      <c r="B34" s="265"/>
      <c r="C34" s="265"/>
      <c r="D34" s="265"/>
      <c r="E34" s="265"/>
      <c r="F34" s="265"/>
      <c r="G34" s="265"/>
      <c r="H34" s="265"/>
    </row>
    <row r="35" spans="1:13" ht="14">
      <c r="A35" s="265"/>
      <c r="B35" s="266" t="s">
        <v>798</v>
      </c>
      <c r="C35" s="265"/>
      <c r="D35" s="265"/>
      <c r="E35" s="265"/>
      <c r="F35" s="265"/>
      <c r="G35" s="265"/>
      <c r="H35" s="265"/>
      <c r="I35" s="558" t="s">
        <v>597</v>
      </c>
      <c r="J35" s="559"/>
      <c r="K35" s="559"/>
      <c r="L35" s="559"/>
      <c r="M35" s="560"/>
    </row>
    <row r="36" spans="1:13" ht="14">
      <c r="G36" s="270" t="s">
        <v>322</v>
      </c>
      <c r="I36" s="271">
        <v>2027</v>
      </c>
      <c r="J36" s="272">
        <v>2028</v>
      </c>
      <c r="K36" s="272">
        <v>2029</v>
      </c>
      <c r="L36" s="272">
        <v>2030</v>
      </c>
      <c r="M36" s="273">
        <v>2031</v>
      </c>
    </row>
    <row r="37" spans="1:13" ht="14">
      <c r="B37" s="274" t="s">
        <v>782</v>
      </c>
      <c r="G37" s="275"/>
    </row>
    <row r="38" spans="1:13" ht="14">
      <c r="A38" s="270">
        <v>1</v>
      </c>
      <c r="B38" s="561" t="s">
        <v>783</v>
      </c>
      <c r="C38" s="562"/>
      <c r="D38" s="562"/>
      <c r="E38" s="562"/>
      <c r="F38" s="563"/>
      <c r="G38" s="276" t="s">
        <v>100</v>
      </c>
      <c r="I38" s="277">
        <v>0</v>
      </c>
      <c r="J38" s="277">
        <v>0</v>
      </c>
      <c r="K38" s="277">
        <v>0</v>
      </c>
      <c r="L38" s="277">
        <v>0</v>
      </c>
      <c r="M38" s="277">
        <v>0</v>
      </c>
    </row>
    <row r="39" spans="1:13" ht="14">
      <c r="A39" s="270">
        <v>2</v>
      </c>
      <c r="B39" s="561" t="s">
        <v>784</v>
      </c>
      <c r="C39" s="562"/>
      <c r="D39" s="562"/>
      <c r="E39" s="562"/>
      <c r="F39" s="563"/>
      <c r="G39" s="276" t="s">
        <v>100</v>
      </c>
      <c r="I39" s="277">
        <v>0</v>
      </c>
      <c r="J39" s="277">
        <v>0</v>
      </c>
      <c r="K39" s="277">
        <v>0</v>
      </c>
      <c r="L39" s="277">
        <v>0</v>
      </c>
      <c r="M39" s="277">
        <v>0</v>
      </c>
    </row>
    <row r="40" spans="1:13" ht="13.5" customHeight="1">
      <c r="A40" s="270">
        <v>3</v>
      </c>
      <c r="B40" s="561" t="s">
        <v>785</v>
      </c>
      <c r="C40" s="562"/>
      <c r="D40" s="562"/>
      <c r="E40" s="562"/>
      <c r="F40" s="563"/>
      <c r="G40" s="276" t="s">
        <v>100</v>
      </c>
      <c r="I40" s="277">
        <v>0</v>
      </c>
      <c r="J40" s="277">
        <v>0</v>
      </c>
      <c r="K40" s="277">
        <v>0</v>
      </c>
      <c r="L40" s="277">
        <v>0</v>
      </c>
      <c r="M40" s="277">
        <v>0</v>
      </c>
    </row>
    <row r="41" spans="1:13" ht="14">
      <c r="A41" s="270">
        <v>4</v>
      </c>
      <c r="B41" s="561" t="s">
        <v>786</v>
      </c>
      <c r="C41" s="562"/>
      <c r="D41" s="562"/>
      <c r="E41" s="562"/>
      <c r="F41" s="563"/>
      <c r="G41" s="276" t="s">
        <v>100</v>
      </c>
      <c r="I41" s="277">
        <v>0</v>
      </c>
      <c r="J41" s="277">
        <v>0</v>
      </c>
      <c r="K41" s="277">
        <v>0</v>
      </c>
      <c r="L41" s="277">
        <v>0</v>
      </c>
      <c r="M41" s="277">
        <v>0</v>
      </c>
    </row>
    <row r="42" spans="1:13" ht="14">
      <c r="A42" s="270">
        <v>5</v>
      </c>
      <c r="B42" s="561" t="s">
        <v>787</v>
      </c>
      <c r="C42" s="562"/>
      <c r="D42" s="562"/>
      <c r="E42" s="562"/>
      <c r="F42" s="563"/>
      <c r="G42" s="276" t="s">
        <v>100</v>
      </c>
      <c r="I42" s="475"/>
      <c r="J42" s="475"/>
      <c r="K42" s="475"/>
      <c r="L42" s="475"/>
      <c r="M42" s="475"/>
    </row>
    <row r="43" spans="1:13" ht="14">
      <c r="A43" s="270">
        <v>6</v>
      </c>
      <c r="B43" s="561" t="s">
        <v>788</v>
      </c>
      <c r="C43" s="562"/>
      <c r="D43" s="562"/>
      <c r="E43" s="562"/>
      <c r="F43" s="563"/>
      <c r="G43" s="276" t="s">
        <v>100</v>
      </c>
      <c r="I43" s="277">
        <v>0</v>
      </c>
      <c r="J43" s="277">
        <v>0</v>
      </c>
      <c r="K43" s="277">
        <v>0</v>
      </c>
      <c r="L43" s="277">
        <v>0</v>
      </c>
      <c r="M43" s="277">
        <v>0</v>
      </c>
    </row>
    <row r="44" spans="1:13" ht="14">
      <c r="A44" s="270">
        <v>7</v>
      </c>
      <c r="B44" s="561" t="s">
        <v>789</v>
      </c>
      <c r="C44" s="562"/>
      <c r="D44" s="562"/>
      <c r="E44" s="562"/>
      <c r="F44" s="563"/>
      <c r="G44" s="276" t="s">
        <v>100</v>
      </c>
      <c r="I44" s="475"/>
      <c r="J44" s="475"/>
      <c r="K44" s="475"/>
      <c r="L44" s="475"/>
      <c r="M44" s="475"/>
    </row>
    <row r="45" spans="1:13" ht="14">
      <c r="A45" s="270">
        <v>8</v>
      </c>
      <c r="B45" s="561" t="s">
        <v>790</v>
      </c>
      <c r="C45" s="562"/>
      <c r="D45" s="562"/>
      <c r="E45" s="562"/>
      <c r="F45" s="563"/>
      <c r="G45" s="276" t="s">
        <v>100</v>
      </c>
      <c r="I45" s="277">
        <v>0</v>
      </c>
      <c r="J45" s="277">
        <v>0</v>
      </c>
      <c r="K45" s="277">
        <v>0</v>
      </c>
      <c r="L45" s="277">
        <v>0</v>
      </c>
      <c r="M45" s="277">
        <v>0</v>
      </c>
    </row>
    <row r="46" spans="1:13" ht="14">
      <c r="A46" s="270">
        <v>9</v>
      </c>
      <c r="B46" s="561" t="s">
        <v>791</v>
      </c>
      <c r="C46" s="562"/>
      <c r="D46" s="562"/>
      <c r="E46" s="562"/>
      <c r="F46" s="563"/>
      <c r="G46" s="276" t="s">
        <v>100</v>
      </c>
      <c r="I46" s="475"/>
      <c r="J46" s="475"/>
      <c r="K46" s="475"/>
      <c r="L46" s="475"/>
      <c r="M46" s="475"/>
    </row>
    <row r="47" spans="1:13" ht="14">
      <c r="A47" s="270">
        <v>10</v>
      </c>
      <c r="B47" s="561" t="s">
        <v>792</v>
      </c>
      <c r="C47" s="562"/>
      <c r="D47" s="562"/>
      <c r="E47" s="562"/>
      <c r="F47" s="563"/>
      <c r="G47" s="276" t="s">
        <v>100</v>
      </c>
      <c r="I47" s="475"/>
      <c r="J47" s="475"/>
      <c r="K47" s="475"/>
      <c r="L47" s="475"/>
      <c r="M47" s="475"/>
    </row>
    <row r="48" spans="1:13" ht="14">
      <c r="A48" s="270">
        <v>11</v>
      </c>
      <c r="B48" s="561" t="s">
        <v>793</v>
      </c>
      <c r="C48" s="562"/>
      <c r="D48" s="562"/>
      <c r="E48" s="562"/>
      <c r="F48" s="563"/>
      <c r="G48" s="276" t="s">
        <v>100</v>
      </c>
      <c r="I48" s="475"/>
      <c r="J48" s="475"/>
      <c r="K48" s="475"/>
      <c r="L48" s="475"/>
      <c r="M48" s="475"/>
    </row>
    <row r="49" spans="1:13" ht="14">
      <c r="A49" s="270">
        <v>12</v>
      </c>
      <c r="B49" s="561" t="s">
        <v>794</v>
      </c>
      <c r="C49" s="562"/>
      <c r="D49" s="562"/>
      <c r="E49" s="562"/>
      <c r="F49" s="563"/>
      <c r="G49" s="276" t="s">
        <v>100</v>
      </c>
      <c r="I49" s="475"/>
      <c r="J49" s="475"/>
      <c r="K49" s="475"/>
      <c r="L49" s="475"/>
      <c r="M49" s="475"/>
    </row>
    <row r="50" spans="1:13" ht="14">
      <c r="A50" s="270">
        <v>13</v>
      </c>
      <c r="B50" s="561" t="s">
        <v>795</v>
      </c>
      <c r="C50" s="562"/>
      <c r="D50" s="562"/>
      <c r="E50" s="562"/>
      <c r="F50" s="563"/>
      <c r="G50" s="276" t="s">
        <v>100</v>
      </c>
      <c r="I50" s="475"/>
      <c r="J50" s="475"/>
      <c r="K50" s="475"/>
      <c r="L50" s="475"/>
      <c r="M50" s="475"/>
    </row>
    <row r="51" spans="1:13" ht="14">
      <c r="A51" s="270">
        <v>14</v>
      </c>
      <c r="B51" s="561" t="s">
        <v>796</v>
      </c>
      <c r="C51" s="562"/>
      <c r="D51" s="562"/>
      <c r="E51" s="562"/>
      <c r="F51" s="563"/>
      <c r="G51" s="276" t="s">
        <v>100</v>
      </c>
      <c r="I51" s="277">
        <v>0</v>
      </c>
      <c r="J51" s="277">
        <v>0</v>
      </c>
      <c r="K51" s="277">
        <v>0</v>
      </c>
      <c r="L51" s="277">
        <v>0</v>
      </c>
      <c r="M51" s="277">
        <v>0</v>
      </c>
    </row>
    <row r="52" spans="1:13" ht="14">
      <c r="D52" s="281"/>
      <c r="G52" s="276"/>
      <c r="I52" s="279"/>
      <c r="J52" s="279"/>
      <c r="K52" s="279"/>
      <c r="L52" s="279"/>
      <c r="M52" s="279"/>
    </row>
    <row r="53" spans="1:13" ht="14">
      <c r="D53" s="281"/>
      <c r="F53" s="260" t="s">
        <v>797</v>
      </c>
      <c r="G53" s="276" t="s">
        <v>100</v>
      </c>
      <c r="H53" s="280"/>
      <c r="I53" s="368">
        <f>-SUM(I38:I51)</f>
        <v>0</v>
      </c>
      <c r="J53" s="368">
        <f t="shared" ref="J53:M53" si="0">-SUM(J38:J51)</f>
        <v>0</v>
      </c>
      <c r="K53" s="368">
        <f t="shared" si="0"/>
        <v>0</v>
      </c>
      <c r="L53" s="368">
        <f t="shared" si="0"/>
        <v>0</v>
      </c>
      <c r="M53" s="368">
        <f t="shared" si="0"/>
        <v>0</v>
      </c>
    </row>
  </sheetData>
  <mergeCells count="30">
    <mergeCell ref="B48:F48"/>
    <mergeCell ref="B49:F49"/>
    <mergeCell ref="B50:F50"/>
    <mergeCell ref="B51:F51"/>
    <mergeCell ref="B43:F43"/>
    <mergeCell ref="B44:F44"/>
    <mergeCell ref="B45:F45"/>
    <mergeCell ref="B46:F46"/>
    <mergeCell ref="B47:F47"/>
    <mergeCell ref="B38:F38"/>
    <mergeCell ref="B39:F39"/>
    <mergeCell ref="B40:F40"/>
    <mergeCell ref="B41:F41"/>
    <mergeCell ref="B42:F42"/>
    <mergeCell ref="I11:M11"/>
    <mergeCell ref="I35:M35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</mergeCells>
  <pageMargins left="0.15748031496062992" right="0.15748031496062992" top="0.39370078740157483" bottom="0.59055118110236227" header="0.11811023622047245" footer="0.11811023622047245"/>
  <pageSetup paperSize="9" orientation="portrait" r:id="rId1"/>
  <headerFooter alignWithMargins="0"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B277-E3A1-46DD-BB82-16E700830CDA}">
  <sheetPr codeName="Sheet36">
    <tabColor rgb="FF0070C0"/>
    <pageSetUpPr autoPageBreaks="0"/>
  </sheetPr>
  <dimension ref="A1:Q136"/>
  <sheetViews>
    <sheetView showGridLines="0" zoomScale="50" zoomScaleNormal="50" workbookViewId="0">
      <pane ySplit="6" topLeftCell="A7" activePane="bottomLeft" state="frozen"/>
      <selection activeCell="G59" sqref="G59"/>
      <selection pane="bottomLeft"/>
    </sheetView>
  </sheetViews>
  <sheetFormatPr defaultColWidth="10.54296875" defaultRowHeight="13.5"/>
  <cols>
    <col min="1" max="1" width="10.26953125" style="106" customWidth="1"/>
    <col min="2" max="2" width="77.1796875" style="106" customWidth="1"/>
    <col min="3" max="3" width="13" style="106" customWidth="1"/>
    <col min="4" max="4" width="13.453125" style="106" bestFit="1" customWidth="1"/>
    <col min="5" max="5" width="5.54296875" style="106" customWidth="1"/>
    <col min="6" max="7" width="10.54296875" style="106" customWidth="1"/>
    <col min="8" max="8" width="6" style="106" customWidth="1"/>
    <col min="9" max="9" width="28.54296875" style="106" bestFit="1" customWidth="1"/>
    <col min="10" max="11" width="28.453125" style="106" bestFit="1" customWidth="1"/>
    <col min="12" max="12" width="28.54296875" style="106" bestFit="1" customWidth="1"/>
    <col min="13" max="13" width="28.453125" style="106" bestFit="1" customWidth="1"/>
    <col min="14" max="14" width="10.54296875" style="106"/>
    <col min="15" max="15" width="19.54296875" style="106" customWidth="1"/>
    <col min="16" max="16384" width="10.54296875" style="106"/>
  </cols>
  <sheetData>
    <row r="1" spans="1:16" s="2" customFormat="1" ht="25">
      <c r="A1" s="24" t="s">
        <v>321</v>
      </c>
      <c r="B1" s="3"/>
      <c r="P1" s="4" t="s">
        <v>1</v>
      </c>
    </row>
    <row r="2" spans="1:16" s="2" customFormat="1" ht="25">
      <c r="A2" s="4" t="str">
        <f>Cover!$E$13</f>
        <v>Master</v>
      </c>
      <c r="B2" s="3"/>
    </row>
    <row r="3" spans="1:16" s="2" customFormat="1" ht="25">
      <c r="A3" s="4">
        <f>Cover!$E$15</f>
        <v>2027</v>
      </c>
      <c r="B3" s="4"/>
      <c r="C3" s="4"/>
      <c r="D3" s="4"/>
    </row>
    <row r="4" spans="1:16" s="5" customFormat="1" ht="25.5" thickBot="1">
      <c r="A4" s="339" t="s">
        <v>799</v>
      </c>
      <c r="B4" s="6"/>
    </row>
    <row r="6" spans="1:16" ht="14">
      <c r="I6" s="242" t="s">
        <v>65</v>
      </c>
      <c r="J6" s="242" t="s">
        <v>66</v>
      </c>
      <c r="K6" s="242" t="s">
        <v>67</v>
      </c>
      <c r="L6" s="242" t="s">
        <v>68</v>
      </c>
      <c r="M6" s="242" t="s">
        <v>70</v>
      </c>
    </row>
    <row r="7" spans="1:16" ht="18.5">
      <c r="A7" s="382" t="s">
        <v>800</v>
      </c>
      <c r="B7" s="57"/>
      <c r="C7" s="57"/>
      <c r="D7" s="57"/>
      <c r="E7" s="57"/>
      <c r="F7" s="57"/>
      <c r="G7" s="57"/>
      <c r="H7" s="54"/>
      <c r="I7" s="54"/>
      <c r="J7" s="54"/>
      <c r="K7" s="54"/>
      <c r="L7" s="54"/>
      <c r="M7" s="54"/>
    </row>
    <row r="8" spans="1:16" ht="28.5" customHeight="1">
      <c r="A8" s="227"/>
      <c r="B8" s="247" t="s">
        <v>801</v>
      </c>
      <c r="C8" s="228"/>
      <c r="D8" s="228"/>
      <c r="E8" s="228"/>
      <c r="F8" s="228"/>
      <c r="G8" s="228"/>
      <c r="H8" s="227"/>
      <c r="I8" s="248"/>
      <c r="J8" s="248"/>
      <c r="K8" s="248"/>
      <c r="L8" s="248"/>
      <c r="M8" s="248"/>
    </row>
    <row r="9" spans="1:16" ht="16">
      <c r="A9" s="227"/>
      <c r="B9" s="121" t="s">
        <v>802</v>
      </c>
      <c r="C9" s="171"/>
      <c r="D9" s="174" t="s">
        <v>100</v>
      </c>
      <c r="E9" s="174"/>
      <c r="F9" s="171" t="s">
        <v>803</v>
      </c>
      <c r="G9" s="228"/>
      <c r="H9" s="249"/>
      <c r="I9" s="439"/>
      <c r="J9" s="439"/>
      <c r="K9" s="439"/>
      <c r="L9" s="439"/>
      <c r="M9" s="439"/>
    </row>
    <row r="10" spans="1:16" ht="16">
      <c r="A10" s="227"/>
      <c r="B10" s="121" t="s">
        <v>804</v>
      </c>
      <c r="C10" s="171"/>
      <c r="D10" s="174" t="s">
        <v>100</v>
      </c>
      <c r="E10" s="174"/>
      <c r="F10" s="171" t="s">
        <v>805</v>
      </c>
      <c r="G10" s="228"/>
      <c r="H10" s="249"/>
      <c r="I10" s="439"/>
      <c r="J10" s="439"/>
      <c r="K10" s="439"/>
      <c r="L10" s="439"/>
      <c r="M10" s="439"/>
    </row>
    <row r="11" spans="1:16" ht="16">
      <c r="A11" s="227"/>
      <c r="B11" s="121" t="s">
        <v>806</v>
      </c>
      <c r="C11" s="171"/>
      <c r="D11" s="174" t="s">
        <v>100</v>
      </c>
      <c r="E11" s="174"/>
      <c r="F11" s="171" t="s">
        <v>807</v>
      </c>
      <c r="G11" s="228"/>
      <c r="H11" s="249"/>
      <c r="I11" s="439"/>
      <c r="J11" s="439"/>
      <c r="K11" s="439"/>
      <c r="L11" s="439"/>
      <c r="M11" s="439"/>
    </row>
    <row r="12" spans="1:16" ht="16">
      <c r="A12" s="227"/>
      <c r="B12" s="121" t="s">
        <v>808</v>
      </c>
      <c r="C12" s="171"/>
      <c r="D12" s="174" t="s">
        <v>100</v>
      </c>
      <c r="E12" s="174"/>
      <c r="F12" s="171" t="s">
        <v>809</v>
      </c>
      <c r="G12" s="228"/>
      <c r="H12" s="249"/>
      <c r="I12" s="439"/>
      <c r="J12" s="439"/>
      <c r="K12" s="439"/>
      <c r="L12" s="439"/>
      <c r="M12" s="439"/>
    </row>
    <row r="13" spans="1:16" ht="16">
      <c r="A13" s="227"/>
      <c r="B13" s="121" t="s">
        <v>810</v>
      </c>
      <c r="C13" s="171"/>
      <c r="D13" s="174" t="s">
        <v>100</v>
      </c>
      <c r="E13" s="174"/>
      <c r="F13" s="171" t="s">
        <v>811</v>
      </c>
      <c r="G13" s="228"/>
      <c r="H13" s="249"/>
      <c r="I13" s="439"/>
      <c r="J13" s="439"/>
      <c r="K13" s="439"/>
      <c r="L13" s="439"/>
      <c r="M13" s="439"/>
    </row>
    <row r="14" spans="1:16" ht="16">
      <c r="A14" s="227"/>
      <c r="B14" s="171"/>
      <c r="C14" s="171"/>
      <c r="D14" s="174"/>
      <c r="E14" s="174"/>
      <c r="F14" s="171"/>
      <c r="G14" s="228"/>
      <c r="H14" s="227"/>
      <c r="I14" s="367"/>
      <c r="J14" s="367"/>
      <c r="K14" s="367"/>
      <c r="L14" s="367"/>
      <c r="M14" s="367"/>
    </row>
    <row r="15" spans="1:16" ht="21.75" customHeight="1">
      <c r="A15" s="227"/>
      <c r="B15" s="247" t="s">
        <v>812</v>
      </c>
      <c r="C15" s="228"/>
      <c r="D15" s="228"/>
      <c r="E15" s="228"/>
      <c r="F15" s="228"/>
      <c r="G15" s="228"/>
      <c r="H15" s="227"/>
      <c r="I15" s="367"/>
      <c r="J15" s="367"/>
      <c r="K15" s="367"/>
      <c r="L15" s="367"/>
      <c r="M15" s="367"/>
    </row>
    <row r="16" spans="1:16" ht="16">
      <c r="A16" s="227"/>
      <c r="B16" s="171" t="s">
        <v>802</v>
      </c>
      <c r="C16" s="171"/>
      <c r="D16" s="174" t="s">
        <v>100</v>
      </c>
      <c r="E16" s="174"/>
      <c r="F16" s="171" t="s">
        <v>813</v>
      </c>
      <c r="G16" s="228"/>
      <c r="H16" s="227"/>
      <c r="I16" s="439"/>
      <c r="J16" s="439"/>
      <c r="K16" s="439"/>
      <c r="L16" s="439"/>
      <c r="M16" s="439"/>
    </row>
    <row r="17" spans="1:13" ht="16">
      <c r="A17" s="227"/>
      <c r="B17" s="171" t="s">
        <v>804</v>
      </c>
      <c r="C17" s="171"/>
      <c r="D17" s="174" t="s">
        <v>100</v>
      </c>
      <c r="E17" s="174"/>
      <c r="F17" s="171" t="s">
        <v>814</v>
      </c>
      <c r="G17" s="228"/>
      <c r="H17" s="227"/>
      <c r="I17" s="439"/>
      <c r="J17" s="439"/>
      <c r="K17" s="439"/>
      <c r="L17" s="439"/>
      <c r="M17" s="439"/>
    </row>
    <row r="18" spans="1:13" ht="16">
      <c r="A18" s="227"/>
      <c r="B18" s="171" t="s">
        <v>806</v>
      </c>
      <c r="C18" s="171"/>
      <c r="D18" s="174" t="s">
        <v>100</v>
      </c>
      <c r="E18" s="174"/>
      <c r="F18" s="171" t="s">
        <v>815</v>
      </c>
      <c r="G18" s="228"/>
      <c r="H18" s="227"/>
      <c r="I18" s="439"/>
      <c r="J18" s="439"/>
      <c r="K18" s="439"/>
      <c r="L18" s="439"/>
      <c r="M18" s="439"/>
    </row>
    <row r="19" spans="1:13" ht="16">
      <c r="A19" s="227"/>
      <c r="B19" s="171" t="s">
        <v>808</v>
      </c>
      <c r="C19" s="171"/>
      <c r="D19" s="174" t="s">
        <v>100</v>
      </c>
      <c r="E19" s="174"/>
      <c r="F19" s="171" t="s">
        <v>816</v>
      </c>
      <c r="G19" s="228"/>
      <c r="H19" s="227"/>
      <c r="I19" s="439"/>
      <c r="J19" s="439"/>
      <c r="K19" s="439"/>
      <c r="L19" s="439"/>
      <c r="M19" s="439"/>
    </row>
    <row r="20" spans="1:13" ht="16">
      <c r="A20" s="227"/>
      <c r="B20" s="121" t="s">
        <v>810</v>
      </c>
      <c r="C20" s="171"/>
      <c r="D20" s="174" t="s">
        <v>100</v>
      </c>
      <c r="E20" s="174"/>
      <c r="F20" s="171" t="s">
        <v>817</v>
      </c>
      <c r="G20" s="228"/>
      <c r="H20" s="227"/>
      <c r="I20" s="439"/>
      <c r="J20" s="439"/>
      <c r="K20" s="439"/>
      <c r="L20" s="439"/>
      <c r="M20" s="439"/>
    </row>
    <row r="21" spans="1:13" s="110" customFormat="1" ht="16">
      <c r="A21" s="396"/>
      <c r="B21" s="121"/>
      <c r="C21" s="121"/>
      <c r="D21" s="397"/>
      <c r="E21" s="397"/>
      <c r="F21" s="121"/>
      <c r="G21" s="398"/>
      <c r="H21" s="396"/>
      <c r="I21" s="399"/>
      <c r="J21" s="399"/>
      <c r="K21" s="399"/>
      <c r="L21" s="399"/>
      <c r="M21" s="399"/>
    </row>
    <row r="22" spans="1:13" ht="18.5">
      <c r="A22" s="382" t="s">
        <v>818</v>
      </c>
      <c r="B22" s="57"/>
      <c r="C22" s="57"/>
      <c r="D22" s="57"/>
      <c r="E22" s="57"/>
      <c r="F22" s="57"/>
      <c r="G22" s="57"/>
      <c r="H22" s="54"/>
      <c r="I22" s="361"/>
      <c r="J22" s="361"/>
      <c r="K22" s="361"/>
      <c r="L22" s="361"/>
      <c r="M22" s="361"/>
    </row>
    <row r="23" spans="1:13" ht="16">
      <c r="A23" s="227"/>
      <c r="B23" s="228"/>
      <c r="C23" s="228"/>
      <c r="D23" s="228"/>
      <c r="E23" s="228"/>
      <c r="F23" s="228"/>
      <c r="G23" s="250"/>
      <c r="H23" s="227"/>
      <c r="I23" s="367"/>
      <c r="J23" s="367"/>
      <c r="K23" s="367"/>
      <c r="L23" s="367"/>
      <c r="M23" s="367"/>
    </row>
    <row r="24" spans="1:13" ht="16">
      <c r="A24" s="227"/>
      <c r="B24" s="171" t="s">
        <v>546</v>
      </c>
      <c r="C24" s="171" t="s">
        <v>544</v>
      </c>
      <c r="D24" s="284" t="s">
        <v>545</v>
      </c>
      <c r="E24" s="174"/>
      <c r="F24" s="171" t="s">
        <v>547</v>
      </c>
      <c r="G24" s="228"/>
      <c r="H24" s="227"/>
      <c r="I24" s="363">
        <f>'2.04 Revenue-Pass-through costs'!F14</f>
        <v>0</v>
      </c>
      <c r="J24" s="363">
        <f>'2.04 Revenue-Pass-through costs'!G14</f>
        <v>0</v>
      </c>
      <c r="K24" s="363">
        <f>'2.04 Revenue-Pass-through costs'!H14</f>
        <v>0</v>
      </c>
      <c r="L24" s="363">
        <f>'2.04 Revenue-Pass-through costs'!I14</f>
        <v>0</v>
      </c>
      <c r="M24" s="363">
        <f>'2.04 Revenue-Pass-through costs'!J14</f>
        <v>0</v>
      </c>
    </row>
    <row r="25" spans="1:13" ht="16">
      <c r="A25" s="227"/>
      <c r="B25" s="171" t="s">
        <v>542</v>
      </c>
      <c r="C25" s="171" t="s">
        <v>544</v>
      </c>
      <c r="D25" s="284" t="s">
        <v>545</v>
      </c>
      <c r="E25" s="251"/>
      <c r="F25" s="171" t="s">
        <v>543</v>
      </c>
      <c r="G25" s="228"/>
      <c r="H25" s="243"/>
      <c r="I25" s="363">
        <f>'2.04 Revenue-Pass-through costs'!F13</f>
        <v>0</v>
      </c>
      <c r="J25" s="363">
        <f>'2.04 Revenue-Pass-through costs'!G13</f>
        <v>0</v>
      </c>
      <c r="K25" s="363">
        <f>'2.04 Revenue-Pass-through costs'!H13</f>
        <v>0</v>
      </c>
      <c r="L25" s="363">
        <f>'2.04 Revenue-Pass-through costs'!I13</f>
        <v>0</v>
      </c>
      <c r="M25" s="363">
        <f>'2.04 Revenue-Pass-through costs'!J13</f>
        <v>0</v>
      </c>
    </row>
    <row r="26" spans="1:13" ht="16">
      <c r="A26" s="227"/>
      <c r="B26" s="121" t="s">
        <v>550</v>
      </c>
      <c r="C26" s="171" t="s">
        <v>544</v>
      </c>
      <c r="D26" s="174" t="s">
        <v>100</v>
      </c>
      <c r="E26" s="174"/>
      <c r="F26" s="171" t="s">
        <v>551</v>
      </c>
      <c r="G26" s="228"/>
      <c r="H26" s="227"/>
      <c r="I26" s="363">
        <f>'2.04 Revenue-Pass-through costs'!F16</f>
        <v>0</v>
      </c>
      <c r="J26" s="363">
        <f>'2.04 Revenue-Pass-through costs'!G16</f>
        <v>0</v>
      </c>
      <c r="K26" s="363">
        <f>'2.04 Revenue-Pass-through costs'!H16</f>
        <v>0</v>
      </c>
      <c r="L26" s="363">
        <f>'2.04 Revenue-Pass-through costs'!I16</f>
        <v>0</v>
      </c>
      <c r="M26" s="363">
        <f>'2.04 Revenue-Pass-through costs'!J16</f>
        <v>0</v>
      </c>
    </row>
    <row r="27" spans="1:13" ht="16">
      <c r="A27" s="227"/>
      <c r="B27" s="171" t="s">
        <v>556</v>
      </c>
      <c r="C27" s="171" t="s">
        <v>544</v>
      </c>
      <c r="D27" s="284" t="s">
        <v>545</v>
      </c>
      <c r="E27" s="174"/>
      <c r="F27" s="171" t="s">
        <v>557</v>
      </c>
      <c r="G27" s="228"/>
      <c r="H27" s="227"/>
      <c r="I27" s="363">
        <f>'2.04 Revenue-Pass-through costs'!F19</f>
        <v>0</v>
      </c>
      <c r="J27" s="363">
        <f>'2.04 Revenue-Pass-through costs'!G19</f>
        <v>0</v>
      </c>
      <c r="K27" s="363">
        <f>'2.04 Revenue-Pass-through costs'!H19</f>
        <v>0</v>
      </c>
      <c r="L27" s="363">
        <f>'2.04 Revenue-Pass-through costs'!I19</f>
        <v>0</v>
      </c>
      <c r="M27" s="363">
        <f>'2.04 Revenue-Pass-through costs'!J19</f>
        <v>0</v>
      </c>
    </row>
    <row r="28" spans="1:13" ht="16">
      <c r="A28" s="227"/>
      <c r="B28" s="171" t="s">
        <v>554</v>
      </c>
      <c r="C28" s="171" t="s">
        <v>544</v>
      </c>
      <c r="D28" s="284" t="s">
        <v>545</v>
      </c>
      <c r="E28" s="174"/>
      <c r="F28" s="171" t="s">
        <v>555</v>
      </c>
      <c r="G28" s="228"/>
      <c r="H28" s="227"/>
      <c r="I28" s="363">
        <f>'2.04 Revenue-Pass-through costs'!F18</f>
        <v>0</v>
      </c>
      <c r="J28" s="363">
        <f>'2.04 Revenue-Pass-through costs'!G18</f>
        <v>0</v>
      </c>
      <c r="K28" s="363">
        <f>'2.04 Revenue-Pass-through costs'!H18</f>
        <v>0</v>
      </c>
      <c r="L28" s="363">
        <f>'2.04 Revenue-Pass-through costs'!I18</f>
        <v>0</v>
      </c>
      <c r="M28" s="363">
        <f>'2.04 Revenue-Pass-through costs'!J18</f>
        <v>0</v>
      </c>
    </row>
    <row r="29" spans="1:13" ht="16">
      <c r="A29" s="227"/>
      <c r="B29" s="171" t="s">
        <v>552</v>
      </c>
      <c r="C29" s="171" t="s">
        <v>544</v>
      </c>
      <c r="D29" s="284" t="s">
        <v>545</v>
      </c>
      <c r="E29" s="174"/>
      <c r="F29" s="171" t="s">
        <v>553</v>
      </c>
      <c r="G29" s="228"/>
      <c r="H29" s="227"/>
      <c r="I29" s="363">
        <f>'2.04 Revenue-Pass-through costs'!F17</f>
        <v>0</v>
      </c>
      <c r="J29" s="363">
        <f>'2.04 Revenue-Pass-through costs'!G17</f>
        <v>0</v>
      </c>
      <c r="K29" s="363">
        <f>'2.04 Revenue-Pass-through costs'!H17</f>
        <v>0</v>
      </c>
      <c r="L29" s="363">
        <f>'2.04 Revenue-Pass-through costs'!I17</f>
        <v>0</v>
      </c>
      <c r="M29" s="363">
        <f>'2.04 Revenue-Pass-through costs'!J17</f>
        <v>0</v>
      </c>
    </row>
    <row r="30" spans="1:13" ht="16">
      <c r="A30" s="227"/>
      <c r="B30" s="171" t="s">
        <v>819</v>
      </c>
      <c r="C30" s="171" t="s">
        <v>544</v>
      </c>
      <c r="D30" s="284" t="s">
        <v>545</v>
      </c>
      <c r="E30" s="174"/>
      <c r="F30" s="171" t="s">
        <v>561</v>
      </c>
      <c r="G30" s="228"/>
      <c r="H30" s="227"/>
      <c r="I30" s="363">
        <f>'2.04 Revenue-Pass-through costs'!F21</f>
        <v>0</v>
      </c>
      <c r="J30" s="363">
        <f>'2.04 Revenue-Pass-through costs'!G21</f>
        <v>0</v>
      </c>
      <c r="K30" s="363">
        <f>'2.04 Revenue-Pass-through costs'!H21</f>
        <v>0</v>
      </c>
      <c r="L30" s="363">
        <f>'2.04 Revenue-Pass-through costs'!I21</f>
        <v>0</v>
      </c>
      <c r="M30" s="363">
        <f>'2.04 Revenue-Pass-through costs'!J21</f>
        <v>0</v>
      </c>
    </row>
    <row r="31" spans="1:13" ht="16">
      <c r="A31" s="227"/>
      <c r="B31" s="171" t="s">
        <v>558</v>
      </c>
      <c r="C31" s="171" t="s">
        <v>544</v>
      </c>
      <c r="D31" s="284" t="s">
        <v>545</v>
      </c>
      <c r="E31" s="174"/>
      <c r="F31" s="171" t="s">
        <v>559</v>
      </c>
      <c r="G31" s="228"/>
      <c r="H31" s="227"/>
      <c r="I31" s="363">
        <f>'2.04 Revenue-Pass-through costs'!F20</f>
        <v>0</v>
      </c>
      <c r="J31" s="363">
        <f>'2.04 Revenue-Pass-through costs'!G20</f>
        <v>0</v>
      </c>
      <c r="K31" s="363">
        <f>'2.04 Revenue-Pass-through costs'!H20</f>
        <v>0</v>
      </c>
      <c r="L31" s="363">
        <f>'2.04 Revenue-Pass-through costs'!I20</f>
        <v>0</v>
      </c>
      <c r="M31" s="363">
        <f>'2.04 Revenue-Pass-through costs'!J20</f>
        <v>0</v>
      </c>
    </row>
    <row r="32" spans="1:13" ht="16">
      <c r="A32" s="227"/>
      <c r="B32" s="171" t="s">
        <v>548</v>
      </c>
      <c r="C32" s="171" t="s">
        <v>544</v>
      </c>
      <c r="D32" s="174" t="s">
        <v>100</v>
      </c>
      <c r="E32" s="174"/>
      <c r="F32" s="171" t="s">
        <v>549</v>
      </c>
      <c r="G32" s="228"/>
      <c r="H32" s="227"/>
      <c r="I32" s="363">
        <f>'2.04 Revenue-Pass-through costs'!F15</f>
        <v>0</v>
      </c>
      <c r="J32" s="363">
        <f>'2.04 Revenue-Pass-through costs'!G15</f>
        <v>0</v>
      </c>
      <c r="K32" s="363">
        <f>'2.04 Revenue-Pass-through costs'!H15</f>
        <v>0</v>
      </c>
      <c r="L32" s="363">
        <f>'2.04 Revenue-Pass-through costs'!I15</f>
        <v>0</v>
      </c>
      <c r="M32" s="363">
        <f>'2.04 Revenue-Pass-through costs'!J15</f>
        <v>0</v>
      </c>
    </row>
    <row r="33" spans="1:13" ht="16">
      <c r="A33" s="227"/>
      <c r="B33" s="171" t="s">
        <v>820</v>
      </c>
      <c r="C33" s="171" t="s">
        <v>544</v>
      </c>
      <c r="D33" s="174" t="s">
        <v>545</v>
      </c>
      <c r="E33" s="174"/>
      <c r="F33" s="171" t="s">
        <v>565</v>
      </c>
      <c r="G33" s="228"/>
      <c r="H33" s="227"/>
      <c r="I33" s="363">
        <f>'2.04 Revenue-Pass-through costs'!F23</f>
        <v>0</v>
      </c>
      <c r="J33" s="363">
        <f>'2.04 Revenue-Pass-through costs'!G23</f>
        <v>0</v>
      </c>
      <c r="K33" s="363">
        <f>'2.04 Revenue-Pass-through costs'!H23</f>
        <v>0</v>
      </c>
      <c r="L33" s="363">
        <f>'2.04 Revenue-Pass-through costs'!I23</f>
        <v>0</v>
      </c>
      <c r="M33" s="363">
        <f>'2.04 Revenue-Pass-through costs'!J23</f>
        <v>0</v>
      </c>
    </row>
    <row r="34" spans="1:13" ht="16.5">
      <c r="A34" s="227"/>
      <c r="B34" s="171" t="s">
        <v>562</v>
      </c>
      <c r="C34" s="171" t="s">
        <v>544</v>
      </c>
      <c r="D34" s="284" t="s">
        <v>545</v>
      </c>
      <c r="E34" s="174"/>
      <c r="F34" s="171" t="s">
        <v>821</v>
      </c>
      <c r="G34" s="228"/>
      <c r="H34" s="227"/>
      <c r="I34" s="363">
        <f>'2.04 Revenue-Pass-through costs'!F22</f>
        <v>0</v>
      </c>
      <c r="J34" s="363">
        <f>'2.04 Revenue-Pass-through costs'!G22</f>
        <v>0</v>
      </c>
      <c r="K34" s="363">
        <f>'2.04 Revenue-Pass-through costs'!H22</f>
        <v>0</v>
      </c>
      <c r="L34" s="363">
        <f>'2.04 Revenue-Pass-through costs'!I22</f>
        <v>0</v>
      </c>
      <c r="M34" s="363">
        <f>'2.04 Revenue-Pass-through costs'!J22</f>
        <v>0</v>
      </c>
    </row>
    <row r="35" spans="1:13" ht="16">
      <c r="A35" s="227"/>
      <c r="B35" s="227"/>
      <c r="C35" s="227"/>
      <c r="D35" s="227"/>
      <c r="E35" s="227"/>
      <c r="F35" s="227"/>
      <c r="G35" s="227"/>
      <c r="H35" s="227"/>
      <c r="I35" s="360"/>
      <c r="J35" s="360"/>
      <c r="K35" s="360"/>
      <c r="L35" s="360"/>
      <c r="M35" s="360"/>
    </row>
    <row r="36" spans="1:13" ht="18.5">
      <c r="A36" s="382" t="s">
        <v>822</v>
      </c>
      <c r="B36" s="57"/>
      <c r="C36" s="57"/>
      <c r="D36" s="57"/>
      <c r="E36" s="57"/>
      <c r="F36" s="57"/>
      <c r="G36" s="57"/>
      <c r="H36" s="54"/>
      <c r="I36" s="361"/>
      <c r="J36" s="361"/>
      <c r="K36" s="361"/>
      <c r="L36" s="361"/>
      <c r="M36" s="361"/>
    </row>
    <row r="37" spans="1:13">
      <c r="I37" s="362"/>
      <c r="J37" s="362"/>
      <c r="K37" s="362"/>
      <c r="L37" s="362"/>
      <c r="M37" s="362"/>
    </row>
    <row r="38" spans="1:13" ht="16">
      <c r="A38" s="227"/>
      <c r="B38" s="171" t="s">
        <v>598</v>
      </c>
      <c r="C38" s="171" t="s">
        <v>600</v>
      </c>
      <c r="D38" s="174" t="s">
        <v>100</v>
      </c>
      <c r="E38" s="174"/>
      <c r="F38" s="171" t="s">
        <v>599</v>
      </c>
      <c r="G38" s="252"/>
      <c r="H38" s="227"/>
      <c r="I38" s="363">
        <f>'2.05 Revenue - ODI'!F8</f>
        <v>0</v>
      </c>
      <c r="J38" s="363">
        <f>'2.05 Revenue - ODI'!G8</f>
        <v>0</v>
      </c>
      <c r="K38" s="363">
        <f>'2.05 Revenue - ODI'!H8</f>
        <v>0</v>
      </c>
      <c r="L38" s="363">
        <f>'2.05 Revenue - ODI'!I8</f>
        <v>0</v>
      </c>
      <c r="M38" s="363">
        <f>'2.05 Revenue - ODI'!J8</f>
        <v>0</v>
      </c>
    </row>
    <row r="39" spans="1:13" ht="16">
      <c r="A39" s="227"/>
      <c r="B39" s="171" t="s">
        <v>601</v>
      </c>
      <c r="C39" s="171" t="s">
        <v>603</v>
      </c>
      <c r="D39" s="174" t="s">
        <v>100</v>
      </c>
      <c r="E39" s="174"/>
      <c r="F39" s="171" t="s">
        <v>602</v>
      </c>
      <c r="G39" s="252"/>
      <c r="H39" s="227"/>
      <c r="I39" s="363">
        <f>'2.05 Revenue - ODI'!F9</f>
        <v>0</v>
      </c>
      <c r="J39" s="363">
        <f>'2.05 Revenue - ODI'!G9</f>
        <v>0</v>
      </c>
      <c r="K39" s="363">
        <f>'2.05 Revenue - ODI'!H9</f>
        <v>0</v>
      </c>
      <c r="L39" s="363">
        <f>'2.05 Revenue - ODI'!I9</f>
        <v>0</v>
      </c>
      <c r="M39" s="363">
        <f>'2.05 Revenue - ODI'!J9</f>
        <v>0</v>
      </c>
    </row>
    <row r="40" spans="1:13" ht="16">
      <c r="A40" s="227"/>
      <c r="B40" s="171" t="s">
        <v>604</v>
      </c>
      <c r="C40" s="171" t="s">
        <v>606</v>
      </c>
      <c r="D40" s="174" t="s">
        <v>100</v>
      </c>
      <c r="E40" s="174"/>
      <c r="F40" s="171" t="s">
        <v>605</v>
      </c>
      <c r="G40" s="252"/>
      <c r="H40" s="227"/>
      <c r="I40" s="363">
        <f>'2.05 Revenue - ODI'!F10</f>
        <v>0</v>
      </c>
      <c r="J40" s="363">
        <f>'2.05 Revenue - ODI'!G10</f>
        <v>0</v>
      </c>
      <c r="K40" s="363">
        <f>'2.05 Revenue - ODI'!H10</f>
        <v>0</v>
      </c>
      <c r="L40" s="363">
        <f>'2.05 Revenue - ODI'!I10</f>
        <v>0</v>
      </c>
      <c r="M40" s="363">
        <f>'2.05 Revenue - ODI'!J10</f>
        <v>0</v>
      </c>
    </row>
    <row r="41" spans="1:13" ht="16">
      <c r="A41" s="227"/>
      <c r="B41" s="171" t="s">
        <v>607</v>
      </c>
      <c r="C41" s="171" t="s">
        <v>606</v>
      </c>
      <c r="D41" s="174" t="s">
        <v>100</v>
      </c>
      <c r="E41" s="174"/>
      <c r="F41" s="171" t="s">
        <v>605</v>
      </c>
      <c r="G41" s="252"/>
      <c r="H41" s="227"/>
      <c r="I41" s="363">
        <f>'2.05 Revenue - ODI'!F11</f>
        <v>0</v>
      </c>
      <c r="J41" s="363">
        <f>'2.05 Revenue - ODI'!G11</f>
        <v>0</v>
      </c>
      <c r="K41" s="363">
        <f>'2.05 Revenue - ODI'!H11</f>
        <v>0</v>
      </c>
      <c r="L41" s="363">
        <f>'2.05 Revenue - ODI'!I11</f>
        <v>0</v>
      </c>
      <c r="M41" s="363">
        <f>'2.05 Revenue - ODI'!J11</f>
        <v>0</v>
      </c>
    </row>
    <row r="42" spans="1:13" ht="16">
      <c r="A42" s="227"/>
      <c r="B42" s="171" t="s">
        <v>608</v>
      </c>
      <c r="C42" s="171" t="s">
        <v>610</v>
      </c>
      <c r="D42" s="174" t="s">
        <v>100</v>
      </c>
      <c r="E42" s="174"/>
      <c r="F42" s="171" t="s">
        <v>609</v>
      </c>
      <c r="G42" s="252"/>
      <c r="H42" s="227"/>
      <c r="I42" s="363">
        <f>'2.05 Revenue - ODI'!F12</f>
        <v>0</v>
      </c>
      <c r="J42" s="363">
        <f>'2.05 Revenue - ODI'!G12</f>
        <v>0</v>
      </c>
      <c r="K42" s="363">
        <f>'2.05 Revenue - ODI'!H12</f>
        <v>0</v>
      </c>
      <c r="L42" s="363">
        <f>'2.05 Revenue - ODI'!I12</f>
        <v>0</v>
      </c>
      <c r="M42" s="363">
        <f>'2.05 Revenue - ODI'!J12</f>
        <v>0</v>
      </c>
    </row>
    <row r="43" spans="1:13" ht="16">
      <c r="A43" s="227"/>
      <c r="B43" s="171" t="s">
        <v>611</v>
      </c>
      <c r="C43" s="171" t="s">
        <v>613</v>
      </c>
      <c r="D43" s="174" t="s">
        <v>100</v>
      </c>
      <c r="E43" s="174"/>
      <c r="F43" s="171" t="s">
        <v>612</v>
      </c>
      <c r="G43" s="252"/>
      <c r="H43" s="227"/>
      <c r="I43" s="363">
        <f>'2.05 Revenue - ODI'!F13</f>
        <v>0</v>
      </c>
      <c r="J43" s="363">
        <f>'2.05 Revenue - ODI'!G13</f>
        <v>0</v>
      </c>
      <c r="K43" s="363">
        <f>'2.05 Revenue - ODI'!H13</f>
        <v>0</v>
      </c>
      <c r="L43" s="363">
        <f>'2.05 Revenue - ODI'!I13</f>
        <v>0</v>
      </c>
      <c r="M43" s="363">
        <f>'2.05 Revenue - ODI'!J13</f>
        <v>0</v>
      </c>
    </row>
    <row r="44" spans="1:13" ht="16">
      <c r="A44" s="227"/>
      <c r="B44" s="171"/>
      <c r="C44" s="171"/>
      <c r="D44" s="171"/>
      <c r="E44" s="171"/>
      <c r="F44" s="171"/>
      <c r="G44" s="171"/>
      <c r="H44" s="227"/>
      <c r="I44" s="364"/>
      <c r="J44" s="364"/>
      <c r="K44" s="364"/>
      <c r="L44" s="364"/>
      <c r="M44" s="364"/>
    </row>
    <row r="45" spans="1:13" ht="18.5">
      <c r="A45" s="382" t="s">
        <v>823</v>
      </c>
      <c r="B45" s="57"/>
      <c r="C45" s="57"/>
      <c r="D45" s="57"/>
      <c r="E45" s="57"/>
      <c r="F45" s="57"/>
      <c r="G45" s="57"/>
      <c r="H45" s="54"/>
      <c r="I45" s="365"/>
      <c r="J45" s="365"/>
      <c r="K45" s="365"/>
      <c r="L45" s="365"/>
      <c r="M45" s="365"/>
    </row>
    <row r="46" spans="1:13" ht="16">
      <c r="A46" s="227"/>
      <c r="B46" s="171"/>
      <c r="C46" s="171"/>
      <c r="D46" s="174"/>
      <c r="E46" s="174"/>
      <c r="F46" s="171"/>
      <c r="G46" s="228"/>
      <c r="H46" s="243"/>
      <c r="I46" s="366"/>
      <c r="J46" s="366"/>
      <c r="K46" s="366"/>
      <c r="L46" s="366"/>
      <c r="M46" s="366"/>
    </row>
    <row r="47" spans="1:13" ht="16">
      <c r="A47" s="227"/>
      <c r="B47" s="171" t="s">
        <v>696</v>
      </c>
      <c r="C47" s="171" t="s">
        <v>698</v>
      </c>
      <c r="D47" s="174" t="s">
        <v>100</v>
      </c>
      <c r="E47" s="174"/>
      <c r="F47" s="171" t="s">
        <v>824</v>
      </c>
      <c r="G47" s="228"/>
      <c r="H47" s="227"/>
      <c r="I47" s="363">
        <f>'2.06 Revenue - ORA'!E9</f>
        <v>0</v>
      </c>
      <c r="J47" s="363">
        <f>'2.06 Revenue - ORA'!F9</f>
        <v>0</v>
      </c>
      <c r="K47" s="363">
        <f>'2.06 Revenue - ORA'!G9</f>
        <v>0</v>
      </c>
      <c r="L47" s="363">
        <f>'2.06 Revenue - ORA'!H9</f>
        <v>0</v>
      </c>
      <c r="M47" s="363">
        <f>'2.06 Revenue - ORA'!I9</f>
        <v>0</v>
      </c>
    </row>
    <row r="48" spans="1:13" ht="16">
      <c r="A48" s="227"/>
      <c r="B48" s="171" t="s">
        <v>699</v>
      </c>
      <c r="C48" s="171" t="s">
        <v>701</v>
      </c>
      <c r="D48" s="174" t="s">
        <v>100</v>
      </c>
      <c r="E48" s="174"/>
      <c r="F48" s="171" t="s">
        <v>825</v>
      </c>
      <c r="G48" s="228"/>
      <c r="H48" s="227"/>
      <c r="I48" s="363">
        <f>'2.06 Revenue - ORA'!E10</f>
        <v>0</v>
      </c>
      <c r="J48" s="363">
        <f>'2.06 Revenue - ORA'!F10</f>
        <v>0</v>
      </c>
      <c r="K48" s="363">
        <f>'2.06 Revenue - ORA'!G10</f>
        <v>0</v>
      </c>
      <c r="L48" s="363">
        <f>'2.06 Revenue - ORA'!H10</f>
        <v>0</v>
      </c>
      <c r="M48" s="363">
        <f>'2.06 Revenue - ORA'!I10</f>
        <v>0</v>
      </c>
    </row>
    <row r="49" spans="1:13" ht="16">
      <c r="A49" s="227"/>
      <c r="B49" s="171" t="s">
        <v>702</v>
      </c>
      <c r="C49" s="171" t="s">
        <v>704</v>
      </c>
      <c r="D49" s="174" t="s">
        <v>100</v>
      </c>
      <c r="E49" s="174"/>
      <c r="F49" s="171" t="s">
        <v>826</v>
      </c>
      <c r="G49" s="228"/>
      <c r="H49" s="227"/>
      <c r="I49" s="363">
        <f>'2.06 Revenue - ORA'!E11</f>
        <v>0</v>
      </c>
      <c r="J49" s="363">
        <f>'2.06 Revenue - ORA'!F11</f>
        <v>0</v>
      </c>
      <c r="K49" s="363">
        <f>'2.06 Revenue - ORA'!G11</f>
        <v>0</v>
      </c>
      <c r="L49" s="363">
        <f>'2.06 Revenue - ORA'!H11</f>
        <v>0</v>
      </c>
      <c r="M49" s="363">
        <f>'2.06 Revenue - ORA'!I11</f>
        <v>0</v>
      </c>
    </row>
    <row r="50" spans="1:13" ht="16">
      <c r="A50" s="227"/>
      <c r="B50" s="171"/>
      <c r="C50" s="171"/>
      <c r="D50" s="174"/>
      <c r="E50" s="174"/>
      <c r="F50" s="171"/>
      <c r="G50" s="228"/>
      <c r="H50" s="227"/>
      <c r="I50" s="400"/>
      <c r="J50" s="400"/>
      <c r="K50" s="400"/>
      <c r="L50" s="400"/>
      <c r="M50" s="400"/>
    </row>
    <row r="51" spans="1:13" ht="18.5">
      <c r="A51" s="382" t="s">
        <v>773</v>
      </c>
      <c r="B51" s="57"/>
      <c r="C51" s="57"/>
      <c r="D51" s="57"/>
      <c r="E51" s="57"/>
      <c r="F51" s="57"/>
      <c r="G51" s="57"/>
      <c r="H51" s="54"/>
      <c r="I51" s="365"/>
      <c r="J51" s="365"/>
      <c r="K51" s="365"/>
      <c r="L51" s="365"/>
      <c r="M51" s="365"/>
    </row>
    <row r="52" spans="1:13" ht="16">
      <c r="A52" s="227"/>
      <c r="B52" s="171"/>
      <c r="C52" s="171"/>
      <c r="D52" s="174"/>
      <c r="E52" s="174"/>
      <c r="F52" s="171"/>
      <c r="G52" s="228"/>
      <c r="H52" s="227"/>
      <c r="I52" s="400"/>
      <c r="J52" s="400"/>
      <c r="K52" s="400"/>
      <c r="L52" s="400"/>
      <c r="M52" s="400"/>
    </row>
    <row r="53" spans="1:13" ht="16">
      <c r="A53" s="227"/>
      <c r="B53" s="171" t="s">
        <v>773</v>
      </c>
      <c r="C53" s="171" t="s">
        <v>827</v>
      </c>
      <c r="D53" s="174" t="s">
        <v>545</v>
      </c>
      <c r="F53" s="18" t="s">
        <v>828</v>
      </c>
      <c r="G53" s="228"/>
      <c r="H53" s="227"/>
      <c r="I53" s="363">
        <f>'2.08 Revenue - Recovered Rev'!E23</f>
        <v>0</v>
      </c>
      <c r="J53" s="363">
        <f>'2.08 Revenue - Recovered Rev'!F23</f>
        <v>0</v>
      </c>
      <c r="K53" s="363">
        <f>'2.08 Revenue - Recovered Rev'!G23</f>
        <v>0</v>
      </c>
      <c r="L53" s="363">
        <f>'2.08 Revenue - Recovered Rev'!H23</f>
        <v>0</v>
      </c>
      <c r="M53" s="363">
        <f>'2.08 Revenue - Recovered Rev'!I23</f>
        <v>0</v>
      </c>
    </row>
    <row r="54" spans="1:13" ht="16">
      <c r="A54" s="227"/>
      <c r="B54" s="171" t="s">
        <v>776</v>
      </c>
      <c r="C54" s="171"/>
      <c r="D54" s="174" t="s">
        <v>545</v>
      </c>
      <c r="F54" s="18" t="s">
        <v>777</v>
      </c>
      <c r="G54" s="228"/>
      <c r="H54" s="227"/>
      <c r="I54" s="363">
        <f>'2.08 Revenue - Recovered Rev'!E28</f>
        <v>0</v>
      </c>
      <c r="J54" s="363">
        <f>'2.08 Revenue - Recovered Rev'!F28</f>
        <v>0</v>
      </c>
      <c r="K54" s="363">
        <f>'2.08 Revenue - Recovered Rev'!G28</f>
        <v>0</v>
      </c>
      <c r="L54" s="363">
        <f>'2.08 Revenue - Recovered Rev'!H28</f>
        <v>0</v>
      </c>
      <c r="M54" s="363">
        <f>'2.08 Revenue - Recovered Rev'!I28</f>
        <v>0</v>
      </c>
    </row>
    <row r="55" spans="1:13" ht="16">
      <c r="A55" s="227"/>
      <c r="B55" s="171" t="s">
        <v>778</v>
      </c>
      <c r="C55" s="171"/>
      <c r="D55" s="174" t="s">
        <v>545</v>
      </c>
      <c r="F55" s="18" t="s">
        <v>779</v>
      </c>
      <c r="G55" s="228"/>
      <c r="H55" s="227"/>
      <c r="I55" s="363">
        <f>'2.08 Revenue - Recovered Rev'!E29</f>
        <v>0</v>
      </c>
      <c r="J55" s="363">
        <f>'2.08 Revenue - Recovered Rev'!F29</f>
        <v>0</v>
      </c>
      <c r="K55" s="363">
        <f>'2.08 Revenue - Recovered Rev'!G29</f>
        <v>0</v>
      </c>
      <c r="L55" s="363">
        <f>'2.08 Revenue - Recovered Rev'!H29</f>
        <v>0</v>
      </c>
      <c r="M55" s="363">
        <f>'2.08 Revenue - Recovered Rev'!I29</f>
        <v>0</v>
      </c>
    </row>
    <row r="56" spans="1:13" ht="16">
      <c r="A56" s="227"/>
      <c r="B56" s="171"/>
      <c r="C56" s="171"/>
      <c r="D56" s="174"/>
      <c r="F56" s="18"/>
      <c r="G56" s="228"/>
      <c r="H56" s="227"/>
      <c r="I56" s="400"/>
      <c r="J56" s="400"/>
      <c r="K56" s="400"/>
      <c r="L56" s="400"/>
      <c r="M56" s="400"/>
    </row>
    <row r="57" spans="1:13" ht="18.5">
      <c r="A57" s="382" t="s">
        <v>829</v>
      </c>
      <c r="B57" s="57"/>
      <c r="C57" s="57"/>
      <c r="D57" s="57"/>
      <c r="E57" s="57"/>
      <c r="F57" s="57"/>
      <c r="G57" s="57"/>
      <c r="H57" s="54"/>
      <c r="I57" s="54"/>
      <c r="J57" s="54"/>
      <c r="K57" s="54"/>
      <c r="L57" s="54"/>
      <c r="M57" s="54"/>
    </row>
    <row r="58" spans="1:13">
      <c r="B58" s="171"/>
      <c r="D58" s="174"/>
      <c r="E58" s="174"/>
      <c r="I58" s="254"/>
      <c r="J58" s="254"/>
      <c r="K58" s="254"/>
      <c r="L58" s="254"/>
      <c r="M58" s="254"/>
    </row>
    <row r="59" spans="1:13" ht="15.5">
      <c r="B59" s="285" t="s">
        <v>830</v>
      </c>
      <c r="D59" s="174" t="s">
        <v>100</v>
      </c>
      <c r="E59" s="286"/>
      <c r="F59" s="18" t="s">
        <v>831</v>
      </c>
      <c r="I59" s="320"/>
      <c r="J59" s="320"/>
      <c r="K59" s="320"/>
      <c r="L59" s="320"/>
      <c r="M59" s="320"/>
    </row>
    <row r="60" spans="1:13" ht="15.5">
      <c r="B60" s="285" t="s">
        <v>832</v>
      </c>
      <c r="D60" s="174" t="s">
        <v>100</v>
      </c>
      <c r="E60" s="286"/>
      <c r="F60" s="18" t="s">
        <v>833</v>
      </c>
      <c r="I60" s="363">
        <f>'2.09 Revenue -DRS'!I29</f>
        <v>0</v>
      </c>
      <c r="J60" s="363">
        <f>'2.09 Revenue -DRS'!J29</f>
        <v>0</v>
      </c>
      <c r="K60" s="363">
        <f>'2.09 Revenue -DRS'!K29</f>
        <v>0</v>
      </c>
      <c r="L60" s="363">
        <f>'2.09 Revenue -DRS'!L29</f>
        <v>0</v>
      </c>
      <c r="M60" s="363">
        <f>'2.09 Revenue -DRS'!M29</f>
        <v>0</v>
      </c>
    </row>
    <row r="61" spans="1:13" ht="15.5">
      <c r="B61" s="171" t="s">
        <v>834</v>
      </c>
      <c r="D61" s="174" t="s">
        <v>100</v>
      </c>
      <c r="E61" s="174"/>
      <c r="F61" s="106" t="s">
        <v>835</v>
      </c>
      <c r="I61" s="320"/>
      <c r="J61" s="320"/>
      <c r="K61" s="320"/>
      <c r="L61" s="320"/>
      <c r="M61" s="320"/>
    </row>
    <row r="62" spans="1:13" ht="15.5">
      <c r="B62" s="171" t="s">
        <v>798</v>
      </c>
      <c r="D62" s="174" t="s">
        <v>100</v>
      </c>
      <c r="E62" s="174"/>
      <c r="F62" s="106" t="s">
        <v>836</v>
      </c>
      <c r="I62" s="363">
        <f>'2.09 Revenue -DRS'!I53</f>
        <v>0</v>
      </c>
      <c r="J62" s="363">
        <f>'2.09 Revenue -DRS'!J53</f>
        <v>0</v>
      </c>
      <c r="K62" s="363">
        <f>'2.09 Revenue -DRS'!K53</f>
        <v>0</v>
      </c>
      <c r="L62" s="363">
        <f>'2.09 Revenue -DRS'!L53</f>
        <v>0</v>
      </c>
      <c r="M62" s="363">
        <f>'2.09 Revenue -DRS'!M53</f>
        <v>0</v>
      </c>
    </row>
    <row r="63" spans="1:13" s="110" customFormat="1" ht="16">
      <c r="A63" s="396"/>
      <c r="B63" s="121"/>
      <c r="C63" s="121"/>
      <c r="D63" s="397"/>
      <c r="E63" s="397"/>
      <c r="F63" s="121"/>
      <c r="G63" s="398"/>
      <c r="H63" s="396"/>
      <c r="I63" s="400"/>
      <c r="J63" s="400"/>
      <c r="K63" s="400"/>
      <c r="L63" s="400"/>
      <c r="M63" s="400"/>
    </row>
    <row r="64" spans="1:13" ht="18.5">
      <c r="A64" s="382" t="s">
        <v>837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</row>
    <row r="65" spans="1:14" ht="24" customHeight="1">
      <c r="A65" s="227"/>
      <c r="B65" s="403"/>
      <c r="C65" s="227"/>
      <c r="D65" s="227"/>
      <c r="E65" s="227"/>
      <c r="F65" s="243"/>
      <c r="G65" s="227"/>
      <c r="H65" s="227"/>
      <c r="I65" s="227"/>
      <c r="J65" s="227"/>
      <c r="K65" s="227"/>
      <c r="L65" s="227"/>
      <c r="M65" s="227"/>
    </row>
    <row r="66" spans="1:14" ht="16">
      <c r="A66" s="227"/>
      <c r="B66" s="171" t="s">
        <v>323</v>
      </c>
      <c r="C66" s="171" t="s">
        <v>324</v>
      </c>
      <c r="D66" s="174" t="s">
        <v>100</v>
      </c>
      <c r="E66" s="174"/>
      <c r="F66" s="171" t="s">
        <v>838</v>
      </c>
      <c r="G66" s="244" t="s">
        <v>839</v>
      </c>
      <c r="H66" s="396"/>
      <c r="I66" s="363">
        <f>'2.01 Revenue - PCDs'!F10</f>
        <v>0</v>
      </c>
      <c r="J66" s="363">
        <f>'2.01 Revenue - PCDs'!G10</f>
        <v>0</v>
      </c>
      <c r="K66" s="363">
        <f>'2.01 Revenue - PCDs'!H10</f>
        <v>0</v>
      </c>
      <c r="L66" s="363">
        <f>'2.01 Revenue - PCDs'!I10</f>
        <v>0</v>
      </c>
      <c r="M66" s="363">
        <f>'2.01 Revenue - PCDs'!J10</f>
        <v>0</v>
      </c>
    </row>
    <row r="67" spans="1:14" ht="16">
      <c r="A67" s="227"/>
      <c r="B67" s="121" t="s">
        <v>101</v>
      </c>
      <c r="C67" s="171" t="s">
        <v>328</v>
      </c>
      <c r="D67" s="174" t="s">
        <v>100</v>
      </c>
      <c r="E67" s="174"/>
      <c r="F67" s="171" t="s">
        <v>840</v>
      </c>
      <c r="G67" s="245" t="s">
        <v>839</v>
      </c>
      <c r="H67" s="396"/>
      <c r="I67" s="363">
        <f>'2.01 Revenue - PCDs'!F17</f>
        <v>0</v>
      </c>
      <c r="J67" s="363">
        <f>'2.01 Revenue - PCDs'!G17</f>
        <v>0</v>
      </c>
      <c r="K67" s="363">
        <f>'2.01 Revenue - PCDs'!H17</f>
        <v>0</v>
      </c>
      <c r="L67" s="363">
        <f>'2.01 Revenue - PCDs'!I17</f>
        <v>0</v>
      </c>
      <c r="M67" s="363">
        <f>'2.01 Revenue - PCDs'!J17</f>
        <v>0</v>
      </c>
    </row>
    <row r="68" spans="1:14" ht="13.5" customHeight="1">
      <c r="A68" s="227"/>
      <c r="B68" s="121" t="s">
        <v>492</v>
      </c>
      <c r="C68" s="171" t="s">
        <v>328</v>
      </c>
      <c r="D68" s="174" t="s">
        <v>100</v>
      </c>
      <c r="E68" s="174"/>
      <c r="F68" s="171" t="s">
        <v>841</v>
      </c>
      <c r="G68" s="245" t="s">
        <v>842</v>
      </c>
      <c r="H68" s="396"/>
      <c r="I68" s="363">
        <f>'2.03 Revenue - Re-openers'!F12</f>
        <v>0</v>
      </c>
      <c r="J68" s="363">
        <f>'2.03 Revenue - Re-openers'!G12</f>
        <v>0</v>
      </c>
      <c r="K68" s="363">
        <f>'2.03 Revenue - Re-openers'!H12</f>
        <v>0</v>
      </c>
      <c r="L68" s="363">
        <f>'2.03 Revenue - Re-openers'!I12</f>
        <v>0</v>
      </c>
      <c r="M68" s="363">
        <f>'2.03 Revenue - Re-openers'!J12</f>
        <v>0</v>
      </c>
    </row>
    <row r="69" spans="1:14" ht="16">
      <c r="A69" s="227"/>
      <c r="B69" s="121" t="s">
        <v>337</v>
      </c>
      <c r="C69" s="171" t="s">
        <v>328</v>
      </c>
      <c r="D69" s="174" t="s">
        <v>100</v>
      </c>
      <c r="E69" s="174"/>
      <c r="F69" s="171" t="s">
        <v>843</v>
      </c>
      <c r="G69" s="245" t="s">
        <v>839</v>
      </c>
      <c r="H69" s="396"/>
      <c r="I69" s="363">
        <f>'2.01 Revenue - PCDs'!F33</f>
        <v>0</v>
      </c>
      <c r="J69" s="363">
        <f>'2.01 Revenue - PCDs'!G33</f>
        <v>0</v>
      </c>
      <c r="K69" s="363">
        <f>'2.01 Revenue - PCDs'!H33</f>
        <v>0</v>
      </c>
      <c r="L69" s="363">
        <f>'2.01 Revenue - PCDs'!I33</f>
        <v>0</v>
      </c>
      <c r="M69" s="363">
        <f>'2.01 Revenue - PCDs'!J33</f>
        <v>0</v>
      </c>
    </row>
    <row r="70" spans="1:14" ht="16">
      <c r="A70" s="227"/>
      <c r="B70" s="121" t="s">
        <v>333</v>
      </c>
      <c r="C70" s="171" t="s">
        <v>328</v>
      </c>
      <c r="D70" s="174" t="s">
        <v>100</v>
      </c>
      <c r="E70" s="174"/>
      <c r="F70" s="171" t="s">
        <v>843</v>
      </c>
      <c r="G70" s="245" t="s">
        <v>839</v>
      </c>
      <c r="H70" s="396"/>
      <c r="I70" s="363">
        <f>'2.01 Revenue - PCDs'!F25</f>
        <v>0</v>
      </c>
      <c r="J70" s="363">
        <f>'2.01 Revenue - PCDs'!G25</f>
        <v>0</v>
      </c>
      <c r="K70" s="363">
        <f>'2.01 Revenue - PCDs'!H25</f>
        <v>0</v>
      </c>
      <c r="L70" s="363">
        <f>'2.01 Revenue - PCDs'!I25</f>
        <v>0</v>
      </c>
      <c r="M70" s="363">
        <f>'2.01 Revenue - PCDs'!J25</f>
        <v>0</v>
      </c>
    </row>
    <row r="71" spans="1:14" ht="16">
      <c r="A71" s="227"/>
      <c r="B71" s="121" t="s">
        <v>110</v>
      </c>
      <c r="C71" s="171" t="s">
        <v>339</v>
      </c>
      <c r="D71" s="174" t="s">
        <v>100</v>
      </c>
      <c r="E71" s="174"/>
      <c r="F71" s="171" t="s">
        <v>499</v>
      </c>
      <c r="G71" s="245" t="s">
        <v>842</v>
      </c>
      <c r="H71" s="396"/>
      <c r="I71" s="363">
        <f>'2.03 Revenue - Re-openers'!F26</f>
        <v>0</v>
      </c>
      <c r="J71" s="363">
        <f>'2.03 Revenue - Re-openers'!G26</f>
        <v>0</v>
      </c>
      <c r="K71" s="363">
        <f>'2.03 Revenue - Re-openers'!H26</f>
        <v>0</v>
      </c>
      <c r="L71" s="363">
        <f>'2.03 Revenue - Re-openers'!I26</f>
        <v>0</v>
      </c>
      <c r="M71" s="363">
        <f>'2.03 Revenue - Re-openers'!J26</f>
        <v>0</v>
      </c>
    </row>
    <row r="72" spans="1:14" ht="16">
      <c r="A72" s="227"/>
      <c r="B72" s="121" t="s">
        <v>844</v>
      </c>
      <c r="C72" s="171" t="s">
        <v>339</v>
      </c>
      <c r="D72" s="174" t="s">
        <v>100</v>
      </c>
      <c r="E72" s="174"/>
      <c r="F72" s="171" t="s">
        <v>499</v>
      </c>
      <c r="G72" s="245" t="s">
        <v>842</v>
      </c>
      <c r="H72" s="396"/>
      <c r="I72" s="363"/>
      <c r="J72" s="363"/>
      <c r="K72" s="363"/>
      <c r="L72" s="363"/>
      <c r="M72" s="363"/>
      <c r="N72" s="210"/>
    </row>
    <row r="73" spans="1:14" ht="16">
      <c r="A73" s="227"/>
      <c r="B73" s="121" t="s">
        <v>338</v>
      </c>
      <c r="C73" s="171" t="s">
        <v>339</v>
      </c>
      <c r="D73" s="174" t="s">
        <v>100</v>
      </c>
      <c r="E73" s="174"/>
      <c r="F73" s="171" t="s">
        <v>845</v>
      </c>
      <c r="G73" s="245" t="s">
        <v>839</v>
      </c>
      <c r="H73" s="396"/>
      <c r="I73" s="363">
        <f>'2.01 Revenue - PCDs'!F40</f>
        <v>0</v>
      </c>
      <c r="J73" s="363">
        <f>'2.01 Revenue - PCDs'!G40</f>
        <v>0</v>
      </c>
      <c r="K73" s="363">
        <f>'2.01 Revenue - PCDs'!H40</f>
        <v>0</v>
      </c>
      <c r="L73" s="363">
        <f>'2.01 Revenue - PCDs'!I40</f>
        <v>0</v>
      </c>
      <c r="M73" s="363">
        <f>'2.01 Revenue - PCDs'!J40</f>
        <v>0</v>
      </c>
    </row>
    <row r="74" spans="1:14" ht="16">
      <c r="A74" s="227"/>
      <c r="B74" s="171" t="s">
        <v>846</v>
      </c>
      <c r="C74" s="171" t="s">
        <v>339</v>
      </c>
      <c r="D74" s="174" t="s">
        <v>100</v>
      </c>
      <c r="E74" s="174"/>
      <c r="F74" s="171" t="s">
        <v>847</v>
      </c>
      <c r="G74" s="245" t="s">
        <v>842</v>
      </c>
      <c r="H74" s="396"/>
      <c r="I74" s="363">
        <f>'2.03 Revenue - Re-openers'!F19</f>
        <v>0</v>
      </c>
      <c r="J74" s="363">
        <f>'2.03 Revenue - Re-openers'!G19</f>
        <v>0</v>
      </c>
      <c r="K74" s="363">
        <f>'2.03 Revenue - Re-openers'!H19</f>
        <v>0</v>
      </c>
      <c r="L74" s="363">
        <f>'2.03 Revenue - Re-openers'!I19</f>
        <v>0</v>
      </c>
      <c r="M74" s="363">
        <f>'2.03 Revenue - Re-openers'!J19</f>
        <v>0</v>
      </c>
    </row>
    <row r="75" spans="1:14" ht="16.5">
      <c r="A75" s="227"/>
      <c r="B75" s="121" t="s">
        <v>500</v>
      </c>
      <c r="C75" s="171" t="s">
        <v>502</v>
      </c>
      <c r="D75" s="174" t="s">
        <v>100</v>
      </c>
      <c r="E75" s="228"/>
      <c r="F75" s="403" t="s">
        <v>501</v>
      </c>
      <c r="G75" s="245" t="s">
        <v>842</v>
      </c>
      <c r="H75" s="396"/>
      <c r="I75" s="363">
        <f>'2.03 Revenue - Re-openers'!F31</f>
        <v>0</v>
      </c>
      <c r="J75" s="363">
        <f>'2.03 Revenue - Re-openers'!G31</f>
        <v>0</v>
      </c>
      <c r="K75" s="363">
        <f>'2.03 Revenue - Re-openers'!H31</f>
        <v>0</v>
      </c>
      <c r="L75" s="363">
        <f>'2.03 Revenue - Re-openers'!I31</f>
        <v>0</v>
      </c>
      <c r="M75" s="363">
        <f>'2.03 Revenue - Re-openers'!J31</f>
        <v>0</v>
      </c>
      <c r="N75" s="210"/>
    </row>
    <row r="76" spans="1:14" ht="16.5">
      <c r="A76" s="227"/>
      <c r="B76" s="121" t="s">
        <v>504</v>
      </c>
      <c r="C76" s="171" t="s">
        <v>502</v>
      </c>
      <c r="D76" s="174" t="s">
        <v>100</v>
      </c>
      <c r="E76" s="228"/>
      <c r="F76" s="403" t="s">
        <v>501</v>
      </c>
      <c r="G76" s="245" t="s">
        <v>842</v>
      </c>
      <c r="H76" s="396"/>
      <c r="I76" s="363">
        <f>'2.03 Revenue - Re-openers'!F36</f>
        <v>0</v>
      </c>
      <c r="J76" s="363">
        <f>'2.03 Revenue - Re-openers'!G36</f>
        <v>0</v>
      </c>
      <c r="K76" s="363">
        <f>'2.03 Revenue - Re-openers'!H36</f>
        <v>0</v>
      </c>
      <c r="L76" s="363">
        <f>'2.03 Revenue - Re-openers'!I36</f>
        <v>0</v>
      </c>
      <c r="M76" s="363">
        <f>'2.03 Revenue - Re-openers'!J36</f>
        <v>0</v>
      </c>
      <c r="N76" s="210"/>
    </row>
    <row r="77" spans="1:14" ht="16">
      <c r="A77" s="227"/>
      <c r="B77" s="121" t="s">
        <v>188</v>
      </c>
      <c r="C77" s="171" t="s">
        <v>343</v>
      </c>
      <c r="D77" s="174" t="s">
        <v>100</v>
      </c>
      <c r="E77" s="228"/>
      <c r="F77" s="171" t="s">
        <v>848</v>
      </c>
      <c r="G77" s="245" t="s">
        <v>839</v>
      </c>
      <c r="H77" s="396"/>
      <c r="I77" s="363">
        <f>'2.01 Revenue - PCDs'!F48</f>
        <v>0</v>
      </c>
      <c r="J77" s="363">
        <f>'2.01 Revenue - PCDs'!G48</f>
        <v>0</v>
      </c>
      <c r="K77" s="363">
        <f>'2.01 Revenue - PCDs'!H48</f>
        <v>0</v>
      </c>
      <c r="L77" s="363">
        <f>'2.01 Revenue - PCDs'!I48</f>
        <v>0</v>
      </c>
      <c r="M77" s="363">
        <f>'2.01 Revenue - PCDs'!J48</f>
        <v>0</v>
      </c>
    </row>
    <row r="78" spans="1:14" ht="16">
      <c r="A78" s="227"/>
      <c r="B78" s="121" t="s">
        <v>112</v>
      </c>
      <c r="C78" s="171" t="s">
        <v>506</v>
      </c>
      <c r="D78" s="174" t="s">
        <v>100</v>
      </c>
      <c r="E78" s="174"/>
      <c r="F78" s="171" t="s">
        <v>849</v>
      </c>
      <c r="G78" s="245" t="s">
        <v>842</v>
      </c>
      <c r="H78" s="396"/>
      <c r="I78" s="363">
        <f>'2.03 Revenue - Re-openers'!F43</f>
        <v>0</v>
      </c>
      <c r="J78" s="363">
        <f>'2.03 Revenue - Re-openers'!G43</f>
        <v>0</v>
      </c>
      <c r="K78" s="363">
        <f>'2.03 Revenue - Re-openers'!H43</f>
        <v>0</v>
      </c>
      <c r="L78" s="363">
        <f>'2.03 Revenue - Re-openers'!I43</f>
        <v>0</v>
      </c>
      <c r="M78" s="363">
        <f>'2.03 Revenue - Re-openers'!J43</f>
        <v>0</v>
      </c>
    </row>
    <row r="79" spans="1:14" ht="16">
      <c r="A79" s="227"/>
      <c r="B79" s="121" t="s">
        <v>509</v>
      </c>
      <c r="C79" s="171" t="s">
        <v>511</v>
      </c>
      <c r="D79" s="174" t="s">
        <v>100</v>
      </c>
      <c r="E79" s="174"/>
      <c r="F79" s="171" t="s">
        <v>850</v>
      </c>
      <c r="G79" s="245" t="s">
        <v>842</v>
      </c>
      <c r="H79" s="396"/>
      <c r="I79" s="363">
        <f>'2.03 Revenue - Re-openers'!F48</f>
        <v>0</v>
      </c>
      <c r="J79" s="363">
        <f>'2.03 Revenue - Re-openers'!G48</f>
        <v>0</v>
      </c>
      <c r="K79" s="363">
        <f>'2.03 Revenue - Re-openers'!H48</f>
        <v>0</v>
      </c>
      <c r="L79" s="363">
        <f>'2.03 Revenue - Re-openers'!I48</f>
        <v>0</v>
      </c>
      <c r="M79" s="363">
        <f>'2.03 Revenue - Re-openers'!J48</f>
        <v>0</v>
      </c>
    </row>
    <row r="80" spans="1:14" ht="16">
      <c r="A80" s="227"/>
      <c r="B80" s="121" t="s">
        <v>512</v>
      </c>
      <c r="C80" s="171" t="s">
        <v>514</v>
      </c>
      <c r="D80" s="174" t="s">
        <v>100</v>
      </c>
      <c r="E80" s="174"/>
      <c r="F80" s="171" t="s">
        <v>851</v>
      </c>
      <c r="G80" s="245" t="s">
        <v>842</v>
      </c>
      <c r="H80" s="396"/>
      <c r="I80" s="363">
        <f>'2.03 Revenue - Re-openers'!F53</f>
        <v>0</v>
      </c>
      <c r="J80" s="363">
        <f>'2.03 Revenue - Re-openers'!G53</f>
        <v>0</v>
      </c>
      <c r="K80" s="363">
        <f>'2.03 Revenue - Re-openers'!H53</f>
        <v>0</v>
      </c>
      <c r="L80" s="363">
        <f>'2.03 Revenue - Re-openers'!I53</f>
        <v>0</v>
      </c>
      <c r="M80" s="363">
        <f>'2.03 Revenue - Re-openers'!J53</f>
        <v>0</v>
      </c>
    </row>
    <row r="81" spans="1:17" ht="16">
      <c r="A81" s="227"/>
      <c r="B81" s="121" t="s">
        <v>852</v>
      </c>
      <c r="C81" s="171" t="s">
        <v>348</v>
      </c>
      <c r="D81" s="174" t="s">
        <v>100</v>
      </c>
      <c r="E81" s="174"/>
      <c r="F81" s="171" t="s">
        <v>347</v>
      </c>
      <c r="G81" s="245" t="s">
        <v>839</v>
      </c>
      <c r="H81" s="396"/>
      <c r="I81" s="363">
        <f>'2.01 Revenue - PCDs'!F61</f>
        <v>0</v>
      </c>
      <c r="J81" s="363">
        <f>'2.01 Revenue - PCDs'!G61</f>
        <v>0</v>
      </c>
      <c r="K81" s="363">
        <f>'2.01 Revenue - PCDs'!H61</f>
        <v>0</v>
      </c>
      <c r="L81" s="363">
        <f>'2.01 Revenue - PCDs'!I61</f>
        <v>0</v>
      </c>
      <c r="M81" s="363">
        <f>'2.01 Revenue - PCDs'!J61</f>
        <v>0</v>
      </c>
    </row>
    <row r="82" spans="1:17" ht="16">
      <c r="A82" s="227"/>
      <c r="B82" s="171" t="s">
        <v>349</v>
      </c>
      <c r="C82" s="171" t="s">
        <v>352</v>
      </c>
      <c r="D82" s="174" t="s">
        <v>100</v>
      </c>
      <c r="E82" s="174"/>
      <c r="F82" s="171" t="s">
        <v>853</v>
      </c>
      <c r="G82" s="245" t="s">
        <v>839</v>
      </c>
      <c r="H82" s="396"/>
      <c r="I82" s="363">
        <f>'2.01 Revenue - PCDs'!F86</f>
        <v>0</v>
      </c>
      <c r="J82" s="363">
        <f>'2.01 Revenue - PCDs'!G86</f>
        <v>0</v>
      </c>
      <c r="K82" s="363">
        <f>'2.01 Revenue - PCDs'!H86</f>
        <v>0</v>
      </c>
      <c r="L82" s="363">
        <f>'2.01 Revenue - PCDs'!I86</f>
        <v>0</v>
      </c>
      <c r="M82" s="363">
        <f>'2.01 Revenue - PCDs'!J86</f>
        <v>0</v>
      </c>
    </row>
    <row r="83" spans="1:17" ht="16">
      <c r="A83" s="227"/>
      <c r="B83" s="171" t="s">
        <v>854</v>
      </c>
      <c r="C83" s="171" t="s">
        <v>364</v>
      </c>
      <c r="D83" s="174" t="s">
        <v>100</v>
      </c>
      <c r="E83" s="228"/>
      <c r="F83" s="171" t="s">
        <v>855</v>
      </c>
      <c r="G83" s="245" t="s">
        <v>839</v>
      </c>
      <c r="H83" s="396"/>
      <c r="I83" s="363">
        <f>'2.01 Revenue - PCDs'!F105</f>
        <v>0</v>
      </c>
      <c r="J83" s="363">
        <f>'2.01 Revenue - PCDs'!G105</f>
        <v>0</v>
      </c>
      <c r="K83" s="363">
        <f>'2.01 Revenue - PCDs'!H105</f>
        <v>0</v>
      </c>
      <c r="L83" s="363">
        <f>'2.01 Revenue - PCDs'!I105</f>
        <v>0</v>
      </c>
      <c r="M83" s="363">
        <f>'2.01 Revenue - PCDs'!J105</f>
        <v>0</v>
      </c>
    </row>
    <row r="84" spans="1:17" ht="16">
      <c r="A84" s="227"/>
      <c r="B84" s="121" t="s">
        <v>481</v>
      </c>
      <c r="C84" s="171" t="s">
        <v>484</v>
      </c>
      <c r="D84" s="174" t="s">
        <v>100</v>
      </c>
      <c r="E84" s="174"/>
      <c r="F84" s="171" t="s">
        <v>856</v>
      </c>
      <c r="G84" s="245" t="s">
        <v>857</v>
      </c>
      <c r="H84" s="396"/>
      <c r="I84" s="363">
        <f>'2.02 Revenue - Volume Drivers'!F28</f>
        <v>0</v>
      </c>
      <c r="J84" s="363">
        <f>'2.02 Revenue - Volume Drivers'!G28</f>
        <v>0</v>
      </c>
      <c r="K84" s="363">
        <f>'2.02 Revenue - Volume Drivers'!H28</f>
        <v>0</v>
      </c>
      <c r="L84" s="363">
        <f>'2.02 Revenue - Volume Drivers'!I28</f>
        <v>0</v>
      </c>
      <c r="M84" s="363">
        <f>'2.02 Revenue - Volume Drivers'!J28</f>
        <v>0</v>
      </c>
    </row>
    <row r="85" spans="1:17" ht="16">
      <c r="A85" s="227"/>
      <c r="B85" s="121" t="s">
        <v>515</v>
      </c>
      <c r="C85" s="171" t="s">
        <v>517</v>
      </c>
      <c r="D85" s="174" t="s">
        <v>100</v>
      </c>
      <c r="E85" s="174"/>
      <c r="F85" s="171" t="s">
        <v>858</v>
      </c>
      <c r="G85" s="245" t="s">
        <v>842</v>
      </c>
      <c r="H85" s="396"/>
      <c r="I85" s="363">
        <f>'2.03 Revenue - Re-openers'!F58</f>
        <v>0</v>
      </c>
      <c r="J85" s="395">
        <f>'2.03 Revenue - Re-openers'!G58</f>
        <v>0</v>
      </c>
      <c r="K85" s="395">
        <f>'2.03 Revenue - Re-openers'!H58</f>
        <v>0</v>
      </c>
      <c r="L85" s="395">
        <f>'2.03 Revenue - Re-openers'!I58</f>
        <v>0</v>
      </c>
      <c r="M85" s="395">
        <f>'2.03 Revenue - Re-openers'!J58</f>
        <v>0</v>
      </c>
      <c r="O85"/>
    </row>
    <row r="86" spans="1:17" ht="16.5">
      <c r="A86" s="227"/>
      <c r="B86" s="121" t="s">
        <v>518</v>
      </c>
      <c r="C86" s="171" t="s">
        <v>520</v>
      </c>
      <c r="D86" s="174" t="s">
        <v>100</v>
      </c>
      <c r="E86" s="174"/>
      <c r="F86" s="403" t="s">
        <v>519</v>
      </c>
      <c r="G86" s="245" t="s">
        <v>842</v>
      </c>
      <c r="H86" s="396"/>
      <c r="I86" s="363">
        <f>'2.03 Revenue - Re-openers'!F63</f>
        <v>0</v>
      </c>
      <c r="J86" s="363">
        <f>'2.03 Revenue - Re-openers'!G63</f>
        <v>0</v>
      </c>
      <c r="K86" s="363">
        <f>'2.03 Revenue - Re-openers'!H63</f>
        <v>0</v>
      </c>
      <c r="L86" s="363">
        <f>'2.03 Revenue - Re-openers'!I63</f>
        <v>0</v>
      </c>
      <c r="M86" s="363">
        <f>'2.03 Revenue - Re-openers'!J63</f>
        <v>0</v>
      </c>
    </row>
    <row r="87" spans="1:17" ht="16">
      <c r="A87" s="227"/>
      <c r="B87" s="121" t="s">
        <v>521</v>
      </c>
      <c r="C87" s="171" t="s">
        <v>523</v>
      </c>
      <c r="D87" s="174" t="s">
        <v>100</v>
      </c>
      <c r="E87" s="228"/>
      <c r="F87" s="171" t="s">
        <v>859</v>
      </c>
      <c r="G87" s="245" t="s">
        <v>842</v>
      </c>
      <c r="H87" s="396"/>
      <c r="I87" s="363">
        <f>'2.03 Revenue - Re-openers'!F68</f>
        <v>0</v>
      </c>
      <c r="J87" s="363">
        <f>'2.03 Revenue - Re-openers'!G68</f>
        <v>0</v>
      </c>
      <c r="K87" s="363">
        <f>'2.03 Revenue - Re-openers'!H68</f>
        <v>0</v>
      </c>
      <c r="L87" s="363">
        <f>'2.03 Revenue - Re-openers'!I68</f>
        <v>0</v>
      </c>
      <c r="M87" s="363">
        <f>'2.03 Revenue - Re-openers'!J68</f>
        <v>0</v>
      </c>
    </row>
    <row r="88" spans="1:17" ht="16">
      <c r="A88" s="227"/>
      <c r="B88" s="121" t="s">
        <v>524</v>
      </c>
      <c r="C88" s="171" t="s">
        <v>526</v>
      </c>
      <c r="D88" s="174" t="s">
        <v>100</v>
      </c>
      <c r="E88" s="228"/>
      <c r="F88" s="171" t="s">
        <v>860</v>
      </c>
      <c r="G88" s="245" t="s">
        <v>842</v>
      </c>
      <c r="H88" s="396"/>
      <c r="I88" s="363">
        <f>'2.03 Revenue - Re-openers'!F73</f>
        <v>0</v>
      </c>
      <c r="J88" s="363">
        <f>'2.03 Revenue - Re-openers'!G73</f>
        <v>0</v>
      </c>
      <c r="K88" s="363">
        <f>'2.03 Revenue - Re-openers'!H73</f>
        <v>0</v>
      </c>
      <c r="L88" s="363">
        <f>'2.03 Revenue - Re-openers'!I73</f>
        <v>0</v>
      </c>
      <c r="M88" s="363">
        <f>'2.03 Revenue - Re-openers'!J73</f>
        <v>0</v>
      </c>
      <c r="Q88"/>
    </row>
    <row r="89" spans="1:17" ht="16">
      <c r="A89" s="227"/>
      <c r="B89" s="121" t="s">
        <v>527</v>
      </c>
      <c r="C89" s="171" t="s">
        <v>529</v>
      </c>
      <c r="D89" s="174" t="s">
        <v>100</v>
      </c>
      <c r="E89" s="228"/>
      <c r="F89" s="171" t="s">
        <v>861</v>
      </c>
      <c r="G89" s="245" t="s">
        <v>842</v>
      </c>
      <c r="H89" s="396"/>
      <c r="I89" s="363">
        <f>'2.03 Revenue - Re-openers'!F78</f>
        <v>0</v>
      </c>
      <c r="J89" s="363">
        <f>'2.03 Revenue - Re-openers'!G78</f>
        <v>0</v>
      </c>
      <c r="K89" s="363">
        <f>'2.03 Revenue - Re-openers'!H78</f>
        <v>0</v>
      </c>
      <c r="L89" s="363">
        <f>'2.03 Revenue - Re-openers'!I78</f>
        <v>0</v>
      </c>
      <c r="M89" s="363">
        <f>'2.03 Revenue - Re-openers'!J78</f>
        <v>0</v>
      </c>
    </row>
    <row r="90" spans="1:17" ht="16.5">
      <c r="A90" s="227"/>
      <c r="B90" s="121" t="s">
        <v>471</v>
      </c>
      <c r="C90" s="171" t="s">
        <v>474</v>
      </c>
      <c r="D90" s="174" t="s">
        <v>100</v>
      </c>
      <c r="E90" s="174"/>
      <c r="F90" s="403" t="s">
        <v>862</v>
      </c>
      <c r="G90" s="245" t="s">
        <v>857</v>
      </c>
      <c r="H90" s="396"/>
      <c r="I90" s="363">
        <f>'2.02 Revenue - Volume Drivers'!F17</f>
        <v>0</v>
      </c>
      <c r="J90" s="363">
        <f>'2.02 Revenue - Volume Drivers'!G17</f>
        <v>0</v>
      </c>
      <c r="K90" s="363">
        <f>'2.02 Revenue - Volume Drivers'!H17</f>
        <v>0</v>
      </c>
      <c r="L90" s="363">
        <f>'2.02 Revenue - Volume Drivers'!I17</f>
        <v>0</v>
      </c>
      <c r="M90" s="363">
        <f>'2.02 Revenue - Volume Drivers'!J17</f>
        <v>0</v>
      </c>
    </row>
    <row r="91" spans="1:17" ht="16">
      <c r="A91" s="227"/>
      <c r="B91" s="121" t="s">
        <v>373</v>
      </c>
      <c r="C91" s="171" t="s">
        <v>375</v>
      </c>
      <c r="D91" s="174" t="s">
        <v>100</v>
      </c>
      <c r="E91" s="174"/>
      <c r="F91" s="171" t="s">
        <v>863</v>
      </c>
      <c r="G91" s="245" t="s">
        <v>839</v>
      </c>
      <c r="H91" s="396"/>
      <c r="I91" s="363">
        <f>'2.01 Revenue - PCDs'!F115</f>
        <v>0</v>
      </c>
      <c r="J91" s="363">
        <f>'2.01 Revenue - PCDs'!G115</f>
        <v>0</v>
      </c>
      <c r="K91" s="363">
        <f>'2.01 Revenue - PCDs'!H115</f>
        <v>0</v>
      </c>
      <c r="L91" s="363">
        <f>'2.01 Revenue - PCDs'!I115</f>
        <v>0</v>
      </c>
      <c r="M91" s="363">
        <f>'2.01 Revenue - PCDs'!J115</f>
        <v>0</v>
      </c>
    </row>
    <row r="92" spans="1:17" ht="16">
      <c r="A92" s="227"/>
      <c r="B92" s="171" t="s">
        <v>530</v>
      </c>
      <c r="C92" s="171" t="s">
        <v>532</v>
      </c>
      <c r="D92" s="174" t="s">
        <v>100</v>
      </c>
      <c r="E92" s="174"/>
      <c r="F92" s="171" t="s">
        <v>864</v>
      </c>
      <c r="G92" s="245" t="s">
        <v>842</v>
      </c>
      <c r="H92" s="396"/>
      <c r="I92" s="363">
        <f>'2.03 Revenue - Re-openers'!F83</f>
        <v>0</v>
      </c>
      <c r="J92" s="363">
        <f>'2.03 Revenue - Re-openers'!G83</f>
        <v>0</v>
      </c>
      <c r="K92" s="363">
        <f>'2.03 Revenue - Re-openers'!H83</f>
        <v>0</v>
      </c>
      <c r="L92" s="363">
        <f>'2.03 Revenue - Re-openers'!I83</f>
        <v>0</v>
      </c>
      <c r="M92" s="363">
        <f>'2.03 Revenue - Re-openers'!J83</f>
        <v>0</v>
      </c>
    </row>
    <row r="93" spans="1:17" ht="16.5">
      <c r="A93" s="227"/>
      <c r="B93" s="121" t="s">
        <v>177</v>
      </c>
      <c r="C93" s="171" t="s">
        <v>390</v>
      </c>
      <c r="D93" s="174" t="s">
        <v>100</v>
      </c>
      <c r="E93" s="228"/>
      <c r="F93" s="403" t="s">
        <v>865</v>
      </c>
      <c r="G93" s="245" t="s">
        <v>839</v>
      </c>
      <c r="H93" s="396"/>
      <c r="I93" s="363">
        <f>'2.01 Revenue - PCDs'!F147</f>
        <v>0</v>
      </c>
      <c r="J93" s="363">
        <f>'2.01 Revenue - PCDs'!G147</f>
        <v>0</v>
      </c>
      <c r="K93" s="363">
        <f>'2.01 Revenue - PCDs'!H147</f>
        <v>0</v>
      </c>
      <c r="L93" s="363">
        <f>'2.01 Revenue - PCDs'!I147</f>
        <v>0</v>
      </c>
      <c r="M93" s="363">
        <f>'2.01 Revenue - PCDs'!J147</f>
        <v>0</v>
      </c>
    </row>
    <row r="94" spans="1:17" ht="16">
      <c r="A94" s="227"/>
      <c r="B94" s="121" t="s">
        <v>533</v>
      </c>
      <c r="C94" s="171" t="s">
        <v>535</v>
      </c>
      <c r="D94" s="174" t="s">
        <v>100</v>
      </c>
      <c r="E94" s="228"/>
      <c r="F94" s="171" t="s">
        <v>866</v>
      </c>
      <c r="G94" s="245" t="s">
        <v>842</v>
      </c>
      <c r="H94" s="396"/>
      <c r="I94" s="363">
        <f>'2.03 Revenue - Re-openers'!F88</f>
        <v>0</v>
      </c>
      <c r="J94" s="363">
        <f>'2.03 Revenue - Re-openers'!G88</f>
        <v>0</v>
      </c>
      <c r="K94" s="363">
        <f>'2.03 Revenue - Re-openers'!H88</f>
        <v>0</v>
      </c>
      <c r="L94" s="363">
        <f>'2.03 Revenue - Re-openers'!I88</f>
        <v>0</v>
      </c>
      <c r="M94" s="363">
        <f>'2.03 Revenue - Re-openers'!J88</f>
        <v>0</v>
      </c>
    </row>
    <row r="95" spans="1:17" ht="16">
      <c r="A95" s="227"/>
      <c r="B95" s="121" t="s">
        <v>393</v>
      </c>
      <c r="C95" s="171" t="s">
        <v>394</v>
      </c>
      <c r="D95" s="174" t="s">
        <v>100</v>
      </c>
      <c r="E95" s="174"/>
      <c r="F95" s="171" t="s">
        <v>867</v>
      </c>
      <c r="G95" s="245" t="s">
        <v>839</v>
      </c>
      <c r="H95" s="396"/>
      <c r="I95" s="363">
        <f>'2.01 Revenue - PCDs'!F154</f>
        <v>0</v>
      </c>
      <c r="J95" s="363">
        <f>'2.01 Revenue - PCDs'!G154</f>
        <v>0</v>
      </c>
      <c r="K95" s="363">
        <f>'2.01 Revenue - PCDs'!H154</f>
        <v>0</v>
      </c>
      <c r="L95" s="363">
        <f>'2.01 Revenue - PCDs'!I154</f>
        <v>0</v>
      </c>
      <c r="M95" s="363">
        <f>'2.01 Revenue - PCDs'!J154</f>
        <v>0</v>
      </c>
    </row>
    <row r="96" spans="1:17" ht="16">
      <c r="A96" s="227"/>
      <c r="B96" s="171" t="s">
        <v>397</v>
      </c>
      <c r="C96" s="171" t="s">
        <v>398</v>
      </c>
      <c r="D96" s="174" t="s">
        <v>100</v>
      </c>
      <c r="E96" s="174"/>
      <c r="F96" s="228" t="s">
        <v>868</v>
      </c>
      <c r="G96" s="245" t="s">
        <v>839</v>
      </c>
      <c r="H96" s="396"/>
      <c r="I96" s="363">
        <f>'2.01 Revenue - PCDs'!F161</f>
        <v>0</v>
      </c>
      <c r="J96" s="363">
        <f>'2.01 Revenue - PCDs'!G161</f>
        <v>0</v>
      </c>
      <c r="K96" s="363">
        <f>'2.01 Revenue - PCDs'!H161</f>
        <v>0</v>
      </c>
      <c r="L96" s="363">
        <f>'2.01 Revenue - PCDs'!I161</f>
        <v>0</v>
      </c>
      <c r="M96" s="363">
        <f>'2.01 Revenue - PCDs'!J161</f>
        <v>0</v>
      </c>
    </row>
    <row r="97" spans="1:15" ht="16">
      <c r="A97" s="227"/>
      <c r="B97" s="171" t="s">
        <v>401</v>
      </c>
      <c r="C97" s="171" t="s">
        <v>402</v>
      </c>
      <c r="D97" s="174" t="s">
        <v>100</v>
      </c>
      <c r="E97" s="174"/>
      <c r="F97" s="171" t="s">
        <v>869</v>
      </c>
      <c r="G97" s="245" t="s">
        <v>839</v>
      </c>
      <c r="H97" s="396"/>
      <c r="I97" s="363">
        <f>'2.01 Revenue - PCDs'!F169</f>
        <v>0</v>
      </c>
      <c r="J97" s="363">
        <f>'2.01 Revenue - PCDs'!G169</f>
        <v>0</v>
      </c>
      <c r="K97" s="363">
        <f>'2.01 Revenue - PCDs'!H169</f>
        <v>0</v>
      </c>
      <c r="L97" s="363">
        <f>'2.01 Revenue - PCDs'!I169</f>
        <v>0</v>
      </c>
      <c r="M97" s="363">
        <f>'2.01 Revenue - PCDs'!J169</f>
        <v>0</v>
      </c>
    </row>
    <row r="98" spans="1:15" ht="16">
      <c r="A98" s="227"/>
      <c r="B98" s="109" t="s">
        <v>536</v>
      </c>
      <c r="C98" s="171" t="s">
        <v>538</v>
      </c>
      <c r="D98" s="174" t="s">
        <v>100</v>
      </c>
      <c r="E98" s="174"/>
      <c r="F98" s="171" t="s">
        <v>870</v>
      </c>
      <c r="G98" s="245" t="s">
        <v>842</v>
      </c>
      <c r="H98" s="396"/>
      <c r="I98" s="363">
        <f>'2.03 Revenue - Re-openers'!F93</f>
        <v>0</v>
      </c>
      <c r="J98" s="363">
        <f>'2.03 Revenue - Re-openers'!G93</f>
        <v>0</v>
      </c>
      <c r="K98" s="363">
        <f>'2.03 Revenue - Re-openers'!H93</f>
        <v>0</v>
      </c>
      <c r="L98" s="363">
        <f>'2.03 Revenue - Re-openers'!I93</f>
        <v>0</v>
      </c>
      <c r="M98" s="363">
        <f>'2.03 Revenue - Re-openers'!J93</f>
        <v>0</v>
      </c>
    </row>
    <row r="99" spans="1:15" ht="16">
      <c r="A99" s="227"/>
      <c r="B99" s="121" t="s">
        <v>405</v>
      </c>
      <c r="C99" s="171" t="s">
        <v>406</v>
      </c>
      <c r="D99" s="174" t="s">
        <v>100</v>
      </c>
      <c r="E99" s="228"/>
      <c r="F99" s="171" t="s">
        <v>871</v>
      </c>
      <c r="G99" s="245" t="s">
        <v>839</v>
      </c>
      <c r="H99" s="396"/>
      <c r="I99" s="363">
        <f>'2.01 Revenue - PCDs'!F176</f>
        <v>0</v>
      </c>
      <c r="J99" s="363">
        <f>'2.01 Revenue - PCDs'!G176</f>
        <v>0</v>
      </c>
      <c r="K99" s="363">
        <f>'2.01 Revenue - PCDs'!H176</f>
        <v>0</v>
      </c>
      <c r="L99" s="363">
        <f>'2.01 Revenue - PCDs'!I176</f>
        <v>0</v>
      </c>
      <c r="M99" s="363">
        <f>'2.01 Revenue - PCDs'!J176</f>
        <v>0</v>
      </c>
    </row>
    <row r="100" spans="1:15" ht="16">
      <c r="A100" s="227"/>
      <c r="B100" s="171" t="s">
        <v>413</v>
      </c>
      <c r="C100" s="171" t="s">
        <v>410</v>
      </c>
      <c r="D100" s="174" t="s">
        <v>100</v>
      </c>
      <c r="E100" s="174"/>
      <c r="F100" s="171" t="s">
        <v>872</v>
      </c>
      <c r="G100" s="245" t="s">
        <v>839</v>
      </c>
      <c r="H100" s="396"/>
      <c r="I100" s="363">
        <f>'2.01 Revenue - PCDs'!F190</f>
        <v>0</v>
      </c>
      <c r="J100" s="363">
        <f>'2.01 Revenue - PCDs'!G190</f>
        <v>0</v>
      </c>
      <c r="K100" s="363">
        <f>'2.01 Revenue - PCDs'!H190</f>
        <v>0</v>
      </c>
      <c r="L100" s="363">
        <f>'2.01 Revenue - PCDs'!I190</f>
        <v>0</v>
      </c>
      <c r="M100" s="363">
        <f>'2.01 Revenue - PCDs'!J190</f>
        <v>0</v>
      </c>
      <c r="O100" s="110"/>
    </row>
    <row r="101" spans="1:15" ht="16">
      <c r="A101" s="227"/>
      <c r="B101" s="121" t="s">
        <v>415</v>
      </c>
      <c r="C101" s="171" t="s">
        <v>410</v>
      </c>
      <c r="D101" s="174" t="s">
        <v>100</v>
      </c>
      <c r="E101" s="174"/>
      <c r="F101" s="171" t="s">
        <v>872</v>
      </c>
      <c r="G101" s="245" t="s">
        <v>839</v>
      </c>
      <c r="H101" s="396"/>
      <c r="I101" s="363">
        <f>'2.01 Revenue - PCDs'!F197</f>
        <v>0</v>
      </c>
      <c r="J101" s="363">
        <f>'2.01 Revenue - PCDs'!G197</f>
        <v>0</v>
      </c>
      <c r="K101" s="363">
        <f>'2.01 Revenue - PCDs'!H197</f>
        <v>0</v>
      </c>
      <c r="L101" s="363">
        <f>'2.01 Revenue - PCDs'!I197</f>
        <v>0</v>
      </c>
      <c r="M101" s="363">
        <f>'2.01 Revenue - PCDs'!J197</f>
        <v>0</v>
      </c>
    </row>
    <row r="102" spans="1:15" ht="16">
      <c r="A102" s="227"/>
      <c r="B102" s="121" t="s">
        <v>416</v>
      </c>
      <c r="C102" s="171" t="s">
        <v>410</v>
      </c>
      <c r="D102" s="174" t="s">
        <v>100</v>
      </c>
      <c r="E102" s="174"/>
      <c r="F102" s="171" t="s">
        <v>872</v>
      </c>
      <c r="G102" s="245" t="s">
        <v>839</v>
      </c>
      <c r="H102" s="396"/>
      <c r="I102" s="363">
        <f>'2.01 Revenue - PCDs'!F204</f>
        <v>0</v>
      </c>
      <c r="J102" s="363">
        <f>'2.01 Revenue - PCDs'!G204</f>
        <v>0</v>
      </c>
      <c r="K102" s="363">
        <f>'2.01 Revenue - PCDs'!H204</f>
        <v>0</v>
      </c>
      <c r="L102" s="363">
        <f>'2.01 Revenue - PCDs'!I204</f>
        <v>0</v>
      </c>
      <c r="M102" s="363">
        <f>'2.01 Revenue - PCDs'!J204</f>
        <v>0</v>
      </c>
    </row>
    <row r="103" spans="1:15" ht="16">
      <c r="A103" s="227"/>
      <c r="B103" s="121" t="s">
        <v>409</v>
      </c>
      <c r="C103" s="171" t="s">
        <v>410</v>
      </c>
      <c r="D103" s="174" t="s">
        <v>100</v>
      </c>
      <c r="E103" s="174"/>
      <c r="F103" s="171" t="s">
        <v>872</v>
      </c>
      <c r="G103" s="245" t="s">
        <v>839</v>
      </c>
      <c r="H103" s="396"/>
      <c r="I103" s="363">
        <f>'2.01 Revenue - PCDs'!F183</f>
        <v>0</v>
      </c>
      <c r="J103" s="363">
        <f>'2.01 Revenue - PCDs'!G183</f>
        <v>0</v>
      </c>
      <c r="K103" s="363">
        <f>'2.01 Revenue - PCDs'!H183</f>
        <v>0</v>
      </c>
      <c r="L103" s="363">
        <f>'2.01 Revenue - PCDs'!I183</f>
        <v>0</v>
      </c>
      <c r="M103" s="363">
        <f>'2.01 Revenue - PCDs'!J183</f>
        <v>0</v>
      </c>
    </row>
    <row r="104" spans="1:15" ht="16">
      <c r="A104" s="227"/>
      <c r="B104" s="121" t="s">
        <v>417</v>
      </c>
      <c r="C104" s="171" t="s">
        <v>419</v>
      </c>
      <c r="D104" s="174" t="s">
        <v>100</v>
      </c>
      <c r="E104" s="174"/>
      <c r="F104" s="171" t="s">
        <v>873</v>
      </c>
      <c r="G104" s="245" t="s">
        <v>839</v>
      </c>
      <c r="H104" s="396"/>
      <c r="I104" s="363">
        <f>'2.01 Revenue - PCDs'!F211</f>
        <v>0</v>
      </c>
      <c r="J104" s="363">
        <f>'2.01 Revenue - PCDs'!G211</f>
        <v>0</v>
      </c>
      <c r="K104" s="363">
        <f>'2.01 Revenue - PCDs'!H211</f>
        <v>0</v>
      </c>
      <c r="L104" s="363">
        <f>'2.01 Revenue - PCDs'!I211</f>
        <v>0</v>
      </c>
      <c r="M104" s="363">
        <f>'2.01 Revenue - PCDs'!J211</f>
        <v>0</v>
      </c>
    </row>
    <row r="105" spans="1:15" ht="16.5">
      <c r="A105" s="227"/>
      <c r="B105" s="121" t="s">
        <v>874</v>
      </c>
      <c r="C105" s="171" t="s">
        <v>423</v>
      </c>
      <c r="D105" s="174" t="s">
        <v>100</v>
      </c>
      <c r="E105" s="174"/>
      <c r="F105" s="403" t="s">
        <v>875</v>
      </c>
      <c r="G105" s="245" t="s">
        <v>839</v>
      </c>
      <c r="H105" s="396"/>
      <c r="I105" s="363">
        <f>'2.01 Revenue - PCDs'!F218</f>
        <v>0</v>
      </c>
      <c r="J105" s="363">
        <f>'2.01 Revenue - PCDs'!G218</f>
        <v>0</v>
      </c>
      <c r="K105" s="363">
        <f>'2.01 Revenue - PCDs'!H218</f>
        <v>0</v>
      </c>
      <c r="L105" s="363">
        <f>'2.01 Revenue - PCDs'!I218</f>
        <v>0</v>
      </c>
      <c r="M105" s="363">
        <f>'2.01 Revenue - PCDs'!J218</f>
        <v>0</v>
      </c>
    </row>
    <row r="106" spans="1:15" s="110" customFormat="1" ht="16.5">
      <c r="A106" s="227"/>
      <c r="B106" s="121" t="s">
        <v>539</v>
      </c>
      <c r="C106" s="171" t="s">
        <v>423</v>
      </c>
      <c r="D106" s="174" t="s">
        <v>100</v>
      </c>
      <c r="E106" s="174"/>
      <c r="F106" s="403" t="s">
        <v>875</v>
      </c>
      <c r="G106" s="245" t="s">
        <v>842</v>
      </c>
      <c r="H106" s="396"/>
      <c r="I106" s="363">
        <f>'2.03 Revenue - Re-openers'!F98</f>
        <v>0</v>
      </c>
      <c r="J106" s="363">
        <f>'2.03 Revenue - Re-openers'!G98</f>
        <v>0</v>
      </c>
      <c r="K106" s="363">
        <f>'2.03 Revenue - Re-openers'!H98</f>
        <v>0</v>
      </c>
      <c r="L106" s="363">
        <f>'2.03 Revenue - Re-openers'!I98</f>
        <v>0</v>
      </c>
      <c r="M106" s="363">
        <f>'2.03 Revenue - Re-openers'!J98</f>
        <v>0</v>
      </c>
    </row>
    <row r="107" spans="1:15" ht="16">
      <c r="A107" s="227"/>
      <c r="B107" s="121" t="s">
        <v>318</v>
      </c>
      <c r="C107" s="171" t="s">
        <v>427</v>
      </c>
      <c r="D107" s="174" t="s">
        <v>100</v>
      </c>
      <c r="E107" s="228"/>
      <c r="F107" s="403" t="s">
        <v>876</v>
      </c>
      <c r="G107" s="245" t="s">
        <v>839</v>
      </c>
      <c r="H107" s="396"/>
      <c r="I107" s="363">
        <f>'2.01 Revenue - PCDs'!F225</f>
        <v>0</v>
      </c>
      <c r="J107" s="363">
        <f>'2.01 Revenue - PCDs'!G225</f>
        <v>0</v>
      </c>
      <c r="K107" s="363">
        <f>'2.01 Revenue - PCDs'!H225</f>
        <v>0</v>
      </c>
      <c r="L107" s="363">
        <f>'2.01 Revenue - PCDs'!I225</f>
        <v>0</v>
      </c>
      <c r="M107" s="363">
        <f>'2.01 Revenue - PCDs'!J225</f>
        <v>0</v>
      </c>
    </row>
    <row r="108" spans="1:15" ht="16">
      <c r="A108" s="227"/>
      <c r="B108" s="121" t="s">
        <v>320</v>
      </c>
      <c r="C108" s="171" t="s">
        <v>427</v>
      </c>
      <c r="D108" s="174" t="s">
        <v>100</v>
      </c>
      <c r="E108" s="228"/>
      <c r="F108" s="403" t="s">
        <v>876</v>
      </c>
      <c r="G108" s="245" t="s">
        <v>839</v>
      </c>
      <c r="H108" s="396"/>
      <c r="I108" s="363">
        <f>'2.01 Revenue - PCDs'!F232</f>
        <v>0</v>
      </c>
      <c r="J108" s="363">
        <f>'2.01 Revenue - PCDs'!G232</f>
        <v>0</v>
      </c>
      <c r="K108" s="363">
        <f>'2.01 Revenue - PCDs'!H232</f>
        <v>0</v>
      </c>
      <c r="L108" s="363">
        <f>'2.01 Revenue - PCDs'!I232</f>
        <v>0</v>
      </c>
      <c r="M108" s="363">
        <f>'2.01 Revenue - PCDs'!J232</f>
        <v>0</v>
      </c>
    </row>
    <row r="109" spans="1:15" ht="16">
      <c r="A109" s="227"/>
      <c r="B109" s="121" t="s">
        <v>430</v>
      </c>
      <c r="C109" s="171" t="s">
        <v>427</v>
      </c>
      <c r="D109" s="174" t="s">
        <v>100</v>
      </c>
      <c r="E109" s="228"/>
      <c r="F109" s="403" t="s">
        <v>876</v>
      </c>
      <c r="G109" s="245" t="s">
        <v>839</v>
      </c>
      <c r="H109" s="396"/>
      <c r="I109" s="363">
        <f>'2.01 Revenue - PCDs'!F239</f>
        <v>0</v>
      </c>
      <c r="J109" s="363">
        <f>'2.01 Revenue - PCDs'!G239</f>
        <v>0</v>
      </c>
      <c r="K109" s="363">
        <f>'2.01 Revenue - PCDs'!H239</f>
        <v>0</v>
      </c>
      <c r="L109" s="363">
        <f>'2.01 Revenue - PCDs'!I239</f>
        <v>0</v>
      </c>
      <c r="M109" s="363">
        <f>'2.01 Revenue - PCDs'!J239</f>
        <v>0</v>
      </c>
    </row>
    <row r="110" spans="1:15" ht="16.5">
      <c r="A110" s="227"/>
      <c r="B110" s="121" t="s">
        <v>431</v>
      </c>
      <c r="C110" s="171" t="s">
        <v>435</v>
      </c>
      <c r="D110" s="174" t="s">
        <v>100</v>
      </c>
      <c r="E110" s="174"/>
      <c r="F110" s="403" t="s">
        <v>877</v>
      </c>
      <c r="G110" s="245" t="s">
        <v>839</v>
      </c>
      <c r="H110" s="396"/>
      <c r="I110" s="363">
        <f>'2.01 Revenue - PCDs'!F264</f>
        <v>0</v>
      </c>
      <c r="J110" s="363">
        <f>'2.01 Revenue - PCDs'!G264</f>
        <v>0</v>
      </c>
      <c r="K110" s="363">
        <f>'2.01 Revenue - PCDs'!H264</f>
        <v>0</v>
      </c>
      <c r="L110" s="363">
        <f>'2.01 Revenue - PCDs'!I264</f>
        <v>0</v>
      </c>
      <c r="M110" s="363">
        <f>'2.01 Revenue - PCDs'!J264</f>
        <v>0</v>
      </c>
    </row>
    <row r="111" spans="1:15" ht="16">
      <c r="A111" s="227"/>
      <c r="B111" s="171" t="s">
        <v>878</v>
      </c>
      <c r="C111" s="171"/>
      <c r="D111" s="174" t="s">
        <v>100</v>
      </c>
      <c r="E111" s="174"/>
      <c r="F111" s="171"/>
      <c r="G111" s="245"/>
      <c r="H111" s="396"/>
      <c r="I111" s="100"/>
      <c r="J111" s="100"/>
      <c r="K111" s="100"/>
      <c r="L111" s="100"/>
      <c r="M111" s="100"/>
    </row>
    <row r="112" spans="1:15" ht="16">
      <c r="A112" s="227"/>
      <c r="B112" s="171" t="s">
        <v>879</v>
      </c>
      <c r="C112" s="171"/>
      <c r="D112" s="174" t="s">
        <v>100</v>
      </c>
      <c r="E112" s="174"/>
      <c r="F112" s="171"/>
      <c r="G112" s="245"/>
      <c r="H112" s="396"/>
      <c r="I112" s="100"/>
      <c r="J112" s="100"/>
      <c r="K112" s="100"/>
      <c r="L112" s="100"/>
      <c r="M112" s="100"/>
    </row>
    <row r="113" spans="1:13" ht="16">
      <c r="A113" s="227"/>
      <c r="B113" s="121" t="s">
        <v>880</v>
      </c>
      <c r="C113" s="171"/>
      <c r="D113" s="174" t="s">
        <v>100</v>
      </c>
      <c r="E113" s="228"/>
      <c r="F113" s="171"/>
      <c r="G113" s="245"/>
      <c r="H113" s="396"/>
      <c r="I113" s="100"/>
      <c r="J113" s="100"/>
      <c r="K113" s="100"/>
      <c r="L113" s="100"/>
      <c r="M113" s="100"/>
    </row>
    <row r="114" spans="1:13" ht="16">
      <c r="A114" s="227"/>
      <c r="B114" s="121" t="s">
        <v>881</v>
      </c>
      <c r="C114" s="171"/>
      <c r="D114" s="174" t="s">
        <v>100</v>
      </c>
      <c r="E114" s="228"/>
      <c r="F114" s="171"/>
      <c r="G114" s="245"/>
      <c r="H114" s="396"/>
      <c r="I114" s="100"/>
      <c r="J114" s="100"/>
      <c r="K114" s="100"/>
      <c r="L114" s="100"/>
      <c r="M114" s="100"/>
    </row>
    <row r="115" spans="1:13" ht="16">
      <c r="A115" s="227"/>
      <c r="B115" s="171" t="s">
        <v>882</v>
      </c>
      <c r="D115" s="174" t="s">
        <v>100</v>
      </c>
      <c r="G115" s="246"/>
      <c r="H115" s="110"/>
      <c r="I115" s="100"/>
      <c r="J115" s="100"/>
      <c r="K115" s="100"/>
      <c r="L115" s="100"/>
      <c r="M115" s="100"/>
    </row>
    <row r="116" spans="1:13" ht="16">
      <c r="A116" s="55"/>
      <c r="B116" s="56"/>
      <c r="C116" s="56"/>
      <c r="D116" s="56"/>
      <c r="E116" s="56"/>
      <c r="F116" s="56"/>
      <c r="G116" s="383"/>
      <c r="H116" s="55"/>
      <c r="I116" s="55"/>
      <c r="J116" s="55"/>
      <c r="K116" s="55"/>
      <c r="L116" s="55"/>
      <c r="M116" s="55"/>
    </row>
    <row r="117" spans="1:13">
      <c r="I117" s="362"/>
      <c r="J117" s="362"/>
      <c r="K117" s="362"/>
      <c r="L117" s="362"/>
      <c r="M117" s="362"/>
    </row>
    <row r="118" spans="1:13">
      <c r="I118" s="253"/>
      <c r="J118" s="253"/>
      <c r="K118" s="253"/>
      <c r="L118" s="253"/>
      <c r="M118" s="253"/>
    </row>
    <row r="119" spans="1:13" ht="18.5">
      <c r="A119" s="382" t="s">
        <v>883</v>
      </c>
      <c r="B119" s="57"/>
      <c r="C119" s="57"/>
      <c r="D119" s="57"/>
      <c r="E119" s="57"/>
      <c r="F119" s="57"/>
      <c r="G119" s="57"/>
      <c r="H119" s="54"/>
      <c r="I119" s="58"/>
      <c r="J119" s="58"/>
      <c r="K119" s="58"/>
      <c r="L119" s="58"/>
      <c r="M119" s="58"/>
    </row>
    <row r="120" spans="1:13">
      <c r="I120" s="253"/>
      <c r="J120" s="253"/>
      <c r="K120" s="253"/>
      <c r="L120" s="253"/>
      <c r="M120" s="253"/>
    </row>
    <row r="121" spans="1:13">
      <c r="B121" s="171" t="s">
        <v>884</v>
      </c>
      <c r="I121" s="253"/>
      <c r="J121" s="253"/>
      <c r="K121" s="253"/>
      <c r="L121" s="253"/>
      <c r="M121" s="253"/>
    </row>
    <row r="123" spans="1:13" ht="15.5">
      <c r="B123" s="171" t="s">
        <v>885</v>
      </c>
      <c r="D123" s="106" t="s">
        <v>255</v>
      </c>
      <c r="F123" s="106" t="s">
        <v>886</v>
      </c>
      <c r="I123" s="305">
        <f>'2.07 Revenue-TaxPoolTotex Alloc'!I86</f>
        <v>0</v>
      </c>
      <c r="J123" s="305">
        <f>'2.07 Revenue-TaxPoolTotex Alloc'!J86</f>
        <v>0</v>
      </c>
      <c r="K123" s="305">
        <f>'2.07 Revenue-TaxPoolTotex Alloc'!K86</f>
        <v>0</v>
      </c>
      <c r="L123" s="305">
        <f>'2.07 Revenue-TaxPoolTotex Alloc'!L86</f>
        <v>0</v>
      </c>
      <c r="M123" s="305">
        <f>'2.07 Revenue-TaxPoolTotex Alloc'!M86</f>
        <v>0</v>
      </c>
    </row>
    <row r="124" spans="1:13" ht="15.5">
      <c r="B124" s="171" t="s">
        <v>887</v>
      </c>
      <c r="D124" s="106" t="s">
        <v>255</v>
      </c>
      <c r="F124" s="106" t="s">
        <v>888</v>
      </c>
      <c r="I124" s="305">
        <f>'2.07 Revenue-TaxPoolTotex Alloc'!I87</f>
        <v>0</v>
      </c>
      <c r="J124" s="305">
        <f>'2.07 Revenue-TaxPoolTotex Alloc'!J87</f>
        <v>0</v>
      </c>
      <c r="K124" s="305">
        <f>'2.07 Revenue-TaxPoolTotex Alloc'!K87</f>
        <v>0</v>
      </c>
      <c r="L124" s="305">
        <f>'2.07 Revenue-TaxPoolTotex Alloc'!L87</f>
        <v>0</v>
      </c>
      <c r="M124" s="305">
        <f>'2.07 Revenue-TaxPoolTotex Alloc'!M87</f>
        <v>0</v>
      </c>
    </row>
    <row r="125" spans="1:13" ht="15.5">
      <c r="B125" s="171" t="s">
        <v>889</v>
      </c>
      <c r="D125" s="106" t="s">
        <v>255</v>
      </c>
      <c r="F125" s="106" t="s">
        <v>890</v>
      </c>
      <c r="I125" s="305">
        <f>'2.07 Revenue-TaxPoolTotex Alloc'!I88</f>
        <v>0</v>
      </c>
      <c r="J125" s="305">
        <f>'2.07 Revenue-TaxPoolTotex Alloc'!J88</f>
        <v>0</v>
      </c>
      <c r="K125" s="305">
        <f>'2.07 Revenue-TaxPoolTotex Alloc'!K88</f>
        <v>0</v>
      </c>
      <c r="L125" s="305">
        <f>'2.07 Revenue-TaxPoolTotex Alloc'!L88</f>
        <v>0</v>
      </c>
      <c r="M125" s="305">
        <f>'2.07 Revenue-TaxPoolTotex Alloc'!M88</f>
        <v>0</v>
      </c>
    </row>
    <row r="126" spans="1:13" ht="15.5">
      <c r="B126" s="171" t="s">
        <v>891</v>
      </c>
      <c r="D126" s="106" t="s">
        <v>255</v>
      </c>
      <c r="F126" s="106" t="s">
        <v>892</v>
      </c>
      <c r="I126" s="305">
        <f>'2.07 Revenue-TaxPoolTotex Alloc'!I89</f>
        <v>0</v>
      </c>
      <c r="J126" s="305">
        <f>'2.07 Revenue-TaxPoolTotex Alloc'!J89</f>
        <v>0</v>
      </c>
      <c r="K126" s="305">
        <f>'2.07 Revenue-TaxPoolTotex Alloc'!K89</f>
        <v>0</v>
      </c>
      <c r="L126" s="305">
        <f>'2.07 Revenue-TaxPoolTotex Alloc'!L89</f>
        <v>0</v>
      </c>
      <c r="M126" s="305">
        <f>'2.07 Revenue-TaxPoolTotex Alloc'!M89</f>
        <v>0</v>
      </c>
    </row>
    <row r="127" spans="1:13" ht="15.5">
      <c r="B127" s="171" t="s">
        <v>893</v>
      </c>
      <c r="D127" s="106" t="s">
        <v>255</v>
      </c>
      <c r="F127" s="106" t="s">
        <v>894</v>
      </c>
      <c r="I127" s="305">
        <f>'2.07 Revenue-TaxPoolTotex Alloc'!I90</f>
        <v>0</v>
      </c>
      <c r="J127" s="305">
        <f>'2.07 Revenue-TaxPoolTotex Alloc'!J90</f>
        <v>0</v>
      </c>
      <c r="K127" s="305">
        <f>'2.07 Revenue-TaxPoolTotex Alloc'!K90</f>
        <v>0</v>
      </c>
      <c r="L127" s="305">
        <f>'2.07 Revenue-TaxPoolTotex Alloc'!L90</f>
        <v>0</v>
      </c>
      <c r="M127" s="305">
        <f>'2.07 Revenue-TaxPoolTotex Alloc'!M90</f>
        <v>0</v>
      </c>
    </row>
    <row r="128" spans="1:13" ht="15.5">
      <c r="B128" s="171" t="s">
        <v>895</v>
      </c>
      <c r="D128" s="106" t="s">
        <v>255</v>
      </c>
      <c r="F128" s="106" t="s">
        <v>896</v>
      </c>
      <c r="I128" s="305">
        <f>'2.07 Revenue-TaxPoolTotex Alloc'!I91</f>
        <v>0</v>
      </c>
      <c r="J128" s="305">
        <f>'2.07 Revenue-TaxPoolTotex Alloc'!J91</f>
        <v>0</v>
      </c>
      <c r="K128" s="305">
        <f>'2.07 Revenue-TaxPoolTotex Alloc'!K91</f>
        <v>0</v>
      </c>
      <c r="L128" s="305">
        <f>'2.07 Revenue-TaxPoolTotex Alloc'!L91</f>
        <v>0</v>
      </c>
      <c r="M128" s="305">
        <f>'2.07 Revenue-TaxPoolTotex Alloc'!M91</f>
        <v>0</v>
      </c>
    </row>
    <row r="129" spans="2:13">
      <c r="B129" s="171"/>
      <c r="I129" s="254"/>
      <c r="J129" s="254"/>
      <c r="K129" s="254"/>
      <c r="L129" s="254"/>
      <c r="M129" s="254"/>
    </row>
    <row r="130" spans="2:13">
      <c r="B130" s="171"/>
      <c r="I130" s="254"/>
      <c r="J130" s="254"/>
      <c r="K130" s="254"/>
      <c r="L130" s="254"/>
      <c r="M130" s="254"/>
    </row>
    <row r="131" spans="2:13">
      <c r="B131" s="171"/>
    </row>
    <row r="132" spans="2:13" s="110" customFormat="1">
      <c r="B132" s="171"/>
    </row>
    <row r="133" spans="2:13">
      <c r="B133" s="171"/>
    </row>
    <row r="134" spans="2:13">
      <c r="B134" s="171"/>
    </row>
    <row r="135" spans="2:13">
      <c r="B135" s="171"/>
    </row>
    <row r="136" spans="2:13">
      <c r="B136" s="171"/>
    </row>
  </sheetData>
  <phoneticPr fontId="46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DB08-386E-4A32-AE73-08866FE821E9}">
  <sheetPr codeName="Sheet2">
    <tabColor rgb="FFFF9900"/>
    <pageSetUpPr autoPageBreaks="0"/>
  </sheetPr>
  <dimension ref="A1:H214"/>
  <sheetViews>
    <sheetView view="pageBreakPreview" zoomScale="80" zoomScaleNormal="55" zoomScaleSheetLayoutView="80" workbookViewId="0">
      <selection activeCell="C29" sqref="C29"/>
    </sheetView>
  </sheetViews>
  <sheetFormatPr defaultColWidth="0" defaultRowHeight="14.5" zeroHeight="1"/>
  <cols>
    <col min="1" max="1" width="14.54296875" customWidth="1"/>
    <col min="2" max="2" width="27.453125" bestFit="1" customWidth="1"/>
    <col min="3" max="3" width="31.54296875" customWidth="1"/>
    <col min="4" max="6" width="9.453125" customWidth="1"/>
    <col min="7" max="7" width="17.54296875" customWidth="1"/>
    <col min="8" max="8" width="9.453125" customWidth="1"/>
    <col min="9" max="16384" width="9.453125" hidden="1"/>
  </cols>
  <sheetData>
    <row r="1" spans="1:7" s="15" customFormat="1" ht="25">
      <c r="A1" s="1" t="s">
        <v>0</v>
      </c>
      <c r="B1" s="14"/>
      <c r="C1" s="14"/>
      <c r="D1" s="14"/>
      <c r="E1" s="14"/>
      <c r="F1" s="14"/>
      <c r="G1" s="14"/>
    </row>
    <row r="2" spans="1:7" s="15" customFormat="1" ht="25">
      <c r="A2" s="4" t="str">
        <f>Cover!$E$13</f>
        <v>Master</v>
      </c>
      <c r="B2" s="14"/>
      <c r="C2" s="14"/>
      <c r="D2" s="14"/>
      <c r="E2" s="14"/>
      <c r="F2" s="14"/>
      <c r="G2" s="14"/>
    </row>
    <row r="3" spans="1:7" s="15" customFormat="1" ht="25">
      <c r="A3" s="4">
        <f>Cover!$E$15</f>
        <v>2027</v>
      </c>
      <c r="B3" s="4"/>
      <c r="C3" s="4"/>
      <c r="D3" s="4"/>
      <c r="E3" s="14"/>
      <c r="F3" s="14"/>
      <c r="G3" s="14"/>
    </row>
    <row r="4" spans="1:7" s="17" customFormat="1" ht="25.5" thickBot="1">
      <c r="A4" s="339" t="s">
        <v>23</v>
      </c>
      <c r="B4" s="16"/>
      <c r="C4" s="16"/>
      <c r="D4" s="16"/>
      <c r="E4" s="16"/>
      <c r="F4" s="16"/>
      <c r="G4" s="16"/>
    </row>
    <row r="5" spans="1:7" s="18" customFormat="1" ht="15" thickBot="1">
      <c r="A5" s="44"/>
      <c r="B5" s="44"/>
      <c r="C5" s="44"/>
      <c r="D5" s="44"/>
      <c r="E5" s="44"/>
      <c r="F5" s="44"/>
      <c r="G5" s="44"/>
    </row>
    <row r="6" spans="1:7" s="18" customFormat="1">
      <c r="A6" s="44"/>
      <c r="B6" s="45"/>
      <c r="C6" s="44"/>
      <c r="D6" s="44"/>
      <c r="E6" s="44"/>
      <c r="F6" s="44"/>
      <c r="G6" s="542" t="s">
        <v>24</v>
      </c>
    </row>
    <row r="7" spans="1:7" s="18" customFormat="1">
      <c r="A7" s="44"/>
      <c r="B7" s="44"/>
      <c r="C7" s="44"/>
      <c r="D7" s="44"/>
      <c r="E7" s="44"/>
      <c r="F7" s="44"/>
      <c r="G7" s="543"/>
    </row>
    <row r="8" spans="1:7" s="18" customFormat="1">
      <c r="A8" s="44"/>
      <c r="B8" s="44"/>
      <c r="C8" s="44"/>
      <c r="D8" s="44"/>
      <c r="E8" s="44"/>
      <c r="F8" s="44"/>
      <c r="G8" s="543"/>
    </row>
    <row r="9" spans="1:7" s="18" customFormat="1" ht="15" thickBot="1">
      <c r="A9" s="44"/>
      <c r="B9" s="44"/>
      <c r="C9" s="44"/>
      <c r="D9" s="44"/>
      <c r="E9" s="44"/>
      <c r="F9" s="44"/>
      <c r="G9" s="544"/>
    </row>
    <row r="10" spans="1:7" s="18" customFormat="1">
      <c r="A10" s="46"/>
      <c r="B10" s="47" t="s">
        <v>25</v>
      </c>
      <c r="C10" s="48" t="s">
        <v>26</v>
      </c>
      <c r="D10" s="44"/>
      <c r="E10" s="44"/>
      <c r="F10" s="44"/>
      <c r="G10" s="44"/>
    </row>
    <row r="11" spans="1:7" s="18" customFormat="1">
      <c r="A11" s="44"/>
      <c r="B11" s="48"/>
      <c r="C11" s="48" t="s">
        <v>23</v>
      </c>
      <c r="D11" s="44"/>
      <c r="E11" s="44"/>
      <c r="F11" s="44"/>
      <c r="G11" s="44"/>
    </row>
    <row r="12" spans="1:7" s="18" customFormat="1">
      <c r="A12" s="44"/>
      <c r="B12" s="48"/>
      <c r="C12" s="48" t="s">
        <v>27</v>
      </c>
      <c r="D12" s="44"/>
      <c r="E12" s="44"/>
      <c r="F12" s="44"/>
      <c r="G12" s="44"/>
    </row>
    <row r="13" spans="1:7" s="18" customFormat="1">
      <c r="A13" s="44"/>
      <c r="B13" s="48"/>
      <c r="C13" s="48" t="s">
        <v>28</v>
      </c>
      <c r="D13" s="44"/>
      <c r="E13" s="44"/>
      <c r="F13" s="44"/>
      <c r="G13" s="44"/>
    </row>
    <row r="14" spans="1:7" s="18" customFormat="1">
      <c r="A14" s="44"/>
      <c r="B14" s="48"/>
      <c r="C14" s="48" t="s">
        <v>29</v>
      </c>
      <c r="D14" s="44"/>
      <c r="E14" s="44"/>
      <c r="F14" s="44"/>
      <c r="G14" s="44"/>
    </row>
    <row r="15" spans="1:7" s="18" customFormat="1">
      <c r="A15" s="44"/>
      <c r="B15" s="48"/>
      <c r="C15" s="48"/>
      <c r="D15" s="44"/>
      <c r="E15" s="44"/>
      <c r="F15" s="44"/>
      <c r="G15" s="44"/>
    </row>
    <row r="17" spans="1:7" s="18" customFormat="1">
      <c r="A17" s="44"/>
      <c r="B17" s="44"/>
      <c r="C17" s="98"/>
    </row>
    <row r="18" spans="1:7" s="18" customFormat="1">
      <c r="A18" s="46">
        <v>2</v>
      </c>
      <c r="B18" s="87" t="s">
        <v>30</v>
      </c>
      <c r="C18" s="49"/>
    </row>
    <row r="19" spans="1:7" s="18" customFormat="1" ht="15" thickBot="1">
      <c r="A19" s="46"/>
      <c r="B19" s="485"/>
      <c r="C19" s="98" t="s">
        <v>31</v>
      </c>
    </row>
    <row r="20" spans="1:7" s="18" customFormat="1">
      <c r="A20" s="44"/>
      <c r="B20" s="44"/>
      <c r="C20" s="98" t="s">
        <v>32</v>
      </c>
      <c r="G20" s="476"/>
    </row>
    <row r="21" spans="1:7" s="18" customFormat="1">
      <c r="A21" s="44"/>
      <c r="B21" s="44"/>
      <c r="C21" s="98" t="s">
        <v>33</v>
      </c>
      <c r="G21" s="477"/>
    </row>
    <row r="22" spans="1:7" s="18" customFormat="1">
      <c r="A22" s="44"/>
      <c r="B22" s="44"/>
      <c r="C22" s="98" t="s">
        <v>34</v>
      </c>
      <c r="G22" s="477"/>
    </row>
    <row r="23" spans="1:7" s="18" customFormat="1">
      <c r="A23" s="44"/>
      <c r="B23" s="44"/>
      <c r="C23" s="98" t="s">
        <v>35</v>
      </c>
      <c r="G23" s="477"/>
    </row>
    <row r="24" spans="1:7" s="18" customFormat="1">
      <c r="A24" s="44"/>
      <c r="B24" s="44"/>
      <c r="C24" s="98" t="s">
        <v>36</v>
      </c>
      <c r="G24" s="477"/>
    </row>
    <row r="25" spans="1:7" s="18" customFormat="1">
      <c r="A25" s="44"/>
      <c r="B25" s="44"/>
      <c r="C25" s="98" t="s">
        <v>37</v>
      </c>
      <c r="G25" s="477"/>
    </row>
    <row r="26" spans="1:7" s="18" customFormat="1">
      <c r="A26" s="44"/>
      <c r="B26" s="44"/>
      <c r="C26" s="98" t="s">
        <v>38</v>
      </c>
      <c r="G26" s="477"/>
    </row>
    <row r="27" spans="1:7" s="18" customFormat="1" ht="15" thickBot="1">
      <c r="A27" s="44"/>
      <c r="B27" s="44"/>
      <c r="C27" s="98" t="s">
        <v>39</v>
      </c>
      <c r="G27" s="478"/>
    </row>
    <row r="28" spans="1:7" s="18" customFormat="1">
      <c r="A28" s="44"/>
      <c r="B28" s="44"/>
      <c r="C28" s="98" t="s">
        <v>40</v>
      </c>
      <c r="G28" s="531"/>
    </row>
    <row r="29" spans="1:7" s="18" customFormat="1">
      <c r="A29" s="44"/>
      <c r="B29" s="44"/>
      <c r="C29" s="98" t="s">
        <v>41</v>
      </c>
    </row>
    <row r="30" spans="1:7" s="18" customFormat="1" hidden="1">
      <c r="C30" s="48" t="s">
        <v>42</v>
      </c>
    </row>
    <row r="31" spans="1:7"/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2"/>
    <row r="134"/>
    <row r="135"/>
    <row r="136"/>
    <row r="137"/>
    <row r="138"/>
    <row r="139"/>
    <row r="142"/>
    <row r="143"/>
    <row r="144"/>
    <row r="145"/>
    <row r="146"/>
    <row r="147"/>
    <row r="148"/>
    <row r="149"/>
    <row r="150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</sheetData>
  <mergeCells count="1">
    <mergeCell ref="G6:G9"/>
  </mergeCells>
  <phoneticPr fontId="46" type="noConversion"/>
  <hyperlinks>
    <hyperlink ref="C20" location="'2.01 Revenue - PCDs'!A1" display="2.01 Price Control Deliverables" xr:uid="{453A968E-8987-422F-9C43-4AC3D67086C2}"/>
    <hyperlink ref="C21" location="'2.02 Revenue - Volume Drivers'!A1" display="2.02 Volume Drivers" xr:uid="{4C33FDD9-9B27-4204-BD5E-D9047B8D8166}"/>
    <hyperlink ref="C22" location="'2.03 Revenue - Re-openers'!A1" display="2.03 Re-openers " xr:uid="{8D1C008D-EAF7-492A-B2C9-5C8B6697E685}"/>
    <hyperlink ref="C23" location="'2.04 Revenue-Pass-through costs'!A1" display="2.04 Pass Through costs" xr:uid="{585496CB-6FB2-4B9E-AE35-317497056427}"/>
    <hyperlink ref="C24" location="'2.05 Revenue - ODI'!A1" display="2.05 Output Delivery Incentives" xr:uid="{C53BA0D7-940E-47CF-9158-EC1165611869}"/>
    <hyperlink ref="C25" location="'2.06 Revenue - ORA'!A1" display="2.06 Other Revenue Allowances" xr:uid="{DAE0869F-16EA-4EA6-BC50-2283E0B291D5}"/>
    <hyperlink ref="C26" location="'2.07 Revenue-TaxPoolTotex Alloc'!A1" display="2.07 Tax Pools Totex Allocations" xr:uid="{88F5A4A9-5C77-43BF-940E-80C1C798DF8B}"/>
    <hyperlink ref="C28" location="'2.09 Revenue -DRS'!A1" display="2.09 DRS" xr:uid="{1C4312C4-E281-47A5-B5CB-74C18F98DA00}"/>
    <hyperlink ref="C19" location="'License Values Data Table'!A1" display="Licence Values Data Table" xr:uid="{55553CDA-20ED-4BC2-A089-84F6C4904EC1}"/>
    <hyperlink ref="C29" location="'3.01 Revenue - PCFM Interface'!A1" display="3.01 Revenue - PCFM Interface" xr:uid="{1FAFF9DA-9D64-4005-8678-365AF5B2B9CC}"/>
    <hyperlink ref="C27" location="'2.08 Revenue - Recovered Rev'!A1" display="2.08 Revenue - Recovered Rev" xr:uid="{3DDF5E30-B62E-4BAF-80B9-84C6082AA2A0}"/>
  </hyperlinks>
  <pageMargins left="0.7" right="0.7" top="0.75" bottom="0.75" header="0.3" footer="0.3"/>
  <pageSetup paperSize="9" scale="73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CD0F-8CA6-4104-ACB3-2C7481182B37}">
  <sheetPr codeName="Sheet28">
    <tabColor rgb="FFFF9900"/>
    <pageSetUpPr autoPageBreaks="0"/>
  </sheetPr>
  <dimension ref="A1:Z33"/>
  <sheetViews>
    <sheetView zoomScale="80" zoomScaleNormal="80" workbookViewId="0">
      <pane ySplit="4" topLeftCell="A5" activePane="bottomLeft" state="frozen"/>
      <selection activeCell="I17" sqref="I17"/>
      <selection pane="bottomLeft" activeCell="C1" sqref="C1"/>
    </sheetView>
  </sheetViews>
  <sheetFormatPr defaultColWidth="0" defaultRowHeight="14.5"/>
  <cols>
    <col min="1" max="2" width="1.453125" customWidth="1"/>
    <col min="3" max="3" width="28.54296875" customWidth="1"/>
    <col min="4" max="4" width="35" bestFit="1" customWidth="1"/>
    <col min="5" max="5" width="19.453125" customWidth="1"/>
    <col min="6" max="6" width="31.453125" customWidth="1"/>
    <col min="7" max="9" width="25.54296875" customWidth="1"/>
    <col min="10" max="14" width="16.453125" customWidth="1"/>
    <col min="15" max="15" width="18.453125" bestFit="1" customWidth="1"/>
    <col min="16" max="16" width="19.453125" bestFit="1" customWidth="1"/>
    <col min="17" max="17" width="18" bestFit="1" customWidth="1"/>
    <col min="18" max="18" width="13.54296875" bestFit="1" customWidth="1"/>
    <col min="19" max="19" width="16.54296875" bestFit="1" customWidth="1"/>
    <col min="20" max="22" width="8.54296875" customWidth="1"/>
    <col min="23" max="26" width="0" hidden="1" customWidth="1"/>
    <col min="27" max="16384" width="8.54296875" hidden="1"/>
  </cols>
  <sheetData>
    <row r="1" spans="1:18" ht="2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25">
      <c r="A2" s="4" t="str">
        <f>Cover!$E$13</f>
        <v>Master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5">
      <c r="A3" s="4">
        <f>Cover!E15</f>
        <v>2027</v>
      </c>
      <c r="B3" s="4"/>
      <c r="C3" s="4"/>
      <c r="D3" s="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5.5" thickBot="1">
      <c r="A4" s="339" t="s">
        <v>27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6" spans="1:18" s="8" customFormat="1" ht="18">
      <c r="A6" s="9"/>
      <c r="B6" s="9"/>
      <c r="C6" s="481" t="s">
        <v>43</v>
      </c>
      <c r="D6" s="481" t="s">
        <v>44</v>
      </c>
      <c r="E6" s="481" t="s">
        <v>45</v>
      </c>
    </row>
    <row r="7" spans="1:18">
      <c r="F7" s="28"/>
      <c r="G7" s="28"/>
      <c r="H7" s="32"/>
      <c r="I7" s="32"/>
      <c r="J7" s="32"/>
      <c r="K7" s="32"/>
      <c r="L7" s="32"/>
      <c r="M7" s="32"/>
      <c r="N7" s="32"/>
      <c r="O7" s="33"/>
      <c r="P7" s="28"/>
      <c r="Q7" s="28"/>
      <c r="R7" s="28"/>
    </row>
    <row r="8" spans="1:18">
      <c r="C8" s="31" t="s">
        <v>6</v>
      </c>
      <c r="D8" s="31" t="s">
        <v>6</v>
      </c>
      <c r="E8" s="31">
        <v>2027</v>
      </c>
      <c r="F8" s="31"/>
      <c r="G8" s="31"/>
      <c r="H8" s="29"/>
      <c r="I8" s="29"/>
      <c r="J8" s="31"/>
      <c r="K8" s="29"/>
      <c r="L8" s="29"/>
      <c r="M8" s="31"/>
      <c r="N8" s="31"/>
      <c r="O8" s="31"/>
      <c r="P8" s="31"/>
      <c r="Q8" s="31"/>
      <c r="R8" s="31"/>
    </row>
    <row r="9" spans="1:18">
      <c r="C9" s="31" t="s">
        <v>46</v>
      </c>
      <c r="D9" s="31" t="s">
        <v>47</v>
      </c>
      <c r="E9" s="31">
        <v>2028</v>
      </c>
      <c r="F9" s="31"/>
      <c r="G9" s="31"/>
      <c r="H9" s="29"/>
      <c r="I9" s="29"/>
      <c r="J9" s="31"/>
      <c r="K9" s="29"/>
      <c r="L9" s="29"/>
      <c r="M9" s="31"/>
      <c r="N9" s="31"/>
      <c r="O9" s="31"/>
      <c r="P9" s="31"/>
      <c r="Q9" s="31"/>
      <c r="R9" s="31"/>
    </row>
    <row r="10" spans="1:18">
      <c r="C10" s="31" t="s">
        <v>48</v>
      </c>
      <c r="D10" s="31" t="s">
        <v>49</v>
      </c>
      <c r="E10" s="31">
        <v>2029</v>
      </c>
      <c r="F10" s="31"/>
      <c r="G10" s="31"/>
      <c r="H10" s="29"/>
      <c r="I10" s="29"/>
      <c r="J10" s="31"/>
      <c r="K10" s="29"/>
      <c r="L10" s="29"/>
      <c r="M10" s="31"/>
      <c r="N10" s="31"/>
      <c r="O10" s="31"/>
      <c r="P10" s="31"/>
      <c r="Q10" s="31"/>
    </row>
    <row r="11" spans="1:18">
      <c r="C11" s="31" t="s">
        <v>50</v>
      </c>
      <c r="D11" s="31" t="s">
        <v>51</v>
      </c>
      <c r="E11" s="31">
        <v>2030</v>
      </c>
      <c r="F11" s="31"/>
      <c r="G11" s="31"/>
      <c r="H11" s="29"/>
      <c r="I11" s="29"/>
      <c r="J11" s="31"/>
      <c r="K11" s="29"/>
      <c r="L11" s="29"/>
      <c r="M11" s="31"/>
      <c r="N11" s="29"/>
      <c r="O11" s="31"/>
      <c r="P11" s="31"/>
      <c r="Q11" s="31"/>
    </row>
    <row r="12" spans="1:18">
      <c r="C12" s="31" t="s">
        <v>52</v>
      </c>
      <c r="D12" s="31" t="s">
        <v>53</v>
      </c>
      <c r="E12" s="31">
        <v>2031</v>
      </c>
      <c r="F12" s="31"/>
      <c r="G12" s="31"/>
      <c r="H12" s="29"/>
      <c r="I12" s="29"/>
      <c r="J12" s="31"/>
      <c r="K12" s="29"/>
      <c r="L12" s="29"/>
      <c r="M12" s="31"/>
      <c r="N12" s="29"/>
      <c r="O12" s="31"/>
      <c r="P12" s="31"/>
      <c r="Q12" s="31"/>
    </row>
    <row r="13" spans="1:18">
      <c r="C13" s="31" t="s">
        <v>54</v>
      </c>
      <c r="D13" s="31" t="s">
        <v>55</v>
      </c>
      <c r="E13" s="31"/>
      <c r="F13" s="31"/>
      <c r="G13" s="31"/>
      <c r="H13" s="29"/>
      <c r="I13" s="29"/>
      <c r="J13" s="31"/>
      <c r="K13" s="29"/>
      <c r="L13" s="29"/>
      <c r="M13" s="31"/>
      <c r="N13" s="29"/>
      <c r="O13" s="31"/>
      <c r="P13" s="31"/>
      <c r="Q13" s="31"/>
    </row>
    <row r="14" spans="1:18">
      <c r="C14" s="31" t="s">
        <v>56</v>
      </c>
      <c r="D14" s="31" t="s">
        <v>57</v>
      </c>
      <c r="E14" s="31"/>
      <c r="F14" s="31"/>
      <c r="G14" s="31"/>
      <c r="H14" s="29"/>
      <c r="I14" s="29"/>
      <c r="J14" s="31"/>
      <c r="K14" s="29"/>
      <c r="L14" s="29"/>
      <c r="M14" s="31"/>
      <c r="N14" s="29"/>
      <c r="O14" s="31"/>
      <c r="P14" s="29"/>
      <c r="Q14" s="29"/>
      <c r="R14" s="31"/>
    </row>
    <row r="15" spans="1:18">
      <c r="C15" s="31" t="s">
        <v>58</v>
      </c>
      <c r="D15" s="31" t="s">
        <v>59</v>
      </c>
      <c r="E15" s="31"/>
      <c r="F15" s="31"/>
      <c r="G15" s="31"/>
      <c r="H15" s="29"/>
      <c r="I15" s="29"/>
      <c r="J15" s="31"/>
      <c r="K15" s="29"/>
      <c r="L15" s="29"/>
      <c r="M15" s="31"/>
      <c r="N15" s="29"/>
      <c r="O15" s="31"/>
      <c r="P15" s="29"/>
      <c r="Q15" s="29"/>
      <c r="R15" s="31"/>
    </row>
    <row r="16" spans="1:18">
      <c r="C16" s="31" t="s">
        <v>60</v>
      </c>
      <c r="D16" s="31" t="s">
        <v>61</v>
      </c>
      <c r="E16" s="31"/>
      <c r="F16" s="31"/>
      <c r="G16" s="31"/>
      <c r="H16" s="29"/>
      <c r="I16" s="29"/>
      <c r="J16" s="31"/>
      <c r="K16" s="29"/>
      <c r="L16" s="29"/>
      <c r="M16" s="31"/>
      <c r="N16" s="29"/>
      <c r="O16" s="31"/>
      <c r="P16" s="29"/>
      <c r="Q16" s="29"/>
      <c r="R16" s="31"/>
    </row>
    <row r="17" spans="2:18">
      <c r="C17" s="31"/>
      <c r="D17" s="31"/>
      <c r="E17" s="31"/>
      <c r="F17" s="31"/>
      <c r="G17" s="31"/>
      <c r="H17" s="29"/>
      <c r="I17" s="29"/>
      <c r="J17" s="31"/>
      <c r="K17" s="29"/>
      <c r="L17" s="29"/>
      <c r="M17" s="31"/>
      <c r="N17" s="29"/>
      <c r="O17" s="31"/>
      <c r="P17" s="29"/>
      <c r="Q17" s="29"/>
      <c r="R17" s="31"/>
    </row>
    <row r="18" spans="2:18">
      <c r="C18" s="31"/>
      <c r="D18" s="31"/>
      <c r="E18" s="31"/>
      <c r="F18" s="31"/>
      <c r="G18" s="31"/>
      <c r="H18" s="29"/>
      <c r="I18" s="29"/>
      <c r="J18" s="31"/>
      <c r="K18" s="29"/>
      <c r="L18" s="29"/>
      <c r="M18" s="31"/>
      <c r="N18" s="29"/>
      <c r="O18" s="31"/>
      <c r="P18" s="29"/>
      <c r="Q18" s="29"/>
      <c r="R18" s="31"/>
    </row>
    <row r="19" spans="2:18">
      <c r="C19" s="31"/>
      <c r="D19" s="31"/>
      <c r="E19" s="31"/>
      <c r="F19" s="31"/>
      <c r="G19" s="31"/>
      <c r="H19" s="29"/>
      <c r="I19" s="29"/>
      <c r="J19" s="31"/>
      <c r="K19" s="29"/>
      <c r="L19" s="29"/>
      <c r="M19" s="31"/>
      <c r="N19" s="29"/>
      <c r="O19" s="31"/>
      <c r="P19" s="29"/>
      <c r="Q19" s="29"/>
      <c r="R19" s="31"/>
    </row>
    <row r="20" spans="2:18">
      <c r="B20" s="25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0"/>
      <c r="P20" s="30"/>
      <c r="Q20" s="30"/>
      <c r="R20" s="30"/>
    </row>
    <row r="22" spans="2:18" s="10" customFormat="1" ht="14">
      <c r="C22" s="11" t="s">
        <v>62</v>
      </c>
      <c r="D22" s="11"/>
    </row>
    <row r="24" spans="2:18" ht="15" thickBot="1">
      <c r="C24" s="150"/>
      <c r="D24" s="150"/>
    </row>
    <row r="25" spans="2:18" ht="15.5" thickBot="1">
      <c r="C25" s="375" t="s">
        <v>63</v>
      </c>
      <c r="D25" s="375" t="s">
        <v>64</v>
      </c>
    </row>
    <row r="26" spans="2:18" ht="15">
      <c r="C26" s="376" t="s">
        <v>47</v>
      </c>
      <c r="D26" s="372" t="s">
        <v>65</v>
      </c>
    </row>
    <row r="27" spans="2:18" ht="15">
      <c r="C27" s="376" t="s">
        <v>49</v>
      </c>
      <c r="D27" s="373" t="s">
        <v>66</v>
      </c>
    </row>
    <row r="28" spans="2:18" ht="15">
      <c r="C28" s="376" t="s">
        <v>51</v>
      </c>
      <c r="D28" s="373" t="s">
        <v>67</v>
      </c>
    </row>
    <row r="29" spans="2:18" ht="15">
      <c r="C29" s="376" t="s">
        <v>53</v>
      </c>
      <c r="D29" s="373" t="s">
        <v>68</v>
      </c>
    </row>
    <row r="30" spans="2:18" ht="15.5" thickBot="1">
      <c r="C30" s="376" t="s">
        <v>69</v>
      </c>
      <c r="D30" s="374" t="s">
        <v>70</v>
      </c>
    </row>
    <row r="31" spans="2:18" ht="15">
      <c r="C31" s="376" t="s">
        <v>71</v>
      </c>
      <c r="D31" s="151"/>
    </row>
    <row r="32" spans="2:18" ht="15">
      <c r="C32" s="376" t="s">
        <v>72</v>
      </c>
      <c r="D32" s="151"/>
    </row>
    <row r="33" spans="3:4" ht="15.5" thickBot="1">
      <c r="C33" s="377" t="s">
        <v>73</v>
      </c>
      <c r="D33" s="151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47F7-2DE9-4DD4-822C-DCA124979ADC}">
  <sheetPr codeName="Sheet3">
    <tabColor rgb="FFFF9900"/>
    <pageSetUpPr autoPageBreaks="0"/>
  </sheetPr>
  <dimension ref="A1:AC28"/>
  <sheetViews>
    <sheetView zoomScale="80" zoomScaleNormal="80" workbookViewId="0"/>
  </sheetViews>
  <sheetFormatPr defaultColWidth="0" defaultRowHeight="14.5"/>
  <cols>
    <col min="1" max="1" width="13.54296875" customWidth="1"/>
    <col min="2" max="2" width="14" bestFit="1" customWidth="1"/>
    <col min="3" max="3" width="15" style="97" customWidth="1"/>
    <col min="4" max="4" width="48.453125" customWidth="1"/>
    <col min="5" max="5" width="21.54296875" style="92" customWidth="1"/>
    <col min="6" max="6" width="90.1796875" style="92" customWidth="1"/>
    <col min="7" max="7" width="20.453125" customWidth="1"/>
    <col min="8" max="8" width="1.54296875" customWidth="1"/>
    <col min="9" max="29" width="0" hidden="1" customWidth="1"/>
    <col min="30" max="16384" width="8.54296875" hidden="1"/>
  </cols>
  <sheetData>
    <row r="1" spans="1:7" ht="25">
      <c r="A1" s="1" t="s">
        <v>0</v>
      </c>
      <c r="B1" s="14"/>
      <c r="C1" s="93"/>
      <c r="D1" s="14"/>
      <c r="E1" s="88"/>
      <c r="F1" s="88"/>
      <c r="G1" s="14"/>
    </row>
    <row r="2" spans="1:7" ht="25">
      <c r="A2" s="4" t="str">
        <f>Cover!$E$13</f>
        <v>Master</v>
      </c>
      <c r="B2" s="14"/>
      <c r="C2" s="93"/>
      <c r="D2" s="14"/>
      <c r="E2" s="88"/>
      <c r="F2" s="88"/>
      <c r="G2" s="14"/>
    </row>
    <row r="3" spans="1:7" ht="25">
      <c r="A3" s="4">
        <f>Cover!$E$15</f>
        <v>2027</v>
      </c>
      <c r="B3" s="4"/>
      <c r="C3" s="4"/>
      <c r="D3" s="4"/>
      <c r="E3" s="4"/>
      <c r="F3" s="4"/>
      <c r="G3" s="14"/>
    </row>
    <row r="4" spans="1:7" ht="25.5" thickBot="1">
      <c r="A4" s="339" t="s">
        <v>74</v>
      </c>
      <c r="B4" s="16"/>
      <c r="C4" s="94"/>
      <c r="D4" s="16"/>
      <c r="E4" s="89"/>
      <c r="F4" s="89"/>
      <c r="G4" s="16"/>
    </row>
    <row r="6" spans="1:7">
      <c r="A6" s="42" t="s">
        <v>75</v>
      </c>
      <c r="B6" s="95" t="s">
        <v>76</v>
      </c>
      <c r="C6" s="42" t="s">
        <v>77</v>
      </c>
      <c r="D6" s="90" t="s">
        <v>78</v>
      </c>
      <c r="E6" s="90" t="s">
        <v>79</v>
      </c>
      <c r="F6" s="42" t="s">
        <v>80</v>
      </c>
    </row>
    <row r="7" spans="1:7">
      <c r="A7" s="334"/>
      <c r="B7" s="282"/>
      <c r="C7" s="104"/>
      <c r="D7" s="255"/>
      <c r="E7" s="255"/>
      <c r="F7" s="104"/>
    </row>
    <row r="8" spans="1:7">
      <c r="A8" s="334"/>
      <c r="B8" s="282"/>
      <c r="C8" s="104"/>
      <c r="D8" s="255"/>
      <c r="E8" s="255"/>
      <c r="F8" s="104"/>
    </row>
    <row r="9" spans="1:7">
      <c r="A9" s="334"/>
      <c r="B9" s="283"/>
      <c r="C9" s="104"/>
      <c r="D9" s="104"/>
      <c r="E9" s="104"/>
      <c r="F9" s="104"/>
    </row>
    <row r="10" spans="1:7">
      <c r="A10" s="334"/>
      <c r="B10" s="283"/>
      <c r="C10" s="104"/>
      <c r="D10" s="104"/>
      <c r="E10" s="255"/>
      <c r="F10" s="104"/>
    </row>
    <row r="11" spans="1:7">
      <c r="A11" s="334"/>
      <c r="B11" s="283"/>
      <c r="C11" s="256"/>
      <c r="D11" s="257"/>
      <c r="E11" s="257"/>
      <c r="F11" s="43"/>
    </row>
    <row r="12" spans="1:7">
      <c r="A12" s="334"/>
      <c r="B12" s="283"/>
      <c r="C12" s="256"/>
      <c r="D12" s="257"/>
      <c r="E12" s="255"/>
      <c r="F12" s="43"/>
    </row>
    <row r="13" spans="1:7">
      <c r="A13" s="334"/>
      <c r="B13" s="283"/>
      <c r="C13" s="256"/>
      <c r="D13" s="257"/>
      <c r="E13" s="255"/>
      <c r="F13" s="43"/>
    </row>
    <row r="14" spans="1:7">
      <c r="A14" s="334"/>
      <c r="B14" s="283"/>
      <c r="C14" s="256"/>
      <c r="D14" s="257"/>
      <c r="E14" s="257"/>
      <c r="F14" s="43"/>
    </row>
    <row r="15" spans="1:7">
      <c r="A15" s="334"/>
      <c r="B15" s="283"/>
      <c r="C15" s="256"/>
      <c r="D15" s="257"/>
      <c r="E15" s="257"/>
      <c r="F15" s="43"/>
    </row>
    <row r="16" spans="1:7">
      <c r="A16" s="334"/>
      <c r="B16" s="283"/>
      <c r="C16" s="104"/>
      <c r="D16" s="255"/>
      <c r="E16" s="255"/>
      <c r="F16" s="43"/>
    </row>
    <row r="17" spans="1:6">
      <c r="A17" s="334"/>
      <c r="B17" s="283"/>
      <c r="C17" s="255"/>
      <c r="D17" s="255"/>
      <c r="E17" s="255"/>
      <c r="F17" s="104"/>
    </row>
    <row r="18" spans="1:6">
      <c r="A18" s="334"/>
      <c r="B18" s="96"/>
      <c r="C18" s="255"/>
      <c r="D18" s="255"/>
      <c r="E18" s="255"/>
      <c r="F18" s="104"/>
    </row>
    <row r="19" spans="1:6">
      <c r="A19" s="334"/>
      <c r="B19" s="96"/>
      <c r="C19" s="104"/>
      <c r="D19" s="255"/>
      <c r="E19" s="255"/>
      <c r="F19" s="104"/>
    </row>
    <row r="20" spans="1:6">
      <c r="A20" s="334"/>
      <c r="B20" s="96"/>
      <c r="C20" s="255"/>
      <c r="D20" s="255"/>
      <c r="E20" s="255"/>
      <c r="F20" s="104"/>
    </row>
    <row r="21" spans="1:6">
      <c r="A21" s="334"/>
      <c r="B21" s="96"/>
      <c r="C21" s="104"/>
      <c r="D21" s="255"/>
      <c r="E21" s="255"/>
      <c r="F21" s="104"/>
    </row>
    <row r="22" spans="1:6">
      <c r="A22" s="334"/>
      <c r="B22" s="96"/>
      <c r="C22" s="91"/>
      <c r="D22" s="255"/>
      <c r="E22" s="255"/>
      <c r="F22" s="104"/>
    </row>
    <row r="23" spans="1:6">
      <c r="A23" s="335"/>
      <c r="B23" s="96"/>
      <c r="C23" s="43"/>
      <c r="D23" s="91"/>
      <c r="E23" s="91"/>
      <c r="F23" s="104"/>
    </row>
    <row r="24" spans="1:6">
      <c r="A24" s="335"/>
      <c r="B24" s="96"/>
      <c r="C24" s="43"/>
      <c r="D24" s="91"/>
      <c r="E24" s="91"/>
      <c r="F24" s="104"/>
    </row>
    <row r="25" spans="1:6">
      <c r="A25" s="335"/>
      <c r="B25" s="96"/>
      <c r="C25" s="43"/>
      <c r="D25" s="91"/>
      <c r="E25" s="91"/>
      <c r="F25" s="104"/>
    </row>
    <row r="26" spans="1:6">
      <c r="A26" s="335"/>
      <c r="B26" s="96"/>
      <c r="C26" s="43"/>
      <c r="D26" s="91"/>
      <c r="E26" s="91"/>
      <c r="F26" s="104"/>
    </row>
    <row r="27" spans="1:6">
      <c r="A27" s="335"/>
      <c r="B27" s="96"/>
      <c r="C27" s="43"/>
      <c r="D27" s="91"/>
      <c r="E27" s="91"/>
      <c r="F27" s="104"/>
    </row>
    <row r="28" spans="1:6">
      <c r="A28" s="335"/>
      <c r="B28" s="96"/>
      <c r="C28" s="104"/>
      <c r="D28" s="255"/>
      <c r="E28" s="255"/>
      <c r="F28" s="104"/>
    </row>
  </sheetData>
  <phoneticPr fontId="46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9C5A-E987-426C-81A0-343BD6A5D2CD}">
  <sheetPr codeName="Sheet4">
    <tabColor rgb="FFFF9900"/>
    <pageSetUpPr autoPageBreaks="0"/>
  </sheetPr>
  <dimension ref="A1:Z31"/>
  <sheetViews>
    <sheetView zoomScale="70" zoomScaleNormal="70" zoomScaleSheetLayoutView="70" workbookViewId="0">
      <selection activeCell="A2" sqref="A2"/>
    </sheetView>
  </sheetViews>
  <sheetFormatPr defaultColWidth="0" defaultRowHeight="14.5"/>
  <cols>
    <col min="1" max="1" width="10.54296875" customWidth="1"/>
    <col min="2" max="2" width="27.81640625" customWidth="1"/>
    <col min="3" max="3" width="20.1796875" customWidth="1"/>
    <col min="4" max="4" width="19.54296875" customWidth="1"/>
    <col min="5" max="5" width="23.453125" customWidth="1"/>
    <col min="6" max="6" width="35.54296875" customWidth="1"/>
    <col min="7" max="8" width="9.453125" customWidth="1"/>
    <col min="9" max="9" width="17.54296875" customWidth="1"/>
    <col min="10" max="26" width="9.453125" customWidth="1"/>
    <col min="27" max="16384" width="8.54296875" hidden="1"/>
  </cols>
  <sheetData>
    <row r="1" spans="1:5" ht="25">
      <c r="A1" s="1" t="s">
        <v>0</v>
      </c>
      <c r="B1" s="14"/>
      <c r="C1" s="14"/>
      <c r="D1" s="14"/>
      <c r="E1" s="14"/>
    </row>
    <row r="2" spans="1:5" ht="25">
      <c r="A2" s="4" t="str">
        <f>Cover!$E$13</f>
        <v>Master</v>
      </c>
      <c r="B2" s="14"/>
      <c r="C2" s="14"/>
      <c r="D2" s="14"/>
      <c r="E2" s="14"/>
    </row>
    <row r="3" spans="1:5" ht="25">
      <c r="A3" s="3">
        <f>Cover!$E$15</f>
        <v>2027</v>
      </c>
      <c r="B3" s="3"/>
      <c r="C3" s="3"/>
      <c r="D3" s="3"/>
      <c r="E3" s="3"/>
    </row>
    <row r="4" spans="1:5" ht="25.5" thickBot="1">
      <c r="A4" s="339" t="s">
        <v>29</v>
      </c>
      <c r="B4" s="16"/>
      <c r="C4" s="16"/>
      <c r="D4" s="16"/>
      <c r="E4" s="16"/>
    </row>
    <row r="6" spans="1:5">
      <c r="B6" s="34" t="s">
        <v>81</v>
      </c>
      <c r="C6" s="35" t="str">
        <f>Cover!$E$13</f>
        <v>Master</v>
      </c>
    </row>
    <row r="7" spans="1:5">
      <c r="B7" s="34" t="s">
        <v>82</v>
      </c>
      <c r="C7" s="35" t="str">
        <f>INDEX(Lists!$D$8:$D$16,MATCH(UniversalData!$C$6,Lists!$C$8:$C$16,0))</f>
        <v>Master</v>
      </c>
    </row>
    <row r="8" spans="1:5">
      <c r="B8" s="34" t="s">
        <v>7</v>
      </c>
      <c r="C8" s="36">
        <f>Cover!$E$15</f>
        <v>2027</v>
      </c>
    </row>
    <row r="9" spans="1:5">
      <c r="B9" s="34" t="s">
        <v>83</v>
      </c>
      <c r="C9" s="36" t="str">
        <f>Cover!$E$17</f>
        <v>Interim</v>
      </c>
    </row>
    <row r="10" spans="1:5">
      <c r="B10" s="34" t="s">
        <v>84</v>
      </c>
      <c r="C10" s="37">
        <f>Cover!$E$19</f>
        <v>0</v>
      </c>
    </row>
    <row r="11" spans="1:5">
      <c r="B11" s="29"/>
      <c r="C11" s="29"/>
    </row>
    <row r="12" spans="1:5">
      <c r="B12" s="34" t="s">
        <v>85</v>
      </c>
      <c r="C12" s="38" t="str">
        <f>$C$8-2&amp;"/"&amp;RIGHT($C$8-1,2)</f>
        <v>2025/26</v>
      </c>
    </row>
    <row r="13" spans="1:5">
      <c r="B13" s="39" t="s">
        <v>7</v>
      </c>
      <c r="C13" s="40" t="str">
        <f>$C$8-1&amp;"/"&amp;RIGHT($C$8+0,2)</f>
        <v>2026/27</v>
      </c>
    </row>
    <row r="14" spans="1:5">
      <c r="B14" s="34" t="s">
        <v>86</v>
      </c>
      <c r="C14" s="40" t="str">
        <f>$C$8+0&amp;"/"&amp;RIGHT($C$8+1,2)</f>
        <v>2027/28</v>
      </c>
    </row>
    <row r="15" spans="1:5">
      <c r="B15" s="34" t="s">
        <v>87</v>
      </c>
      <c r="C15" s="40" t="str">
        <f>$C$8+1&amp;"/"&amp;RIGHT($C$8+2,2)</f>
        <v>2028/29</v>
      </c>
    </row>
    <row r="16" spans="1:5">
      <c r="B16" s="34" t="s">
        <v>88</v>
      </c>
      <c r="C16" s="40" t="str">
        <f>$C$8+2&amp;"/"&amp;RIGHT($C$8+3,2)</f>
        <v>2029/30</v>
      </c>
    </row>
    <row r="17" spans="2:5">
      <c r="B17" s="34" t="s">
        <v>89</v>
      </c>
      <c r="C17" s="40" t="str">
        <f>$C$8+3&amp;"/"&amp;RIGHT($C$8+4,2)</f>
        <v>2030/31</v>
      </c>
      <c r="D17" s="29"/>
    </row>
    <row r="18" spans="2:5">
      <c r="B18" s="29"/>
      <c r="C18" s="29"/>
      <c r="D18" s="29"/>
    </row>
    <row r="19" spans="2:5" ht="68">
      <c r="B19" s="41" t="s">
        <v>90</v>
      </c>
      <c r="C19" s="103" t="s">
        <v>91</v>
      </c>
      <c r="D19" s="52" t="s">
        <v>92</v>
      </c>
      <c r="E19" s="52" t="s">
        <v>93</v>
      </c>
    </row>
    <row r="20" spans="2:5">
      <c r="B20" s="50" t="s">
        <v>94</v>
      </c>
      <c r="C20" s="291">
        <v>352.83651735739545</v>
      </c>
      <c r="D20" s="53">
        <f>C20/$C$20</f>
        <v>1</v>
      </c>
      <c r="E20" s="53">
        <f>$C$20/C20</f>
        <v>1</v>
      </c>
    </row>
    <row r="21" spans="2:5">
      <c r="B21" s="50" t="s">
        <v>95</v>
      </c>
      <c r="C21" s="291">
        <v>364.17963178219367</v>
      </c>
      <c r="D21" s="53">
        <f t="shared" ref="D21:D27" si="0">C21/$C$20</f>
        <v>1.0321483572895278</v>
      </c>
      <c r="E21" s="53">
        <f t="shared" ref="E21:E27" si="1">$C$20/C21</f>
        <v>0.96885296860428971</v>
      </c>
    </row>
    <row r="22" spans="2:5">
      <c r="B22" s="50" t="s">
        <v>96</v>
      </c>
      <c r="C22" s="291">
        <v>377.96796847820582</v>
      </c>
      <c r="D22" s="53">
        <f t="shared" si="0"/>
        <v>1.0712268993839835</v>
      </c>
      <c r="E22" s="53">
        <f t="shared" si="1"/>
        <v>0.93350904516592792</v>
      </c>
    </row>
    <row r="23" spans="2:5">
      <c r="B23" s="50" t="s">
        <v>65</v>
      </c>
      <c r="C23" s="291">
        <v>387.08947797795832</v>
      </c>
      <c r="D23" s="53">
        <f t="shared" si="0"/>
        <v>1.0970788422839672</v>
      </c>
      <c r="E23" s="53">
        <f t="shared" si="1"/>
        <v>0.91151151718333889</v>
      </c>
    </row>
    <row r="24" spans="2:5">
      <c r="B24" s="50" t="s">
        <v>66</v>
      </c>
      <c r="C24" s="291">
        <v>395.18218147057405</v>
      </c>
      <c r="D24" s="53">
        <f t="shared" si="0"/>
        <v>1.1200149701916646</v>
      </c>
      <c r="E24" s="53">
        <f t="shared" si="1"/>
        <v>0.89284520887151453</v>
      </c>
    </row>
    <row r="25" spans="2:5">
      <c r="B25" s="50" t="s">
        <v>67</v>
      </c>
      <c r="C25" s="291">
        <v>403.40682896630784</v>
      </c>
      <c r="D25" s="53">
        <f t="shared" si="0"/>
        <v>1.1433250503311387</v>
      </c>
      <c r="E25" s="53">
        <f t="shared" si="1"/>
        <v>0.87464190495115302</v>
      </c>
    </row>
    <row r="26" spans="2:5">
      <c r="B26" s="50" t="s">
        <v>68</v>
      </c>
      <c r="C26" s="291">
        <v>411.86362802856792</v>
      </c>
      <c r="D26" s="53">
        <f t="shared" si="0"/>
        <v>1.1672930883494201</v>
      </c>
      <c r="E26" s="53">
        <f t="shared" si="1"/>
        <v>0.85668287594679715</v>
      </c>
    </row>
    <row r="27" spans="2:5">
      <c r="B27" s="50" t="s">
        <v>70</v>
      </c>
      <c r="C27" s="291">
        <v>420.64040054927045</v>
      </c>
      <c r="D27" s="53">
        <f t="shared" si="0"/>
        <v>1.1921679867483643</v>
      </c>
      <c r="E27" s="53">
        <f t="shared" si="1"/>
        <v>0.83880796256532431</v>
      </c>
    </row>
    <row r="31" spans="2:5">
      <c r="B31" s="545" t="s">
        <v>97</v>
      </c>
      <c r="C31" s="546"/>
      <c r="D31" s="51">
        <f>INDEX($C$20:$C$27,MATCH($C$13,$B$20:$B$27,0))</f>
        <v>387.08947797795832</v>
      </c>
    </row>
  </sheetData>
  <mergeCells count="1">
    <mergeCell ref="B31:C31"/>
  </mergeCells>
  <phoneticPr fontId="46" type="noConversion"/>
  <pageMargins left="0.7" right="0.7" top="0.75" bottom="0.75" header="0.3" footer="0.3"/>
  <pageSetup paperSize="9" scale="86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3424-FAA6-4B9F-A154-C9FA89B1F192}">
  <sheetPr>
    <tabColor rgb="FFFF9900"/>
    <pageSetUpPr autoPageBreaks="0"/>
  </sheetPr>
  <dimension ref="A1:BK898"/>
  <sheetViews>
    <sheetView tabSelected="1" topLeftCell="A825" zoomScale="50" zoomScaleNormal="50" workbookViewId="0">
      <selection activeCell="K837" activeCellId="66" sqref="K3:K5 K13:K16 K23:K24 K30 K32 K39:K44 K47 K51:K53 K55 K115:K117 K126:K129 K136:K137 K143 K145 K152:K157 K160 K164:K166 K168 K228:K230 K238:K241 K248:K249 K255 K257 K264:K269 K272 K276:K278 K280 K340:K342 K350:K353 K360:K361 K367 K369 K376:K381 K384 K388:K390 K392 K452:K454 K462:K465 K471:K472 K477 K479 K486:K491 K496:K498 K500 K559:K561 K569:K572 K582:K583 K588 K590 K597:K602 K608:K610 K612 K675:K677 K685:K688 K698:K699 K704 K706 K713:K718 K724:K726 K728 K791:K793 K801:K804 K810:K811 K816 K818 K825:K830 K837:K840"/>
    </sheetView>
  </sheetViews>
  <sheetFormatPr defaultColWidth="10.54296875" defaultRowHeight="13.5"/>
  <cols>
    <col min="1" max="1" width="68.453125" style="325" customWidth="1"/>
    <col min="2" max="2" width="27.453125" style="325" customWidth="1"/>
    <col min="3" max="3" width="24.453125" style="325" customWidth="1"/>
    <col min="4" max="4" width="30.453125" style="325" customWidth="1"/>
    <col min="5" max="5" width="12" style="325" bestFit="1" customWidth="1"/>
    <col min="6" max="10" width="14.54296875" style="325" bestFit="1" customWidth="1"/>
    <col min="11" max="11" width="10.54296875" style="524"/>
    <col min="12" max="12" width="12.453125" style="325" customWidth="1"/>
    <col min="13" max="14" width="10.54296875" style="325"/>
    <col min="15" max="15" width="38.54296875" style="325" customWidth="1"/>
    <col min="16" max="16" width="14" style="325" customWidth="1"/>
    <col min="17" max="19" width="14.54296875" style="325" bestFit="1" customWidth="1"/>
    <col min="20" max="23" width="10.54296875" style="325"/>
    <col min="24" max="28" width="14.54296875" style="325" bestFit="1" customWidth="1"/>
    <col min="29" max="30" width="10.54296875" style="325"/>
    <col min="31" max="35" width="14.54296875" style="325" bestFit="1" customWidth="1"/>
    <col min="36" max="37" width="10.54296875" style="325"/>
    <col min="38" max="42" width="14.54296875" style="325" bestFit="1" customWidth="1"/>
    <col min="43" max="44" width="10.54296875" style="325"/>
    <col min="45" max="49" width="14.54296875" style="325" bestFit="1" customWidth="1"/>
    <col min="50" max="51" width="10.54296875" style="325"/>
    <col min="52" max="56" width="14.54296875" style="325" bestFit="1" customWidth="1"/>
    <col min="57" max="58" width="10.54296875" style="325"/>
    <col min="59" max="63" width="14.54296875" style="325" bestFit="1" customWidth="1"/>
    <col min="64" max="16384" width="10.54296875" style="325"/>
  </cols>
  <sheetData>
    <row r="1" spans="1:16" s="326" customFormat="1">
      <c r="A1" s="321"/>
      <c r="B1" s="322"/>
      <c r="C1" s="322"/>
      <c r="D1" s="322"/>
      <c r="E1" s="322"/>
      <c r="F1" s="323" t="s">
        <v>65</v>
      </c>
      <c r="G1" s="323" t="s">
        <v>66</v>
      </c>
      <c r="H1" s="323" t="s">
        <v>67</v>
      </c>
      <c r="I1" s="323" t="s">
        <v>68</v>
      </c>
      <c r="J1" s="323" t="s">
        <v>70</v>
      </c>
      <c r="K1" s="525"/>
    </row>
    <row r="2" spans="1:16" s="328" customFormat="1" ht="24" customHeight="1">
      <c r="A2" s="321" t="s">
        <v>98</v>
      </c>
      <c r="B2" s="322" t="s">
        <v>99</v>
      </c>
      <c r="C2" s="322" t="s">
        <v>100</v>
      </c>
      <c r="D2" s="322" t="s">
        <v>46</v>
      </c>
      <c r="E2" s="322"/>
      <c r="F2" s="532">
        <v>45.2</v>
      </c>
      <c r="G2" s="532">
        <v>40.200000000000003</v>
      </c>
      <c r="H2" s="532">
        <v>45.3</v>
      </c>
      <c r="I2" s="532">
        <v>45.9</v>
      </c>
      <c r="J2" s="532">
        <v>39.9</v>
      </c>
      <c r="K2" s="525"/>
    </row>
    <row r="3" spans="1:16" s="326" customFormat="1" ht="24" customHeight="1">
      <c r="A3" s="329" t="s">
        <v>101</v>
      </c>
      <c r="B3" s="330" t="s">
        <v>102</v>
      </c>
      <c r="C3" s="322" t="s">
        <v>100</v>
      </c>
      <c r="D3" s="322" t="s">
        <v>46</v>
      </c>
      <c r="E3" s="322"/>
      <c r="F3" s="487"/>
      <c r="G3" s="487"/>
      <c r="H3" s="487"/>
      <c r="I3" s="487"/>
      <c r="J3" s="487"/>
      <c r="K3" s="564" t="s">
        <v>103</v>
      </c>
    </row>
    <row r="4" spans="1:16" s="326" customFormat="1" ht="24" customHeight="1">
      <c r="A4" s="329" t="s">
        <v>104</v>
      </c>
      <c r="B4" s="330" t="s">
        <v>105</v>
      </c>
      <c r="C4" s="322" t="s">
        <v>100</v>
      </c>
      <c r="D4" s="322" t="s">
        <v>46</v>
      </c>
      <c r="E4" s="322"/>
      <c r="F4" s="487"/>
      <c r="G4" s="487"/>
      <c r="H4" s="487"/>
      <c r="I4" s="487"/>
      <c r="J4" s="487"/>
      <c r="K4" s="564" t="s">
        <v>103</v>
      </c>
    </row>
    <row r="5" spans="1:16" s="326" customFormat="1" ht="24" customHeight="1">
      <c r="A5" s="329" t="s">
        <v>106</v>
      </c>
      <c r="B5" s="330" t="s">
        <v>107</v>
      </c>
      <c r="C5" s="322" t="s">
        <v>100</v>
      </c>
      <c r="D5" s="322" t="s">
        <v>46</v>
      </c>
      <c r="E5" s="322"/>
      <c r="F5" s="487"/>
      <c r="G5" s="487"/>
      <c r="H5" s="487"/>
      <c r="I5" s="487"/>
      <c r="J5" s="487"/>
      <c r="K5" s="564" t="s">
        <v>103</v>
      </c>
      <c r="P5" s="121"/>
    </row>
    <row r="6" spans="1:16" s="326" customFormat="1" ht="24" customHeight="1">
      <c r="A6" s="329" t="s">
        <v>108</v>
      </c>
      <c r="B6" s="330" t="s">
        <v>109</v>
      </c>
      <c r="C6" s="322" t="s">
        <v>100</v>
      </c>
      <c r="D6" s="322" t="s">
        <v>46</v>
      </c>
      <c r="E6" s="322"/>
      <c r="F6" s="532"/>
      <c r="G6" s="532"/>
      <c r="H6" s="532"/>
      <c r="I6" s="532"/>
      <c r="J6" s="532"/>
      <c r="K6" s="526"/>
      <c r="P6" s="121"/>
    </row>
    <row r="7" spans="1:16" s="326" customFormat="1" ht="24" customHeight="1">
      <c r="A7" s="329" t="s">
        <v>110</v>
      </c>
      <c r="B7" s="330" t="s">
        <v>111</v>
      </c>
      <c r="C7" s="322" t="s">
        <v>100</v>
      </c>
      <c r="D7" s="322" t="s">
        <v>46</v>
      </c>
      <c r="E7" s="322"/>
      <c r="F7" s="532"/>
      <c r="G7" s="532"/>
      <c r="H7" s="532"/>
      <c r="I7" s="532"/>
      <c r="J7" s="532"/>
      <c r="K7" s="526"/>
      <c r="P7" s="121"/>
    </row>
    <row r="8" spans="1:16" s="326" customFormat="1" ht="24" customHeight="1">
      <c r="A8" s="329" t="s">
        <v>112</v>
      </c>
      <c r="B8" s="330" t="s">
        <v>113</v>
      </c>
      <c r="C8" s="322" t="s">
        <v>100</v>
      </c>
      <c r="D8" s="322" t="s">
        <v>46</v>
      </c>
      <c r="E8" s="322"/>
      <c r="F8" s="532"/>
      <c r="G8" s="532"/>
      <c r="H8" s="532"/>
      <c r="I8" s="532"/>
      <c r="J8" s="532"/>
      <c r="K8" s="526"/>
      <c r="P8" s="121"/>
    </row>
    <row r="9" spans="1:16" s="328" customFormat="1" ht="24" customHeight="1">
      <c r="A9" s="331" t="s">
        <v>114</v>
      </c>
      <c r="B9" s="330" t="s">
        <v>115</v>
      </c>
      <c r="C9" s="322" t="s">
        <v>116</v>
      </c>
      <c r="D9" s="322" t="s">
        <v>46</v>
      </c>
      <c r="E9" s="322"/>
      <c r="F9" s="532">
        <v>32.869999999999997</v>
      </c>
      <c r="G9" s="532">
        <v>32.869999999999997</v>
      </c>
      <c r="H9" s="532">
        <v>32.869999999999997</v>
      </c>
      <c r="I9" s="532">
        <v>32.869999999999997</v>
      </c>
      <c r="J9" s="532">
        <v>32.869999999999997</v>
      </c>
      <c r="K9" s="525"/>
    </row>
    <row r="10" spans="1:16" s="328" customFormat="1" ht="24" customHeight="1">
      <c r="A10" s="331" t="s">
        <v>117</v>
      </c>
      <c r="B10" s="330" t="s">
        <v>115</v>
      </c>
      <c r="C10" s="322" t="s">
        <v>116</v>
      </c>
      <c r="D10" s="322" t="s">
        <v>46</v>
      </c>
      <c r="E10" s="322"/>
      <c r="F10" s="532">
        <v>1362.48</v>
      </c>
      <c r="G10" s="532">
        <v>1362.48</v>
      </c>
      <c r="H10" s="532">
        <v>1362.48</v>
      </c>
      <c r="I10" s="532">
        <v>1362.48</v>
      </c>
      <c r="J10" s="532">
        <v>1362.48</v>
      </c>
      <c r="K10" s="525"/>
    </row>
    <row r="11" spans="1:16" s="328" customFormat="1" ht="24" customHeight="1">
      <c r="A11" s="331" t="s">
        <v>118</v>
      </c>
      <c r="B11" s="330" t="s">
        <v>115</v>
      </c>
      <c r="C11" s="322" t="s">
        <v>116</v>
      </c>
      <c r="D11" s="322" t="s">
        <v>46</v>
      </c>
      <c r="E11" s="322"/>
      <c r="F11" s="532">
        <v>866.19</v>
      </c>
      <c r="G11" s="532">
        <v>866.19</v>
      </c>
      <c r="H11" s="532">
        <v>866.19</v>
      </c>
      <c r="I11" s="532">
        <v>866.19</v>
      </c>
      <c r="J11" s="532">
        <v>866.19</v>
      </c>
      <c r="K11" s="525"/>
    </row>
    <row r="12" spans="1:16" s="328" customFormat="1" ht="24" customHeight="1">
      <c r="A12" s="331" t="s">
        <v>119</v>
      </c>
      <c r="B12" s="330" t="s">
        <v>115</v>
      </c>
      <c r="C12" s="322" t="s">
        <v>116</v>
      </c>
      <c r="D12" s="322" t="s">
        <v>46</v>
      </c>
      <c r="E12" s="322"/>
      <c r="F12" s="532">
        <v>461.31</v>
      </c>
      <c r="G12" s="532">
        <v>461.31</v>
      </c>
      <c r="H12" s="532">
        <v>461.31</v>
      </c>
      <c r="I12" s="532">
        <v>461.31</v>
      </c>
      <c r="J12" s="532">
        <v>461.31</v>
      </c>
      <c r="K12" s="525"/>
      <c r="O12"/>
    </row>
    <row r="13" spans="1:16" s="328" customFormat="1" ht="24" customHeight="1">
      <c r="A13" s="331" t="s">
        <v>120</v>
      </c>
      <c r="B13" s="330" t="s">
        <v>121</v>
      </c>
      <c r="C13" s="322" t="s">
        <v>122</v>
      </c>
      <c r="D13" s="322" t="s">
        <v>46</v>
      </c>
      <c r="E13" s="322"/>
      <c r="F13" s="487"/>
      <c r="G13" s="487"/>
      <c r="H13" s="487"/>
      <c r="I13" s="487"/>
      <c r="J13" s="487"/>
      <c r="K13" s="565" t="s">
        <v>123</v>
      </c>
    </row>
    <row r="14" spans="1:16" s="328" customFormat="1" ht="24" customHeight="1">
      <c r="A14" s="331" t="s">
        <v>124</v>
      </c>
      <c r="B14" s="330" t="s">
        <v>121</v>
      </c>
      <c r="C14" s="322" t="s">
        <v>122</v>
      </c>
      <c r="D14" s="322" t="s">
        <v>46</v>
      </c>
      <c r="E14" s="322"/>
      <c r="F14" s="487"/>
      <c r="G14" s="487"/>
      <c r="H14" s="487"/>
      <c r="I14" s="487"/>
      <c r="J14" s="487"/>
      <c r="K14" s="565" t="s">
        <v>123</v>
      </c>
    </row>
    <row r="15" spans="1:16" s="328" customFormat="1" ht="24" customHeight="1">
      <c r="A15" s="331" t="s">
        <v>125</v>
      </c>
      <c r="B15" s="330" t="s">
        <v>121</v>
      </c>
      <c r="C15" s="322" t="s">
        <v>122</v>
      </c>
      <c r="D15" s="322" t="s">
        <v>46</v>
      </c>
      <c r="E15" s="322"/>
      <c r="F15" s="487"/>
      <c r="G15" s="487"/>
      <c r="H15" s="487"/>
      <c r="I15" s="487"/>
      <c r="J15" s="487"/>
      <c r="K15" s="565" t="s">
        <v>123</v>
      </c>
    </row>
    <row r="16" spans="1:16" s="328" customFormat="1" ht="24" customHeight="1">
      <c r="A16" s="331" t="s">
        <v>126</v>
      </c>
      <c r="B16" s="330" t="s">
        <v>121</v>
      </c>
      <c r="C16" s="322" t="s">
        <v>122</v>
      </c>
      <c r="D16" s="322" t="s">
        <v>46</v>
      </c>
      <c r="E16" s="322"/>
      <c r="F16" s="487"/>
      <c r="G16" s="487"/>
      <c r="H16" s="487"/>
      <c r="I16" s="487"/>
      <c r="J16" s="487"/>
      <c r="K16" s="565" t="s">
        <v>123</v>
      </c>
    </row>
    <row r="17" spans="1:15" s="328" customFormat="1" ht="24" customHeight="1">
      <c r="A17" s="331" t="s">
        <v>127</v>
      </c>
      <c r="B17" s="330" t="s">
        <v>128</v>
      </c>
      <c r="C17" s="322" t="s">
        <v>100</v>
      </c>
      <c r="D17" s="322" t="s">
        <v>46</v>
      </c>
      <c r="E17" s="322"/>
      <c r="F17" s="532">
        <v>93.23</v>
      </c>
      <c r="G17" s="532">
        <v>93.84</v>
      </c>
      <c r="H17" s="532">
        <v>97.33</v>
      </c>
      <c r="I17" s="532">
        <v>100.61</v>
      </c>
      <c r="J17" s="532">
        <v>104.72</v>
      </c>
      <c r="K17" s="525"/>
      <c r="O17"/>
    </row>
    <row r="18" spans="1:15" s="328" customFormat="1" ht="24" customHeight="1">
      <c r="A18" s="331" t="s">
        <v>129</v>
      </c>
      <c r="B18" s="330" t="s">
        <v>130</v>
      </c>
      <c r="C18" s="322" t="s">
        <v>100</v>
      </c>
      <c r="D18" s="322" t="s">
        <v>46</v>
      </c>
      <c r="E18" s="322"/>
      <c r="F18" s="532">
        <v>489.72</v>
      </c>
      <c r="G18" s="532">
        <v>489.72</v>
      </c>
      <c r="H18" s="532">
        <v>489.72</v>
      </c>
      <c r="I18" s="532">
        <v>489.72</v>
      </c>
      <c r="J18" s="532">
        <v>489.72</v>
      </c>
      <c r="K18" s="525"/>
    </row>
    <row r="19" spans="1:15" s="328" customFormat="1" ht="24" customHeight="1">
      <c r="A19" s="331" t="s">
        <v>131</v>
      </c>
      <c r="B19" s="330"/>
      <c r="C19" s="322" t="s">
        <v>116</v>
      </c>
      <c r="D19" s="322" t="s">
        <v>46</v>
      </c>
      <c r="E19" s="532">
        <v>2722.86</v>
      </c>
      <c r="F19" s="532"/>
      <c r="G19" s="532"/>
      <c r="H19" s="532"/>
      <c r="I19" s="532"/>
      <c r="J19" s="532"/>
      <c r="K19" s="525"/>
    </row>
    <row r="20" spans="1:15" s="328" customFormat="1" ht="24" customHeight="1">
      <c r="A20" s="331" t="s">
        <v>132</v>
      </c>
      <c r="B20" s="330" t="s">
        <v>133</v>
      </c>
      <c r="C20" s="322" t="s">
        <v>100</v>
      </c>
      <c r="D20" s="322" t="s">
        <v>46</v>
      </c>
      <c r="E20" s="322"/>
      <c r="F20" s="532"/>
      <c r="G20" s="532"/>
      <c r="H20" s="532"/>
      <c r="I20" s="532"/>
      <c r="J20" s="532"/>
      <c r="K20" s="525"/>
    </row>
    <row r="21" spans="1:15" s="328" customFormat="1" ht="24" customHeight="1">
      <c r="A21" s="331" t="s">
        <v>134</v>
      </c>
      <c r="B21" s="330" t="s">
        <v>115</v>
      </c>
      <c r="C21" s="322" t="s">
        <v>135</v>
      </c>
      <c r="D21" s="322" t="s">
        <v>46</v>
      </c>
      <c r="E21" s="322"/>
      <c r="F21" s="533">
        <v>139756</v>
      </c>
      <c r="G21" s="533">
        <v>139756</v>
      </c>
      <c r="H21" s="533">
        <v>139756</v>
      </c>
      <c r="I21" s="533">
        <v>139756</v>
      </c>
      <c r="J21" s="533">
        <v>139756</v>
      </c>
      <c r="K21" s="525"/>
    </row>
    <row r="22" spans="1:15" s="328" customFormat="1" ht="24" customHeight="1">
      <c r="A22" s="331" t="s">
        <v>136</v>
      </c>
      <c r="B22" s="330" t="s">
        <v>115</v>
      </c>
      <c r="C22" s="322" t="s">
        <v>135</v>
      </c>
      <c r="D22" s="322" t="s">
        <v>46</v>
      </c>
      <c r="E22" s="322"/>
      <c r="F22" s="533">
        <v>90207</v>
      </c>
      <c r="G22" s="533">
        <v>90207</v>
      </c>
      <c r="H22" s="533">
        <v>90207</v>
      </c>
      <c r="I22" s="533">
        <v>90207</v>
      </c>
      <c r="J22" s="533">
        <v>90207</v>
      </c>
      <c r="K22" s="525"/>
    </row>
    <row r="23" spans="1:15" s="328" customFormat="1" ht="24" customHeight="1">
      <c r="A23" s="331" t="s">
        <v>137</v>
      </c>
      <c r="B23" s="330" t="s">
        <v>121</v>
      </c>
      <c r="C23" s="530" t="s">
        <v>138</v>
      </c>
      <c r="D23" s="322" t="s">
        <v>46</v>
      </c>
      <c r="E23" s="322"/>
      <c r="F23" s="487"/>
      <c r="G23" s="487"/>
      <c r="H23" s="487"/>
      <c r="I23" s="487"/>
      <c r="J23" s="487"/>
      <c r="K23" s="565" t="s">
        <v>123</v>
      </c>
    </row>
    <row r="24" spans="1:15" s="328" customFormat="1" ht="24" customHeight="1">
      <c r="A24" s="331" t="s">
        <v>139</v>
      </c>
      <c r="B24" s="330" t="s">
        <v>121</v>
      </c>
      <c r="C24" s="530" t="s">
        <v>138</v>
      </c>
      <c r="D24" s="322" t="s">
        <v>46</v>
      </c>
      <c r="E24" s="322"/>
      <c r="F24" s="487"/>
      <c r="G24" s="487"/>
      <c r="H24" s="487"/>
      <c r="I24" s="487"/>
      <c r="J24" s="487"/>
      <c r="K24" s="565" t="s">
        <v>123</v>
      </c>
    </row>
    <row r="25" spans="1:15" s="328" customFormat="1" ht="24" customHeight="1">
      <c r="A25" s="331" t="s">
        <v>140</v>
      </c>
      <c r="B25" s="330" t="s">
        <v>141</v>
      </c>
      <c r="C25" s="322" t="s">
        <v>100</v>
      </c>
      <c r="D25" s="322" t="s">
        <v>46</v>
      </c>
      <c r="E25" s="322"/>
      <c r="F25" s="532">
        <v>55.67</v>
      </c>
      <c r="G25" s="532">
        <v>58.55</v>
      </c>
      <c r="H25" s="532">
        <v>52.18</v>
      </c>
      <c r="I25" s="532">
        <v>48.05</v>
      </c>
      <c r="J25" s="532">
        <v>40.93</v>
      </c>
      <c r="K25" s="525"/>
    </row>
    <row r="26" spans="1:15" s="328" customFormat="1" ht="24" customHeight="1">
      <c r="A26" s="331" t="s">
        <v>142</v>
      </c>
      <c r="B26" s="330" t="s">
        <v>143</v>
      </c>
      <c r="C26" s="322" t="s">
        <v>100</v>
      </c>
      <c r="D26" s="322" t="s">
        <v>46</v>
      </c>
      <c r="E26" s="322"/>
      <c r="F26" s="532">
        <v>255.37</v>
      </c>
      <c r="G26" s="532">
        <v>255.37</v>
      </c>
      <c r="H26" s="532">
        <v>255.37</v>
      </c>
      <c r="I26" s="532">
        <v>255.37</v>
      </c>
      <c r="J26" s="532">
        <v>255.37</v>
      </c>
      <c r="K26" s="525"/>
    </row>
    <row r="27" spans="1:15" s="328" customFormat="1" ht="24" customHeight="1">
      <c r="A27" s="331" t="s">
        <v>144</v>
      </c>
      <c r="B27" s="330"/>
      <c r="C27" s="322" t="s">
        <v>145</v>
      </c>
      <c r="D27" s="322" t="s">
        <v>46</v>
      </c>
      <c r="E27" s="534">
        <v>229963</v>
      </c>
      <c r="F27" s="534"/>
      <c r="G27" s="534"/>
      <c r="H27" s="534"/>
      <c r="I27" s="534"/>
      <c r="J27" s="534"/>
      <c r="K27" s="525"/>
    </row>
    <row r="28" spans="1:15" s="328" customFormat="1" ht="24" customHeight="1">
      <c r="A28" s="331" t="s">
        <v>146</v>
      </c>
      <c r="B28" s="330" t="s">
        <v>147</v>
      </c>
      <c r="C28" s="322" t="s">
        <v>100</v>
      </c>
      <c r="D28" s="322" t="s">
        <v>46</v>
      </c>
      <c r="E28" s="322"/>
      <c r="F28" s="532">
        <v>0.91</v>
      </c>
      <c r="G28" s="532">
        <v>3.67</v>
      </c>
      <c r="H28" s="532">
        <v>7.05</v>
      </c>
      <c r="I28" s="532">
        <v>10.44</v>
      </c>
      <c r="J28" s="532">
        <v>5.17</v>
      </c>
      <c r="K28" s="525"/>
    </row>
    <row r="29" spans="1:15" s="328" customFormat="1" ht="24" customHeight="1">
      <c r="A29" s="331" t="s">
        <v>148</v>
      </c>
      <c r="B29" s="330" t="s">
        <v>149</v>
      </c>
      <c r="C29" s="322" t="s">
        <v>150</v>
      </c>
      <c r="D29" s="322" t="s">
        <v>46</v>
      </c>
      <c r="E29" s="322"/>
      <c r="F29" s="532">
        <v>137</v>
      </c>
      <c r="G29" s="532">
        <v>137</v>
      </c>
      <c r="H29" s="532">
        <v>137</v>
      </c>
      <c r="I29" s="532">
        <v>137</v>
      </c>
      <c r="J29" s="532">
        <v>137</v>
      </c>
      <c r="K29" s="525"/>
    </row>
    <row r="30" spans="1:15" s="328" customFormat="1" ht="24" customHeight="1">
      <c r="A30" s="331" t="s">
        <v>151</v>
      </c>
      <c r="B30" s="330" t="s">
        <v>152</v>
      </c>
      <c r="C30" s="322" t="s">
        <v>122</v>
      </c>
      <c r="D30" s="322" t="s">
        <v>46</v>
      </c>
      <c r="E30" s="322"/>
      <c r="F30" s="487"/>
      <c r="G30" s="487"/>
      <c r="H30" s="487"/>
      <c r="I30" s="487"/>
      <c r="J30" s="487"/>
      <c r="K30" s="565" t="s">
        <v>123</v>
      </c>
    </row>
    <row r="31" spans="1:15" s="328" customFormat="1" ht="24" customHeight="1">
      <c r="A31" s="331" t="s">
        <v>153</v>
      </c>
      <c r="B31" s="330" t="s">
        <v>154</v>
      </c>
      <c r="C31" s="322" t="s">
        <v>150</v>
      </c>
      <c r="D31" s="322" t="s">
        <v>46</v>
      </c>
      <c r="E31" s="322"/>
      <c r="F31" s="532">
        <v>201</v>
      </c>
      <c r="G31" s="532">
        <v>201</v>
      </c>
      <c r="H31" s="532">
        <v>201</v>
      </c>
      <c r="I31" s="532">
        <v>201</v>
      </c>
      <c r="J31" s="532">
        <v>201</v>
      </c>
      <c r="K31" s="525"/>
    </row>
    <row r="32" spans="1:15" s="328" customFormat="1" ht="24" customHeight="1">
      <c r="A32" s="331" t="s">
        <v>155</v>
      </c>
      <c r="B32" s="330" t="s">
        <v>156</v>
      </c>
      <c r="C32" s="322" t="s">
        <v>122</v>
      </c>
      <c r="D32" s="322" t="s">
        <v>46</v>
      </c>
      <c r="E32" s="322"/>
      <c r="F32" s="487"/>
      <c r="G32" s="487"/>
      <c r="H32" s="487"/>
      <c r="I32" s="487"/>
      <c r="J32" s="487"/>
      <c r="K32" s="565" t="s">
        <v>123</v>
      </c>
    </row>
    <row r="33" spans="1:16" s="328" customFormat="1" ht="24" customHeight="1">
      <c r="A33" s="331" t="s">
        <v>157</v>
      </c>
      <c r="B33" s="330" t="s">
        <v>158</v>
      </c>
      <c r="C33" s="322" t="s">
        <v>150</v>
      </c>
      <c r="D33" s="322" t="s">
        <v>46</v>
      </c>
      <c r="E33" s="533"/>
      <c r="F33" s="535"/>
      <c r="G33" s="535"/>
      <c r="H33" s="535"/>
      <c r="I33" s="535"/>
      <c r="J33" s="535"/>
      <c r="K33" s="525"/>
      <c r="P33" s="121"/>
    </row>
    <row r="34" spans="1:16" s="328" customFormat="1" ht="24" customHeight="1">
      <c r="A34" s="331" t="s">
        <v>159</v>
      </c>
      <c r="B34" s="330" t="s">
        <v>158</v>
      </c>
      <c r="C34" s="322" t="s">
        <v>150</v>
      </c>
      <c r="D34" s="322" t="s">
        <v>46</v>
      </c>
      <c r="E34" s="533"/>
      <c r="F34" s="535"/>
      <c r="G34" s="535"/>
      <c r="H34" s="535"/>
      <c r="I34" s="535"/>
      <c r="J34" s="535"/>
      <c r="K34" s="525"/>
    </row>
    <row r="35" spans="1:16" s="328" customFormat="1" ht="24" customHeight="1">
      <c r="A35" s="331" t="s">
        <v>160</v>
      </c>
      <c r="B35" s="330" t="s">
        <v>158</v>
      </c>
      <c r="C35" s="322" t="s">
        <v>150</v>
      </c>
      <c r="D35" s="322" t="s">
        <v>46</v>
      </c>
      <c r="E35" s="533">
        <v>2175</v>
      </c>
      <c r="F35" s="535"/>
      <c r="G35" s="535"/>
      <c r="H35" s="535"/>
      <c r="I35" s="535"/>
      <c r="J35" s="535"/>
      <c r="K35" s="525"/>
    </row>
    <row r="36" spans="1:16" s="328" customFormat="1" ht="24" customHeight="1">
      <c r="A36" s="331" t="s">
        <v>161</v>
      </c>
      <c r="B36" s="330" t="s">
        <v>158</v>
      </c>
      <c r="C36" s="322" t="s">
        <v>150</v>
      </c>
      <c r="D36" s="322" t="s">
        <v>46</v>
      </c>
      <c r="E36" s="533"/>
      <c r="F36" s="535"/>
      <c r="G36" s="535"/>
      <c r="H36" s="535"/>
      <c r="I36" s="535"/>
      <c r="J36" s="535"/>
      <c r="K36" s="525"/>
    </row>
    <row r="37" spans="1:16" s="328" customFormat="1" ht="24" customHeight="1">
      <c r="A37" s="331" t="s">
        <v>162</v>
      </c>
      <c r="B37" s="330" t="s">
        <v>158</v>
      </c>
      <c r="C37" s="322" t="s">
        <v>150</v>
      </c>
      <c r="D37" s="322" t="s">
        <v>46</v>
      </c>
      <c r="E37" s="533"/>
      <c r="F37" s="535"/>
      <c r="G37" s="535"/>
      <c r="H37" s="535"/>
      <c r="I37" s="535"/>
      <c r="J37" s="535"/>
      <c r="K37" s="525"/>
    </row>
    <row r="38" spans="1:16" s="328" customFormat="1" ht="24" customHeight="1">
      <c r="A38" s="331" t="s">
        <v>163</v>
      </c>
      <c r="B38" s="330" t="s">
        <v>158</v>
      </c>
      <c r="C38" s="322" t="s">
        <v>150</v>
      </c>
      <c r="D38" s="322" t="s">
        <v>46</v>
      </c>
      <c r="E38" s="533"/>
      <c r="F38" s="535"/>
      <c r="G38" s="535"/>
      <c r="H38" s="535"/>
      <c r="I38" s="535"/>
      <c r="J38" s="535"/>
      <c r="K38" s="525"/>
    </row>
    <row r="39" spans="1:16" s="328" customFormat="1" ht="24" customHeight="1">
      <c r="A39" s="331" t="s">
        <v>164</v>
      </c>
      <c r="B39" s="330" t="s">
        <v>165</v>
      </c>
      <c r="C39" s="322" t="s">
        <v>122</v>
      </c>
      <c r="D39" s="322" t="s">
        <v>46</v>
      </c>
      <c r="E39" s="487"/>
      <c r="F39" s="535"/>
      <c r="G39" s="535"/>
      <c r="H39" s="535"/>
      <c r="I39" s="535"/>
      <c r="J39" s="535"/>
      <c r="K39" s="565" t="s">
        <v>123</v>
      </c>
    </row>
    <row r="40" spans="1:16" s="328" customFormat="1" ht="24" customHeight="1">
      <c r="A40" s="331" t="s">
        <v>166</v>
      </c>
      <c r="B40" s="330" t="s">
        <v>165</v>
      </c>
      <c r="C40" s="322" t="s">
        <v>122</v>
      </c>
      <c r="D40" s="322" t="s">
        <v>46</v>
      </c>
      <c r="E40" s="487"/>
      <c r="F40" s="535"/>
      <c r="G40" s="535"/>
      <c r="H40" s="535"/>
      <c r="I40" s="535"/>
      <c r="J40" s="535"/>
      <c r="K40" s="565" t="s">
        <v>123</v>
      </c>
    </row>
    <row r="41" spans="1:16" s="328" customFormat="1" ht="24" customHeight="1">
      <c r="A41" s="331" t="s">
        <v>167</v>
      </c>
      <c r="B41" s="330" t="s">
        <v>165</v>
      </c>
      <c r="C41" s="322" t="s">
        <v>122</v>
      </c>
      <c r="D41" s="322" t="s">
        <v>46</v>
      </c>
      <c r="E41" s="487"/>
      <c r="F41" s="535"/>
      <c r="G41" s="535"/>
      <c r="H41" s="535"/>
      <c r="I41" s="535"/>
      <c r="J41" s="535"/>
      <c r="K41" s="565" t="s">
        <v>123</v>
      </c>
    </row>
    <row r="42" spans="1:16" s="328" customFormat="1" ht="24" customHeight="1">
      <c r="A42" s="331" t="s">
        <v>168</v>
      </c>
      <c r="B42" s="330" t="s">
        <v>165</v>
      </c>
      <c r="C42" s="322" t="s">
        <v>122</v>
      </c>
      <c r="D42" s="322" t="s">
        <v>46</v>
      </c>
      <c r="E42" s="487"/>
      <c r="F42" s="535"/>
      <c r="G42" s="535"/>
      <c r="H42" s="535"/>
      <c r="I42" s="535"/>
      <c r="J42" s="535"/>
      <c r="K42" s="565" t="s">
        <v>123</v>
      </c>
    </row>
    <row r="43" spans="1:16" s="328" customFormat="1" ht="24" customHeight="1">
      <c r="A43" s="331" t="s">
        <v>169</v>
      </c>
      <c r="B43" s="330" t="s">
        <v>165</v>
      </c>
      <c r="C43" s="322" t="s">
        <v>122</v>
      </c>
      <c r="D43" s="322" t="s">
        <v>46</v>
      </c>
      <c r="E43" s="487"/>
      <c r="F43" s="535"/>
      <c r="G43" s="535"/>
      <c r="H43" s="535"/>
      <c r="I43" s="535"/>
      <c r="J43" s="535"/>
      <c r="K43" s="565" t="s">
        <v>123</v>
      </c>
    </row>
    <row r="44" spans="1:16" s="328" customFormat="1" ht="24" customHeight="1">
      <c r="A44" s="331" t="s">
        <v>170</v>
      </c>
      <c r="B44" s="330" t="s">
        <v>165</v>
      </c>
      <c r="C44" s="322" t="s">
        <v>122</v>
      </c>
      <c r="D44" s="322" t="s">
        <v>46</v>
      </c>
      <c r="E44" s="487"/>
      <c r="F44" s="535"/>
      <c r="G44" s="535"/>
      <c r="H44" s="535"/>
      <c r="I44" s="535"/>
      <c r="J44" s="535"/>
      <c r="K44" s="565" t="s">
        <v>123</v>
      </c>
      <c r="N44" s="121"/>
    </row>
    <row r="45" spans="1:16" s="328" customFormat="1" ht="24" customHeight="1">
      <c r="A45" s="331" t="s">
        <v>171</v>
      </c>
      <c r="B45" s="330" t="s">
        <v>172</v>
      </c>
      <c r="C45" s="322" t="s">
        <v>100</v>
      </c>
      <c r="D45" s="322" t="s">
        <v>46</v>
      </c>
      <c r="E45" s="322"/>
      <c r="F45" s="532">
        <v>1.4</v>
      </c>
      <c r="G45" s="532">
        <v>0.1</v>
      </c>
      <c r="H45" s="532">
        <v>0.2</v>
      </c>
      <c r="I45" s="532">
        <v>4.7</v>
      </c>
      <c r="J45" s="532">
        <v>0.2</v>
      </c>
      <c r="K45" s="525"/>
    </row>
    <row r="46" spans="1:16" s="328" customFormat="1" ht="24" customHeight="1">
      <c r="A46" s="331" t="s">
        <v>173</v>
      </c>
      <c r="B46" s="330" t="s">
        <v>174</v>
      </c>
      <c r="C46" s="322" t="s">
        <v>100</v>
      </c>
      <c r="D46" s="322" t="s">
        <v>46</v>
      </c>
      <c r="E46" s="322"/>
      <c r="F46" s="532">
        <v>3.77</v>
      </c>
      <c r="G46" s="532">
        <v>5.59</v>
      </c>
      <c r="H46" s="532">
        <v>5.53</v>
      </c>
      <c r="I46" s="532">
        <v>3.54</v>
      </c>
      <c r="J46" s="532">
        <v>3.51</v>
      </c>
      <c r="K46" s="525"/>
    </row>
    <row r="47" spans="1:16" s="328" customFormat="1" ht="24" customHeight="1">
      <c r="A47" s="331" t="s">
        <v>175</v>
      </c>
      <c r="B47" s="330" t="s">
        <v>176</v>
      </c>
      <c r="C47" s="322" t="s">
        <v>100</v>
      </c>
      <c r="D47" s="322" t="s">
        <v>46</v>
      </c>
      <c r="E47" s="322"/>
      <c r="F47" s="487"/>
      <c r="G47" s="487"/>
      <c r="H47" s="487"/>
      <c r="I47" s="487"/>
      <c r="J47" s="487"/>
      <c r="K47" s="565" t="s">
        <v>123</v>
      </c>
    </row>
    <row r="48" spans="1:16" s="328" customFormat="1" ht="24" customHeight="1">
      <c r="A48" s="331" t="s">
        <v>177</v>
      </c>
      <c r="B48" s="330" t="s">
        <v>178</v>
      </c>
      <c r="C48" s="322" t="s">
        <v>100</v>
      </c>
      <c r="D48" s="322" t="s">
        <v>46</v>
      </c>
      <c r="E48" s="532">
        <v>20</v>
      </c>
      <c r="F48" s="532"/>
      <c r="G48" s="532"/>
      <c r="H48" s="532"/>
      <c r="I48" s="532"/>
      <c r="J48" s="532"/>
      <c r="K48" s="525"/>
    </row>
    <row r="49" spans="1:11" s="328" customFormat="1" ht="24" customHeight="1">
      <c r="A49" s="331" t="s">
        <v>179</v>
      </c>
      <c r="B49" s="330" t="s">
        <v>180</v>
      </c>
      <c r="C49" s="322" t="s">
        <v>122</v>
      </c>
      <c r="D49" s="322" t="s">
        <v>46</v>
      </c>
      <c r="E49" s="322"/>
      <c r="F49" s="532">
        <v>148</v>
      </c>
      <c r="G49" s="532">
        <v>148</v>
      </c>
      <c r="H49" s="532">
        <v>148</v>
      </c>
      <c r="I49" s="532">
        <v>148</v>
      </c>
      <c r="J49" s="532">
        <v>148</v>
      </c>
      <c r="K49" s="525"/>
    </row>
    <row r="50" spans="1:11" s="328" customFormat="1" ht="24" customHeight="1">
      <c r="A50" s="331" t="s">
        <v>181</v>
      </c>
      <c r="B50" s="330" t="s">
        <v>182</v>
      </c>
      <c r="C50" s="322" t="s">
        <v>122</v>
      </c>
      <c r="D50" s="322" t="s">
        <v>46</v>
      </c>
      <c r="E50" s="322"/>
      <c r="F50" s="532">
        <v>1137</v>
      </c>
      <c r="G50" s="532">
        <v>1137</v>
      </c>
      <c r="H50" s="532">
        <v>1137</v>
      </c>
      <c r="I50" s="532">
        <v>1137</v>
      </c>
      <c r="J50" s="532">
        <v>1137</v>
      </c>
      <c r="K50" s="525"/>
    </row>
    <row r="51" spans="1:11" s="328" customFormat="1" ht="24" customHeight="1">
      <c r="A51" s="331" t="s">
        <v>183</v>
      </c>
      <c r="B51" s="330" t="s">
        <v>184</v>
      </c>
      <c r="C51" s="322" t="s">
        <v>185</v>
      </c>
      <c r="D51" s="322" t="s">
        <v>46</v>
      </c>
      <c r="E51" s="322"/>
      <c r="F51" s="487"/>
      <c r="G51" s="487"/>
      <c r="H51" s="487"/>
      <c r="I51" s="487"/>
      <c r="J51" s="487"/>
      <c r="K51" s="565" t="s">
        <v>123</v>
      </c>
    </row>
    <row r="52" spans="1:11" s="328" customFormat="1" ht="24" customHeight="1">
      <c r="A52" s="331" t="s">
        <v>186</v>
      </c>
      <c r="B52" s="330" t="s">
        <v>184</v>
      </c>
      <c r="C52" s="322" t="s">
        <v>185</v>
      </c>
      <c r="D52" s="322" t="s">
        <v>46</v>
      </c>
      <c r="E52" s="322"/>
      <c r="F52" s="487"/>
      <c r="G52" s="487"/>
      <c r="H52" s="487"/>
      <c r="I52" s="487"/>
      <c r="J52" s="487"/>
      <c r="K52" s="565" t="s">
        <v>123</v>
      </c>
    </row>
    <row r="53" spans="1:11" s="328" customFormat="1" ht="24" customHeight="1">
      <c r="A53" s="331" t="s">
        <v>187</v>
      </c>
      <c r="B53" s="330" t="s">
        <v>184</v>
      </c>
      <c r="C53" s="322" t="s">
        <v>185</v>
      </c>
      <c r="D53" s="322" t="s">
        <v>46</v>
      </c>
      <c r="E53" s="322"/>
      <c r="F53" s="487"/>
      <c r="G53" s="487"/>
      <c r="H53" s="487"/>
      <c r="I53" s="487"/>
      <c r="J53" s="487"/>
      <c r="K53" s="565" t="s">
        <v>123</v>
      </c>
    </row>
    <row r="54" spans="1:11" s="328" customFormat="1" ht="24" customHeight="1">
      <c r="A54" s="331" t="s">
        <v>188</v>
      </c>
      <c r="B54" s="330" t="s">
        <v>189</v>
      </c>
      <c r="C54" s="322" t="s">
        <v>100</v>
      </c>
      <c r="D54" s="322" t="s">
        <v>46</v>
      </c>
      <c r="E54" s="322"/>
      <c r="F54" s="532">
        <v>2.41</v>
      </c>
      <c r="G54" s="532">
        <v>2.41</v>
      </c>
      <c r="H54" s="532">
        <v>2.41</v>
      </c>
      <c r="I54" s="532">
        <v>2.41</v>
      </c>
      <c r="J54" s="532">
        <v>2.4</v>
      </c>
      <c r="K54" s="525"/>
    </row>
    <row r="55" spans="1:11" s="328" customFormat="1" ht="24" customHeight="1">
      <c r="A55" s="331" t="s">
        <v>190</v>
      </c>
      <c r="B55" s="330" t="s">
        <v>191</v>
      </c>
      <c r="C55" s="322" t="s">
        <v>100</v>
      </c>
      <c r="D55" s="322" t="s">
        <v>46</v>
      </c>
      <c r="E55" s="322"/>
      <c r="F55" s="487"/>
      <c r="G55" s="487"/>
      <c r="H55" s="487"/>
      <c r="I55" s="487"/>
      <c r="J55" s="487"/>
      <c r="K55" s="565" t="s">
        <v>123</v>
      </c>
    </row>
    <row r="56" spans="1:11" s="328" customFormat="1" ht="24" customHeight="1">
      <c r="A56" s="331" t="s">
        <v>192</v>
      </c>
      <c r="B56" s="330" t="s">
        <v>193</v>
      </c>
      <c r="C56" s="322" t="s">
        <v>100</v>
      </c>
      <c r="D56" s="322" t="s">
        <v>46</v>
      </c>
      <c r="E56" s="322"/>
      <c r="F56" s="532">
        <v>0</v>
      </c>
      <c r="G56" s="532">
        <v>0</v>
      </c>
      <c r="H56" s="532">
        <v>0</v>
      </c>
      <c r="I56" s="532">
        <v>0</v>
      </c>
      <c r="J56" s="532">
        <v>0</v>
      </c>
      <c r="K56" s="525"/>
    </row>
    <row r="57" spans="1:11" s="328" customFormat="1" ht="24" customHeight="1">
      <c r="A57" s="331" t="s">
        <v>192</v>
      </c>
      <c r="B57" s="330" t="s">
        <v>194</v>
      </c>
      <c r="C57" s="322" t="s">
        <v>100</v>
      </c>
      <c r="D57" s="322" t="s">
        <v>46</v>
      </c>
      <c r="E57" s="322"/>
      <c r="F57" s="532">
        <v>0</v>
      </c>
      <c r="G57" s="532">
        <v>0</v>
      </c>
      <c r="H57" s="532">
        <v>0</v>
      </c>
      <c r="I57" s="532">
        <v>0</v>
      </c>
      <c r="J57" s="532">
        <v>0</v>
      </c>
      <c r="K57" s="525"/>
    </row>
    <row r="58" spans="1:11" s="328" customFormat="1" ht="24" customHeight="1">
      <c r="A58" s="331" t="s">
        <v>192</v>
      </c>
      <c r="B58" s="330" t="s">
        <v>195</v>
      </c>
      <c r="C58" s="322" t="s">
        <v>100</v>
      </c>
      <c r="D58" s="322" t="s">
        <v>46</v>
      </c>
      <c r="E58" s="322"/>
      <c r="F58" s="532">
        <v>0</v>
      </c>
      <c r="G58" s="532">
        <v>0</v>
      </c>
      <c r="H58" s="532">
        <v>0</v>
      </c>
      <c r="I58" s="532">
        <v>0</v>
      </c>
      <c r="J58" s="532">
        <v>0</v>
      </c>
      <c r="K58" s="525"/>
    </row>
    <row r="59" spans="1:11" s="328" customFormat="1" ht="24" customHeight="1">
      <c r="A59" s="331" t="s">
        <v>192</v>
      </c>
      <c r="B59" s="330" t="s">
        <v>196</v>
      </c>
      <c r="C59" s="322" t="s">
        <v>100</v>
      </c>
      <c r="D59" s="322" t="s">
        <v>46</v>
      </c>
      <c r="E59" s="322"/>
      <c r="F59" s="532">
        <v>0</v>
      </c>
      <c r="G59" s="532">
        <v>0</v>
      </c>
      <c r="H59" s="532">
        <v>0</v>
      </c>
      <c r="I59" s="532">
        <v>0</v>
      </c>
      <c r="J59" s="532">
        <v>0</v>
      </c>
      <c r="K59" s="525"/>
    </row>
    <row r="60" spans="1:11" s="328" customFormat="1" ht="24" customHeight="1">
      <c r="A60" s="331" t="s">
        <v>192</v>
      </c>
      <c r="B60" s="330" t="s">
        <v>197</v>
      </c>
      <c r="C60" s="322" t="s">
        <v>100</v>
      </c>
      <c r="D60" s="322" t="s">
        <v>46</v>
      </c>
      <c r="E60" s="322"/>
      <c r="F60" s="532">
        <v>0</v>
      </c>
      <c r="G60" s="532">
        <v>0</v>
      </c>
      <c r="H60" s="532">
        <v>0</v>
      </c>
      <c r="I60" s="532">
        <v>0</v>
      </c>
      <c r="J60" s="532">
        <v>0</v>
      </c>
      <c r="K60" s="525"/>
    </row>
    <row r="61" spans="1:11" s="328" customFormat="1" ht="24" customHeight="1">
      <c r="A61" s="331" t="s">
        <v>192</v>
      </c>
      <c r="B61" s="330" t="s">
        <v>198</v>
      </c>
      <c r="C61" s="322" t="s">
        <v>100</v>
      </c>
      <c r="D61" s="322" t="s">
        <v>46</v>
      </c>
      <c r="E61" s="322"/>
      <c r="F61" s="532">
        <v>0</v>
      </c>
      <c r="G61" s="532">
        <v>0</v>
      </c>
      <c r="H61" s="532">
        <v>0</v>
      </c>
      <c r="I61" s="532">
        <v>0</v>
      </c>
      <c r="J61" s="532">
        <v>0</v>
      </c>
      <c r="K61" s="525"/>
    </row>
    <row r="62" spans="1:11" s="328" customFormat="1" ht="24" customHeight="1">
      <c r="A62" s="331" t="s">
        <v>192</v>
      </c>
      <c r="B62" s="330" t="s">
        <v>199</v>
      </c>
      <c r="C62" s="322" t="s">
        <v>100</v>
      </c>
      <c r="D62" s="322" t="s">
        <v>46</v>
      </c>
      <c r="E62" s="322"/>
      <c r="F62" s="532">
        <v>0</v>
      </c>
      <c r="G62" s="532">
        <v>0</v>
      </c>
      <c r="H62" s="532">
        <v>0</v>
      </c>
      <c r="I62" s="532">
        <v>0</v>
      </c>
      <c r="J62" s="532">
        <v>0</v>
      </c>
      <c r="K62" s="525"/>
    </row>
    <row r="63" spans="1:11" s="328" customFormat="1" ht="24" customHeight="1">
      <c r="A63" s="331" t="s">
        <v>192</v>
      </c>
      <c r="B63" s="330" t="s">
        <v>200</v>
      </c>
      <c r="C63" s="322" t="s">
        <v>100</v>
      </c>
      <c r="D63" s="322" t="s">
        <v>46</v>
      </c>
      <c r="E63" s="322"/>
      <c r="F63" s="532">
        <v>0</v>
      </c>
      <c r="G63" s="532">
        <v>0</v>
      </c>
      <c r="H63" s="532">
        <v>0</v>
      </c>
      <c r="I63" s="532">
        <v>0</v>
      </c>
      <c r="J63" s="532">
        <v>0</v>
      </c>
      <c r="K63" s="525"/>
    </row>
    <row r="64" spans="1:11" s="328" customFormat="1" ht="24" customHeight="1">
      <c r="A64" s="331" t="s">
        <v>192</v>
      </c>
      <c r="B64" s="330" t="s">
        <v>201</v>
      </c>
      <c r="C64" s="322" t="s">
        <v>100</v>
      </c>
      <c r="D64" s="322" t="s">
        <v>46</v>
      </c>
      <c r="E64" s="322"/>
      <c r="F64" s="532">
        <v>0</v>
      </c>
      <c r="G64" s="532">
        <v>0</v>
      </c>
      <c r="H64" s="532">
        <v>0</v>
      </c>
      <c r="I64" s="532">
        <v>0</v>
      </c>
      <c r="J64" s="532">
        <v>0</v>
      </c>
      <c r="K64" s="525"/>
    </row>
    <row r="65" spans="1:63" s="328" customFormat="1" ht="24" customHeight="1">
      <c r="A65" s="331" t="s">
        <v>192</v>
      </c>
      <c r="B65" s="330" t="s">
        <v>202</v>
      </c>
      <c r="C65" s="322" t="s">
        <v>100</v>
      </c>
      <c r="D65" s="322" t="s">
        <v>46</v>
      </c>
      <c r="E65" s="322"/>
      <c r="F65" s="532">
        <v>0</v>
      </c>
      <c r="G65" s="532">
        <v>0</v>
      </c>
      <c r="H65" s="532">
        <v>0</v>
      </c>
      <c r="I65" s="532">
        <v>0</v>
      </c>
      <c r="J65" s="532">
        <v>0</v>
      </c>
      <c r="K65" s="525"/>
    </row>
    <row r="66" spans="1:63" s="328" customFormat="1" ht="24" customHeight="1">
      <c r="A66" s="331" t="s">
        <v>192</v>
      </c>
      <c r="B66" s="330" t="s">
        <v>203</v>
      </c>
      <c r="C66" s="322" t="s">
        <v>100</v>
      </c>
      <c r="D66" s="322" t="s">
        <v>46</v>
      </c>
      <c r="E66" s="322"/>
      <c r="F66" s="532">
        <v>0</v>
      </c>
      <c r="G66" s="532">
        <v>0</v>
      </c>
      <c r="H66" s="532">
        <v>0</v>
      </c>
      <c r="I66" s="532">
        <v>0</v>
      </c>
      <c r="J66" s="532">
        <v>0</v>
      </c>
      <c r="K66" s="525"/>
    </row>
    <row r="67" spans="1:63" s="328" customFormat="1" ht="24" customHeight="1">
      <c r="A67" s="331" t="s">
        <v>192</v>
      </c>
      <c r="B67" s="330" t="s">
        <v>204</v>
      </c>
      <c r="C67" s="322" t="s">
        <v>100</v>
      </c>
      <c r="D67" s="322" t="s">
        <v>46</v>
      </c>
      <c r="E67" s="322"/>
      <c r="F67" s="532">
        <v>0</v>
      </c>
      <c r="G67" s="532">
        <v>0</v>
      </c>
      <c r="H67" s="532">
        <v>0</v>
      </c>
      <c r="I67" s="532">
        <v>0</v>
      </c>
      <c r="J67" s="532">
        <v>0</v>
      </c>
      <c r="K67" s="525"/>
    </row>
    <row r="68" spans="1:63" s="328" customFormat="1" ht="24" customHeight="1">
      <c r="A68" s="331" t="s">
        <v>192</v>
      </c>
      <c r="B68" s="330" t="s">
        <v>205</v>
      </c>
      <c r="C68" s="322" t="s">
        <v>100</v>
      </c>
      <c r="D68" s="322" t="s">
        <v>46</v>
      </c>
      <c r="E68" s="322"/>
      <c r="F68" s="532">
        <v>0</v>
      </c>
      <c r="G68" s="532">
        <v>0</v>
      </c>
      <c r="H68" s="532">
        <v>0</v>
      </c>
      <c r="I68" s="532">
        <v>0</v>
      </c>
      <c r="J68" s="532">
        <v>0</v>
      </c>
      <c r="K68" s="525"/>
    </row>
    <row r="69" spans="1:63" s="328" customFormat="1" ht="24" customHeight="1">
      <c r="A69" s="331" t="s">
        <v>192</v>
      </c>
      <c r="B69" s="330" t="s">
        <v>206</v>
      </c>
      <c r="C69" s="322" t="s">
        <v>100</v>
      </c>
      <c r="D69" s="322" t="s">
        <v>46</v>
      </c>
      <c r="E69" s="322"/>
      <c r="F69" s="532">
        <v>0</v>
      </c>
      <c r="G69" s="532">
        <v>0</v>
      </c>
      <c r="H69" s="532">
        <v>0</v>
      </c>
      <c r="I69" s="532">
        <v>0</v>
      </c>
      <c r="J69" s="532">
        <v>0</v>
      </c>
      <c r="K69" s="525"/>
    </row>
    <row r="70" spans="1:63" s="328" customFormat="1" ht="24" customHeight="1">
      <c r="A70" s="171" t="s">
        <v>207</v>
      </c>
      <c r="B70" s="330" t="s">
        <v>208</v>
      </c>
      <c r="C70" s="322" t="s">
        <v>100</v>
      </c>
      <c r="D70" s="322" t="s">
        <v>46</v>
      </c>
      <c r="E70" s="322"/>
      <c r="F70" s="532">
        <v>875.4</v>
      </c>
      <c r="G70" s="532">
        <v>875.4</v>
      </c>
      <c r="H70" s="532">
        <v>875.4</v>
      </c>
      <c r="I70" s="532">
        <v>875.4</v>
      </c>
      <c r="J70" s="532">
        <v>875.4</v>
      </c>
      <c r="K70" s="523"/>
      <c r="L70" s="324"/>
      <c r="M70" s="324"/>
      <c r="N70" s="322"/>
      <c r="R70" s="340"/>
      <c r="S70" s="340"/>
      <c r="T70" s="324"/>
      <c r="U70" s="324"/>
      <c r="V70" s="324"/>
      <c r="W70" s="322"/>
      <c r="X70" s="340"/>
      <c r="Y70" s="340"/>
      <c r="Z70" s="340"/>
      <c r="AA70" s="340"/>
      <c r="AB70" s="340"/>
      <c r="AC70" s="324"/>
      <c r="AD70" s="322"/>
      <c r="AE70" s="340"/>
      <c r="AF70" s="340"/>
      <c r="AG70" s="340"/>
      <c r="AH70" s="340"/>
      <c r="AI70" s="340"/>
      <c r="AJ70" s="324"/>
      <c r="AK70" s="322"/>
      <c r="AL70" s="340"/>
      <c r="AM70" s="340"/>
      <c r="AN70" s="340"/>
      <c r="AO70" s="340"/>
      <c r="AP70" s="340"/>
      <c r="AQ70" s="324"/>
      <c r="AR70" s="322"/>
      <c r="AS70" s="340"/>
      <c r="AT70" s="340"/>
      <c r="AU70" s="340"/>
      <c r="AV70" s="340"/>
      <c r="AW70" s="340"/>
      <c r="AX70" s="324"/>
      <c r="AY70" s="322"/>
      <c r="AZ70" s="340"/>
      <c r="BA70" s="340"/>
      <c r="BB70" s="340"/>
      <c r="BC70" s="340"/>
      <c r="BD70" s="340"/>
      <c r="BE70" s="324"/>
      <c r="BF70" s="322"/>
      <c r="BG70" s="340"/>
      <c r="BH70" s="340"/>
      <c r="BI70" s="340"/>
      <c r="BJ70" s="340"/>
      <c r="BK70" s="340"/>
    </row>
    <row r="71" spans="1:63" s="328" customFormat="1" ht="24" customHeight="1">
      <c r="A71" s="191" t="s">
        <v>209</v>
      </c>
      <c r="B71" s="330" t="s">
        <v>210</v>
      </c>
      <c r="C71" s="322" t="s">
        <v>211</v>
      </c>
      <c r="D71" s="322" t="s">
        <v>46</v>
      </c>
      <c r="E71" s="322"/>
      <c r="F71" s="532">
        <v>9.1300000000000008</v>
      </c>
      <c r="G71" s="532">
        <v>9.1300000000000008</v>
      </c>
      <c r="H71" s="532">
        <v>9.1300000000000008</v>
      </c>
      <c r="I71" s="532">
        <v>9.1300000000000008</v>
      </c>
      <c r="J71" s="532">
        <v>9.1300000000000008</v>
      </c>
      <c r="K71" s="525"/>
    </row>
    <row r="72" spans="1:63" s="328" customFormat="1" ht="24" customHeight="1">
      <c r="A72" s="191" t="s">
        <v>212</v>
      </c>
      <c r="B72" s="330" t="s">
        <v>213</v>
      </c>
      <c r="C72" s="322" t="s">
        <v>100</v>
      </c>
      <c r="D72" s="322" t="s">
        <v>46</v>
      </c>
      <c r="E72" s="322"/>
      <c r="F72" s="532">
        <v>1.48</v>
      </c>
      <c r="G72" s="532">
        <v>1.48</v>
      </c>
      <c r="H72" s="532">
        <v>1.48</v>
      </c>
      <c r="I72" s="532">
        <v>1.48</v>
      </c>
      <c r="J72" s="532">
        <v>1.48</v>
      </c>
      <c r="K72" s="525"/>
    </row>
    <row r="73" spans="1:63" s="328" customFormat="1" ht="24" customHeight="1">
      <c r="A73" s="191" t="s">
        <v>214</v>
      </c>
      <c r="B73" s="330" t="s">
        <v>215</v>
      </c>
      <c r="C73" s="322" t="s">
        <v>100</v>
      </c>
      <c r="D73" s="322" t="s">
        <v>46</v>
      </c>
      <c r="E73" s="322"/>
      <c r="F73" s="534">
        <v>18.52</v>
      </c>
      <c r="G73" s="534">
        <v>18.52</v>
      </c>
      <c r="H73" s="534">
        <v>18.52</v>
      </c>
      <c r="I73" s="534">
        <v>18.52</v>
      </c>
      <c r="J73" s="534">
        <v>18.52</v>
      </c>
      <c r="K73" s="525"/>
    </row>
    <row r="74" spans="1:63" s="328" customFormat="1" ht="24" customHeight="1">
      <c r="A74" s="191" t="s">
        <v>216</v>
      </c>
      <c r="B74" s="330" t="s">
        <v>217</v>
      </c>
      <c r="C74" s="322" t="s">
        <v>211</v>
      </c>
      <c r="D74" s="322" t="s">
        <v>46</v>
      </c>
      <c r="E74" s="322"/>
      <c r="F74" s="534">
        <v>8.7899999999999991</v>
      </c>
      <c r="G74" s="534">
        <v>8.7899999999999991</v>
      </c>
      <c r="H74" s="534">
        <v>8.7899999999999991</v>
      </c>
      <c r="I74" s="534">
        <v>8.7899999999999991</v>
      </c>
      <c r="J74" s="534">
        <v>8.7899999999999991</v>
      </c>
      <c r="K74" s="525"/>
    </row>
    <row r="75" spans="1:63" s="328" customFormat="1" ht="24" customHeight="1">
      <c r="A75" s="191" t="s">
        <v>218</v>
      </c>
      <c r="B75" s="330" t="s">
        <v>219</v>
      </c>
      <c r="C75" s="322" t="s">
        <v>100</v>
      </c>
      <c r="D75" s="322" t="s">
        <v>46</v>
      </c>
      <c r="E75" s="322"/>
      <c r="F75" s="532">
        <v>1.48</v>
      </c>
      <c r="G75" s="532">
        <v>1.48</v>
      </c>
      <c r="H75" s="532">
        <v>1.48</v>
      </c>
      <c r="I75" s="532">
        <v>1.48</v>
      </c>
      <c r="J75" s="532">
        <v>1.48</v>
      </c>
      <c r="K75" s="525"/>
    </row>
    <row r="76" spans="1:63" s="328" customFormat="1" ht="24" customHeight="1">
      <c r="A76" s="191" t="s">
        <v>220</v>
      </c>
      <c r="B76" s="330" t="s">
        <v>221</v>
      </c>
      <c r="C76" s="322" t="s">
        <v>100</v>
      </c>
      <c r="D76" s="322" t="s">
        <v>46</v>
      </c>
      <c r="E76" s="322"/>
      <c r="F76" s="534">
        <v>11.4</v>
      </c>
      <c r="G76" s="534">
        <v>11.4</v>
      </c>
      <c r="H76" s="534">
        <v>11.4</v>
      </c>
      <c r="I76" s="534">
        <v>11.4</v>
      </c>
      <c r="J76" s="534">
        <v>11.4</v>
      </c>
      <c r="K76" s="525"/>
    </row>
    <row r="77" spans="1:63" s="328" customFormat="1" ht="24" customHeight="1">
      <c r="A77" s="171" t="s">
        <v>214</v>
      </c>
      <c r="B77" s="330" t="s">
        <v>222</v>
      </c>
      <c r="C77" s="322" t="s">
        <v>100</v>
      </c>
      <c r="D77" s="322" t="s">
        <v>46</v>
      </c>
      <c r="E77" s="322"/>
      <c r="F77" s="532">
        <v>24.69</v>
      </c>
      <c r="G77" s="532">
        <v>24.69</v>
      </c>
      <c r="H77" s="532">
        <v>24.69</v>
      </c>
      <c r="I77" s="532">
        <v>24.69</v>
      </c>
      <c r="J77" s="532">
        <v>24.69</v>
      </c>
      <c r="K77" s="525"/>
    </row>
    <row r="78" spans="1:63" s="328" customFormat="1" ht="24" customHeight="1">
      <c r="A78" s="171" t="s">
        <v>209</v>
      </c>
      <c r="B78" s="330" t="s">
        <v>223</v>
      </c>
      <c r="C78" s="322" t="s">
        <v>211</v>
      </c>
      <c r="D78" s="322" t="s">
        <v>46</v>
      </c>
      <c r="E78" s="322"/>
      <c r="F78" s="532">
        <v>9.69</v>
      </c>
      <c r="G78" s="532">
        <v>9.69</v>
      </c>
      <c r="H78" s="532">
        <v>9.69</v>
      </c>
      <c r="I78" s="532">
        <v>9.69</v>
      </c>
      <c r="J78" s="532">
        <v>9.69</v>
      </c>
      <c r="K78" s="525"/>
    </row>
    <row r="79" spans="1:63" s="328" customFormat="1" ht="24" customHeight="1">
      <c r="A79" s="171" t="s">
        <v>212</v>
      </c>
      <c r="B79" s="330" t="s">
        <v>224</v>
      </c>
      <c r="C79" s="322" t="s">
        <v>100</v>
      </c>
      <c r="D79" s="322" t="s">
        <v>46</v>
      </c>
      <c r="E79" s="322"/>
      <c r="F79" s="532">
        <v>1.48</v>
      </c>
      <c r="G79" s="532">
        <v>1.48</v>
      </c>
      <c r="H79" s="532">
        <v>1.48</v>
      </c>
      <c r="I79" s="532">
        <v>1.48</v>
      </c>
      <c r="J79" s="532">
        <v>1.48</v>
      </c>
      <c r="K79" s="525"/>
    </row>
    <row r="80" spans="1:63" s="328" customFormat="1" ht="24" customHeight="1">
      <c r="A80" s="171" t="s">
        <v>216</v>
      </c>
      <c r="B80" s="330" t="s">
        <v>225</v>
      </c>
      <c r="C80" s="322" t="s">
        <v>211</v>
      </c>
      <c r="D80" s="322" t="s">
        <v>46</v>
      </c>
      <c r="E80" s="322"/>
      <c r="F80" s="532">
        <v>9</v>
      </c>
      <c r="G80" s="532">
        <v>9</v>
      </c>
      <c r="H80" s="532">
        <v>9</v>
      </c>
      <c r="I80" s="532">
        <v>9</v>
      </c>
      <c r="J80" s="532">
        <v>9</v>
      </c>
      <c r="K80" s="525"/>
    </row>
    <row r="81" spans="1:63" s="328" customFormat="1" ht="24" customHeight="1">
      <c r="A81" s="171" t="s">
        <v>218</v>
      </c>
      <c r="B81" s="330" t="s">
        <v>226</v>
      </c>
      <c r="C81" s="322" t="s">
        <v>100</v>
      </c>
      <c r="D81" s="322" t="s">
        <v>46</v>
      </c>
      <c r="E81" s="322"/>
      <c r="F81" s="532">
        <v>1.48</v>
      </c>
      <c r="G81" s="532">
        <v>1.48</v>
      </c>
      <c r="H81" s="532">
        <v>1.48</v>
      </c>
      <c r="I81" s="532">
        <v>1.48</v>
      </c>
      <c r="J81" s="532">
        <v>1.48</v>
      </c>
      <c r="K81" s="525"/>
    </row>
    <row r="82" spans="1:63" s="328" customFormat="1" ht="24" customHeight="1">
      <c r="A82" s="171" t="s">
        <v>209</v>
      </c>
      <c r="B82" s="330" t="s">
        <v>227</v>
      </c>
      <c r="C82" s="322" t="s">
        <v>211</v>
      </c>
      <c r="D82" s="322" t="s">
        <v>46</v>
      </c>
      <c r="E82" s="322"/>
      <c r="F82" s="532">
        <v>9.2899999999999991</v>
      </c>
      <c r="G82" s="532">
        <v>9.2899999999999991</v>
      </c>
      <c r="H82" s="532">
        <v>9.2899999999999991</v>
      </c>
      <c r="I82" s="532">
        <v>9.2899999999999991</v>
      </c>
      <c r="J82" s="532">
        <v>9.2899999999999991</v>
      </c>
      <c r="K82" s="525"/>
    </row>
    <row r="83" spans="1:63" s="328" customFormat="1" ht="24" customHeight="1">
      <c r="A83" s="171" t="s">
        <v>212</v>
      </c>
      <c r="B83" s="330" t="s">
        <v>228</v>
      </c>
      <c r="C83" s="322" t="s">
        <v>100</v>
      </c>
      <c r="D83" s="322" t="s">
        <v>46</v>
      </c>
      <c r="E83" s="322"/>
      <c r="F83" s="532">
        <v>1.48</v>
      </c>
      <c r="G83" s="532">
        <v>1.48</v>
      </c>
      <c r="H83" s="532">
        <v>1.48</v>
      </c>
      <c r="I83" s="532">
        <v>1.48</v>
      </c>
      <c r="J83" s="532">
        <v>1.48</v>
      </c>
      <c r="K83" s="525"/>
    </row>
    <row r="84" spans="1:63" s="328" customFormat="1" ht="24" customHeight="1">
      <c r="A84" s="171" t="s">
        <v>216</v>
      </c>
      <c r="B84" s="330" t="s">
        <v>229</v>
      </c>
      <c r="C84" s="322" t="s">
        <v>211</v>
      </c>
      <c r="D84" s="322" t="s">
        <v>46</v>
      </c>
      <c r="E84" s="322"/>
      <c r="F84" s="532">
        <v>8.8800000000000008</v>
      </c>
      <c r="G84" s="532">
        <v>8.8800000000000008</v>
      </c>
      <c r="H84" s="532">
        <v>8.8800000000000008</v>
      </c>
      <c r="I84" s="532">
        <v>8.8800000000000008</v>
      </c>
      <c r="J84" s="532">
        <v>8.8800000000000008</v>
      </c>
      <c r="K84" s="525"/>
    </row>
    <row r="85" spans="1:63" s="328" customFormat="1" ht="24" customHeight="1">
      <c r="A85" s="171" t="s">
        <v>218</v>
      </c>
      <c r="B85" s="330" t="s">
        <v>230</v>
      </c>
      <c r="C85" s="322" t="s">
        <v>100</v>
      </c>
      <c r="D85" s="322" t="s">
        <v>46</v>
      </c>
      <c r="E85" s="322"/>
      <c r="F85" s="532">
        <v>1.48</v>
      </c>
      <c r="G85" s="532">
        <v>1.48</v>
      </c>
      <c r="H85" s="532">
        <v>1.48</v>
      </c>
      <c r="I85" s="532">
        <v>1.48</v>
      </c>
      <c r="J85" s="532">
        <v>1.48</v>
      </c>
      <c r="K85" s="525"/>
    </row>
    <row r="86" spans="1:63" s="328" customFormat="1" ht="24" customHeight="1">
      <c r="A86" s="171" t="s">
        <v>220</v>
      </c>
      <c r="B86" s="330" t="s">
        <v>231</v>
      </c>
      <c r="C86" s="322" t="s">
        <v>100</v>
      </c>
      <c r="D86" s="322" t="s">
        <v>46</v>
      </c>
      <c r="E86" s="322"/>
      <c r="F86" s="532">
        <v>9.8800000000000008</v>
      </c>
      <c r="G86" s="532">
        <v>9.8800000000000008</v>
      </c>
      <c r="H86" s="532">
        <v>9.8800000000000008</v>
      </c>
      <c r="I86" s="532">
        <v>9.8800000000000008</v>
      </c>
      <c r="J86" s="532">
        <v>9.8800000000000008</v>
      </c>
      <c r="K86" s="525"/>
    </row>
    <row r="87" spans="1:63" s="328" customFormat="1" ht="24" customHeight="1">
      <c r="A87" s="171" t="s">
        <v>214</v>
      </c>
      <c r="B87" s="330" t="s">
        <v>232</v>
      </c>
      <c r="C87" s="322" t="s">
        <v>100</v>
      </c>
      <c r="D87" s="322" t="s">
        <v>46</v>
      </c>
      <c r="E87" s="322"/>
      <c r="F87" s="532">
        <v>14.82</v>
      </c>
      <c r="G87" s="532">
        <v>14.82</v>
      </c>
      <c r="H87" s="532">
        <v>14.82</v>
      </c>
      <c r="I87" s="532">
        <v>14.82</v>
      </c>
      <c r="J87" s="532">
        <v>14.82</v>
      </c>
      <c r="K87" s="525"/>
    </row>
    <row r="88" spans="1:63" s="328" customFormat="1" ht="24" customHeight="1">
      <c r="A88" s="171" t="s">
        <v>218</v>
      </c>
      <c r="B88" s="330" t="s">
        <v>233</v>
      </c>
      <c r="C88" s="322" t="s">
        <v>100</v>
      </c>
      <c r="D88" s="322" t="s">
        <v>46</v>
      </c>
      <c r="E88" s="322"/>
      <c r="F88" s="532">
        <v>4.45</v>
      </c>
      <c r="G88" s="532">
        <v>4.45</v>
      </c>
      <c r="H88" s="532">
        <v>4.45</v>
      </c>
      <c r="I88" s="532">
        <v>4.45</v>
      </c>
      <c r="J88" s="532">
        <v>4.45</v>
      </c>
      <c r="K88" s="525"/>
    </row>
    <row r="89" spans="1:63" s="328" customFormat="1" ht="24" customHeight="1">
      <c r="A89" s="171" t="s">
        <v>234</v>
      </c>
      <c r="B89" s="330" t="s">
        <v>235</v>
      </c>
      <c r="C89" s="322" t="s">
        <v>211</v>
      </c>
      <c r="D89" s="322" t="s">
        <v>46</v>
      </c>
      <c r="E89" s="322"/>
      <c r="F89" s="532">
        <v>3.5</v>
      </c>
      <c r="G89" s="532">
        <v>3.5</v>
      </c>
      <c r="H89" s="532">
        <v>3.5</v>
      </c>
      <c r="I89" s="532">
        <v>3.5</v>
      </c>
      <c r="J89" s="532">
        <v>3.5</v>
      </c>
      <c r="K89" s="525"/>
    </row>
    <row r="90" spans="1:63" s="328" customFormat="1" ht="24" customHeight="1">
      <c r="A90" s="171" t="s">
        <v>236</v>
      </c>
      <c r="B90" s="330" t="s">
        <v>237</v>
      </c>
      <c r="C90" s="322" t="s">
        <v>100</v>
      </c>
      <c r="D90" s="322" t="s">
        <v>46</v>
      </c>
      <c r="E90" s="322"/>
      <c r="F90" s="532">
        <v>2.96</v>
      </c>
      <c r="G90" s="532">
        <v>2.96</v>
      </c>
      <c r="H90" s="532">
        <v>2.96</v>
      </c>
      <c r="I90" s="532">
        <v>2.96</v>
      </c>
      <c r="J90" s="532">
        <v>2.96</v>
      </c>
      <c r="K90" s="525"/>
    </row>
    <row r="91" spans="1:63" s="328" customFormat="1" ht="24" customHeight="1">
      <c r="A91" s="171" t="s">
        <v>238</v>
      </c>
      <c r="B91" s="330" t="s">
        <v>239</v>
      </c>
      <c r="C91" s="322" t="s">
        <v>240</v>
      </c>
      <c r="D91" s="322" t="s">
        <v>46</v>
      </c>
      <c r="E91" s="322"/>
      <c r="F91" s="532">
        <f>410*60</f>
        <v>24600</v>
      </c>
      <c r="G91" s="532">
        <f t="shared" ref="G91:J91" si="0">410*60</f>
        <v>24600</v>
      </c>
      <c r="H91" s="532">
        <f t="shared" si="0"/>
        <v>24600</v>
      </c>
      <c r="I91" s="532">
        <f t="shared" si="0"/>
        <v>24600</v>
      </c>
      <c r="J91" s="532">
        <f t="shared" si="0"/>
        <v>24600</v>
      </c>
      <c r="K91" s="525"/>
    </row>
    <row r="92" spans="1:63" s="328" customFormat="1" ht="24" customHeight="1">
      <c r="A92" s="171" t="s">
        <v>241</v>
      </c>
      <c r="B92" s="330" t="s">
        <v>242</v>
      </c>
      <c r="C92" s="322" t="s">
        <v>240</v>
      </c>
      <c r="D92" s="322" t="s">
        <v>46</v>
      </c>
      <c r="E92" s="322"/>
      <c r="F92" s="532">
        <f>13*60</f>
        <v>780</v>
      </c>
      <c r="G92" s="532">
        <f t="shared" ref="G92:J92" si="1">13*60</f>
        <v>780</v>
      </c>
      <c r="H92" s="532">
        <f t="shared" si="1"/>
        <v>780</v>
      </c>
      <c r="I92" s="532">
        <f t="shared" si="1"/>
        <v>780</v>
      </c>
      <c r="J92" s="532">
        <f t="shared" si="1"/>
        <v>780</v>
      </c>
      <c r="K92" s="525"/>
    </row>
    <row r="93" spans="1:63" s="328" customFormat="1" ht="24" customHeight="1">
      <c r="A93" s="171" t="s">
        <v>243</v>
      </c>
      <c r="B93" s="330" t="s">
        <v>244</v>
      </c>
      <c r="C93" s="322" t="s">
        <v>240</v>
      </c>
      <c r="D93" s="322" t="s">
        <v>46</v>
      </c>
      <c r="E93" s="322"/>
      <c r="F93" s="532">
        <f>601*60</f>
        <v>36060</v>
      </c>
      <c r="G93" s="532">
        <f t="shared" ref="G93:J93" si="2">601*60</f>
        <v>36060</v>
      </c>
      <c r="H93" s="532">
        <f t="shared" si="2"/>
        <v>36060</v>
      </c>
      <c r="I93" s="532">
        <f t="shared" si="2"/>
        <v>36060</v>
      </c>
      <c r="J93" s="532">
        <f t="shared" si="2"/>
        <v>36060</v>
      </c>
      <c r="K93" s="525"/>
      <c r="O93" s="171"/>
      <c r="P93" s="106"/>
    </row>
    <row r="94" spans="1:63" s="328" customFormat="1" ht="24" customHeight="1">
      <c r="A94" s="171" t="s">
        <v>245</v>
      </c>
      <c r="B94" s="330" t="s">
        <v>246</v>
      </c>
      <c r="C94" s="322" t="s">
        <v>240</v>
      </c>
      <c r="D94" s="322" t="s">
        <v>46</v>
      </c>
      <c r="E94" s="322"/>
      <c r="F94" s="532">
        <f>18*60</f>
        <v>1080</v>
      </c>
      <c r="G94" s="532">
        <f t="shared" ref="G94:J94" si="3">18*60</f>
        <v>1080</v>
      </c>
      <c r="H94" s="532">
        <f t="shared" si="3"/>
        <v>1080</v>
      </c>
      <c r="I94" s="532">
        <f t="shared" si="3"/>
        <v>1080</v>
      </c>
      <c r="J94" s="532">
        <f t="shared" si="3"/>
        <v>1080</v>
      </c>
      <c r="K94" s="525"/>
      <c r="O94" s="171"/>
      <c r="P94" s="106"/>
    </row>
    <row r="95" spans="1:63" s="328" customFormat="1" ht="24" customHeight="1">
      <c r="A95" s="171" t="s">
        <v>247</v>
      </c>
      <c r="B95" s="330" t="s">
        <v>248</v>
      </c>
      <c r="C95" s="322" t="s">
        <v>100</v>
      </c>
      <c r="D95" s="322" t="s">
        <v>46</v>
      </c>
      <c r="E95" s="322"/>
      <c r="F95" s="532">
        <v>2.2200000000000002</v>
      </c>
      <c r="G95" s="532">
        <v>2.2200000000000002</v>
      </c>
      <c r="H95" s="532">
        <v>2.2200000000000002</v>
      </c>
      <c r="I95" s="532">
        <v>2.2200000000000002</v>
      </c>
      <c r="J95" s="532">
        <v>2.2200000000000002</v>
      </c>
      <c r="K95" s="525"/>
      <c r="O95" s="171"/>
      <c r="P95" s="106"/>
    </row>
    <row r="96" spans="1:63" s="328" customFormat="1" ht="24" customHeight="1">
      <c r="A96" s="171" t="s">
        <v>249</v>
      </c>
      <c r="B96" s="330" t="s">
        <v>250</v>
      </c>
      <c r="C96" s="322" t="s">
        <v>100</v>
      </c>
      <c r="D96" s="322" t="s">
        <v>46</v>
      </c>
      <c r="E96" s="322"/>
      <c r="F96" s="532">
        <v>2.2200000000000002</v>
      </c>
      <c r="G96" s="532">
        <v>2.2200000000000002</v>
      </c>
      <c r="H96" s="532">
        <v>2.2200000000000002</v>
      </c>
      <c r="I96" s="532">
        <v>2.2200000000000002</v>
      </c>
      <c r="J96" s="532">
        <v>2.2200000000000002</v>
      </c>
      <c r="K96" s="525"/>
      <c r="L96" s="324"/>
      <c r="M96" s="324"/>
      <c r="N96" s="322"/>
      <c r="O96" s="171"/>
      <c r="P96" s="106"/>
      <c r="Q96" s="340"/>
      <c r="R96" s="340"/>
      <c r="S96" s="340"/>
      <c r="T96" s="324"/>
      <c r="U96" s="324"/>
      <c r="V96" s="324"/>
      <c r="W96" s="322"/>
      <c r="X96" s="340"/>
      <c r="Y96" s="340"/>
      <c r="Z96" s="340"/>
      <c r="AA96" s="340"/>
      <c r="AB96" s="340"/>
      <c r="AC96" s="324"/>
      <c r="AD96" s="322"/>
      <c r="AE96" s="340"/>
      <c r="AF96" s="340"/>
      <c r="AG96" s="340"/>
      <c r="AH96" s="340"/>
      <c r="AI96" s="340"/>
      <c r="AJ96" s="324"/>
      <c r="AK96" s="322"/>
      <c r="AL96" s="340"/>
      <c r="AM96" s="340"/>
      <c r="AN96" s="340"/>
      <c r="AO96" s="340"/>
      <c r="AP96" s="340"/>
      <c r="AQ96" s="324"/>
      <c r="AR96" s="322"/>
      <c r="AS96" s="340"/>
      <c r="AT96" s="340"/>
      <c r="AU96" s="340"/>
      <c r="AV96" s="340"/>
      <c r="AW96" s="340"/>
      <c r="AX96" s="324"/>
      <c r="AY96" s="322"/>
      <c r="AZ96" s="340"/>
      <c r="BA96" s="340"/>
      <c r="BB96" s="340"/>
      <c r="BC96" s="340"/>
      <c r="BD96" s="340"/>
      <c r="BE96" s="324"/>
      <c r="BF96" s="322"/>
      <c r="BG96" s="340"/>
      <c r="BH96" s="340"/>
      <c r="BI96" s="340"/>
      <c r="BJ96" s="340"/>
      <c r="BK96" s="340"/>
    </row>
    <row r="97" spans="1:63" s="328" customFormat="1" ht="24" customHeight="1">
      <c r="A97" s="171" t="s">
        <v>251</v>
      </c>
      <c r="B97" s="330" t="s">
        <v>252</v>
      </c>
      <c r="C97" s="322" t="s">
        <v>211</v>
      </c>
      <c r="D97" s="322" t="s">
        <v>46</v>
      </c>
      <c r="E97" s="322"/>
      <c r="F97" s="532">
        <v>0</v>
      </c>
      <c r="G97" s="532">
        <v>0</v>
      </c>
      <c r="H97" s="532">
        <v>0</v>
      </c>
      <c r="I97" s="532">
        <v>0</v>
      </c>
      <c r="J97" s="532">
        <v>0</v>
      </c>
      <c r="K97" s="525"/>
      <c r="L97" s="324"/>
      <c r="M97" s="324"/>
      <c r="N97" s="322"/>
      <c r="O97" s="340"/>
      <c r="P97" s="340"/>
      <c r="Q97" s="340"/>
      <c r="R97" s="340"/>
      <c r="S97" s="340"/>
      <c r="T97" s="324"/>
      <c r="U97" s="324"/>
      <c r="V97" s="324"/>
      <c r="W97" s="322"/>
      <c r="X97" s="340"/>
      <c r="Y97" s="340"/>
      <c r="Z97" s="340"/>
      <c r="AA97" s="340"/>
      <c r="AB97" s="340"/>
      <c r="AC97" s="324"/>
      <c r="AD97" s="322"/>
      <c r="AE97" s="340"/>
      <c r="AF97" s="340"/>
      <c r="AG97" s="340"/>
      <c r="AH97" s="340"/>
      <c r="AI97" s="340"/>
      <c r="AJ97" s="324"/>
      <c r="AK97" s="322"/>
      <c r="AL97" s="340"/>
      <c r="AM97" s="340"/>
      <c r="AN97" s="340"/>
      <c r="AO97" s="340"/>
      <c r="AP97" s="340"/>
      <c r="AQ97" s="324"/>
      <c r="AR97" s="322"/>
      <c r="AS97" s="340"/>
      <c r="AT97" s="340"/>
      <c r="AU97" s="340"/>
      <c r="AV97" s="340"/>
      <c r="AW97" s="340"/>
      <c r="AX97" s="324"/>
      <c r="AY97" s="322"/>
      <c r="AZ97" s="340"/>
      <c r="BA97" s="340"/>
      <c r="BB97" s="340"/>
      <c r="BC97" s="340"/>
      <c r="BD97" s="340"/>
      <c r="BE97" s="324"/>
      <c r="BF97" s="322"/>
      <c r="BG97" s="340"/>
      <c r="BH97" s="340"/>
      <c r="BI97" s="340"/>
      <c r="BJ97" s="340"/>
      <c r="BK97" s="340"/>
    </row>
    <row r="98" spans="1:63" s="328" customFormat="1" ht="24" customHeight="1">
      <c r="A98" s="171" t="s">
        <v>253</v>
      </c>
      <c r="B98" s="330" t="s">
        <v>254</v>
      </c>
      <c r="C98" s="322" t="s">
        <v>255</v>
      </c>
      <c r="D98" s="322" t="s">
        <v>46</v>
      </c>
      <c r="E98" s="322"/>
      <c r="F98" s="532">
        <v>0.5</v>
      </c>
      <c r="G98" s="532">
        <v>0.5</v>
      </c>
      <c r="H98" s="532">
        <v>0.5</v>
      </c>
      <c r="I98" s="532">
        <v>0.5</v>
      </c>
      <c r="J98" s="532">
        <v>0.5</v>
      </c>
      <c r="K98" s="525"/>
      <c r="L98" s="324"/>
      <c r="M98" s="324"/>
      <c r="N98" s="322"/>
      <c r="O98" s="340"/>
      <c r="P98" s="340"/>
      <c r="Q98" s="340"/>
      <c r="R98" s="340"/>
      <c r="S98" s="340"/>
      <c r="T98" s="324"/>
      <c r="U98" s="324"/>
      <c r="V98" s="324"/>
      <c r="W98" s="322"/>
      <c r="X98" s="340"/>
      <c r="Y98" s="340"/>
      <c r="Z98" s="340"/>
      <c r="AA98" s="340"/>
      <c r="AB98" s="340"/>
      <c r="AC98" s="324"/>
      <c r="AD98" s="322"/>
      <c r="AE98" s="340"/>
      <c r="AF98" s="340"/>
      <c r="AG98" s="340"/>
      <c r="AH98" s="340"/>
      <c r="AI98" s="340"/>
      <c r="AJ98" s="324"/>
      <c r="AK98" s="322"/>
      <c r="AL98" s="340"/>
      <c r="AM98" s="340"/>
      <c r="AN98" s="340"/>
      <c r="AO98" s="340"/>
      <c r="AP98" s="340"/>
      <c r="AQ98" s="324"/>
      <c r="AR98" s="322"/>
      <c r="AS98" s="340"/>
      <c r="AT98" s="340"/>
      <c r="AU98" s="340"/>
      <c r="AV98" s="340"/>
      <c r="AW98" s="340"/>
      <c r="AX98" s="324"/>
      <c r="AY98" s="322"/>
      <c r="AZ98" s="340"/>
      <c r="BA98" s="340"/>
      <c r="BB98" s="340"/>
      <c r="BC98" s="340"/>
      <c r="BD98" s="340"/>
      <c r="BE98" s="324"/>
      <c r="BF98" s="322"/>
      <c r="BG98" s="340"/>
      <c r="BH98" s="340"/>
      <c r="BI98" s="340"/>
      <c r="BJ98" s="340"/>
      <c r="BK98" s="340"/>
    </row>
    <row r="99" spans="1:63" s="328" customFormat="1" ht="24" customHeight="1">
      <c r="A99" s="171" t="s">
        <v>256</v>
      </c>
      <c r="B99" s="330" t="s">
        <v>257</v>
      </c>
      <c r="C99" s="322" t="s">
        <v>258</v>
      </c>
      <c r="D99" s="322" t="s">
        <v>46</v>
      </c>
      <c r="E99" s="322"/>
      <c r="F99" s="536">
        <v>9.5000000000000001E-2</v>
      </c>
      <c r="G99" s="536">
        <v>9.5000000000000001E-2</v>
      </c>
      <c r="H99" s="536">
        <v>9.5000000000000001E-2</v>
      </c>
      <c r="I99" s="536">
        <v>9.5000000000000001E-2</v>
      </c>
      <c r="J99" s="536">
        <v>9.5000000000000001E-2</v>
      </c>
      <c r="K99" s="525"/>
      <c r="L99" s="324"/>
      <c r="M99" s="324"/>
      <c r="N99" s="322"/>
      <c r="O99" s="332"/>
      <c r="P99" s="332"/>
      <c r="Q99" s="332"/>
      <c r="R99" s="332"/>
      <c r="S99" s="332"/>
      <c r="T99" s="324"/>
      <c r="U99" s="324"/>
      <c r="V99" s="324"/>
      <c r="W99" s="322"/>
      <c r="X99" s="332"/>
      <c r="Y99" s="332"/>
      <c r="Z99" s="332"/>
      <c r="AA99" s="332"/>
      <c r="AB99" s="332"/>
      <c r="AC99" s="324"/>
      <c r="AD99" s="322"/>
      <c r="AE99" s="332"/>
      <c r="AF99" s="332"/>
      <c r="AG99" s="332"/>
      <c r="AH99" s="332"/>
      <c r="AI99" s="332"/>
      <c r="AJ99" s="324"/>
      <c r="AK99" s="322"/>
      <c r="AL99" s="332"/>
      <c r="AM99" s="332"/>
      <c r="AN99" s="332"/>
      <c r="AO99" s="332"/>
      <c r="AP99" s="332"/>
      <c r="AQ99" s="324"/>
      <c r="AR99" s="322"/>
      <c r="AS99" s="332"/>
      <c r="AT99" s="332"/>
      <c r="AU99" s="332"/>
      <c r="AV99" s="332"/>
      <c r="AW99" s="332"/>
      <c r="AX99" s="324"/>
      <c r="AY99" s="322"/>
      <c r="AZ99" s="332"/>
      <c r="BA99" s="332"/>
      <c r="BB99" s="332"/>
      <c r="BC99" s="332"/>
      <c r="BD99" s="332"/>
      <c r="BE99" s="324"/>
      <c r="BF99" s="322"/>
      <c r="BG99" s="332"/>
      <c r="BH99" s="332"/>
      <c r="BI99" s="332"/>
      <c r="BJ99" s="332"/>
      <c r="BK99" s="332"/>
    </row>
    <row r="100" spans="1:63" s="328" customFormat="1" ht="24" customHeight="1">
      <c r="A100" s="171" t="s">
        <v>259</v>
      </c>
      <c r="B100" s="330" t="s">
        <v>260</v>
      </c>
      <c r="C100" s="322" t="s">
        <v>258</v>
      </c>
      <c r="D100" s="322" t="s">
        <v>46</v>
      </c>
      <c r="E100" s="322"/>
      <c r="F100" s="536">
        <v>0.16</v>
      </c>
      <c r="G100" s="536">
        <v>0.16</v>
      </c>
      <c r="H100" s="536">
        <v>0.16</v>
      </c>
      <c r="I100" s="536">
        <v>0.16</v>
      </c>
      <c r="J100" s="536">
        <v>0.16</v>
      </c>
      <c r="K100" s="525"/>
      <c r="L100" s="324"/>
      <c r="M100" s="324"/>
      <c r="N100" s="322"/>
      <c r="O100" s="332"/>
      <c r="P100" s="332"/>
      <c r="Q100" s="332"/>
      <c r="R100" s="332"/>
      <c r="S100" s="332"/>
      <c r="T100" s="324"/>
      <c r="U100" s="324"/>
      <c r="V100" s="324"/>
      <c r="W100" s="322"/>
      <c r="X100" s="332"/>
      <c r="Y100" s="332"/>
      <c r="Z100" s="332"/>
      <c r="AA100" s="332"/>
      <c r="AB100" s="332"/>
      <c r="AC100" s="324"/>
      <c r="AD100" s="322"/>
      <c r="AE100" s="332"/>
      <c r="AF100" s="332"/>
      <c r="AG100" s="332"/>
      <c r="AH100" s="332"/>
      <c r="AI100" s="332"/>
      <c r="AJ100" s="324"/>
      <c r="AK100" s="322"/>
      <c r="AL100" s="332"/>
      <c r="AM100" s="332"/>
      <c r="AN100" s="332"/>
      <c r="AO100" s="332"/>
      <c r="AP100" s="332"/>
      <c r="AQ100" s="324"/>
      <c r="AR100" s="322"/>
      <c r="AS100" s="332"/>
      <c r="AT100" s="332"/>
      <c r="AU100" s="332"/>
      <c r="AV100" s="332"/>
      <c r="AW100" s="332"/>
      <c r="AX100" s="324"/>
      <c r="AY100" s="322"/>
      <c r="AZ100" s="332"/>
      <c r="BA100" s="332"/>
      <c r="BB100" s="332"/>
      <c r="BC100" s="332"/>
      <c r="BD100" s="332"/>
      <c r="BE100" s="324"/>
      <c r="BF100" s="322"/>
      <c r="BG100" s="332"/>
      <c r="BH100" s="332"/>
      <c r="BI100" s="332"/>
      <c r="BJ100" s="332"/>
      <c r="BK100" s="332"/>
    </row>
    <row r="101" spans="1:63" s="328" customFormat="1" ht="24" customHeight="1">
      <c r="A101" s="171" t="s">
        <v>261</v>
      </c>
      <c r="B101" s="330" t="s">
        <v>262</v>
      </c>
      <c r="C101" s="322" t="s">
        <v>258</v>
      </c>
      <c r="D101" s="322" t="s">
        <v>46</v>
      </c>
      <c r="E101" s="322"/>
      <c r="F101" s="532">
        <v>22.23</v>
      </c>
      <c r="G101" s="532">
        <v>22.23</v>
      </c>
      <c r="H101" s="532">
        <v>22.23</v>
      </c>
      <c r="I101" s="532">
        <v>22.23</v>
      </c>
      <c r="J101" s="532">
        <v>22.23</v>
      </c>
      <c r="K101" s="525"/>
      <c r="L101" s="324"/>
      <c r="M101" s="324"/>
      <c r="N101" s="322"/>
      <c r="O101" s="171"/>
      <c r="P101" s="106"/>
      <c r="Q101" s="332"/>
      <c r="R101" s="332"/>
      <c r="S101" s="332"/>
      <c r="T101" s="324"/>
      <c r="U101" s="324"/>
      <c r="V101" s="324"/>
      <c r="W101" s="322"/>
      <c r="X101" s="332"/>
      <c r="Y101" s="332"/>
      <c r="Z101" s="332"/>
      <c r="AA101" s="332"/>
      <c r="AB101" s="332"/>
      <c r="AC101" s="324"/>
      <c r="AD101" s="322"/>
      <c r="AE101" s="332"/>
      <c r="AF101" s="332"/>
      <c r="AG101" s="332"/>
      <c r="AH101" s="332"/>
      <c r="AI101" s="332"/>
      <c r="AJ101" s="324"/>
      <c r="AK101" s="322"/>
      <c r="AL101" s="332"/>
      <c r="AM101" s="332"/>
      <c r="AN101" s="332"/>
      <c r="AO101" s="332"/>
      <c r="AP101" s="332"/>
      <c r="AQ101" s="324"/>
      <c r="AR101" s="322"/>
      <c r="AS101" s="332"/>
      <c r="AT101" s="332"/>
      <c r="AU101" s="332"/>
      <c r="AV101" s="332"/>
      <c r="AW101" s="332"/>
      <c r="AX101" s="324"/>
      <c r="AY101" s="322"/>
      <c r="AZ101" s="332"/>
      <c r="BA101" s="332"/>
      <c r="BB101" s="332"/>
      <c r="BC101" s="332"/>
      <c r="BD101" s="332"/>
      <c r="BE101" s="324"/>
      <c r="BF101" s="322"/>
      <c r="BG101" s="332"/>
      <c r="BH101" s="332"/>
      <c r="BI101" s="332"/>
      <c r="BJ101" s="332"/>
      <c r="BK101" s="332"/>
    </row>
    <row r="102" spans="1:63" s="328" customFormat="1" ht="24" customHeight="1">
      <c r="A102" s="331" t="s">
        <v>263</v>
      </c>
      <c r="B102" s="330" t="s">
        <v>264</v>
      </c>
      <c r="C102" s="322" t="s">
        <v>100</v>
      </c>
      <c r="D102" s="322" t="s">
        <v>46</v>
      </c>
      <c r="E102" s="322"/>
      <c r="F102" s="532">
        <v>2.2200000000000002</v>
      </c>
      <c r="G102" s="532">
        <v>2.2200000000000002</v>
      </c>
      <c r="H102" s="532">
        <v>2.2200000000000002</v>
      </c>
      <c r="I102" s="532">
        <v>2.2200000000000002</v>
      </c>
      <c r="J102" s="532">
        <v>2.2200000000000002</v>
      </c>
      <c r="K102" s="525"/>
      <c r="O102" s="171"/>
      <c r="P102" s="106"/>
    </row>
    <row r="103" spans="1:63" s="328" customFormat="1" ht="24" customHeight="1">
      <c r="A103" s="331" t="s">
        <v>236</v>
      </c>
      <c r="B103" s="330" t="s">
        <v>265</v>
      </c>
      <c r="C103" s="322" t="s">
        <v>100</v>
      </c>
      <c r="D103" s="322" t="s">
        <v>46</v>
      </c>
      <c r="E103" s="537"/>
      <c r="F103" s="532">
        <v>22.23</v>
      </c>
      <c r="G103" s="532">
        <v>22.23</v>
      </c>
      <c r="H103" s="532">
        <v>22.23</v>
      </c>
      <c r="I103" s="532">
        <v>22.23</v>
      </c>
      <c r="J103" s="532">
        <v>22.23</v>
      </c>
      <c r="K103" s="525"/>
    </row>
    <row r="104" spans="1:63" s="328" customFormat="1" ht="24" customHeight="1">
      <c r="A104" s="331" t="s">
        <v>263</v>
      </c>
      <c r="B104" s="330" t="s">
        <v>266</v>
      </c>
      <c r="C104" s="322" t="s">
        <v>100</v>
      </c>
      <c r="D104" s="322" t="s">
        <v>46</v>
      </c>
      <c r="E104" s="322"/>
      <c r="F104" s="532">
        <v>2.2200000000000002</v>
      </c>
      <c r="G104" s="532">
        <v>2.2200000000000002</v>
      </c>
      <c r="H104" s="532">
        <v>2.2200000000000002</v>
      </c>
      <c r="I104" s="532">
        <v>2.2200000000000002</v>
      </c>
      <c r="J104" s="532">
        <v>2.2200000000000002</v>
      </c>
      <c r="K104" s="525"/>
    </row>
    <row r="105" spans="1:63" s="328" customFormat="1" ht="24" customHeight="1">
      <c r="A105" s="331" t="s">
        <v>236</v>
      </c>
      <c r="B105" s="330" t="s">
        <v>267</v>
      </c>
      <c r="C105" s="322" t="s">
        <v>100</v>
      </c>
      <c r="D105" s="322" t="s">
        <v>46</v>
      </c>
      <c r="E105" s="322"/>
      <c r="F105" s="532">
        <v>37.04</v>
      </c>
      <c r="G105" s="532">
        <v>37.04</v>
      </c>
      <c r="H105" s="532">
        <v>37.04</v>
      </c>
      <c r="I105" s="532">
        <v>37.04</v>
      </c>
      <c r="J105" s="532">
        <v>37.04</v>
      </c>
      <c r="K105" s="525"/>
    </row>
    <row r="106" spans="1:63" s="328" customFormat="1" ht="24" customHeight="1">
      <c r="A106" s="191" t="s">
        <v>268</v>
      </c>
      <c r="B106" s="330" t="s">
        <v>269</v>
      </c>
      <c r="C106" s="322" t="s">
        <v>255</v>
      </c>
      <c r="D106" s="322" t="s">
        <v>46</v>
      </c>
      <c r="E106" s="322"/>
      <c r="F106" s="538">
        <v>0.75</v>
      </c>
      <c r="G106" s="538">
        <v>0.75</v>
      </c>
      <c r="H106" s="538">
        <v>0.75</v>
      </c>
      <c r="I106" s="538">
        <v>0.75</v>
      </c>
      <c r="J106" s="538">
        <v>0.75</v>
      </c>
      <c r="K106" s="525"/>
    </row>
    <row r="107" spans="1:63" s="328" customFormat="1" ht="24" customHeight="1">
      <c r="A107" s="191" t="s">
        <v>270</v>
      </c>
      <c r="B107" s="330" t="s">
        <v>271</v>
      </c>
      <c r="C107" s="322" t="s">
        <v>255</v>
      </c>
      <c r="D107" s="322" t="s">
        <v>46</v>
      </c>
      <c r="E107" s="322"/>
      <c r="F107" s="538">
        <v>0.9</v>
      </c>
      <c r="G107" s="538">
        <v>0.9</v>
      </c>
      <c r="H107" s="538">
        <v>0.9</v>
      </c>
      <c r="I107" s="538">
        <v>0.9</v>
      </c>
      <c r="J107" s="538">
        <v>0.9</v>
      </c>
      <c r="K107" s="525"/>
    </row>
    <row r="108" spans="1:63" s="328" customFormat="1" ht="24" customHeight="1">
      <c r="A108" s="171" t="s">
        <v>272</v>
      </c>
      <c r="B108" s="330" t="s">
        <v>273</v>
      </c>
      <c r="C108" s="322" t="s">
        <v>100</v>
      </c>
      <c r="D108" s="322" t="s">
        <v>46</v>
      </c>
      <c r="E108" s="532">
        <v>6.78</v>
      </c>
      <c r="F108" s="532"/>
      <c r="G108" s="532"/>
      <c r="H108" s="532"/>
      <c r="I108" s="532"/>
      <c r="J108" s="532"/>
      <c r="K108" s="526"/>
      <c r="L108" s="324"/>
      <c r="M108" s="324"/>
      <c r="N108" s="322"/>
      <c r="O108" s="547"/>
      <c r="P108" s="547"/>
      <c r="Q108" s="547"/>
      <c r="R108" s="547"/>
      <c r="S108" s="547"/>
      <c r="T108" s="324"/>
      <c r="U108" s="324"/>
      <c r="V108" s="324"/>
      <c r="W108" s="322"/>
      <c r="X108" s="547"/>
      <c r="Y108" s="547"/>
      <c r="Z108" s="547"/>
      <c r="AA108" s="547"/>
      <c r="AB108" s="547"/>
      <c r="AC108" s="324"/>
      <c r="AD108" s="322"/>
      <c r="AE108" s="547"/>
      <c r="AF108" s="547"/>
      <c r="AG108" s="547"/>
      <c r="AH108" s="547"/>
      <c r="AI108" s="547"/>
      <c r="AJ108" s="324"/>
      <c r="AK108" s="322"/>
      <c r="AL108" s="547"/>
      <c r="AM108" s="547"/>
      <c r="AN108" s="547"/>
      <c r="AO108" s="547"/>
      <c r="AP108" s="547"/>
      <c r="AQ108" s="324"/>
      <c r="AR108" s="322"/>
      <c r="AS108" s="547"/>
      <c r="AT108" s="547"/>
      <c r="AU108" s="547"/>
      <c r="AV108" s="547"/>
      <c r="AW108" s="547"/>
      <c r="AX108" s="324"/>
      <c r="AY108" s="322"/>
      <c r="AZ108" s="547"/>
      <c r="BA108" s="547"/>
      <c r="BB108" s="547"/>
      <c r="BC108" s="547"/>
      <c r="BD108" s="547"/>
      <c r="BE108" s="324"/>
      <c r="BF108" s="322"/>
      <c r="BG108" s="547"/>
      <c r="BH108" s="547"/>
      <c r="BI108" s="547"/>
      <c r="BJ108" s="547"/>
      <c r="BK108" s="547"/>
    </row>
    <row r="109" spans="1:63" s="328" customFormat="1" ht="24" customHeight="1">
      <c r="A109" s="338" t="s">
        <v>274</v>
      </c>
      <c r="B109" s="330" t="s">
        <v>275</v>
      </c>
      <c r="C109" s="322" t="s">
        <v>100</v>
      </c>
      <c r="D109" s="322" t="s">
        <v>46</v>
      </c>
      <c r="E109" s="532">
        <v>14.94</v>
      </c>
      <c r="F109" s="532"/>
      <c r="G109" s="532"/>
      <c r="H109" s="532"/>
      <c r="I109" s="532"/>
      <c r="J109" s="532"/>
      <c r="K109" s="526"/>
    </row>
    <row r="110" spans="1:63" s="328" customFormat="1" ht="24" customHeight="1">
      <c r="A110" s="171" t="s">
        <v>276</v>
      </c>
      <c r="B110" s="330" t="s">
        <v>277</v>
      </c>
      <c r="C110" s="322" t="s">
        <v>100</v>
      </c>
      <c r="D110" s="322" t="s">
        <v>46</v>
      </c>
      <c r="E110" s="322"/>
      <c r="F110" s="532">
        <v>21.7</v>
      </c>
      <c r="G110" s="532">
        <v>21.7</v>
      </c>
      <c r="H110" s="532">
        <v>21.7</v>
      </c>
      <c r="I110" s="532">
        <v>21.7</v>
      </c>
      <c r="J110" s="532">
        <v>21.7</v>
      </c>
      <c r="K110" s="525"/>
      <c r="L110" s="324"/>
      <c r="M110" s="324"/>
      <c r="N110" s="322"/>
      <c r="O110" s="340"/>
      <c r="P110" s="340"/>
      <c r="Q110" s="340"/>
      <c r="R110" s="340"/>
      <c r="S110" s="340"/>
      <c r="T110" s="324"/>
      <c r="U110" s="324"/>
      <c r="V110" s="324"/>
      <c r="W110" s="322"/>
      <c r="X110" s="340"/>
      <c r="Y110" s="340"/>
      <c r="Z110" s="340"/>
      <c r="AA110" s="340"/>
      <c r="AB110" s="340"/>
      <c r="AC110" s="324"/>
      <c r="AD110" s="322"/>
      <c r="AE110" s="340"/>
      <c r="AF110" s="340"/>
      <c r="AG110" s="340"/>
      <c r="AH110" s="340"/>
      <c r="AI110" s="340"/>
      <c r="AJ110" s="324"/>
      <c r="AK110" s="322"/>
      <c r="AL110" s="340"/>
      <c r="AM110" s="340"/>
      <c r="AN110" s="340"/>
      <c r="AO110" s="340"/>
      <c r="AP110" s="340"/>
      <c r="AQ110" s="324"/>
      <c r="AR110" s="322"/>
      <c r="AS110" s="340"/>
      <c r="AT110" s="340"/>
      <c r="AU110" s="340"/>
      <c r="AV110" s="340"/>
      <c r="AW110" s="340"/>
      <c r="AX110" s="324"/>
      <c r="AY110" s="322"/>
      <c r="AZ110" s="340"/>
      <c r="BA110" s="340"/>
      <c r="BB110" s="340"/>
      <c r="BC110" s="340"/>
      <c r="BD110" s="340"/>
      <c r="BE110" s="324"/>
      <c r="BF110" s="322"/>
      <c r="BG110" s="340"/>
      <c r="BH110" s="340"/>
      <c r="BI110" s="340"/>
      <c r="BJ110" s="340"/>
      <c r="BK110" s="340"/>
    </row>
    <row r="111" spans="1:63" s="328" customFormat="1" ht="24" customHeight="1">
      <c r="A111" s="171" t="s">
        <v>278</v>
      </c>
      <c r="B111" s="330" t="s">
        <v>279</v>
      </c>
      <c r="C111" s="322" t="s">
        <v>100</v>
      </c>
      <c r="D111" s="322" t="s">
        <v>46</v>
      </c>
      <c r="E111" s="322"/>
      <c r="F111" s="532">
        <v>7.53</v>
      </c>
      <c r="G111" s="532">
        <v>7.53</v>
      </c>
      <c r="H111" s="532">
        <v>7.53</v>
      </c>
      <c r="I111" s="532">
        <v>7.53</v>
      </c>
      <c r="J111" s="532">
        <v>7.53</v>
      </c>
      <c r="K111" s="525"/>
      <c r="L111" s="324"/>
      <c r="M111" s="324"/>
      <c r="N111" s="322"/>
      <c r="O111" s="340"/>
      <c r="P111" s="340"/>
      <c r="Q111" s="340"/>
      <c r="R111" s="340"/>
      <c r="S111" s="340"/>
      <c r="T111" s="324"/>
      <c r="U111" s="324"/>
      <c r="V111" s="324"/>
      <c r="W111" s="322"/>
      <c r="X111" s="340"/>
      <c r="Y111" s="340"/>
      <c r="Z111" s="340"/>
      <c r="AA111" s="340"/>
      <c r="AB111" s="340"/>
      <c r="AC111" s="324"/>
      <c r="AD111" s="322"/>
      <c r="AE111" s="340"/>
      <c r="AF111" s="340"/>
      <c r="AG111" s="340"/>
      <c r="AH111" s="340"/>
      <c r="AI111" s="340"/>
      <c r="AJ111" s="324"/>
      <c r="AK111" s="322"/>
      <c r="AL111" s="340"/>
      <c r="AM111" s="340"/>
      <c r="AN111" s="340"/>
      <c r="AO111" s="340"/>
      <c r="AP111" s="340"/>
      <c r="AQ111" s="324"/>
      <c r="AR111" s="322"/>
      <c r="AS111" s="340"/>
      <c r="AT111" s="340"/>
      <c r="AU111" s="340"/>
      <c r="AV111" s="340"/>
      <c r="AW111" s="340"/>
      <c r="AX111" s="324"/>
      <c r="AY111" s="322"/>
      <c r="AZ111" s="340"/>
      <c r="BA111" s="340"/>
      <c r="BB111" s="340"/>
      <c r="BC111" s="340"/>
      <c r="BD111" s="340"/>
      <c r="BE111" s="324"/>
      <c r="BF111" s="322"/>
      <c r="BG111" s="340"/>
      <c r="BH111" s="340"/>
      <c r="BI111" s="340"/>
      <c r="BJ111" s="340"/>
      <c r="BK111" s="340"/>
    </row>
    <row r="112" spans="1:63" s="328" customFormat="1" ht="24" customHeight="1">
      <c r="A112" s="171" t="s">
        <v>280</v>
      </c>
      <c r="B112" s="330" t="s">
        <v>281</v>
      </c>
      <c r="C112" s="322" t="s">
        <v>100</v>
      </c>
      <c r="D112" s="322" t="s">
        <v>46</v>
      </c>
      <c r="E112" s="322"/>
      <c r="F112" s="532">
        <v>0.9</v>
      </c>
      <c r="G112" s="532">
        <v>0.9</v>
      </c>
      <c r="H112" s="532">
        <v>0.9</v>
      </c>
      <c r="I112" s="532">
        <v>0.9</v>
      </c>
      <c r="J112" s="532">
        <v>0.9</v>
      </c>
      <c r="K112" s="525"/>
      <c r="L112" s="324"/>
      <c r="M112" s="324"/>
      <c r="N112" s="322"/>
      <c r="O112" s="340"/>
      <c r="P112" s="340"/>
      <c r="Q112" s="340"/>
      <c r="R112" s="340"/>
      <c r="S112" s="340"/>
      <c r="T112" s="324"/>
      <c r="U112" s="324"/>
      <c r="V112" s="324"/>
      <c r="W112" s="322"/>
      <c r="X112" s="340"/>
      <c r="Y112" s="340"/>
      <c r="Z112" s="340"/>
      <c r="AA112" s="340"/>
      <c r="AB112" s="340"/>
      <c r="AC112" s="324"/>
      <c r="AD112" s="322"/>
      <c r="AE112" s="340"/>
      <c r="AF112" s="340"/>
      <c r="AG112" s="340"/>
      <c r="AH112" s="340"/>
      <c r="AI112" s="340"/>
      <c r="AJ112" s="324"/>
      <c r="AK112" s="322"/>
      <c r="AL112" s="340"/>
      <c r="AM112" s="340"/>
      <c r="AN112" s="340"/>
      <c r="AO112" s="340"/>
      <c r="AP112" s="340"/>
      <c r="AQ112" s="324"/>
      <c r="AR112" s="322"/>
      <c r="AS112" s="340"/>
      <c r="AT112" s="340"/>
      <c r="AU112" s="340"/>
      <c r="AV112" s="340"/>
      <c r="AW112" s="340"/>
      <c r="AX112" s="324"/>
      <c r="AY112" s="322"/>
      <c r="AZ112" s="340"/>
      <c r="BA112" s="340"/>
      <c r="BB112" s="340"/>
      <c r="BC112" s="340"/>
      <c r="BD112" s="340"/>
      <c r="BE112" s="324"/>
      <c r="BF112" s="322"/>
      <c r="BG112" s="340"/>
      <c r="BH112" s="340"/>
      <c r="BI112" s="340"/>
      <c r="BJ112" s="340"/>
      <c r="BK112" s="340"/>
    </row>
    <row r="113" spans="1:63" s="328" customFormat="1" ht="24" customHeight="1">
      <c r="A113" s="171" t="s">
        <v>282</v>
      </c>
      <c r="B113" s="330" t="s">
        <v>283</v>
      </c>
      <c r="C113" s="322" t="s">
        <v>211</v>
      </c>
      <c r="D113" s="322" t="s">
        <v>46</v>
      </c>
      <c r="E113" s="322"/>
      <c r="F113" s="532">
        <v>341.2</v>
      </c>
      <c r="G113" s="532">
        <v>341.2</v>
      </c>
      <c r="H113" s="532">
        <v>341.2</v>
      </c>
      <c r="I113" s="532">
        <v>341.2</v>
      </c>
      <c r="J113" s="532">
        <v>341.2</v>
      </c>
      <c r="K113" s="525"/>
      <c r="L113" s="324"/>
      <c r="M113" s="324"/>
      <c r="N113" s="322"/>
      <c r="O113" s="340"/>
      <c r="P113" s="340"/>
      <c r="Q113" s="340"/>
      <c r="R113" s="340"/>
      <c r="S113" s="340"/>
      <c r="T113" s="324"/>
      <c r="U113" s="324"/>
      <c r="V113" s="324"/>
      <c r="W113" s="322"/>
      <c r="X113" s="340"/>
      <c r="Y113" s="340"/>
      <c r="Z113" s="340"/>
      <c r="AA113" s="340"/>
      <c r="AB113" s="340"/>
      <c r="AC113" s="324"/>
      <c r="AD113" s="322"/>
      <c r="AE113" s="340"/>
      <c r="AF113" s="340"/>
      <c r="AG113" s="340"/>
      <c r="AH113" s="340"/>
      <c r="AI113" s="340"/>
      <c r="AJ113" s="324"/>
      <c r="AK113" s="322"/>
      <c r="AL113" s="340"/>
      <c r="AM113" s="340"/>
      <c r="AN113" s="340"/>
      <c r="AO113" s="340"/>
      <c r="AP113" s="340"/>
      <c r="AQ113" s="324"/>
      <c r="AR113" s="322"/>
      <c r="AS113" s="340"/>
      <c r="AT113" s="340"/>
      <c r="AU113" s="340"/>
      <c r="AV113" s="340"/>
      <c r="AW113" s="340"/>
      <c r="AX113" s="324"/>
      <c r="AY113" s="322"/>
      <c r="AZ113" s="340"/>
      <c r="BA113" s="340"/>
      <c r="BB113" s="340"/>
      <c r="BC113" s="340"/>
      <c r="BD113" s="340"/>
      <c r="BE113" s="324"/>
      <c r="BF113" s="322"/>
      <c r="BG113" s="340"/>
      <c r="BH113" s="340"/>
      <c r="BI113" s="340"/>
      <c r="BJ113" s="340"/>
      <c r="BK113" s="340"/>
    </row>
    <row r="114" spans="1:63" s="327" customFormat="1" ht="24" customHeight="1">
      <c r="A114" s="321" t="s">
        <v>98</v>
      </c>
      <c r="B114" s="322" t="s">
        <v>99</v>
      </c>
      <c r="C114" s="322" t="s">
        <v>100</v>
      </c>
      <c r="D114" s="322" t="s">
        <v>48</v>
      </c>
      <c r="E114" s="322"/>
      <c r="F114" s="532">
        <v>43.9</v>
      </c>
      <c r="G114" s="532">
        <v>38.1</v>
      </c>
      <c r="H114" s="532">
        <v>37.9</v>
      </c>
      <c r="I114" s="532">
        <v>35.799999999999997</v>
      </c>
      <c r="J114" s="532">
        <v>36.1</v>
      </c>
      <c r="K114" s="525"/>
      <c r="L114" s="324"/>
      <c r="M114" s="324"/>
      <c r="N114" s="322"/>
      <c r="O114" s="340"/>
      <c r="P114" s="340"/>
      <c r="Q114" s="340"/>
      <c r="R114" s="340"/>
      <c r="S114" s="340"/>
      <c r="T114" s="324"/>
      <c r="U114" s="324"/>
      <c r="V114" s="324"/>
      <c r="W114" s="322"/>
      <c r="X114" s="340"/>
      <c r="Y114" s="340"/>
      <c r="Z114" s="340"/>
      <c r="AA114" s="340"/>
      <c r="AB114" s="340"/>
      <c r="AC114" s="324"/>
      <c r="AD114" s="322"/>
      <c r="AE114" s="340"/>
      <c r="AF114" s="340"/>
      <c r="AG114" s="340"/>
      <c r="AH114" s="340"/>
      <c r="AI114" s="340"/>
      <c r="AJ114" s="324"/>
      <c r="AK114" s="322"/>
      <c r="AL114" s="340"/>
      <c r="AM114" s="340"/>
      <c r="AN114" s="340"/>
      <c r="AO114" s="340"/>
      <c r="AP114" s="340"/>
      <c r="AQ114" s="324"/>
      <c r="AR114" s="322"/>
      <c r="AS114" s="340"/>
      <c r="AT114" s="340"/>
      <c r="AU114" s="340"/>
      <c r="AV114" s="340"/>
      <c r="AW114" s="340"/>
      <c r="AX114" s="324"/>
      <c r="AY114" s="322"/>
      <c r="AZ114" s="340"/>
      <c r="BA114" s="340"/>
      <c r="BB114" s="340"/>
      <c r="BC114" s="340"/>
      <c r="BD114" s="340"/>
      <c r="BE114" s="324"/>
      <c r="BF114" s="322"/>
      <c r="BG114" s="340"/>
      <c r="BH114" s="340"/>
      <c r="BI114" s="340"/>
      <c r="BJ114" s="340"/>
      <c r="BK114" s="340"/>
    </row>
    <row r="115" spans="1:63" ht="24" customHeight="1">
      <c r="A115" s="329" t="s">
        <v>101</v>
      </c>
      <c r="B115" s="330" t="s">
        <v>102</v>
      </c>
      <c r="C115" s="322" t="s">
        <v>100</v>
      </c>
      <c r="D115" s="322" t="s">
        <v>48</v>
      </c>
      <c r="E115" s="322"/>
      <c r="F115" s="487"/>
      <c r="G115" s="487"/>
      <c r="H115" s="487"/>
      <c r="I115" s="487"/>
      <c r="J115" s="487"/>
      <c r="K115" s="564" t="s">
        <v>103</v>
      </c>
    </row>
    <row r="116" spans="1:63" s="326" customFormat="1" ht="24" customHeight="1">
      <c r="A116" s="329" t="s">
        <v>104</v>
      </c>
      <c r="B116" s="330" t="s">
        <v>105</v>
      </c>
      <c r="C116" s="322" t="s">
        <v>100</v>
      </c>
      <c r="D116" s="322" t="s">
        <v>48</v>
      </c>
      <c r="E116" s="322"/>
      <c r="F116" s="487"/>
      <c r="G116" s="487"/>
      <c r="H116" s="487"/>
      <c r="I116" s="487"/>
      <c r="J116" s="487"/>
      <c r="K116" s="564" t="s">
        <v>103</v>
      </c>
    </row>
    <row r="117" spans="1:63" s="326" customFormat="1" ht="24" customHeight="1">
      <c r="A117" s="329" t="s">
        <v>106</v>
      </c>
      <c r="B117" s="330" t="s">
        <v>107</v>
      </c>
      <c r="C117" s="322" t="s">
        <v>100</v>
      </c>
      <c r="D117" s="322" t="s">
        <v>48</v>
      </c>
      <c r="E117" s="322"/>
      <c r="F117" s="487"/>
      <c r="G117" s="487"/>
      <c r="H117" s="487"/>
      <c r="I117" s="487"/>
      <c r="J117" s="487"/>
      <c r="K117" s="564" t="s">
        <v>103</v>
      </c>
      <c r="P117" s="121"/>
    </row>
    <row r="118" spans="1:63" s="326" customFormat="1" ht="24" customHeight="1">
      <c r="A118" s="329" t="s">
        <v>108</v>
      </c>
      <c r="B118" s="330" t="s">
        <v>109</v>
      </c>
      <c r="C118" s="322" t="s">
        <v>100</v>
      </c>
      <c r="D118" s="322" t="s">
        <v>48</v>
      </c>
      <c r="E118" s="322"/>
      <c r="F118" s="532"/>
      <c r="G118" s="532"/>
      <c r="H118" s="532"/>
      <c r="I118" s="532"/>
      <c r="J118" s="532"/>
      <c r="K118" s="526"/>
      <c r="P118" s="121"/>
    </row>
    <row r="119" spans="1:63" s="326" customFormat="1" ht="24" customHeight="1">
      <c r="A119" s="329" t="s">
        <v>110</v>
      </c>
      <c r="B119" s="330" t="s">
        <v>111</v>
      </c>
      <c r="C119" s="322" t="s">
        <v>100</v>
      </c>
      <c r="D119" s="322" t="s">
        <v>48</v>
      </c>
      <c r="E119" s="322"/>
      <c r="F119" s="532"/>
      <c r="G119" s="532"/>
      <c r="H119" s="532"/>
      <c r="I119" s="532"/>
      <c r="J119" s="532"/>
      <c r="K119" s="526"/>
      <c r="P119" s="121"/>
    </row>
    <row r="120" spans="1:63" ht="24" customHeight="1">
      <c r="A120" s="331" t="s">
        <v>284</v>
      </c>
      <c r="B120" s="330" t="s">
        <v>285</v>
      </c>
      <c r="C120" s="322" t="s">
        <v>100</v>
      </c>
      <c r="D120" s="322" t="s">
        <v>48</v>
      </c>
      <c r="E120" s="322"/>
      <c r="F120" s="532">
        <v>14.23</v>
      </c>
      <c r="G120" s="532">
        <v>15.47</v>
      </c>
      <c r="H120" s="532">
        <v>16.41</v>
      </c>
      <c r="I120" s="532">
        <v>16.43</v>
      </c>
      <c r="J120" s="532">
        <v>21.47</v>
      </c>
    </row>
    <row r="121" spans="1:63" s="326" customFormat="1" ht="24" customHeight="1">
      <c r="A121" s="329" t="s">
        <v>112</v>
      </c>
      <c r="B121" s="330" t="s">
        <v>113</v>
      </c>
      <c r="C121" s="322" t="s">
        <v>100</v>
      </c>
      <c r="D121" s="322" t="s">
        <v>48</v>
      </c>
      <c r="E121" s="322"/>
      <c r="F121" s="532"/>
      <c r="G121" s="532"/>
      <c r="H121" s="532"/>
      <c r="I121" s="532"/>
      <c r="J121" s="532"/>
      <c r="K121" s="526"/>
      <c r="P121" s="121"/>
    </row>
    <row r="122" spans="1:63" ht="24" customHeight="1">
      <c r="A122" s="331" t="s">
        <v>114</v>
      </c>
      <c r="B122" s="330" t="s">
        <v>115</v>
      </c>
      <c r="C122" s="322" t="s">
        <v>116</v>
      </c>
      <c r="D122" s="322" t="s">
        <v>48</v>
      </c>
      <c r="E122" s="322"/>
      <c r="F122" s="532">
        <v>4.99</v>
      </c>
      <c r="G122" s="532">
        <v>4.99</v>
      </c>
      <c r="H122" s="532">
        <v>4.99</v>
      </c>
      <c r="I122" s="532">
        <v>4.99</v>
      </c>
      <c r="J122" s="532">
        <v>4.99</v>
      </c>
    </row>
    <row r="123" spans="1:63" ht="24" customHeight="1">
      <c r="A123" s="331" t="s">
        <v>117</v>
      </c>
      <c r="B123" s="330" t="s">
        <v>115</v>
      </c>
      <c r="C123" s="322" t="s">
        <v>116</v>
      </c>
      <c r="D123" s="322" t="s">
        <v>48</v>
      </c>
      <c r="E123" s="322"/>
      <c r="F123" s="532">
        <v>750.51</v>
      </c>
      <c r="G123" s="532">
        <v>750.51</v>
      </c>
      <c r="H123" s="532">
        <v>750.51</v>
      </c>
      <c r="I123" s="532">
        <v>750.51</v>
      </c>
      <c r="J123" s="532">
        <v>750.51</v>
      </c>
    </row>
    <row r="124" spans="1:63" ht="24" customHeight="1">
      <c r="A124" s="331" t="s">
        <v>118</v>
      </c>
      <c r="B124" s="330" t="s">
        <v>115</v>
      </c>
      <c r="C124" s="322" t="s">
        <v>116</v>
      </c>
      <c r="D124" s="322" t="s">
        <v>48</v>
      </c>
      <c r="E124" s="322"/>
      <c r="F124" s="532">
        <v>555.91</v>
      </c>
      <c r="G124" s="532">
        <v>555.91</v>
      </c>
      <c r="H124" s="532">
        <v>555.91</v>
      </c>
      <c r="I124" s="532">
        <v>555.91</v>
      </c>
      <c r="J124" s="532">
        <v>555.91</v>
      </c>
    </row>
    <row r="125" spans="1:63" ht="24" customHeight="1">
      <c r="A125" s="331" t="s">
        <v>119</v>
      </c>
      <c r="B125" s="330" t="s">
        <v>115</v>
      </c>
      <c r="C125" s="322" t="s">
        <v>116</v>
      </c>
      <c r="D125" s="322" t="s">
        <v>48</v>
      </c>
      <c r="E125" s="322"/>
      <c r="F125" s="532">
        <v>372.13</v>
      </c>
      <c r="G125" s="532">
        <v>372.13</v>
      </c>
      <c r="H125" s="532">
        <v>372.13</v>
      </c>
      <c r="I125" s="532">
        <v>372.13</v>
      </c>
      <c r="J125" s="532">
        <v>372.13</v>
      </c>
    </row>
    <row r="126" spans="1:63" ht="24" customHeight="1">
      <c r="A126" s="331" t="s">
        <v>120</v>
      </c>
      <c r="B126" s="330" t="s">
        <v>121</v>
      </c>
      <c r="C126" s="322" t="s">
        <v>122</v>
      </c>
      <c r="D126" s="322" t="s">
        <v>48</v>
      </c>
      <c r="E126" s="322"/>
      <c r="F126" s="487"/>
      <c r="G126" s="487"/>
      <c r="H126" s="487"/>
      <c r="I126" s="487"/>
      <c r="J126" s="487"/>
      <c r="K126" s="565" t="s">
        <v>123</v>
      </c>
    </row>
    <row r="127" spans="1:63" ht="24" customHeight="1">
      <c r="A127" s="331" t="s">
        <v>124</v>
      </c>
      <c r="B127" s="330" t="s">
        <v>121</v>
      </c>
      <c r="C127" s="322" t="s">
        <v>122</v>
      </c>
      <c r="D127" s="322" t="s">
        <v>48</v>
      </c>
      <c r="E127" s="322"/>
      <c r="F127" s="487"/>
      <c r="G127" s="487"/>
      <c r="H127" s="487"/>
      <c r="I127" s="487"/>
      <c r="J127" s="487"/>
      <c r="K127" s="565" t="s">
        <v>123</v>
      </c>
    </row>
    <row r="128" spans="1:63" ht="24" customHeight="1">
      <c r="A128" s="331" t="s">
        <v>125</v>
      </c>
      <c r="B128" s="330" t="s">
        <v>121</v>
      </c>
      <c r="C128" s="322" t="s">
        <v>122</v>
      </c>
      <c r="D128" s="322" t="s">
        <v>48</v>
      </c>
      <c r="E128" s="322"/>
      <c r="F128" s="487"/>
      <c r="G128" s="487"/>
      <c r="H128" s="487"/>
      <c r="I128" s="487"/>
      <c r="J128" s="487"/>
      <c r="K128" s="565" t="s">
        <v>123</v>
      </c>
    </row>
    <row r="129" spans="1:11" ht="24" customHeight="1">
      <c r="A129" s="331" t="s">
        <v>126</v>
      </c>
      <c r="B129" s="330" t="s">
        <v>121</v>
      </c>
      <c r="C129" s="322" t="s">
        <v>122</v>
      </c>
      <c r="D129" s="322" t="s">
        <v>48</v>
      </c>
      <c r="E129" s="322"/>
      <c r="F129" s="487"/>
      <c r="G129" s="487"/>
      <c r="H129" s="487"/>
      <c r="I129" s="487"/>
      <c r="J129" s="487"/>
      <c r="K129" s="565" t="s">
        <v>123</v>
      </c>
    </row>
    <row r="130" spans="1:11" ht="24" customHeight="1">
      <c r="A130" s="331" t="s">
        <v>127</v>
      </c>
      <c r="B130" s="330" t="s">
        <v>128</v>
      </c>
      <c r="C130" s="322" t="s">
        <v>100</v>
      </c>
      <c r="D130" s="322" t="s">
        <v>48</v>
      </c>
      <c r="E130" s="322"/>
      <c r="F130" s="532">
        <v>75.099999999999994</v>
      </c>
      <c r="G130" s="532">
        <v>82.63</v>
      </c>
      <c r="H130" s="532">
        <v>88.99</v>
      </c>
      <c r="I130" s="532">
        <v>97.07</v>
      </c>
      <c r="J130" s="532">
        <v>104.5</v>
      </c>
    </row>
    <row r="131" spans="1:11" ht="24" customHeight="1">
      <c r="A131" s="331" t="s">
        <v>129</v>
      </c>
      <c r="B131" s="330" t="s">
        <v>130</v>
      </c>
      <c r="C131" s="322" t="s">
        <v>100</v>
      </c>
      <c r="D131" s="322" t="s">
        <v>48</v>
      </c>
      <c r="E131" s="322"/>
      <c r="F131" s="532">
        <v>448.28</v>
      </c>
      <c r="G131" s="532">
        <v>448.28</v>
      </c>
      <c r="H131" s="532">
        <v>448.28</v>
      </c>
      <c r="I131" s="532">
        <v>448.28</v>
      </c>
      <c r="J131" s="532">
        <v>448.28</v>
      </c>
    </row>
    <row r="132" spans="1:11" s="328" customFormat="1" ht="24" customHeight="1">
      <c r="A132" s="331" t="s">
        <v>131</v>
      </c>
      <c r="B132" s="330"/>
      <c r="C132" s="322" t="s">
        <v>116</v>
      </c>
      <c r="D132" s="322" t="s">
        <v>48</v>
      </c>
      <c r="E132" s="532">
        <v>1683.54</v>
      </c>
      <c r="F132" s="532"/>
      <c r="G132" s="532"/>
      <c r="H132" s="532"/>
      <c r="I132" s="532"/>
      <c r="J132" s="532"/>
      <c r="K132" s="525"/>
    </row>
    <row r="133" spans="1:11" s="328" customFormat="1" ht="24" customHeight="1">
      <c r="A133" s="331" t="s">
        <v>132</v>
      </c>
      <c r="B133" s="330" t="s">
        <v>286</v>
      </c>
      <c r="C133" s="322" t="s">
        <v>100</v>
      </c>
      <c r="D133" s="322" t="s">
        <v>48</v>
      </c>
      <c r="E133" s="322"/>
      <c r="F133" s="532">
        <v>6.06</v>
      </c>
      <c r="G133" s="532">
        <v>5.96</v>
      </c>
      <c r="H133" s="532">
        <v>4.5</v>
      </c>
      <c r="I133" s="532">
        <v>4.5</v>
      </c>
      <c r="J133" s="532">
        <v>3.29</v>
      </c>
      <c r="K133" s="525"/>
    </row>
    <row r="134" spans="1:11" ht="24" customHeight="1">
      <c r="A134" s="331" t="s">
        <v>134</v>
      </c>
      <c r="B134" s="330" t="s">
        <v>115</v>
      </c>
      <c r="C134" s="322" t="s">
        <v>135</v>
      </c>
      <c r="D134" s="322" t="s">
        <v>48</v>
      </c>
      <c r="E134" s="322"/>
      <c r="F134" s="533">
        <v>124265</v>
      </c>
      <c r="G134" s="533">
        <v>124265</v>
      </c>
      <c r="H134" s="533">
        <v>124265</v>
      </c>
      <c r="I134" s="533">
        <v>124265</v>
      </c>
      <c r="J134" s="533">
        <v>124265</v>
      </c>
    </row>
    <row r="135" spans="1:11" ht="24" customHeight="1">
      <c r="A135" s="331" t="s">
        <v>136</v>
      </c>
      <c r="B135" s="330" t="s">
        <v>115</v>
      </c>
      <c r="C135" s="322" t="s">
        <v>135</v>
      </c>
      <c r="D135" s="322" t="s">
        <v>48</v>
      </c>
      <c r="E135" s="322"/>
      <c r="F135" s="533">
        <v>42422</v>
      </c>
      <c r="G135" s="533">
        <v>42422</v>
      </c>
      <c r="H135" s="533">
        <v>42422</v>
      </c>
      <c r="I135" s="533">
        <v>42422</v>
      </c>
      <c r="J135" s="533">
        <v>42422</v>
      </c>
    </row>
    <row r="136" spans="1:11" ht="24" customHeight="1">
      <c r="A136" s="331" t="s">
        <v>137</v>
      </c>
      <c r="B136" s="330" t="s">
        <v>121</v>
      </c>
      <c r="C136" s="530" t="s">
        <v>138</v>
      </c>
      <c r="D136" s="322" t="s">
        <v>48</v>
      </c>
      <c r="E136" s="322"/>
      <c r="F136" s="487"/>
      <c r="G136" s="487"/>
      <c r="H136" s="487"/>
      <c r="I136" s="487"/>
      <c r="J136" s="487"/>
      <c r="K136" s="565" t="s">
        <v>123</v>
      </c>
    </row>
    <row r="137" spans="1:11" ht="24" customHeight="1">
      <c r="A137" s="331" t="s">
        <v>139</v>
      </c>
      <c r="B137" s="330" t="s">
        <v>121</v>
      </c>
      <c r="C137" s="530" t="s">
        <v>138</v>
      </c>
      <c r="D137" s="322" t="s">
        <v>48</v>
      </c>
      <c r="E137" s="322"/>
      <c r="F137" s="487"/>
      <c r="G137" s="487"/>
      <c r="H137" s="487"/>
      <c r="I137" s="487"/>
      <c r="J137" s="487"/>
      <c r="K137" s="565" t="s">
        <v>123</v>
      </c>
    </row>
    <row r="138" spans="1:11" ht="24" customHeight="1">
      <c r="A138" s="331" t="s">
        <v>140</v>
      </c>
      <c r="B138" s="330" t="s">
        <v>141</v>
      </c>
      <c r="C138" s="322" t="s">
        <v>100</v>
      </c>
      <c r="D138" s="322" t="s">
        <v>48</v>
      </c>
      <c r="E138" s="322"/>
      <c r="F138" s="532">
        <v>44.99</v>
      </c>
      <c r="G138" s="532">
        <v>46</v>
      </c>
      <c r="H138" s="532">
        <v>45.34</v>
      </c>
      <c r="I138" s="532">
        <v>45.6</v>
      </c>
      <c r="J138" s="532">
        <v>45.87</v>
      </c>
    </row>
    <row r="139" spans="1:11" ht="24" customHeight="1">
      <c r="A139" s="331" t="s">
        <v>142</v>
      </c>
      <c r="B139" s="330" t="s">
        <v>143</v>
      </c>
      <c r="C139" s="322" t="s">
        <v>100</v>
      </c>
      <c r="D139" s="322" t="s">
        <v>48</v>
      </c>
      <c r="E139" s="322"/>
      <c r="F139" s="532">
        <v>227.8</v>
      </c>
      <c r="G139" s="532">
        <v>227.8</v>
      </c>
      <c r="H139" s="532">
        <v>227.8</v>
      </c>
      <c r="I139" s="532">
        <v>227.8</v>
      </c>
      <c r="J139" s="532">
        <v>227.8</v>
      </c>
    </row>
    <row r="140" spans="1:11" s="328" customFormat="1" ht="24" customHeight="1">
      <c r="A140" s="331" t="s">
        <v>144</v>
      </c>
      <c r="B140" s="330"/>
      <c r="C140" s="322" t="s">
        <v>145</v>
      </c>
      <c r="D140" s="322" t="s">
        <v>48</v>
      </c>
      <c r="E140" s="532">
        <v>166687</v>
      </c>
      <c r="F140" s="534"/>
      <c r="G140" s="534"/>
      <c r="H140" s="534"/>
      <c r="I140" s="534"/>
      <c r="J140" s="534"/>
      <c r="K140" s="525"/>
    </row>
    <row r="141" spans="1:11" s="328" customFormat="1" ht="24" customHeight="1">
      <c r="A141" s="331" t="s">
        <v>146</v>
      </c>
      <c r="B141" s="330" t="s">
        <v>147</v>
      </c>
      <c r="C141" s="322" t="s">
        <v>100</v>
      </c>
      <c r="D141" s="322" t="s">
        <v>48</v>
      </c>
      <c r="E141" s="322"/>
      <c r="F141" s="532"/>
      <c r="G141" s="532"/>
      <c r="H141" s="532"/>
      <c r="I141" s="532"/>
      <c r="J141" s="532"/>
      <c r="K141" s="525"/>
    </row>
    <row r="142" spans="1:11" s="328" customFormat="1" ht="24" customHeight="1">
      <c r="A142" s="331" t="s">
        <v>148</v>
      </c>
      <c r="B142" s="330" t="s">
        <v>149</v>
      </c>
      <c r="C142" s="322" t="s">
        <v>150</v>
      </c>
      <c r="D142" s="322" t="s">
        <v>48</v>
      </c>
      <c r="E142" s="322"/>
      <c r="F142" s="532">
        <v>162</v>
      </c>
      <c r="G142" s="532">
        <v>162</v>
      </c>
      <c r="H142" s="532">
        <v>162</v>
      </c>
      <c r="I142" s="532">
        <v>161</v>
      </c>
      <c r="J142" s="532">
        <v>161</v>
      </c>
      <c r="K142" s="525"/>
    </row>
    <row r="143" spans="1:11" s="328" customFormat="1" ht="24" customHeight="1">
      <c r="A143" s="331" t="s">
        <v>151</v>
      </c>
      <c r="B143" s="401" t="s">
        <v>152</v>
      </c>
      <c r="C143" s="322" t="s">
        <v>122</v>
      </c>
      <c r="D143" s="322" t="s">
        <v>48</v>
      </c>
      <c r="E143" s="322"/>
      <c r="F143" s="487"/>
      <c r="G143" s="487"/>
      <c r="H143" s="487"/>
      <c r="I143" s="487"/>
      <c r="J143" s="487"/>
      <c r="K143" s="565" t="s">
        <v>123</v>
      </c>
    </row>
    <row r="144" spans="1:11" s="328" customFormat="1" ht="24" customHeight="1">
      <c r="A144" s="331" t="s">
        <v>153</v>
      </c>
      <c r="B144" s="330" t="s">
        <v>154</v>
      </c>
      <c r="C144" s="322" t="s">
        <v>150</v>
      </c>
      <c r="D144" s="322" t="s">
        <v>48</v>
      </c>
      <c r="E144" s="322"/>
      <c r="F144" s="532">
        <v>212</v>
      </c>
      <c r="G144" s="532">
        <v>212</v>
      </c>
      <c r="H144" s="532">
        <v>212</v>
      </c>
      <c r="I144" s="532">
        <v>212</v>
      </c>
      <c r="J144" s="532">
        <v>212</v>
      </c>
      <c r="K144" s="525"/>
    </row>
    <row r="145" spans="1:11" s="328" customFormat="1" ht="24" customHeight="1">
      <c r="A145" s="331" t="s">
        <v>155</v>
      </c>
      <c r="B145" s="330" t="s">
        <v>156</v>
      </c>
      <c r="C145" s="322" t="s">
        <v>122</v>
      </c>
      <c r="D145" s="322" t="s">
        <v>48</v>
      </c>
      <c r="E145" s="322"/>
      <c r="F145" s="487"/>
      <c r="G145" s="487"/>
      <c r="H145" s="487"/>
      <c r="I145" s="487"/>
      <c r="J145" s="487"/>
      <c r="K145" s="565" t="s">
        <v>123</v>
      </c>
    </row>
    <row r="146" spans="1:11" s="328" customFormat="1" ht="24" customHeight="1">
      <c r="A146" s="331" t="s">
        <v>157</v>
      </c>
      <c r="B146" s="330" t="s">
        <v>158</v>
      </c>
      <c r="C146" s="322" t="s">
        <v>150</v>
      </c>
      <c r="D146" s="322" t="s">
        <v>48</v>
      </c>
      <c r="E146" s="533"/>
      <c r="F146" s="535"/>
      <c r="G146" s="535"/>
      <c r="H146" s="535"/>
      <c r="I146" s="535"/>
      <c r="J146" s="535"/>
      <c r="K146" s="525"/>
    </row>
    <row r="147" spans="1:11" s="328" customFormat="1" ht="24" customHeight="1">
      <c r="A147" s="331" t="s">
        <v>159</v>
      </c>
      <c r="B147" s="330" t="s">
        <v>158</v>
      </c>
      <c r="C147" s="322" t="s">
        <v>150</v>
      </c>
      <c r="D147" s="322" t="s">
        <v>48</v>
      </c>
      <c r="E147" s="533"/>
      <c r="F147" s="535"/>
      <c r="G147" s="535"/>
      <c r="H147" s="535"/>
      <c r="I147" s="535"/>
      <c r="J147" s="535"/>
      <c r="K147" s="525"/>
    </row>
    <row r="148" spans="1:11" s="328" customFormat="1" ht="24" customHeight="1">
      <c r="A148" s="331" t="s">
        <v>160</v>
      </c>
      <c r="B148" s="330" t="s">
        <v>158</v>
      </c>
      <c r="C148" s="322" t="s">
        <v>150</v>
      </c>
      <c r="D148" s="322" t="s">
        <v>48</v>
      </c>
      <c r="E148" s="533">
        <v>1685</v>
      </c>
      <c r="F148" s="535"/>
      <c r="G148" s="535"/>
      <c r="H148" s="535"/>
      <c r="I148" s="535"/>
      <c r="J148" s="535"/>
      <c r="K148" s="525"/>
    </row>
    <row r="149" spans="1:11" s="328" customFormat="1" ht="24" customHeight="1">
      <c r="A149" s="331" t="s">
        <v>161</v>
      </c>
      <c r="B149" s="330" t="s">
        <v>158</v>
      </c>
      <c r="C149" s="322" t="s">
        <v>150</v>
      </c>
      <c r="D149" s="322" t="s">
        <v>48</v>
      </c>
      <c r="E149" s="533"/>
      <c r="F149" s="535"/>
      <c r="G149" s="535"/>
      <c r="H149" s="535"/>
      <c r="I149" s="535"/>
      <c r="J149" s="535"/>
      <c r="K149" s="525"/>
    </row>
    <row r="150" spans="1:11" s="328" customFormat="1" ht="24" customHeight="1">
      <c r="A150" s="331" t="s">
        <v>162</v>
      </c>
      <c r="B150" s="330" t="s">
        <v>158</v>
      </c>
      <c r="C150" s="322" t="s">
        <v>150</v>
      </c>
      <c r="D150" s="322" t="s">
        <v>48</v>
      </c>
      <c r="E150" s="533"/>
      <c r="F150" s="535"/>
      <c r="G150" s="535"/>
      <c r="H150" s="535"/>
      <c r="I150" s="535"/>
      <c r="J150" s="535"/>
      <c r="K150" s="525"/>
    </row>
    <row r="151" spans="1:11" s="328" customFormat="1" ht="24" customHeight="1">
      <c r="A151" s="331" t="s">
        <v>163</v>
      </c>
      <c r="B151" s="330" t="s">
        <v>158</v>
      </c>
      <c r="C151" s="322" t="s">
        <v>150</v>
      </c>
      <c r="D151" s="322" t="s">
        <v>48</v>
      </c>
      <c r="E151" s="533"/>
      <c r="F151" s="535"/>
      <c r="G151" s="535"/>
      <c r="H151" s="535"/>
      <c r="I151" s="535"/>
      <c r="J151" s="535"/>
      <c r="K151" s="525"/>
    </row>
    <row r="152" spans="1:11" s="328" customFormat="1" ht="24" customHeight="1">
      <c r="A152" s="331" t="s">
        <v>164</v>
      </c>
      <c r="B152" s="330" t="s">
        <v>165</v>
      </c>
      <c r="C152" s="322" t="s">
        <v>122</v>
      </c>
      <c r="D152" s="322" t="s">
        <v>48</v>
      </c>
      <c r="E152" s="487"/>
      <c r="F152" s="535"/>
      <c r="G152" s="535"/>
      <c r="H152" s="535"/>
      <c r="I152" s="535"/>
      <c r="J152" s="535"/>
      <c r="K152" s="565" t="s">
        <v>123</v>
      </c>
    </row>
    <row r="153" spans="1:11" s="328" customFormat="1" ht="24" customHeight="1">
      <c r="A153" s="331" t="s">
        <v>166</v>
      </c>
      <c r="B153" s="330" t="s">
        <v>165</v>
      </c>
      <c r="C153" s="322" t="s">
        <v>122</v>
      </c>
      <c r="D153" s="322" t="s">
        <v>48</v>
      </c>
      <c r="E153" s="487"/>
      <c r="F153" s="535"/>
      <c r="G153" s="535"/>
      <c r="H153" s="535"/>
      <c r="I153" s="535"/>
      <c r="J153" s="535"/>
      <c r="K153" s="565" t="s">
        <v>123</v>
      </c>
    </row>
    <row r="154" spans="1:11" s="328" customFormat="1" ht="24" customHeight="1">
      <c r="A154" s="331" t="s">
        <v>167</v>
      </c>
      <c r="B154" s="330" t="s">
        <v>165</v>
      </c>
      <c r="C154" s="322" t="s">
        <v>122</v>
      </c>
      <c r="D154" s="322" t="s">
        <v>48</v>
      </c>
      <c r="E154" s="487"/>
      <c r="F154" s="535"/>
      <c r="G154" s="535"/>
      <c r="H154" s="535"/>
      <c r="I154" s="535"/>
      <c r="J154" s="535"/>
      <c r="K154" s="565" t="s">
        <v>123</v>
      </c>
    </row>
    <row r="155" spans="1:11" s="328" customFormat="1" ht="24" customHeight="1">
      <c r="A155" s="331" t="s">
        <v>168</v>
      </c>
      <c r="B155" s="330" t="s">
        <v>165</v>
      </c>
      <c r="C155" s="322" t="s">
        <v>122</v>
      </c>
      <c r="D155" s="322" t="s">
        <v>48</v>
      </c>
      <c r="E155" s="487"/>
      <c r="F155" s="535"/>
      <c r="G155" s="535"/>
      <c r="H155" s="535"/>
      <c r="I155" s="535"/>
      <c r="J155" s="535"/>
      <c r="K155" s="565" t="s">
        <v>123</v>
      </c>
    </row>
    <row r="156" spans="1:11" s="328" customFormat="1" ht="24" customHeight="1">
      <c r="A156" s="331" t="s">
        <v>169</v>
      </c>
      <c r="B156" s="330" t="s">
        <v>165</v>
      </c>
      <c r="C156" s="322" t="s">
        <v>122</v>
      </c>
      <c r="D156" s="322" t="s">
        <v>48</v>
      </c>
      <c r="E156" s="487"/>
      <c r="F156" s="535"/>
      <c r="G156" s="535"/>
      <c r="H156" s="535"/>
      <c r="I156" s="535"/>
      <c r="J156" s="535"/>
      <c r="K156" s="565" t="s">
        <v>123</v>
      </c>
    </row>
    <row r="157" spans="1:11" s="328" customFormat="1" ht="24" customHeight="1">
      <c r="A157" s="331" t="s">
        <v>170</v>
      </c>
      <c r="B157" s="330" t="s">
        <v>165</v>
      </c>
      <c r="C157" s="322" t="s">
        <v>122</v>
      </c>
      <c r="D157" s="322" t="s">
        <v>48</v>
      </c>
      <c r="E157" s="487"/>
      <c r="F157" s="535"/>
      <c r="G157" s="535"/>
      <c r="H157" s="535"/>
      <c r="I157" s="535"/>
      <c r="J157" s="535"/>
      <c r="K157" s="565" t="s">
        <v>123</v>
      </c>
    </row>
    <row r="158" spans="1:11" ht="24" customHeight="1">
      <c r="A158" s="331" t="s">
        <v>287</v>
      </c>
      <c r="B158" s="330" t="s">
        <v>172</v>
      </c>
      <c r="C158" s="322" t="s">
        <v>100</v>
      </c>
      <c r="D158" s="322" t="s">
        <v>48</v>
      </c>
      <c r="E158" s="322"/>
      <c r="F158" s="532">
        <v>1.1599999999999999</v>
      </c>
      <c r="G158" s="532">
        <v>0.41</v>
      </c>
      <c r="H158" s="532">
        <v>0.56000000000000005</v>
      </c>
      <c r="I158" s="532">
        <v>2.61</v>
      </c>
      <c r="J158" s="532">
        <v>0.36</v>
      </c>
    </row>
    <row r="159" spans="1:11" s="328" customFormat="1" ht="24" customHeight="1">
      <c r="A159" s="331" t="s">
        <v>173</v>
      </c>
      <c r="B159" s="330" t="s">
        <v>174</v>
      </c>
      <c r="C159" s="322" t="s">
        <v>100</v>
      </c>
      <c r="D159" s="322" t="s">
        <v>48</v>
      </c>
      <c r="E159" s="322"/>
      <c r="F159" s="532">
        <v>0</v>
      </c>
      <c r="G159" s="532">
        <v>4.1900000000000004</v>
      </c>
      <c r="H159" s="532">
        <v>0</v>
      </c>
      <c r="I159" s="532">
        <v>0</v>
      </c>
      <c r="J159" s="532">
        <v>4.07</v>
      </c>
      <c r="K159" s="525"/>
    </row>
    <row r="160" spans="1:11" s="328" customFormat="1" ht="24" customHeight="1">
      <c r="A160" s="331" t="s">
        <v>175</v>
      </c>
      <c r="B160" s="330" t="s">
        <v>176</v>
      </c>
      <c r="C160" s="322" t="s">
        <v>100</v>
      </c>
      <c r="D160" s="322" t="s">
        <v>48</v>
      </c>
      <c r="E160" s="322"/>
      <c r="F160" s="487"/>
      <c r="G160" s="487"/>
      <c r="H160" s="487"/>
      <c r="I160" s="487"/>
      <c r="J160" s="487"/>
      <c r="K160" s="565" t="s">
        <v>123</v>
      </c>
    </row>
    <row r="161" spans="1:11" s="328" customFormat="1" ht="24" customHeight="1">
      <c r="A161" s="331" t="s">
        <v>177</v>
      </c>
      <c r="B161" s="330" t="s">
        <v>178</v>
      </c>
      <c r="C161" s="322" t="s">
        <v>100</v>
      </c>
      <c r="D161" s="322" t="s">
        <v>48</v>
      </c>
      <c r="E161" s="532">
        <v>20</v>
      </c>
      <c r="F161" s="532"/>
      <c r="G161" s="532"/>
      <c r="H161" s="532"/>
      <c r="I161" s="532"/>
      <c r="J161" s="532"/>
      <c r="K161" s="525"/>
    </row>
    <row r="162" spans="1:11" s="328" customFormat="1" ht="24" customHeight="1">
      <c r="A162" s="331" t="s">
        <v>179</v>
      </c>
      <c r="B162" s="330" t="s">
        <v>180</v>
      </c>
      <c r="C162" s="322" t="s">
        <v>122</v>
      </c>
      <c r="D162" s="322" t="s">
        <v>48</v>
      </c>
      <c r="E162" s="322"/>
      <c r="F162" s="532">
        <v>132</v>
      </c>
      <c r="G162" s="532">
        <v>132</v>
      </c>
      <c r="H162" s="532">
        <v>132</v>
      </c>
      <c r="I162" s="532">
        <v>132</v>
      </c>
      <c r="J162" s="532">
        <v>132</v>
      </c>
      <c r="K162" s="525"/>
    </row>
    <row r="163" spans="1:11" s="328" customFormat="1" ht="24" customHeight="1">
      <c r="A163" s="331" t="s">
        <v>181</v>
      </c>
      <c r="B163" s="330" t="s">
        <v>182</v>
      </c>
      <c r="C163" s="322" t="s">
        <v>122</v>
      </c>
      <c r="D163" s="322" t="s">
        <v>48</v>
      </c>
      <c r="E163" s="322"/>
      <c r="F163" s="532">
        <v>1600</v>
      </c>
      <c r="G163" s="532">
        <v>1600</v>
      </c>
      <c r="H163" s="532">
        <v>1600</v>
      </c>
      <c r="I163" s="532">
        <v>1600</v>
      </c>
      <c r="J163" s="532">
        <v>1600</v>
      </c>
      <c r="K163" s="525"/>
    </row>
    <row r="164" spans="1:11" s="328" customFormat="1" ht="24" customHeight="1">
      <c r="A164" s="331" t="s">
        <v>183</v>
      </c>
      <c r="B164" s="330" t="s">
        <v>184</v>
      </c>
      <c r="C164" s="322" t="s">
        <v>185</v>
      </c>
      <c r="D164" s="322" t="s">
        <v>48</v>
      </c>
      <c r="E164" s="322"/>
      <c r="F164" s="487"/>
      <c r="G164" s="487"/>
      <c r="H164" s="487"/>
      <c r="I164" s="487"/>
      <c r="J164" s="487"/>
      <c r="K164" s="565" t="s">
        <v>123</v>
      </c>
    </row>
    <row r="165" spans="1:11" s="328" customFormat="1" ht="24" customHeight="1">
      <c r="A165" s="331" t="s">
        <v>186</v>
      </c>
      <c r="B165" s="330" t="s">
        <v>184</v>
      </c>
      <c r="C165" s="322" t="s">
        <v>185</v>
      </c>
      <c r="D165" s="322" t="s">
        <v>48</v>
      </c>
      <c r="E165" s="322"/>
      <c r="F165" s="487"/>
      <c r="G165" s="487"/>
      <c r="H165" s="487"/>
      <c r="I165" s="487"/>
      <c r="J165" s="487"/>
      <c r="K165" s="565" t="s">
        <v>123</v>
      </c>
    </row>
    <row r="166" spans="1:11" s="328" customFormat="1" ht="24" customHeight="1">
      <c r="A166" s="331" t="s">
        <v>187</v>
      </c>
      <c r="B166" s="330" t="s">
        <v>184</v>
      </c>
      <c r="C166" s="322" t="s">
        <v>185</v>
      </c>
      <c r="D166" s="322" t="s">
        <v>48</v>
      </c>
      <c r="E166" s="322"/>
      <c r="F166" s="487"/>
      <c r="G166" s="487"/>
      <c r="H166" s="487"/>
      <c r="I166" s="487"/>
      <c r="J166" s="487"/>
      <c r="K166" s="565" t="s">
        <v>123</v>
      </c>
    </row>
    <row r="167" spans="1:11" s="328" customFormat="1" ht="24" customHeight="1">
      <c r="A167" s="331" t="s">
        <v>188</v>
      </c>
      <c r="B167" s="330" t="s">
        <v>288</v>
      </c>
      <c r="C167" s="322" t="s">
        <v>100</v>
      </c>
      <c r="D167" s="322" t="s">
        <v>48</v>
      </c>
      <c r="E167" s="322"/>
      <c r="F167" s="532">
        <v>1.98</v>
      </c>
      <c r="G167" s="532">
        <v>1.98</v>
      </c>
      <c r="H167" s="532">
        <v>1.98</v>
      </c>
      <c r="I167" s="532">
        <v>1.97</v>
      </c>
      <c r="J167" s="532">
        <v>1.97</v>
      </c>
      <c r="K167" s="525"/>
    </row>
    <row r="168" spans="1:11" ht="24" customHeight="1">
      <c r="A168" s="331" t="s">
        <v>190</v>
      </c>
      <c r="B168" s="330" t="s">
        <v>191</v>
      </c>
      <c r="C168" s="322" t="s">
        <v>100</v>
      </c>
      <c r="D168" s="322" t="s">
        <v>48</v>
      </c>
      <c r="E168" s="322"/>
      <c r="F168" s="487"/>
      <c r="G168" s="487"/>
      <c r="H168" s="487"/>
      <c r="I168" s="487"/>
      <c r="J168" s="487"/>
      <c r="K168" s="565" t="s">
        <v>123</v>
      </c>
    </row>
    <row r="169" spans="1:11" s="328" customFormat="1" ht="24" customHeight="1">
      <c r="A169" s="331" t="s">
        <v>192</v>
      </c>
      <c r="B169" s="330" t="s">
        <v>193</v>
      </c>
      <c r="C169" s="322" t="s">
        <v>100</v>
      </c>
      <c r="D169" s="322" t="s">
        <v>48</v>
      </c>
      <c r="E169" s="322"/>
      <c r="F169" s="532">
        <v>0</v>
      </c>
      <c r="G169" s="532">
        <v>0</v>
      </c>
      <c r="H169" s="532">
        <v>0</v>
      </c>
      <c r="I169" s="532">
        <v>0</v>
      </c>
      <c r="J169" s="532">
        <v>0</v>
      </c>
      <c r="K169" s="525"/>
    </row>
    <row r="170" spans="1:11" s="328" customFormat="1" ht="24" customHeight="1">
      <c r="A170" s="331" t="s">
        <v>192</v>
      </c>
      <c r="B170" s="330" t="s">
        <v>194</v>
      </c>
      <c r="C170" s="322" t="s">
        <v>100</v>
      </c>
      <c r="D170" s="322" t="s">
        <v>48</v>
      </c>
      <c r="E170" s="322"/>
      <c r="F170" s="532">
        <v>0</v>
      </c>
      <c r="G170" s="532">
        <v>0</v>
      </c>
      <c r="H170" s="532">
        <v>0</v>
      </c>
      <c r="I170" s="532">
        <v>0</v>
      </c>
      <c r="J170" s="532">
        <v>0</v>
      </c>
      <c r="K170" s="525"/>
    </row>
    <row r="171" spans="1:11" s="328" customFormat="1" ht="24" customHeight="1">
      <c r="A171" s="331" t="s">
        <v>192</v>
      </c>
      <c r="B171" s="330" t="s">
        <v>195</v>
      </c>
      <c r="C171" s="322" t="s">
        <v>100</v>
      </c>
      <c r="D171" s="322" t="s">
        <v>48</v>
      </c>
      <c r="E171" s="322"/>
      <c r="F171" s="532">
        <v>0</v>
      </c>
      <c r="G171" s="532">
        <v>0</v>
      </c>
      <c r="H171" s="532">
        <v>0</v>
      </c>
      <c r="I171" s="532">
        <v>0</v>
      </c>
      <c r="J171" s="532">
        <v>0</v>
      </c>
      <c r="K171" s="525"/>
    </row>
    <row r="172" spans="1:11" s="328" customFormat="1" ht="24" customHeight="1">
      <c r="A172" s="331" t="s">
        <v>192</v>
      </c>
      <c r="B172" s="330" t="s">
        <v>196</v>
      </c>
      <c r="C172" s="322" t="s">
        <v>100</v>
      </c>
      <c r="D172" s="322" t="s">
        <v>48</v>
      </c>
      <c r="E172" s="322"/>
      <c r="F172" s="532">
        <v>0</v>
      </c>
      <c r="G172" s="532">
        <v>0</v>
      </c>
      <c r="H172" s="532">
        <v>0</v>
      </c>
      <c r="I172" s="532">
        <v>0</v>
      </c>
      <c r="J172" s="532">
        <v>0</v>
      </c>
      <c r="K172" s="525"/>
    </row>
    <row r="173" spans="1:11" s="328" customFormat="1" ht="24" customHeight="1">
      <c r="A173" s="331" t="s">
        <v>192</v>
      </c>
      <c r="B173" s="330" t="s">
        <v>197</v>
      </c>
      <c r="C173" s="322" t="s">
        <v>100</v>
      </c>
      <c r="D173" s="322" t="s">
        <v>48</v>
      </c>
      <c r="E173" s="322"/>
      <c r="F173" s="532">
        <v>0</v>
      </c>
      <c r="G173" s="532">
        <v>0</v>
      </c>
      <c r="H173" s="532">
        <v>0</v>
      </c>
      <c r="I173" s="532">
        <v>0</v>
      </c>
      <c r="J173" s="532">
        <v>0</v>
      </c>
      <c r="K173" s="525"/>
    </row>
    <row r="174" spans="1:11" s="328" customFormat="1" ht="24" customHeight="1">
      <c r="A174" s="331" t="s">
        <v>192</v>
      </c>
      <c r="B174" s="330" t="s">
        <v>198</v>
      </c>
      <c r="C174" s="322" t="s">
        <v>100</v>
      </c>
      <c r="D174" s="322" t="s">
        <v>48</v>
      </c>
      <c r="E174" s="322"/>
      <c r="F174" s="532">
        <v>0</v>
      </c>
      <c r="G174" s="532">
        <v>0</v>
      </c>
      <c r="H174" s="532">
        <v>0</v>
      </c>
      <c r="I174" s="532">
        <v>0</v>
      </c>
      <c r="J174" s="532">
        <v>0</v>
      </c>
      <c r="K174" s="525"/>
    </row>
    <row r="175" spans="1:11" s="328" customFormat="1" ht="24" customHeight="1">
      <c r="A175" s="331" t="s">
        <v>192</v>
      </c>
      <c r="B175" s="330" t="s">
        <v>199</v>
      </c>
      <c r="C175" s="322" t="s">
        <v>100</v>
      </c>
      <c r="D175" s="322" t="s">
        <v>48</v>
      </c>
      <c r="E175" s="322"/>
      <c r="F175" s="532">
        <v>0</v>
      </c>
      <c r="G175" s="532">
        <v>0</v>
      </c>
      <c r="H175" s="532">
        <v>0</v>
      </c>
      <c r="I175" s="532">
        <v>0</v>
      </c>
      <c r="J175" s="532">
        <v>0</v>
      </c>
      <c r="K175" s="525"/>
    </row>
    <row r="176" spans="1:11" s="328" customFormat="1" ht="24" customHeight="1">
      <c r="A176" s="331" t="s">
        <v>192</v>
      </c>
      <c r="B176" s="330" t="s">
        <v>200</v>
      </c>
      <c r="C176" s="322" t="s">
        <v>100</v>
      </c>
      <c r="D176" s="322" t="s">
        <v>48</v>
      </c>
      <c r="E176" s="322"/>
      <c r="F176" s="532">
        <v>0</v>
      </c>
      <c r="G176" s="532">
        <v>0</v>
      </c>
      <c r="H176" s="532">
        <v>0</v>
      </c>
      <c r="I176" s="532">
        <v>0</v>
      </c>
      <c r="J176" s="532">
        <v>0</v>
      </c>
      <c r="K176" s="525"/>
    </row>
    <row r="177" spans="1:63" s="328" customFormat="1" ht="24" customHeight="1">
      <c r="A177" s="331" t="s">
        <v>192</v>
      </c>
      <c r="B177" s="330" t="s">
        <v>201</v>
      </c>
      <c r="C177" s="322" t="s">
        <v>100</v>
      </c>
      <c r="D177" s="322" t="s">
        <v>48</v>
      </c>
      <c r="E177" s="322"/>
      <c r="F177" s="532">
        <v>0</v>
      </c>
      <c r="G177" s="532">
        <v>0</v>
      </c>
      <c r="H177" s="532">
        <v>0</v>
      </c>
      <c r="I177" s="532">
        <v>0</v>
      </c>
      <c r="J177" s="532">
        <v>0</v>
      </c>
      <c r="K177" s="525"/>
    </row>
    <row r="178" spans="1:63" s="328" customFormat="1" ht="24" customHeight="1">
      <c r="A178" s="331" t="s">
        <v>192</v>
      </c>
      <c r="B178" s="330" t="s">
        <v>202</v>
      </c>
      <c r="C178" s="322" t="s">
        <v>100</v>
      </c>
      <c r="D178" s="322" t="s">
        <v>48</v>
      </c>
      <c r="E178" s="322"/>
      <c r="F178" s="532">
        <v>0</v>
      </c>
      <c r="G178" s="532">
        <v>0</v>
      </c>
      <c r="H178" s="532">
        <v>0</v>
      </c>
      <c r="I178" s="532">
        <v>0</v>
      </c>
      <c r="J178" s="532">
        <v>0</v>
      </c>
      <c r="K178" s="525"/>
    </row>
    <row r="179" spans="1:63" s="328" customFormat="1" ht="24" customHeight="1">
      <c r="A179" s="331" t="s">
        <v>192</v>
      </c>
      <c r="B179" s="330" t="s">
        <v>203</v>
      </c>
      <c r="C179" s="322" t="s">
        <v>100</v>
      </c>
      <c r="D179" s="322" t="s">
        <v>48</v>
      </c>
      <c r="E179" s="322"/>
      <c r="F179" s="532">
        <v>0</v>
      </c>
      <c r="G179" s="532">
        <v>0</v>
      </c>
      <c r="H179" s="532">
        <v>0</v>
      </c>
      <c r="I179" s="532">
        <v>0</v>
      </c>
      <c r="J179" s="532">
        <v>0</v>
      </c>
      <c r="K179" s="525"/>
    </row>
    <row r="180" spans="1:63" s="328" customFormat="1" ht="24" customHeight="1">
      <c r="A180" s="331" t="s">
        <v>192</v>
      </c>
      <c r="B180" s="330" t="s">
        <v>204</v>
      </c>
      <c r="C180" s="322" t="s">
        <v>100</v>
      </c>
      <c r="D180" s="322" t="s">
        <v>48</v>
      </c>
      <c r="E180" s="322"/>
      <c r="F180" s="532">
        <v>0</v>
      </c>
      <c r="G180" s="532">
        <v>0</v>
      </c>
      <c r="H180" s="532">
        <v>0</v>
      </c>
      <c r="I180" s="532">
        <v>0</v>
      </c>
      <c r="J180" s="532">
        <v>0</v>
      </c>
      <c r="K180" s="525"/>
    </row>
    <row r="181" spans="1:63" s="328" customFormat="1" ht="24" customHeight="1">
      <c r="A181" s="331" t="s">
        <v>192</v>
      </c>
      <c r="B181" s="330" t="s">
        <v>205</v>
      </c>
      <c r="C181" s="322" t="s">
        <v>100</v>
      </c>
      <c r="D181" s="322" t="s">
        <v>48</v>
      </c>
      <c r="E181" s="322"/>
      <c r="F181" s="532">
        <v>0</v>
      </c>
      <c r="G181" s="532">
        <v>0</v>
      </c>
      <c r="H181" s="532">
        <v>0</v>
      </c>
      <c r="I181" s="532">
        <v>0</v>
      </c>
      <c r="J181" s="532">
        <v>0</v>
      </c>
      <c r="K181" s="525"/>
    </row>
    <row r="182" spans="1:63" s="328" customFormat="1" ht="24" customHeight="1">
      <c r="A182" s="331" t="s">
        <v>192</v>
      </c>
      <c r="B182" s="330" t="s">
        <v>206</v>
      </c>
      <c r="C182" s="322" t="s">
        <v>100</v>
      </c>
      <c r="D182" s="322" t="s">
        <v>48</v>
      </c>
      <c r="E182" s="322"/>
      <c r="F182" s="532">
        <v>0</v>
      </c>
      <c r="G182" s="532">
        <v>0</v>
      </c>
      <c r="H182" s="532">
        <v>0</v>
      </c>
      <c r="I182" s="532">
        <v>0</v>
      </c>
      <c r="J182" s="532">
        <v>0</v>
      </c>
      <c r="K182" s="525"/>
    </row>
    <row r="183" spans="1:63" s="328" customFormat="1" ht="24" customHeight="1">
      <c r="A183" s="171" t="s">
        <v>207</v>
      </c>
      <c r="B183" s="330" t="s">
        <v>208</v>
      </c>
      <c r="C183" s="322" t="s">
        <v>100</v>
      </c>
      <c r="D183" s="322" t="s">
        <v>48</v>
      </c>
      <c r="E183" s="322"/>
      <c r="F183" s="532">
        <v>630.70000000000005</v>
      </c>
      <c r="G183" s="532">
        <v>630.70000000000005</v>
      </c>
      <c r="H183" s="532">
        <v>630.70000000000005</v>
      </c>
      <c r="I183" s="532">
        <v>630.70000000000005</v>
      </c>
      <c r="J183" s="532">
        <v>630.70000000000005</v>
      </c>
      <c r="K183" s="523"/>
      <c r="L183" s="324"/>
      <c r="N183" s="322"/>
      <c r="O183" s="340"/>
      <c r="P183" s="340"/>
      <c r="Q183" s="340"/>
      <c r="R183" s="340"/>
      <c r="S183" s="340"/>
      <c r="T183" s="324"/>
      <c r="U183" s="324"/>
      <c r="V183" s="324"/>
      <c r="W183" s="322"/>
      <c r="X183" s="340"/>
      <c r="Y183" s="340"/>
      <c r="Z183" s="340"/>
      <c r="AA183" s="340"/>
      <c r="AB183" s="340"/>
      <c r="AC183" s="324"/>
      <c r="AD183" s="322"/>
      <c r="AE183" s="340"/>
      <c r="AF183" s="340"/>
      <c r="AG183" s="340"/>
      <c r="AH183" s="340"/>
      <c r="AI183" s="340"/>
      <c r="AJ183" s="324"/>
      <c r="AK183" s="322"/>
      <c r="AL183" s="340"/>
      <c r="AM183" s="340"/>
      <c r="AN183" s="340"/>
      <c r="AO183" s="340"/>
      <c r="AP183" s="340"/>
      <c r="AQ183" s="324"/>
      <c r="AR183" s="322"/>
      <c r="AS183" s="340"/>
      <c r="AT183" s="340"/>
      <c r="AU183" s="340"/>
      <c r="AV183" s="340"/>
      <c r="AW183" s="340"/>
      <c r="AX183" s="324"/>
      <c r="AY183" s="322"/>
      <c r="AZ183" s="340"/>
      <c r="BA183" s="340"/>
      <c r="BB183" s="340"/>
      <c r="BC183" s="340"/>
      <c r="BD183" s="340"/>
      <c r="BE183" s="324"/>
      <c r="BF183" s="322"/>
      <c r="BG183" s="340"/>
      <c r="BH183" s="340"/>
      <c r="BI183" s="340"/>
      <c r="BJ183" s="340"/>
      <c r="BK183" s="340"/>
    </row>
    <row r="184" spans="1:63" s="328" customFormat="1" ht="24" customHeight="1">
      <c r="A184" s="191" t="s">
        <v>209</v>
      </c>
      <c r="B184" s="330" t="s">
        <v>210</v>
      </c>
      <c r="C184" s="322" t="s">
        <v>211</v>
      </c>
      <c r="D184" s="322" t="s">
        <v>48</v>
      </c>
      <c r="E184" s="322"/>
      <c r="F184" s="532">
        <v>9.1300000000000008</v>
      </c>
      <c r="G184" s="532">
        <v>9.1300000000000008</v>
      </c>
      <c r="H184" s="532">
        <v>9.1300000000000008</v>
      </c>
      <c r="I184" s="532">
        <v>9.1300000000000008</v>
      </c>
      <c r="J184" s="532">
        <v>9.1300000000000008</v>
      </c>
      <c r="K184" s="525"/>
    </row>
    <row r="185" spans="1:63" s="328" customFormat="1" ht="24" customHeight="1">
      <c r="A185" s="191" t="s">
        <v>212</v>
      </c>
      <c r="B185" s="330" t="s">
        <v>213</v>
      </c>
      <c r="C185" s="322" t="s">
        <v>100</v>
      </c>
      <c r="D185" s="322" t="s">
        <v>48</v>
      </c>
      <c r="E185" s="322"/>
      <c r="F185" s="532">
        <v>1.07</v>
      </c>
      <c r="G185" s="532">
        <v>1.07</v>
      </c>
      <c r="H185" s="532">
        <v>1.07</v>
      </c>
      <c r="I185" s="532">
        <v>1.07</v>
      </c>
      <c r="J185" s="532">
        <v>1.07</v>
      </c>
      <c r="K185" s="525"/>
    </row>
    <row r="186" spans="1:63" s="328" customFormat="1" ht="24" customHeight="1">
      <c r="A186" s="191" t="s">
        <v>214</v>
      </c>
      <c r="B186" s="330" t="s">
        <v>215</v>
      </c>
      <c r="C186" s="322" t="s">
        <v>100</v>
      </c>
      <c r="D186" s="322" t="s">
        <v>48</v>
      </c>
      <c r="E186" s="322"/>
      <c r="F186" s="532">
        <v>13.35</v>
      </c>
      <c r="G186" s="532">
        <v>13.35</v>
      </c>
      <c r="H186" s="532">
        <v>13.35</v>
      </c>
      <c r="I186" s="532">
        <v>13.35</v>
      </c>
      <c r="J186" s="532">
        <v>13.35</v>
      </c>
      <c r="K186" s="525"/>
    </row>
    <row r="187" spans="1:63" s="328" customFormat="1" ht="24" customHeight="1">
      <c r="A187" s="191" t="s">
        <v>216</v>
      </c>
      <c r="B187" s="330" t="s">
        <v>217</v>
      </c>
      <c r="C187" s="322" t="s">
        <v>211</v>
      </c>
      <c r="D187" s="322" t="s">
        <v>48</v>
      </c>
      <c r="E187" s="322"/>
      <c r="F187" s="532">
        <v>8.7899999999999991</v>
      </c>
      <c r="G187" s="532">
        <v>8.7899999999999991</v>
      </c>
      <c r="H187" s="532">
        <v>8.7899999999999991</v>
      </c>
      <c r="I187" s="532">
        <v>8.7899999999999991</v>
      </c>
      <c r="J187" s="532">
        <v>8.7899999999999991</v>
      </c>
      <c r="K187" s="525"/>
    </row>
    <row r="188" spans="1:63" s="328" customFormat="1" ht="24" customHeight="1">
      <c r="A188" s="191" t="s">
        <v>218</v>
      </c>
      <c r="B188" s="330" t="s">
        <v>219</v>
      </c>
      <c r="C188" s="322" t="s">
        <v>100</v>
      </c>
      <c r="D188" s="322" t="s">
        <v>48</v>
      </c>
      <c r="E188" s="322"/>
      <c r="F188" s="532">
        <v>1.07</v>
      </c>
      <c r="G188" s="532">
        <v>1.07</v>
      </c>
      <c r="H188" s="532">
        <v>1.07</v>
      </c>
      <c r="I188" s="532">
        <v>1.07</v>
      </c>
      <c r="J188" s="532">
        <v>1.07</v>
      </c>
      <c r="K188" s="525"/>
    </row>
    <row r="189" spans="1:63" s="328" customFormat="1" ht="24" customHeight="1">
      <c r="A189" s="191" t="s">
        <v>220</v>
      </c>
      <c r="B189" s="330" t="s">
        <v>221</v>
      </c>
      <c r="C189" s="322" t="s">
        <v>100</v>
      </c>
      <c r="D189" s="322" t="s">
        <v>48</v>
      </c>
      <c r="E189" s="322"/>
      <c r="F189" s="532">
        <v>8.2200000000000006</v>
      </c>
      <c r="G189" s="532">
        <v>8.2200000000000006</v>
      </c>
      <c r="H189" s="532">
        <v>8.2200000000000006</v>
      </c>
      <c r="I189" s="532">
        <v>8.2200000000000006</v>
      </c>
      <c r="J189" s="532">
        <v>8.2200000000000006</v>
      </c>
      <c r="K189" s="525"/>
    </row>
    <row r="190" spans="1:63" s="328" customFormat="1" ht="24" customHeight="1">
      <c r="A190" s="171" t="s">
        <v>214</v>
      </c>
      <c r="B190" s="330" t="s">
        <v>222</v>
      </c>
      <c r="C190" s="322" t="s">
        <v>100</v>
      </c>
      <c r="D190" s="322" t="s">
        <v>48</v>
      </c>
      <c r="E190" s="322"/>
      <c r="F190" s="532">
        <v>17.809999999999999</v>
      </c>
      <c r="G190" s="532">
        <v>17.809999999999999</v>
      </c>
      <c r="H190" s="532">
        <v>17.809999999999999</v>
      </c>
      <c r="I190" s="532">
        <v>17.809999999999999</v>
      </c>
      <c r="J190" s="532">
        <v>17.809999999999999</v>
      </c>
      <c r="K190" s="525"/>
    </row>
    <row r="191" spans="1:63" s="328" customFormat="1" ht="24" customHeight="1">
      <c r="A191" s="171" t="s">
        <v>209</v>
      </c>
      <c r="B191" s="330" t="s">
        <v>223</v>
      </c>
      <c r="C191" s="322" t="s">
        <v>211</v>
      </c>
      <c r="D191" s="322" t="s">
        <v>48</v>
      </c>
      <c r="E191" s="322"/>
      <c r="F191" s="532">
        <v>9.69</v>
      </c>
      <c r="G191" s="532">
        <v>9.69</v>
      </c>
      <c r="H191" s="532">
        <v>9.69</v>
      </c>
      <c r="I191" s="532">
        <v>9.69</v>
      </c>
      <c r="J191" s="532">
        <v>9.69</v>
      </c>
      <c r="K191" s="525"/>
    </row>
    <row r="192" spans="1:63" s="328" customFormat="1" ht="24" customHeight="1">
      <c r="A192" s="171" t="s">
        <v>212</v>
      </c>
      <c r="B192" s="330" t="s">
        <v>224</v>
      </c>
      <c r="C192" s="322" t="s">
        <v>100</v>
      </c>
      <c r="D192" s="322" t="s">
        <v>48</v>
      </c>
      <c r="E192" s="322"/>
      <c r="F192" s="532">
        <v>1.07</v>
      </c>
      <c r="G192" s="532">
        <v>1.07</v>
      </c>
      <c r="H192" s="532">
        <v>1.07</v>
      </c>
      <c r="I192" s="532">
        <v>1.07</v>
      </c>
      <c r="J192" s="532">
        <v>1.07</v>
      </c>
      <c r="K192" s="525"/>
    </row>
    <row r="193" spans="1:11" s="328" customFormat="1" ht="24" customHeight="1">
      <c r="A193" s="171" t="s">
        <v>216</v>
      </c>
      <c r="B193" s="330" t="s">
        <v>225</v>
      </c>
      <c r="C193" s="322" t="s">
        <v>211</v>
      </c>
      <c r="D193" s="322" t="s">
        <v>48</v>
      </c>
      <c r="E193" s="322"/>
      <c r="F193" s="532">
        <v>9</v>
      </c>
      <c r="G193" s="532">
        <v>9</v>
      </c>
      <c r="H193" s="532">
        <v>9</v>
      </c>
      <c r="I193" s="532">
        <v>9</v>
      </c>
      <c r="J193" s="532">
        <v>9</v>
      </c>
      <c r="K193" s="525"/>
    </row>
    <row r="194" spans="1:11" s="328" customFormat="1" ht="24" customHeight="1">
      <c r="A194" s="171" t="s">
        <v>218</v>
      </c>
      <c r="B194" s="330" t="s">
        <v>226</v>
      </c>
      <c r="C194" s="322" t="s">
        <v>100</v>
      </c>
      <c r="D194" s="322" t="s">
        <v>48</v>
      </c>
      <c r="E194" s="322"/>
      <c r="F194" s="532">
        <v>1.07</v>
      </c>
      <c r="G194" s="532">
        <v>1.07</v>
      </c>
      <c r="H194" s="532">
        <v>1.07</v>
      </c>
      <c r="I194" s="532">
        <v>1.07</v>
      </c>
      <c r="J194" s="532">
        <v>1.07</v>
      </c>
      <c r="K194" s="525"/>
    </row>
    <row r="195" spans="1:11" s="328" customFormat="1" ht="24" customHeight="1">
      <c r="A195" s="171" t="s">
        <v>209</v>
      </c>
      <c r="B195" s="330" t="s">
        <v>227</v>
      </c>
      <c r="C195" s="322" t="s">
        <v>211</v>
      </c>
      <c r="D195" s="322" t="s">
        <v>48</v>
      </c>
      <c r="E195" s="322"/>
      <c r="F195" s="532">
        <v>9.2899999999999991</v>
      </c>
      <c r="G195" s="532">
        <v>9.2899999999999991</v>
      </c>
      <c r="H195" s="532">
        <v>9.2899999999999991</v>
      </c>
      <c r="I195" s="532">
        <v>9.2899999999999991</v>
      </c>
      <c r="J195" s="532">
        <v>9.2899999999999991</v>
      </c>
      <c r="K195" s="525"/>
    </row>
    <row r="196" spans="1:11" s="328" customFormat="1" ht="24" customHeight="1">
      <c r="A196" s="171" t="s">
        <v>212</v>
      </c>
      <c r="B196" s="330" t="s">
        <v>228</v>
      </c>
      <c r="C196" s="322" t="s">
        <v>100</v>
      </c>
      <c r="D196" s="322" t="s">
        <v>48</v>
      </c>
      <c r="E196" s="322"/>
      <c r="F196" s="532">
        <v>1.07</v>
      </c>
      <c r="G196" s="532">
        <v>1.07</v>
      </c>
      <c r="H196" s="532">
        <v>1.07</v>
      </c>
      <c r="I196" s="532">
        <v>1.07</v>
      </c>
      <c r="J196" s="532">
        <v>1.07</v>
      </c>
      <c r="K196" s="525"/>
    </row>
    <row r="197" spans="1:11" s="328" customFormat="1" ht="24" customHeight="1">
      <c r="A197" s="171" t="s">
        <v>216</v>
      </c>
      <c r="B197" s="330" t="s">
        <v>229</v>
      </c>
      <c r="C197" s="322" t="s">
        <v>211</v>
      </c>
      <c r="D197" s="322" t="s">
        <v>48</v>
      </c>
      <c r="E197" s="322"/>
      <c r="F197" s="532">
        <v>8.8800000000000008</v>
      </c>
      <c r="G197" s="532">
        <v>8.8800000000000008</v>
      </c>
      <c r="H197" s="532">
        <v>8.8800000000000008</v>
      </c>
      <c r="I197" s="532">
        <v>8.8800000000000008</v>
      </c>
      <c r="J197" s="532">
        <v>8.8800000000000008</v>
      </c>
      <c r="K197" s="525"/>
    </row>
    <row r="198" spans="1:11" s="328" customFormat="1" ht="24" customHeight="1">
      <c r="A198" s="171" t="s">
        <v>218</v>
      </c>
      <c r="B198" s="330" t="s">
        <v>230</v>
      </c>
      <c r="C198" s="322" t="s">
        <v>100</v>
      </c>
      <c r="D198" s="322" t="s">
        <v>48</v>
      </c>
      <c r="E198" s="322"/>
      <c r="F198" s="532">
        <v>1.07</v>
      </c>
      <c r="G198" s="532">
        <v>1.07</v>
      </c>
      <c r="H198" s="532">
        <v>1.07</v>
      </c>
      <c r="I198" s="532">
        <v>1.07</v>
      </c>
      <c r="J198" s="532">
        <v>1.07</v>
      </c>
      <c r="K198" s="525"/>
    </row>
    <row r="199" spans="1:11" s="328" customFormat="1" ht="24" customHeight="1">
      <c r="A199" s="171" t="s">
        <v>220</v>
      </c>
      <c r="B199" s="330" t="s">
        <v>231</v>
      </c>
      <c r="C199" s="322" t="s">
        <v>100</v>
      </c>
      <c r="D199" s="322" t="s">
        <v>48</v>
      </c>
      <c r="E199" s="322"/>
      <c r="F199" s="532">
        <v>7.12</v>
      </c>
      <c r="G199" s="532">
        <v>7.12</v>
      </c>
      <c r="H199" s="532">
        <v>7.12</v>
      </c>
      <c r="I199" s="532">
        <v>7.12</v>
      </c>
      <c r="J199" s="532">
        <v>7.12</v>
      </c>
      <c r="K199" s="525"/>
    </row>
    <row r="200" spans="1:11" s="328" customFormat="1" ht="24" customHeight="1">
      <c r="A200" s="171" t="s">
        <v>214</v>
      </c>
      <c r="B200" s="330" t="s">
        <v>232</v>
      </c>
      <c r="C200" s="322" t="s">
        <v>100</v>
      </c>
      <c r="D200" s="322" t="s">
        <v>48</v>
      </c>
      <c r="E200" s="322"/>
      <c r="F200" s="532">
        <v>10.68</v>
      </c>
      <c r="G200" s="532">
        <v>10.68</v>
      </c>
      <c r="H200" s="532">
        <v>10.68</v>
      </c>
      <c r="I200" s="532">
        <v>10.68</v>
      </c>
      <c r="J200" s="532">
        <v>10.68</v>
      </c>
      <c r="K200" s="525"/>
    </row>
    <row r="201" spans="1:11" s="328" customFormat="1" ht="24" customHeight="1">
      <c r="A201" s="171" t="s">
        <v>218</v>
      </c>
      <c r="B201" s="330" t="s">
        <v>233</v>
      </c>
      <c r="C201" s="322" t="s">
        <v>100</v>
      </c>
      <c r="D201" s="322" t="s">
        <v>48</v>
      </c>
      <c r="E201" s="322"/>
      <c r="F201" s="532">
        <v>3.21</v>
      </c>
      <c r="G201" s="532">
        <v>3.21</v>
      </c>
      <c r="H201" s="532">
        <v>3.21</v>
      </c>
      <c r="I201" s="532">
        <v>3.21</v>
      </c>
      <c r="J201" s="532">
        <v>3.21</v>
      </c>
      <c r="K201" s="525"/>
    </row>
    <row r="202" spans="1:11" s="328" customFormat="1" ht="24" customHeight="1">
      <c r="A202" s="171" t="s">
        <v>234</v>
      </c>
      <c r="B202" s="330" t="s">
        <v>235</v>
      </c>
      <c r="C202" s="322" t="s">
        <v>211</v>
      </c>
      <c r="D202" s="322" t="s">
        <v>48</v>
      </c>
      <c r="E202" s="322"/>
      <c r="F202" s="532">
        <v>3.5</v>
      </c>
      <c r="G202" s="532">
        <v>3.5</v>
      </c>
      <c r="H202" s="532">
        <v>3.5</v>
      </c>
      <c r="I202" s="532">
        <v>3.5</v>
      </c>
      <c r="J202" s="532">
        <v>3.5</v>
      </c>
      <c r="K202" s="525"/>
    </row>
    <row r="203" spans="1:11" s="328" customFormat="1" ht="24" customHeight="1">
      <c r="A203" s="171" t="s">
        <v>236</v>
      </c>
      <c r="B203" s="330" t="s">
        <v>237</v>
      </c>
      <c r="C203" s="322" t="s">
        <v>100</v>
      </c>
      <c r="D203" s="322" t="s">
        <v>48</v>
      </c>
      <c r="E203" s="322"/>
      <c r="F203" s="532">
        <v>2.14</v>
      </c>
      <c r="G203" s="532">
        <v>2.14</v>
      </c>
      <c r="H203" s="532">
        <v>2.14</v>
      </c>
      <c r="I203" s="532">
        <v>2.14</v>
      </c>
      <c r="J203" s="532">
        <v>2.14</v>
      </c>
      <c r="K203" s="525"/>
    </row>
    <row r="204" spans="1:11" s="328" customFormat="1" ht="24" customHeight="1">
      <c r="A204" s="171" t="s">
        <v>238</v>
      </c>
      <c r="B204" s="330" t="s">
        <v>239</v>
      </c>
      <c r="C204" s="322" t="s">
        <v>240</v>
      </c>
      <c r="D204" s="322" t="s">
        <v>48</v>
      </c>
      <c r="E204" s="322"/>
      <c r="F204" s="532">
        <f>593*60</f>
        <v>35580</v>
      </c>
      <c r="G204" s="532">
        <f t="shared" ref="G204:J204" si="4">593*60</f>
        <v>35580</v>
      </c>
      <c r="H204" s="532">
        <f t="shared" si="4"/>
        <v>35580</v>
      </c>
      <c r="I204" s="532">
        <f t="shared" si="4"/>
        <v>35580</v>
      </c>
      <c r="J204" s="532">
        <f t="shared" si="4"/>
        <v>35580</v>
      </c>
      <c r="K204" s="525"/>
    </row>
    <row r="205" spans="1:11" s="328" customFormat="1" ht="24" customHeight="1">
      <c r="A205" s="171" t="s">
        <v>241</v>
      </c>
      <c r="B205" s="330" t="s">
        <v>242</v>
      </c>
      <c r="C205" s="322" t="s">
        <v>240</v>
      </c>
      <c r="D205" s="322" t="s">
        <v>48</v>
      </c>
      <c r="E205" s="322"/>
      <c r="F205" s="532">
        <f>15*60</f>
        <v>900</v>
      </c>
      <c r="G205" s="532">
        <f t="shared" ref="G205:J205" si="5">15*60</f>
        <v>900</v>
      </c>
      <c r="H205" s="532">
        <f t="shared" si="5"/>
        <v>900</v>
      </c>
      <c r="I205" s="532">
        <f t="shared" si="5"/>
        <v>900</v>
      </c>
      <c r="J205" s="532">
        <f t="shared" si="5"/>
        <v>900</v>
      </c>
      <c r="K205" s="525"/>
    </row>
    <row r="206" spans="1:11" s="328" customFormat="1" ht="24" customHeight="1">
      <c r="A206" s="171" t="s">
        <v>243</v>
      </c>
      <c r="B206" s="330" t="s">
        <v>244</v>
      </c>
      <c r="C206" s="322" t="s">
        <v>240</v>
      </c>
      <c r="D206" s="322" t="s">
        <v>48</v>
      </c>
      <c r="E206" s="322"/>
      <c r="F206" s="532">
        <f>793*60</f>
        <v>47580</v>
      </c>
      <c r="G206" s="532">
        <f t="shared" ref="G206:J206" si="6">793*60</f>
        <v>47580</v>
      </c>
      <c r="H206" s="532">
        <f t="shared" si="6"/>
        <v>47580</v>
      </c>
      <c r="I206" s="532">
        <f t="shared" si="6"/>
        <v>47580</v>
      </c>
      <c r="J206" s="532">
        <f t="shared" si="6"/>
        <v>47580</v>
      </c>
      <c r="K206" s="525"/>
    </row>
    <row r="207" spans="1:11" s="328" customFormat="1" ht="24" customHeight="1">
      <c r="A207" s="171" t="s">
        <v>245</v>
      </c>
      <c r="B207" s="330" t="s">
        <v>246</v>
      </c>
      <c r="C207" s="322" t="s">
        <v>240</v>
      </c>
      <c r="D207" s="322" t="s">
        <v>48</v>
      </c>
      <c r="E207" s="322"/>
      <c r="F207" s="532">
        <f>20*60</f>
        <v>1200</v>
      </c>
      <c r="G207" s="532">
        <f t="shared" ref="G207:J207" si="7">20*60</f>
        <v>1200</v>
      </c>
      <c r="H207" s="532">
        <f t="shared" si="7"/>
        <v>1200</v>
      </c>
      <c r="I207" s="532">
        <f t="shared" si="7"/>
        <v>1200</v>
      </c>
      <c r="J207" s="532">
        <f t="shared" si="7"/>
        <v>1200</v>
      </c>
      <c r="K207" s="525"/>
    </row>
    <row r="208" spans="1:11" s="328" customFormat="1" ht="24" customHeight="1">
      <c r="A208" s="171" t="s">
        <v>247</v>
      </c>
      <c r="B208" s="330" t="s">
        <v>248</v>
      </c>
      <c r="C208" s="322" t="s">
        <v>100</v>
      </c>
      <c r="D208" s="322" t="s">
        <v>48</v>
      </c>
      <c r="E208" s="322"/>
      <c r="F208" s="532">
        <v>1.6</v>
      </c>
      <c r="G208" s="532">
        <v>1.6</v>
      </c>
      <c r="H208" s="532">
        <v>1.6</v>
      </c>
      <c r="I208" s="532">
        <v>1.6</v>
      </c>
      <c r="J208" s="532">
        <v>1.6</v>
      </c>
      <c r="K208" s="525"/>
    </row>
    <row r="209" spans="1:63" s="328" customFormat="1" ht="24" customHeight="1">
      <c r="A209" s="171" t="s">
        <v>249</v>
      </c>
      <c r="B209" s="330" t="s">
        <v>250</v>
      </c>
      <c r="C209" s="322" t="s">
        <v>100</v>
      </c>
      <c r="D209" s="322" t="s">
        <v>48</v>
      </c>
      <c r="E209" s="322"/>
      <c r="F209" s="532">
        <v>1.6</v>
      </c>
      <c r="G209" s="532">
        <v>1.6</v>
      </c>
      <c r="H209" s="532">
        <v>1.6</v>
      </c>
      <c r="I209" s="532">
        <v>1.6</v>
      </c>
      <c r="J209" s="532">
        <v>1.6</v>
      </c>
      <c r="K209" s="525"/>
      <c r="L209" s="324"/>
      <c r="M209" s="324"/>
      <c r="N209" s="322"/>
      <c r="O209" s="340"/>
      <c r="P209" s="340"/>
      <c r="Q209" s="340"/>
      <c r="R209" s="340"/>
      <c r="S209" s="340"/>
      <c r="T209" s="324"/>
      <c r="U209" s="324"/>
      <c r="V209" s="324"/>
      <c r="W209" s="322"/>
      <c r="X209" s="340"/>
      <c r="Y209" s="340"/>
      <c r="Z209" s="340"/>
      <c r="AA209" s="340"/>
      <c r="AB209" s="340"/>
      <c r="AC209" s="324"/>
      <c r="AD209" s="322"/>
      <c r="AE209" s="340"/>
      <c r="AF209" s="340"/>
      <c r="AG209" s="340"/>
      <c r="AH209" s="340"/>
      <c r="AI209" s="340"/>
      <c r="AJ209" s="324"/>
      <c r="AK209" s="322"/>
      <c r="AL209" s="340"/>
      <c r="AM209" s="340"/>
      <c r="AN209" s="340"/>
      <c r="AO209" s="340"/>
      <c r="AP209" s="340"/>
      <c r="AQ209" s="324"/>
      <c r="AR209" s="322"/>
      <c r="AS209" s="340"/>
      <c r="AT209" s="340"/>
      <c r="AU209" s="340"/>
      <c r="AV209" s="340"/>
      <c r="AW209" s="340"/>
      <c r="AX209" s="324"/>
      <c r="AY209" s="322"/>
      <c r="AZ209" s="340"/>
      <c r="BA209" s="340"/>
      <c r="BB209" s="340"/>
      <c r="BC209" s="340"/>
      <c r="BD209" s="340"/>
      <c r="BE209" s="324"/>
      <c r="BF209" s="322"/>
      <c r="BG209" s="340"/>
      <c r="BH209" s="340"/>
      <c r="BI209" s="340"/>
      <c r="BJ209" s="340"/>
      <c r="BK209" s="340"/>
    </row>
    <row r="210" spans="1:63" s="328" customFormat="1" ht="24" customHeight="1">
      <c r="A210" s="171" t="s">
        <v>251</v>
      </c>
      <c r="B210" s="330" t="s">
        <v>252</v>
      </c>
      <c r="C210" s="322" t="s">
        <v>211</v>
      </c>
      <c r="D210" s="322" t="s">
        <v>48</v>
      </c>
      <c r="E210" s="322"/>
      <c r="F210" s="532">
        <v>5</v>
      </c>
      <c r="G210" s="532">
        <v>5</v>
      </c>
      <c r="H210" s="532">
        <v>5</v>
      </c>
      <c r="I210" s="532">
        <v>5</v>
      </c>
      <c r="J210" s="532">
        <v>5</v>
      </c>
      <c r="K210" s="525"/>
      <c r="L210" s="324"/>
      <c r="M210" s="324"/>
      <c r="N210" s="322"/>
      <c r="O210" s="340"/>
      <c r="P210" s="340"/>
      <c r="Q210" s="340"/>
      <c r="R210" s="340"/>
      <c r="S210" s="340"/>
      <c r="T210" s="324"/>
      <c r="U210" s="324"/>
      <c r="V210" s="324"/>
      <c r="W210" s="322"/>
      <c r="X210" s="340"/>
      <c r="Y210" s="340"/>
      <c r="Z210" s="340"/>
      <c r="AA210" s="340"/>
      <c r="AB210" s="340"/>
      <c r="AC210" s="324"/>
      <c r="AD210" s="322"/>
      <c r="AE210" s="340"/>
      <c r="AF210" s="340"/>
      <c r="AG210" s="340"/>
      <c r="AH210" s="340"/>
      <c r="AI210" s="340"/>
      <c r="AJ210" s="324"/>
      <c r="AK210" s="322"/>
      <c r="AL210" s="340"/>
      <c r="AM210" s="340"/>
      <c r="AN210" s="340"/>
      <c r="AO210" s="340"/>
      <c r="AP210" s="340"/>
      <c r="AQ210" s="324"/>
      <c r="AR210" s="322"/>
      <c r="AS210" s="340"/>
      <c r="AT210" s="340"/>
      <c r="AU210" s="340"/>
      <c r="AV210" s="340"/>
      <c r="AW210" s="340"/>
      <c r="AX210" s="324"/>
      <c r="AY210" s="322"/>
      <c r="AZ210" s="340"/>
      <c r="BA210" s="340"/>
      <c r="BB210" s="340"/>
      <c r="BC210" s="340"/>
      <c r="BD210" s="340"/>
      <c r="BE210" s="324"/>
      <c r="BF210" s="322"/>
      <c r="BG210" s="340"/>
      <c r="BH210" s="340"/>
      <c r="BI210" s="340"/>
      <c r="BJ210" s="340"/>
      <c r="BK210" s="340"/>
    </row>
    <row r="211" spans="1:63" s="328" customFormat="1" ht="24" customHeight="1">
      <c r="A211" s="171" t="s">
        <v>253</v>
      </c>
      <c r="B211" s="330" t="s">
        <v>254</v>
      </c>
      <c r="C211" s="322" t="s">
        <v>255</v>
      </c>
      <c r="D211" s="322" t="s">
        <v>48</v>
      </c>
      <c r="E211" s="322"/>
      <c r="F211" s="532">
        <v>0.5</v>
      </c>
      <c r="G211" s="532">
        <v>0.5</v>
      </c>
      <c r="H211" s="532">
        <v>0.5</v>
      </c>
      <c r="I211" s="532">
        <v>0.5</v>
      </c>
      <c r="J211" s="532">
        <v>0.5</v>
      </c>
      <c r="K211" s="525"/>
      <c r="L211" s="324"/>
      <c r="M211" s="324"/>
      <c r="N211" s="322"/>
      <c r="O211" s="340"/>
      <c r="P211" s="340"/>
      <c r="Q211" s="340"/>
      <c r="R211" s="340"/>
      <c r="S211" s="340"/>
      <c r="T211" s="324"/>
      <c r="U211" s="324"/>
      <c r="V211" s="324"/>
      <c r="W211" s="322"/>
      <c r="X211" s="340"/>
      <c r="Y211" s="340"/>
      <c r="Z211" s="340"/>
      <c r="AA211" s="340"/>
      <c r="AB211" s="340"/>
      <c r="AC211" s="324"/>
      <c r="AD211" s="322"/>
      <c r="AE211" s="340"/>
      <c r="AF211" s="340"/>
      <c r="AG211" s="340"/>
      <c r="AH211" s="340"/>
      <c r="AI211" s="340"/>
      <c r="AJ211" s="324"/>
      <c r="AK211" s="322"/>
      <c r="AL211" s="340"/>
      <c r="AM211" s="340"/>
      <c r="AN211" s="340"/>
      <c r="AO211" s="340"/>
      <c r="AP211" s="340"/>
      <c r="AQ211" s="324"/>
      <c r="AR211" s="322"/>
      <c r="AS211" s="340"/>
      <c r="AT211" s="340"/>
      <c r="AU211" s="340"/>
      <c r="AV211" s="340"/>
      <c r="AW211" s="340"/>
      <c r="AX211" s="324"/>
      <c r="AY211" s="322"/>
      <c r="AZ211" s="340"/>
      <c r="BA211" s="340"/>
      <c r="BB211" s="340"/>
      <c r="BC211" s="340"/>
      <c r="BD211" s="340"/>
      <c r="BE211" s="324"/>
      <c r="BF211" s="322"/>
      <c r="BG211" s="340"/>
      <c r="BH211" s="340"/>
      <c r="BI211" s="340"/>
      <c r="BJ211" s="340"/>
      <c r="BK211" s="340"/>
    </row>
    <row r="212" spans="1:63" s="328" customFormat="1" ht="24" customHeight="1">
      <c r="A212" s="171" t="s">
        <v>256</v>
      </c>
      <c r="B212" s="330" t="s">
        <v>257</v>
      </c>
      <c r="C212" s="322" t="s">
        <v>258</v>
      </c>
      <c r="D212" s="322" t="s">
        <v>48</v>
      </c>
      <c r="E212" s="322"/>
      <c r="F212" s="536">
        <v>9.5000000000000001E-2</v>
      </c>
      <c r="G212" s="536">
        <v>9.5000000000000001E-2</v>
      </c>
      <c r="H212" s="536">
        <v>9.5000000000000001E-2</v>
      </c>
      <c r="I212" s="536">
        <v>9.5000000000000001E-2</v>
      </c>
      <c r="J212" s="536">
        <v>9.5000000000000001E-2</v>
      </c>
      <c r="K212" s="525"/>
      <c r="L212" s="324"/>
      <c r="M212" s="324"/>
      <c r="N212" s="322"/>
      <c r="O212" s="332"/>
      <c r="P212" s="332"/>
      <c r="Q212" s="332"/>
      <c r="R212" s="332"/>
      <c r="S212" s="332"/>
      <c r="T212" s="324"/>
      <c r="U212" s="324"/>
      <c r="V212" s="324"/>
      <c r="W212" s="322"/>
      <c r="X212" s="332"/>
      <c r="Y212" s="332"/>
      <c r="Z212" s="332"/>
      <c r="AA212" s="332"/>
      <c r="AB212" s="332"/>
      <c r="AC212" s="324"/>
      <c r="AD212" s="322"/>
      <c r="AE212" s="332"/>
      <c r="AF212" s="332"/>
      <c r="AG212" s="332"/>
      <c r="AH212" s="332"/>
      <c r="AI212" s="332"/>
      <c r="AJ212" s="324"/>
      <c r="AK212" s="322"/>
      <c r="AL212" s="332"/>
      <c r="AM212" s="332"/>
      <c r="AN212" s="332"/>
      <c r="AO212" s="332"/>
      <c r="AP212" s="332"/>
      <c r="AQ212" s="324"/>
      <c r="AR212" s="322"/>
      <c r="AS212" s="332"/>
      <c r="AT212" s="332"/>
      <c r="AU212" s="332"/>
      <c r="AV212" s="332"/>
      <c r="AW212" s="332"/>
      <c r="AX212" s="324"/>
      <c r="AY212" s="322"/>
      <c r="AZ212" s="332"/>
      <c r="BA212" s="332"/>
      <c r="BB212" s="332"/>
      <c r="BC212" s="332"/>
      <c r="BD212" s="332"/>
      <c r="BE212" s="324"/>
      <c r="BF212" s="322"/>
      <c r="BG212" s="332"/>
      <c r="BH212" s="332"/>
      <c r="BI212" s="332"/>
      <c r="BJ212" s="332"/>
      <c r="BK212" s="332"/>
    </row>
    <row r="213" spans="1:63" s="328" customFormat="1" ht="24" customHeight="1">
      <c r="A213" s="171" t="s">
        <v>259</v>
      </c>
      <c r="B213" s="330" t="s">
        <v>260</v>
      </c>
      <c r="C213" s="322" t="s">
        <v>258</v>
      </c>
      <c r="D213" s="322" t="s">
        <v>48</v>
      </c>
      <c r="E213" s="322"/>
      <c r="F213" s="536">
        <v>0.16</v>
      </c>
      <c r="G213" s="536">
        <v>0.16</v>
      </c>
      <c r="H213" s="536">
        <v>0.16</v>
      </c>
      <c r="I213" s="536">
        <v>0.16</v>
      </c>
      <c r="J213" s="536">
        <v>0.16</v>
      </c>
      <c r="K213" s="525"/>
      <c r="L213" s="324"/>
      <c r="M213" s="324"/>
      <c r="N213" s="322"/>
      <c r="O213" s="332"/>
      <c r="P213" s="332"/>
      <c r="Q213" s="332"/>
      <c r="R213" s="332"/>
      <c r="S213" s="332"/>
      <c r="T213" s="324"/>
      <c r="U213" s="324"/>
      <c r="V213" s="324"/>
      <c r="W213" s="322"/>
      <c r="X213" s="332"/>
      <c r="Y213" s="332"/>
      <c r="Z213" s="332"/>
      <c r="AA213" s="332"/>
      <c r="AB213" s="332"/>
      <c r="AC213" s="324"/>
      <c r="AD213" s="322"/>
      <c r="AE213" s="332"/>
      <c r="AF213" s="332"/>
      <c r="AG213" s="332"/>
      <c r="AH213" s="332"/>
      <c r="AI213" s="332"/>
      <c r="AJ213" s="324"/>
      <c r="AK213" s="322"/>
      <c r="AL213" s="332"/>
      <c r="AM213" s="332"/>
      <c r="AN213" s="332"/>
      <c r="AO213" s="332"/>
      <c r="AP213" s="332"/>
      <c r="AQ213" s="324"/>
      <c r="AR213" s="322"/>
      <c r="AS213" s="332"/>
      <c r="AT213" s="332"/>
      <c r="AU213" s="332"/>
      <c r="AV213" s="332"/>
      <c r="AW213" s="332"/>
      <c r="AX213" s="324"/>
      <c r="AY213" s="322"/>
      <c r="AZ213" s="332"/>
      <c r="BA213" s="332"/>
      <c r="BB213" s="332"/>
      <c r="BC213" s="332"/>
      <c r="BD213" s="332"/>
      <c r="BE213" s="324"/>
      <c r="BF213" s="322"/>
      <c r="BG213" s="332"/>
      <c r="BH213" s="332"/>
      <c r="BI213" s="332"/>
      <c r="BJ213" s="332"/>
      <c r="BK213" s="332"/>
    </row>
    <row r="214" spans="1:63" s="328" customFormat="1" ht="24" customHeight="1">
      <c r="A214" s="171" t="s">
        <v>261</v>
      </c>
      <c r="B214" s="330" t="s">
        <v>289</v>
      </c>
      <c r="C214" s="322" t="s">
        <v>258</v>
      </c>
      <c r="D214" s="322" t="s">
        <v>48</v>
      </c>
      <c r="E214" s="322"/>
      <c r="F214" s="532">
        <v>16.03</v>
      </c>
      <c r="G214" s="532">
        <v>16.03</v>
      </c>
      <c r="H214" s="532">
        <v>16.03</v>
      </c>
      <c r="I214" s="532">
        <v>16.03</v>
      </c>
      <c r="J214" s="532">
        <v>16.03</v>
      </c>
      <c r="K214" s="525"/>
      <c r="L214" s="324"/>
      <c r="M214" s="324"/>
      <c r="N214" s="322"/>
      <c r="O214" s="332"/>
      <c r="P214" s="332"/>
      <c r="Q214" s="332"/>
      <c r="R214" s="332"/>
      <c r="S214" s="332"/>
      <c r="T214" s="324"/>
      <c r="U214" s="324"/>
      <c r="V214" s="324"/>
      <c r="W214" s="322"/>
      <c r="X214" s="332"/>
      <c r="Y214" s="332"/>
      <c r="Z214" s="332"/>
      <c r="AA214" s="332"/>
      <c r="AB214" s="332"/>
      <c r="AC214" s="324"/>
      <c r="AD214" s="322"/>
      <c r="AE214" s="332"/>
      <c r="AF214" s="332"/>
      <c r="AG214" s="332"/>
      <c r="AH214" s="332"/>
      <c r="AI214" s="332"/>
      <c r="AJ214" s="324"/>
      <c r="AK214" s="322"/>
      <c r="AL214" s="332"/>
      <c r="AM214" s="332"/>
      <c r="AN214" s="332"/>
      <c r="AO214" s="332"/>
      <c r="AP214" s="332"/>
      <c r="AQ214" s="324"/>
      <c r="AR214" s="322"/>
      <c r="AS214" s="332"/>
      <c r="AT214" s="332"/>
      <c r="AU214" s="332"/>
      <c r="AV214" s="332"/>
      <c r="AW214" s="332"/>
      <c r="AX214" s="324"/>
      <c r="AY214" s="322"/>
      <c r="AZ214" s="332"/>
      <c r="BA214" s="332"/>
      <c r="BB214" s="332"/>
      <c r="BC214" s="332"/>
      <c r="BD214" s="332"/>
      <c r="BE214" s="324"/>
      <c r="BF214" s="322"/>
      <c r="BG214" s="332"/>
      <c r="BH214" s="332"/>
      <c r="BI214" s="332"/>
      <c r="BJ214" s="332"/>
      <c r="BK214" s="332"/>
    </row>
    <row r="215" spans="1:63" s="328" customFormat="1" ht="24" customHeight="1">
      <c r="A215" s="331" t="s">
        <v>263</v>
      </c>
      <c r="B215" s="330" t="s">
        <v>290</v>
      </c>
      <c r="C215" s="322" t="s">
        <v>100</v>
      </c>
      <c r="D215" s="322" t="s">
        <v>48</v>
      </c>
      <c r="E215" s="322"/>
      <c r="F215" s="532">
        <v>1.6</v>
      </c>
      <c r="G215" s="532">
        <v>1.6</v>
      </c>
      <c r="H215" s="532">
        <v>1.6</v>
      </c>
      <c r="I215" s="532">
        <v>1.6</v>
      </c>
      <c r="J215" s="532">
        <v>1.6</v>
      </c>
      <c r="K215" s="525"/>
    </row>
    <row r="216" spans="1:63" s="328" customFormat="1" ht="24" customHeight="1">
      <c r="A216" s="331" t="s">
        <v>236</v>
      </c>
      <c r="B216" s="330" t="s">
        <v>291</v>
      </c>
      <c r="C216" s="322" t="s">
        <v>100</v>
      </c>
      <c r="D216" s="322" t="s">
        <v>48</v>
      </c>
      <c r="E216" s="537"/>
      <c r="F216" s="532">
        <v>16.03</v>
      </c>
      <c r="G216" s="532">
        <v>16.03</v>
      </c>
      <c r="H216" s="532">
        <v>16.03</v>
      </c>
      <c r="I216" s="532">
        <v>16.03</v>
      </c>
      <c r="J216" s="532">
        <v>16.03</v>
      </c>
      <c r="K216" s="525"/>
    </row>
    <row r="217" spans="1:63" s="328" customFormat="1" ht="24" customHeight="1">
      <c r="A217" s="331" t="s">
        <v>263</v>
      </c>
      <c r="B217" s="330" t="s">
        <v>292</v>
      </c>
      <c r="C217" s="322" t="s">
        <v>100</v>
      </c>
      <c r="D217" s="322" t="s">
        <v>48</v>
      </c>
      <c r="E217" s="322"/>
      <c r="F217" s="532">
        <v>1.6</v>
      </c>
      <c r="G217" s="532">
        <v>1.6</v>
      </c>
      <c r="H217" s="532">
        <v>1.6</v>
      </c>
      <c r="I217" s="532">
        <v>1.6</v>
      </c>
      <c r="J217" s="532">
        <v>1.6</v>
      </c>
      <c r="K217" s="525"/>
    </row>
    <row r="218" spans="1:63" s="328" customFormat="1" ht="24" customHeight="1">
      <c r="A218" s="331" t="s">
        <v>236</v>
      </c>
      <c r="B218" s="330" t="s">
        <v>293</v>
      </c>
      <c r="C218" s="322" t="s">
        <v>100</v>
      </c>
      <c r="D218" s="322" t="s">
        <v>48</v>
      </c>
      <c r="E218" s="322"/>
      <c r="F218" s="532">
        <v>26.71</v>
      </c>
      <c r="G218" s="532">
        <v>26.71</v>
      </c>
      <c r="H218" s="532">
        <v>26.71</v>
      </c>
      <c r="I218" s="532">
        <v>26.71</v>
      </c>
      <c r="J218" s="532">
        <v>26.71</v>
      </c>
      <c r="K218" s="525"/>
    </row>
    <row r="219" spans="1:63" s="328" customFormat="1" ht="24" customHeight="1">
      <c r="A219" s="191" t="s">
        <v>268</v>
      </c>
      <c r="B219" s="330" t="s">
        <v>269</v>
      </c>
      <c r="C219" s="322" t="s">
        <v>255</v>
      </c>
      <c r="D219" s="322" t="s">
        <v>48</v>
      </c>
      <c r="E219" s="322"/>
      <c r="F219" s="538">
        <v>0.75</v>
      </c>
      <c r="G219" s="538">
        <v>0.75</v>
      </c>
      <c r="H219" s="538">
        <v>0.75</v>
      </c>
      <c r="I219" s="538">
        <v>0.75</v>
      </c>
      <c r="J219" s="538">
        <v>0.75</v>
      </c>
      <c r="K219" s="525"/>
    </row>
    <row r="220" spans="1:63" s="328" customFormat="1" ht="24" customHeight="1">
      <c r="A220" s="191" t="s">
        <v>270</v>
      </c>
      <c r="B220" s="330" t="s">
        <v>271</v>
      </c>
      <c r="C220" s="322" t="s">
        <v>255</v>
      </c>
      <c r="D220" s="322" t="s">
        <v>48</v>
      </c>
      <c r="E220" s="322"/>
      <c r="F220" s="538">
        <v>0.9</v>
      </c>
      <c r="G220" s="538">
        <v>0.9</v>
      </c>
      <c r="H220" s="538">
        <v>0.9</v>
      </c>
      <c r="I220" s="538">
        <v>0.9</v>
      </c>
      <c r="J220" s="538">
        <v>0.9</v>
      </c>
      <c r="K220" s="525"/>
    </row>
    <row r="221" spans="1:63" ht="24" customHeight="1">
      <c r="A221" s="171" t="s">
        <v>272</v>
      </c>
      <c r="B221" s="330" t="s">
        <v>294</v>
      </c>
      <c r="C221" s="322" t="s">
        <v>100</v>
      </c>
      <c r="D221" s="322" t="s">
        <v>48</v>
      </c>
      <c r="E221" s="532">
        <v>4.53</v>
      </c>
      <c r="F221" s="532"/>
      <c r="G221" s="532"/>
      <c r="H221" s="532"/>
      <c r="I221" s="532"/>
      <c r="J221" s="532"/>
      <c r="K221" s="526"/>
    </row>
    <row r="222" spans="1:63" s="328" customFormat="1" ht="24" customHeight="1">
      <c r="A222" s="338" t="s">
        <v>274</v>
      </c>
      <c r="B222" s="330" t="s">
        <v>275</v>
      </c>
      <c r="C222" s="322" t="s">
        <v>100</v>
      </c>
      <c r="D222" s="322" t="s">
        <v>48</v>
      </c>
      <c r="E222" s="532">
        <v>8.1</v>
      </c>
      <c r="F222" s="532"/>
      <c r="G222" s="532"/>
      <c r="H222" s="532"/>
      <c r="I222" s="532"/>
      <c r="J222" s="532"/>
      <c r="K222" s="526"/>
    </row>
    <row r="223" spans="1:63" s="328" customFormat="1" ht="24" customHeight="1">
      <c r="A223" s="171" t="s">
        <v>276</v>
      </c>
      <c r="B223" s="330" t="s">
        <v>277</v>
      </c>
      <c r="C223" s="322" t="s">
        <v>100</v>
      </c>
      <c r="D223" s="322" t="s">
        <v>48</v>
      </c>
      <c r="E223" s="322"/>
      <c r="F223" s="532">
        <v>12.2</v>
      </c>
      <c r="G223" s="532">
        <v>12.2</v>
      </c>
      <c r="H223" s="532">
        <v>12.2</v>
      </c>
      <c r="I223" s="532">
        <v>12.2</v>
      </c>
      <c r="J223" s="532">
        <v>12.2</v>
      </c>
      <c r="K223" s="525"/>
      <c r="L223" s="324"/>
      <c r="M223" s="324"/>
      <c r="N223" s="322"/>
      <c r="O223" s="340"/>
      <c r="P223" s="340"/>
      <c r="Q223" s="340"/>
      <c r="R223" s="340"/>
      <c r="S223" s="340"/>
      <c r="T223" s="324"/>
      <c r="U223" s="324"/>
      <c r="V223" s="324"/>
      <c r="W223" s="322"/>
      <c r="X223" s="340"/>
      <c r="Y223" s="340"/>
      <c r="Z223" s="340"/>
      <c r="AA223" s="340"/>
      <c r="AB223" s="340"/>
      <c r="AC223" s="324"/>
      <c r="AD223" s="322"/>
      <c r="AE223" s="340"/>
      <c r="AF223" s="340"/>
      <c r="AG223" s="340"/>
      <c r="AH223" s="340"/>
      <c r="AI223" s="340"/>
      <c r="AJ223" s="324"/>
      <c r="AK223" s="322"/>
      <c r="AL223" s="340"/>
      <c r="AM223" s="340"/>
      <c r="AN223" s="340"/>
      <c r="AO223" s="340"/>
      <c r="AP223" s="340"/>
      <c r="AQ223" s="324"/>
      <c r="AR223" s="322"/>
      <c r="AS223" s="340"/>
      <c r="AT223" s="340"/>
      <c r="AU223" s="340"/>
      <c r="AV223" s="340"/>
      <c r="AW223" s="340"/>
      <c r="AX223" s="324"/>
      <c r="AY223" s="322"/>
      <c r="AZ223" s="340"/>
      <c r="BA223" s="340"/>
      <c r="BB223" s="340"/>
      <c r="BC223" s="340"/>
      <c r="BD223" s="340"/>
      <c r="BE223" s="324"/>
      <c r="BF223" s="322"/>
      <c r="BG223" s="340"/>
      <c r="BH223" s="340"/>
      <c r="BI223" s="340"/>
      <c r="BJ223" s="340"/>
      <c r="BK223" s="340"/>
    </row>
    <row r="224" spans="1:63" s="328" customFormat="1" ht="24" customHeight="1">
      <c r="A224" s="171" t="s">
        <v>278</v>
      </c>
      <c r="B224" s="330" t="s">
        <v>279</v>
      </c>
      <c r="C224" s="322" t="s">
        <v>100</v>
      </c>
      <c r="D224" s="322" t="s">
        <v>48</v>
      </c>
      <c r="E224" s="322"/>
      <c r="F224" s="532">
        <v>4.24</v>
      </c>
      <c r="G224" s="532">
        <v>4.24</v>
      </c>
      <c r="H224" s="532">
        <v>4.24</v>
      </c>
      <c r="I224" s="532">
        <v>4.24</v>
      </c>
      <c r="J224" s="532">
        <v>4.24</v>
      </c>
      <c r="K224" s="525"/>
      <c r="L224" s="324"/>
      <c r="M224" s="324"/>
      <c r="N224" s="322"/>
      <c r="O224" s="340"/>
      <c r="P224" s="340"/>
      <c r="Q224" s="340"/>
      <c r="R224" s="340"/>
      <c r="S224" s="340"/>
      <c r="T224" s="324"/>
      <c r="U224" s="324"/>
      <c r="V224" s="324"/>
      <c r="W224" s="322"/>
      <c r="X224" s="340"/>
      <c r="Y224" s="340"/>
      <c r="Z224" s="340"/>
      <c r="AA224" s="340"/>
      <c r="AB224" s="340"/>
      <c r="AC224" s="324"/>
      <c r="AD224" s="322"/>
      <c r="AE224" s="340"/>
      <c r="AF224" s="340"/>
      <c r="AG224" s="340"/>
      <c r="AH224" s="340"/>
      <c r="AI224" s="340"/>
      <c r="AJ224" s="324"/>
      <c r="AK224" s="322"/>
      <c r="AL224" s="340"/>
      <c r="AM224" s="340"/>
      <c r="AN224" s="340"/>
      <c r="AO224" s="340"/>
      <c r="AP224" s="340"/>
      <c r="AQ224" s="324"/>
      <c r="AR224" s="322"/>
      <c r="AS224" s="340"/>
      <c r="AT224" s="340"/>
      <c r="AU224" s="340"/>
      <c r="AV224" s="340"/>
      <c r="AW224" s="340"/>
      <c r="AX224" s="324"/>
      <c r="AY224" s="322"/>
      <c r="AZ224" s="340"/>
      <c r="BA224" s="340"/>
      <c r="BB224" s="340"/>
      <c r="BC224" s="340"/>
      <c r="BD224" s="340"/>
      <c r="BE224" s="324"/>
      <c r="BF224" s="322"/>
      <c r="BG224" s="340"/>
      <c r="BH224" s="340"/>
      <c r="BI224" s="340"/>
      <c r="BJ224" s="340"/>
      <c r="BK224" s="340"/>
    </row>
    <row r="225" spans="1:63" s="328" customFormat="1" ht="24" customHeight="1">
      <c r="A225" s="171" t="s">
        <v>280</v>
      </c>
      <c r="B225" s="330" t="s">
        <v>281</v>
      </c>
      <c r="C225" s="322" t="s">
        <v>100</v>
      </c>
      <c r="D225" s="322" t="s">
        <v>48</v>
      </c>
      <c r="E225" s="322"/>
      <c r="F225" s="532">
        <v>0.51</v>
      </c>
      <c r="G225" s="532">
        <v>0.51</v>
      </c>
      <c r="H225" s="532">
        <v>0.51</v>
      </c>
      <c r="I225" s="532">
        <v>0.51</v>
      </c>
      <c r="J225" s="532">
        <v>0.51</v>
      </c>
      <c r="K225" s="525"/>
      <c r="L225" s="324"/>
      <c r="M225" s="324"/>
      <c r="N225" s="322"/>
      <c r="O225" s="340"/>
      <c r="P225" s="340"/>
      <c r="Q225" s="340"/>
      <c r="R225" s="340"/>
      <c r="S225" s="340"/>
      <c r="T225" s="324"/>
      <c r="U225" s="324"/>
      <c r="V225" s="324"/>
      <c r="W225" s="322"/>
      <c r="X225" s="340"/>
      <c r="Y225" s="340"/>
      <c r="Z225" s="340"/>
      <c r="AA225" s="340"/>
      <c r="AB225" s="340"/>
      <c r="AC225" s="324"/>
      <c r="AD225" s="322"/>
      <c r="AE225" s="340"/>
      <c r="AF225" s="340"/>
      <c r="AG225" s="340"/>
      <c r="AH225" s="340"/>
      <c r="AI225" s="340"/>
      <c r="AJ225" s="324"/>
      <c r="AK225" s="322"/>
      <c r="AL225" s="340"/>
      <c r="AM225" s="340"/>
      <c r="AN225" s="340"/>
      <c r="AO225" s="340"/>
      <c r="AP225" s="340"/>
      <c r="AQ225" s="324"/>
      <c r="AR225" s="322"/>
      <c r="AS225" s="340"/>
      <c r="AT225" s="340"/>
      <c r="AU225" s="340"/>
      <c r="AV225" s="340"/>
      <c r="AW225" s="340"/>
      <c r="AX225" s="324"/>
      <c r="AY225" s="322"/>
      <c r="AZ225" s="340"/>
      <c r="BA225" s="340"/>
      <c r="BB225" s="340"/>
      <c r="BC225" s="340"/>
      <c r="BD225" s="340"/>
      <c r="BE225" s="324"/>
      <c r="BF225" s="322"/>
      <c r="BG225" s="340"/>
      <c r="BH225" s="340"/>
      <c r="BI225" s="340"/>
      <c r="BJ225" s="340"/>
      <c r="BK225" s="340"/>
    </row>
    <row r="226" spans="1:63" s="328" customFormat="1" ht="24" customHeight="1">
      <c r="A226" s="171" t="s">
        <v>282</v>
      </c>
      <c r="B226" s="330" t="s">
        <v>283</v>
      </c>
      <c r="C226" s="322" t="s">
        <v>211</v>
      </c>
      <c r="D226" s="322" t="s">
        <v>48</v>
      </c>
      <c r="E226" s="322"/>
      <c r="F226" s="532">
        <v>341.2</v>
      </c>
      <c r="G226" s="532">
        <v>341.2</v>
      </c>
      <c r="H226" s="532">
        <v>341.2</v>
      </c>
      <c r="I226" s="532">
        <v>341.2</v>
      </c>
      <c r="J226" s="532">
        <v>341.2</v>
      </c>
      <c r="K226" s="525"/>
      <c r="L226" s="324"/>
      <c r="M226" s="324"/>
      <c r="N226" s="322"/>
      <c r="O226" s="340"/>
      <c r="P226" s="340"/>
      <c r="Q226" s="340"/>
      <c r="R226" s="340"/>
      <c r="S226" s="340"/>
      <c r="T226" s="324"/>
      <c r="U226" s="324"/>
      <c r="V226" s="324"/>
      <c r="W226" s="322"/>
      <c r="X226" s="340"/>
      <c r="Y226" s="340"/>
      <c r="Z226" s="340"/>
      <c r="AA226" s="340"/>
      <c r="AB226" s="340"/>
      <c r="AC226" s="324"/>
      <c r="AD226" s="322"/>
      <c r="AE226" s="340"/>
      <c r="AF226" s="340"/>
      <c r="AG226" s="340"/>
      <c r="AH226" s="340"/>
      <c r="AI226" s="340"/>
      <c r="AJ226" s="324"/>
      <c r="AK226" s="322"/>
      <c r="AL226" s="340"/>
      <c r="AM226" s="340"/>
      <c r="AN226" s="340"/>
      <c r="AO226" s="340"/>
      <c r="AP226" s="340"/>
      <c r="AQ226" s="324"/>
      <c r="AR226" s="322"/>
      <c r="AS226" s="340"/>
      <c r="AT226" s="340"/>
      <c r="AU226" s="340"/>
      <c r="AV226" s="340"/>
      <c r="AW226" s="340"/>
      <c r="AX226" s="324"/>
      <c r="AY226" s="322"/>
      <c r="AZ226" s="340"/>
      <c r="BA226" s="340"/>
      <c r="BB226" s="340"/>
      <c r="BC226" s="340"/>
      <c r="BD226" s="340"/>
      <c r="BE226" s="324"/>
      <c r="BF226" s="322"/>
      <c r="BG226" s="340"/>
      <c r="BH226" s="340"/>
      <c r="BI226" s="340"/>
      <c r="BJ226" s="340"/>
      <c r="BK226" s="340"/>
    </row>
    <row r="227" spans="1:63" ht="24" customHeight="1">
      <c r="A227" s="321" t="s">
        <v>98</v>
      </c>
      <c r="B227" s="322" t="s">
        <v>99</v>
      </c>
      <c r="C227" s="322" t="s">
        <v>100</v>
      </c>
      <c r="D227" s="322" t="s">
        <v>50</v>
      </c>
      <c r="E227" s="322"/>
      <c r="F227" s="532">
        <v>42.1</v>
      </c>
      <c r="G227" s="532">
        <v>44.3</v>
      </c>
      <c r="H227" s="532">
        <v>45.9</v>
      </c>
      <c r="I227" s="532">
        <v>42.8</v>
      </c>
      <c r="J227" s="532">
        <v>41.3</v>
      </c>
    </row>
    <row r="228" spans="1:63" ht="24" customHeight="1">
      <c r="A228" s="329" t="s">
        <v>101</v>
      </c>
      <c r="B228" s="330" t="s">
        <v>102</v>
      </c>
      <c r="C228" s="322" t="s">
        <v>100</v>
      </c>
      <c r="D228" s="322" t="s">
        <v>50</v>
      </c>
      <c r="E228" s="322"/>
      <c r="F228" s="487"/>
      <c r="G228" s="487"/>
      <c r="H228" s="487"/>
      <c r="I228" s="487"/>
      <c r="J228" s="487"/>
      <c r="K228" s="564" t="s">
        <v>103</v>
      </c>
    </row>
    <row r="229" spans="1:63" s="326" customFormat="1" ht="24" customHeight="1">
      <c r="A229" s="329" t="s">
        <v>104</v>
      </c>
      <c r="B229" s="330" t="s">
        <v>105</v>
      </c>
      <c r="C229" s="322" t="s">
        <v>100</v>
      </c>
      <c r="D229" s="322" t="s">
        <v>50</v>
      </c>
      <c r="E229" s="322"/>
      <c r="F229" s="487"/>
      <c r="G229" s="487"/>
      <c r="H229" s="487"/>
      <c r="I229" s="487"/>
      <c r="J229" s="487"/>
      <c r="K229" s="564" t="s">
        <v>103</v>
      </c>
    </row>
    <row r="230" spans="1:63" s="326" customFormat="1" ht="24" customHeight="1">
      <c r="A230" s="329" t="s">
        <v>106</v>
      </c>
      <c r="B230" s="330" t="s">
        <v>295</v>
      </c>
      <c r="C230" s="322" t="s">
        <v>100</v>
      </c>
      <c r="D230" s="322" t="s">
        <v>50</v>
      </c>
      <c r="E230" s="322"/>
      <c r="F230" s="487"/>
      <c r="G230" s="487"/>
      <c r="H230" s="487"/>
      <c r="I230" s="487"/>
      <c r="J230" s="487"/>
      <c r="K230" s="564" t="s">
        <v>103</v>
      </c>
      <c r="P230" s="121"/>
    </row>
    <row r="231" spans="1:63" s="326" customFormat="1" ht="24" customHeight="1">
      <c r="A231" s="329" t="s">
        <v>108</v>
      </c>
      <c r="B231" s="330" t="s">
        <v>296</v>
      </c>
      <c r="C231" s="322" t="s">
        <v>100</v>
      </c>
      <c r="D231" s="322" t="s">
        <v>50</v>
      </c>
      <c r="E231" s="322"/>
      <c r="F231" s="532"/>
      <c r="G231" s="532"/>
      <c r="H231" s="532"/>
      <c r="I231" s="532"/>
      <c r="J231" s="532"/>
      <c r="K231" s="526"/>
      <c r="P231" s="121"/>
    </row>
    <row r="232" spans="1:63" s="326" customFormat="1" ht="24" customHeight="1">
      <c r="A232" s="329" t="s">
        <v>110</v>
      </c>
      <c r="B232" s="330" t="s">
        <v>297</v>
      </c>
      <c r="C232" s="322" t="s">
        <v>100</v>
      </c>
      <c r="D232" s="322" t="s">
        <v>50</v>
      </c>
      <c r="E232" s="322"/>
      <c r="F232" s="532"/>
      <c r="G232" s="532"/>
      <c r="H232" s="532"/>
      <c r="I232" s="532"/>
      <c r="J232" s="532"/>
      <c r="K232" s="526"/>
      <c r="P232" s="121"/>
    </row>
    <row r="233" spans="1:63" s="326" customFormat="1" ht="24" customHeight="1">
      <c r="A233" s="329" t="s">
        <v>112</v>
      </c>
      <c r="B233" s="330" t="s">
        <v>298</v>
      </c>
      <c r="C233" s="322" t="s">
        <v>100</v>
      </c>
      <c r="D233" s="322" t="s">
        <v>50</v>
      </c>
      <c r="E233" s="322"/>
      <c r="F233" s="532"/>
      <c r="G233" s="532"/>
      <c r="H233" s="532"/>
      <c r="I233" s="532"/>
      <c r="J233" s="532"/>
      <c r="K233" s="526"/>
      <c r="P233" s="121"/>
    </row>
    <row r="234" spans="1:63" ht="24" customHeight="1">
      <c r="A234" s="331" t="s">
        <v>114</v>
      </c>
      <c r="B234" s="330" t="s">
        <v>115</v>
      </c>
      <c r="C234" s="322" t="s">
        <v>116</v>
      </c>
      <c r="D234" s="322" t="s">
        <v>50</v>
      </c>
      <c r="E234" s="322"/>
      <c r="F234" s="532">
        <v>115.28</v>
      </c>
      <c r="G234" s="532">
        <v>115.28</v>
      </c>
      <c r="H234" s="532">
        <v>115.28</v>
      </c>
      <c r="I234" s="532">
        <v>115.28</v>
      </c>
      <c r="J234" s="532">
        <v>115.28</v>
      </c>
    </row>
    <row r="235" spans="1:63" ht="24" customHeight="1">
      <c r="A235" s="331" t="s">
        <v>117</v>
      </c>
      <c r="B235" s="330" t="s">
        <v>115</v>
      </c>
      <c r="C235" s="322" t="s">
        <v>116</v>
      </c>
      <c r="D235" s="322" t="s">
        <v>50</v>
      </c>
      <c r="E235" s="322"/>
      <c r="F235" s="532">
        <v>861.25</v>
      </c>
      <c r="G235" s="532">
        <v>861.25</v>
      </c>
      <c r="H235" s="532">
        <v>861.25</v>
      </c>
      <c r="I235" s="532">
        <v>861.25</v>
      </c>
      <c r="J235" s="532">
        <v>861.25</v>
      </c>
    </row>
    <row r="236" spans="1:63" ht="24" customHeight="1">
      <c r="A236" s="331" t="s">
        <v>118</v>
      </c>
      <c r="B236" s="330" t="s">
        <v>115</v>
      </c>
      <c r="C236" s="322" t="s">
        <v>116</v>
      </c>
      <c r="D236" s="322" t="s">
        <v>50</v>
      </c>
      <c r="E236" s="322"/>
      <c r="F236" s="532">
        <v>620.17999999999995</v>
      </c>
      <c r="G236" s="532">
        <v>620.17999999999995</v>
      </c>
      <c r="H236" s="532">
        <v>620.17999999999995</v>
      </c>
      <c r="I236" s="532">
        <v>620.17999999999995</v>
      </c>
      <c r="J236" s="532">
        <v>620.17999999999995</v>
      </c>
    </row>
    <row r="237" spans="1:63" ht="24" customHeight="1">
      <c r="A237" s="331" t="s">
        <v>119</v>
      </c>
      <c r="B237" s="330" t="s">
        <v>115</v>
      </c>
      <c r="C237" s="322" t="s">
        <v>116</v>
      </c>
      <c r="D237" s="322" t="s">
        <v>50</v>
      </c>
      <c r="E237" s="322"/>
      <c r="F237" s="532">
        <v>277.52</v>
      </c>
      <c r="G237" s="532">
        <v>277.52</v>
      </c>
      <c r="H237" s="532">
        <v>277.52</v>
      </c>
      <c r="I237" s="532">
        <v>277.52</v>
      </c>
      <c r="J237" s="532">
        <v>277.52</v>
      </c>
    </row>
    <row r="238" spans="1:63" ht="24" customHeight="1">
      <c r="A238" s="331" t="s">
        <v>120</v>
      </c>
      <c r="B238" s="330" t="s">
        <v>121</v>
      </c>
      <c r="C238" s="322" t="s">
        <v>122</v>
      </c>
      <c r="D238" s="322" t="s">
        <v>50</v>
      </c>
      <c r="E238" s="322"/>
      <c r="F238" s="487"/>
      <c r="G238" s="487"/>
      <c r="H238" s="487"/>
      <c r="I238" s="487"/>
      <c r="J238" s="487"/>
      <c r="K238" s="565" t="s">
        <v>123</v>
      </c>
    </row>
    <row r="239" spans="1:63" ht="24" customHeight="1">
      <c r="A239" s="331" t="s">
        <v>124</v>
      </c>
      <c r="B239" s="330" t="s">
        <v>121</v>
      </c>
      <c r="C239" s="322" t="s">
        <v>122</v>
      </c>
      <c r="D239" s="322" t="s">
        <v>50</v>
      </c>
      <c r="E239" s="322"/>
      <c r="F239" s="487"/>
      <c r="G239" s="487"/>
      <c r="H239" s="487"/>
      <c r="I239" s="487"/>
      <c r="J239" s="487"/>
      <c r="K239" s="565" t="s">
        <v>123</v>
      </c>
    </row>
    <row r="240" spans="1:63" ht="24" customHeight="1">
      <c r="A240" s="331" t="s">
        <v>125</v>
      </c>
      <c r="B240" s="330" t="s">
        <v>121</v>
      </c>
      <c r="C240" s="322" t="s">
        <v>122</v>
      </c>
      <c r="D240" s="322" t="s">
        <v>50</v>
      </c>
      <c r="E240" s="322"/>
      <c r="F240" s="487"/>
      <c r="G240" s="487"/>
      <c r="H240" s="487"/>
      <c r="I240" s="487"/>
      <c r="J240" s="487"/>
      <c r="K240" s="565" t="s">
        <v>123</v>
      </c>
    </row>
    <row r="241" spans="1:11" ht="24" customHeight="1">
      <c r="A241" s="331" t="s">
        <v>126</v>
      </c>
      <c r="B241" s="330" t="s">
        <v>121</v>
      </c>
      <c r="C241" s="322" t="s">
        <v>122</v>
      </c>
      <c r="D241" s="322" t="s">
        <v>50</v>
      </c>
      <c r="E241" s="322"/>
      <c r="F241" s="487"/>
      <c r="G241" s="487"/>
      <c r="H241" s="487"/>
      <c r="I241" s="487"/>
      <c r="J241" s="487"/>
      <c r="K241" s="565" t="s">
        <v>123</v>
      </c>
    </row>
    <row r="242" spans="1:11" ht="24" customHeight="1">
      <c r="A242" s="331" t="s">
        <v>127</v>
      </c>
      <c r="B242" s="330" t="s">
        <v>128</v>
      </c>
      <c r="C242" s="322" t="s">
        <v>100</v>
      </c>
      <c r="D242" s="322" t="s">
        <v>50</v>
      </c>
      <c r="E242" s="322"/>
      <c r="F242" s="532">
        <v>68.39</v>
      </c>
      <c r="G242" s="532">
        <v>69.040000000000006</v>
      </c>
      <c r="H242" s="532">
        <v>71.650000000000006</v>
      </c>
      <c r="I242" s="532">
        <v>75.010000000000005</v>
      </c>
      <c r="J242" s="532">
        <v>76.930000000000007</v>
      </c>
    </row>
    <row r="243" spans="1:11" ht="24" customHeight="1">
      <c r="A243" s="331" t="s">
        <v>129</v>
      </c>
      <c r="B243" s="330" t="s">
        <v>130</v>
      </c>
      <c r="C243" s="322" t="s">
        <v>100</v>
      </c>
      <c r="D243" s="322" t="s">
        <v>50</v>
      </c>
      <c r="E243" s="322"/>
      <c r="F243" s="532">
        <v>361.02</v>
      </c>
      <c r="G243" s="532">
        <v>361.02</v>
      </c>
      <c r="H243" s="532">
        <v>361.02</v>
      </c>
      <c r="I243" s="532">
        <v>361.02</v>
      </c>
      <c r="J243" s="532">
        <v>361.02</v>
      </c>
    </row>
    <row r="244" spans="1:11" s="328" customFormat="1" ht="24" customHeight="1">
      <c r="A244" s="331" t="s">
        <v>131</v>
      </c>
      <c r="B244" s="330"/>
      <c r="C244" s="322" t="s">
        <v>116</v>
      </c>
      <c r="D244" s="322" t="s">
        <v>50</v>
      </c>
      <c r="E244" s="532">
        <v>1874.23</v>
      </c>
      <c r="F244" s="532"/>
      <c r="G244" s="532"/>
      <c r="H244" s="532"/>
      <c r="I244" s="532"/>
      <c r="J244" s="532"/>
      <c r="K244" s="525"/>
    </row>
    <row r="245" spans="1:11" s="328" customFormat="1" ht="24" customHeight="1">
      <c r="A245" s="331" t="s">
        <v>132</v>
      </c>
      <c r="B245" s="330" t="s">
        <v>299</v>
      </c>
      <c r="C245" s="322" t="s">
        <v>100</v>
      </c>
      <c r="D245" s="322" t="s">
        <v>50</v>
      </c>
      <c r="E245" s="322"/>
      <c r="F245" s="532"/>
      <c r="G245" s="532"/>
      <c r="H245" s="532"/>
      <c r="I245" s="532"/>
      <c r="J245" s="532"/>
      <c r="K245" s="525"/>
    </row>
    <row r="246" spans="1:11" ht="24" customHeight="1">
      <c r="A246" s="331" t="s">
        <v>134</v>
      </c>
      <c r="B246" s="330" t="s">
        <v>115</v>
      </c>
      <c r="C246" s="322" t="s">
        <v>135</v>
      </c>
      <c r="D246" s="322" t="s">
        <v>50</v>
      </c>
      <c r="E246" s="322"/>
      <c r="F246" s="533">
        <v>97534</v>
      </c>
      <c r="G246" s="533">
        <v>97534</v>
      </c>
      <c r="H246" s="533">
        <v>97534</v>
      </c>
      <c r="I246" s="533">
        <v>97534</v>
      </c>
      <c r="J246" s="533">
        <v>97534</v>
      </c>
    </row>
    <row r="247" spans="1:11" ht="24" customHeight="1">
      <c r="A247" s="331" t="s">
        <v>136</v>
      </c>
      <c r="B247" s="330" t="s">
        <v>115</v>
      </c>
      <c r="C247" s="322" t="s">
        <v>135</v>
      </c>
      <c r="D247" s="322" t="s">
        <v>50</v>
      </c>
      <c r="E247" s="322"/>
      <c r="F247" s="533">
        <v>47779</v>
      </c>
      <c r="G247" s="533">
        <v>47779</v>
      </c>
      <c r="H247" s="533">
        <v>47779</v>
      </c>
      <c r="I247" s="533">
        <v>47779</v>
      </c>
      <c r="J247" s="533">
        <v>47779</v>
      </c>
    </row>
    <row r="248" spans="1:11" ht="24" customHeight="1">
      <c r="A248" s="331" t="s">
        <v>137</v>
      </c>
      <c r="B248" s="330" t="s">
        <v>121</v>
      </c>
      <c r="C248" s="530" t="s">
        <v>138</v>
      </c>
      <c r="D248" s="322" t="s">
        <v>50</v>
      </c>
      <c r="E248" s="322"/>
      <c r="F248" s="487"/>
      <c r="G248" s="487"/>
      <c r="H248" s="487"/>
      <c r="I248" s="487"/>
      <c r="J248" s="487"/>
      <c r="K248" s="565" t="s">
        <v>123</v>
      </c>
    </row>
    <row r="249" spans="1:11" ht="24" customHeight="1">
      <c r="A249" s="331" t="s">
        <v>139</v>
      </c>
      <c r="B249" s="330" t="s">
        <v>121</v>
      </c>
      <c r="C249" s="530" t="s">
        <v>138</v>
      </c>
      <c r="D249" s="322" t="s">
        <v>50</v>
      </c>
      <c r="E249" s="322"/>
      <c r="F249" s="487"/>
      <c r="G249" s="487"/>
      <c r="H249" s="487"/>
      <c r="I249" s="487"/>
      <c r="J249" s="487"/>
      <c r="K249" s="565" t="s">
        <v>123</v>
      </c>
    </row>
    <row r="250" spans="1:11" ht="24" customHeight="1">
      <c r="A250" s="331" t="s">
        <v>140</v>
      </c>
      <c r="B250" s="330" t="s">
        <v>141</v>
      </c>
      <c r="C250" s="322" t="s">
        <v>100</v>
      </c>
      <c r="D250" s="322" t="s">
        <v>50</v>
      </c>
      <c r="E250" s="322"/>
      <c r="F250" s="532">
        <v>31.76</v>
      </c>
      <c r="G250" s="532">
        <v>29.7</v>
      </c>
      <c r="H250" s="532">
        <v>26.36</v>
      </c>
      <c r="I250" s="532">
        <v>23.65</v>
      </c>
      <c r="J250" s="532">
        <v>19.239999999999998</v>
      </c>
    </row>
    <row r="251" spans="1:11" ht="24" customHeight="1">
      <c r="A251" s="331" t="s">
        <v>142</v>
      </c>
      <c r="B251" s="330" t="s">
        <v>143</v>
      </c>
      <c r="C251" s="322" t="s">
        <v>100</v>
      </c>
      <c r="D251" s="322" t="s">
        <v>50</v>
      </c>
      <c r="E251" s="322"/>
      <c r="F251" s="532">
        <v>130.72</v>
      </c>
      <c r="G251" s="532">
        <v>130.72</v>
      </c>
      <c r="H251" s="532">
        <v>130.72</v>
      </c>
      <c r="I251" s="532">
        <v>130.72</v>
      </c>
      <c r="J251" s="532">
        <v>130.72</v>
      </c>
    </row>
    <row r="252" spans="1:11" s="328" customFormat="1" ht="24" customHeight="1">
      <c r="A252" s="331" t="s">
        <v>144</v>
      </c>
      <c r="B252" s="330"/>
      <c r="C252" s="322" t="s">
        <v>145</v>
      </c>
      <c r="D252" s="322" t="s">
        <v>50</v>
      </c>
      <c r="E252" s="532">
        <v>145313</v>
      </c>
      <c r="F252" s="534"/>
      <c r="G252" s="534"/>
      <c r="H252" s="534"/>
      <c r="I252" s="534"/>
      <c r="J252" s="534"/>
      <c r="K252" s="525"/>
    </row>
    <row r="253" spans="1:11" s="328" customFormat="1" ht="24" customHeight="1">
      <c r="A253" s="331" t="s">
        <v>146</v>
      </c>
      <c r="B253" s="330" t="s">
        <v>147</v>
      </c>
      <c r="C253" s="322" t="s">
        <v>100</v>
      </c>
      <c r="D253" s="322" t="s">
        <v>50</v>
      </c>
      <c r="E253" s="322"/>
      <c r="F253" s="532"/>
      <c r="G253" s="532"/>
      <c r="H253" s="532"/>
      <c r="I253" s="532"/>
      <c r="J253" s="532"/>
      <c r="K253" s="525"/>
    </row>
    <row r="254" spans="1:11" s="328" customFormat="1" ht="24" customHeight="1">
      <c r="A254" s="331" t="s">
        <v>148</v>
      </c>
      <c r="B254" s="330" t="s">
        <v>149</v>
      </c>
      <c r="C254" s="322" t="s">
        <v>150</v>
      </c>
      <c r="D254" s="322" t="s">
        <v>50</v>
      </c>
      <c r="E254" s="322"/>
      <c r="F254" s="532">
        <v>188</v>
      </c>
      <c r="G254" s="532">
        <v>188</v>
      </c>
      <c r="H254" s="532">
        <v>188</v>
      </c>
      <c r="I254" s="532">
        <v>188</v>
      </c>
      <c r="J254" s="532">
        <v>189</v>
      </c>
      <c r="K254" s="525"/>
    </row>
    <row r="255" spans="1:11" s="328" customFormat="1" ht="24" customHeight="1">
      <c r="A255" s="331" t="s">
        <v>151</v>
      </c>
      <c r="B255" s="401" t="s">
        <v>152</v>
      </c>
      <c r="C255" s="322" t="s">
        <v>122</v>
      </c>
      <c r="D255" s="322" t="s">
        <v>50</v>
      </c>
      <c r="E255" s="322"/>
      <c r="F255" s="487"/>
      <c r="G255" s="487"/>
      <c r="H255" s="487"/>
      <c r="I255" s="487"/>
      <c r="J255" s="487"/>
      <c r="K255" s="565" t="s">
        <v>123</v>
      </c>
    </row>
    <row r="256" spans="1:11" s="328" customFormat="1" ht="24" customHeight="1">
      <c r="A256" s="331" t="s">
        <v>153</v>
      </c>
      <c r="B256" s="330" t="s">
        <v>154</v>
      </c>
      <c r="C256" s="322" t="s">
        <v>150</v>
      </c>
      <c r="D256" s="322" t="s">
        <v>50</v>
      </c>
      <c r="E256" s="322"/>
      <c r="F256" s="532">
        <v>287</v>
      </c>
      <c r="G256" s="532">
        <v>287</v>
      </c>
      <c r="H256" s="532">
        <v>287</v>
      </c>
      <c r="I256" s="532">
        <v>287</v>
      </c>
      <c r="J256" s="532">
        <v>287</v>
      </c>
      <c r="K256" s="525"/>
    </row>
    <row r="257" spans="1:11" s="328" customFormat="1" ht="24" customHeight="1">
      <c r="A257" s="331" t="s">
        <v>155</v>
      </c>
      <c r="B257" s="330" t="s">
        <v>156</v>
      </c>
      <c r="C257" s="322" t="s">
        <v>122</v>
      </c>
      <c r="D257" s="322" t="s">
        <v>50</v>
      </c>
      <c r="E257" s="322"/>
      <c r="F257" s="487"/>
      <c r="G257" s="487"/>
      <c r="H257" s="487"/>
      <c r="I257" s="487"/>
      <c r="J257" s="487"/>
      <c r="K257" s="565" t="s">
        <v>123</v>
      </c>
    </row>
    <row r="258" spans="1:11" s="328" customFormat="1" ht="24" customHeight="1">
      <c r="A258" s="331" t="s">
        <v>157</v>
      </c>
      <c r="B258" s="330" t="s">
        <v>158</v>
      </c>
      <c r="C258" s="322" t="s">
        <v>150</v>
      </c>
      <c r="D258" s="322" t="s">
        <v>50</v>
      </c>
      <c r="E258" s="533"/>
      <c r="F258" s="535"/>
      <c r="G258" s="535"/>
      <c r="H258" s="535"/>
      <c r="I258" s="535"/>
      <c r="J258" s="535"/>
      <c r="K258" s="525"/>
    </row>
    <row r="259" spans="1:11" s="328" customFormat="1" ht="24" customHeight="1">
      <c r="A259" s="331" t="s">
        <v>159</v>
      </c>
      <c r="B259" s="330" t="s">
        <v>158</v>
      </c>
      <c r="C259" s="322" t="s">
        <v>150</v>
      </c>
      <c r="D259" s="322" t="s">
        <v>50</v>
      </c>
      <c r="E259" s="533"/>
      <c r="F259" s="535"/>
      <c r="G259" s="535"/>
      <c r="H259" s="535"/>
      <c r="I259" s="535"/>
      <c r="J259" s="535"/>
      <c r="K259" s="525"/>
    </row>
    <row r="260" spans="1:11" s="328" customFormat="1" ht="24" customHeight="1">
      <c r="A260" s="331" t="s">
        <v>160</v>
      </c>
      <c r="B260" s="330" t="s">
        <v>158</v>
      </c>
      <c r="C260" s="322" t="s">
        <v>150</v>
      </c>
      <c r="D260" s="322" t="s">
        <v>50</v>
      </c>
      <c r="E260" s="533">
        <v>1890</v>
      </c>
      <c r="F260" s="535"/>
      <c r="G260" s="535"/>
      <c r="H260" s="535"/>
      <c r="I260" s="535"/>
      <c r="J260" s="535"/>
      <c r="K260" s="525"/>
    </row>
    <row r="261" spans="1:11" s="328" customFormat="1" ht="24" customHeight="1">
      <c r="A261" s="331" t="s">
        <v>161</v>
      </c>
      <c r="B261" s="330" t="s">
        <v>158</v>
      </c>
      <c r="C261" s="322" t="s">
        <v>150</v>
      </c>
      <c r="D261" s="322" t="s">
        <v>50</v>
      </c>
      <c r="E261" s="533"/>
      <c r="F261" s="535"/>
      <c r="G261" s="535"/>
      <c r="H261" s="535"/>
      <c r="I261" s="535"/>
      <c r="J261" s="535"/>
      <c r="K261" s="525"/>
    </row>
    <row r="262" spans="1:11" s="328" customFormat="1" ht="24" customHeight="1">
      <c r="A262" s="331" t="s">
        <v>162</v>
      </c>
      <c r="B262" s="330" t="s">
        <v>158</v>
      </c>
      <c r="C262" s="322" t="s">
        <v>150</v>
      </c>
      <c r="D262" s="322" t="s">
        <v>50</v>
      </c>
      <c r="E262" s="533"/>
      <c r="F262" s="535"/>
      <c r="G262" s="535"/>
      <c r="H262" s="535"/>
      <c r="I262" s="535"/>
      <c r="J262" s="535"/>
      <c r="K262" s="525"/>
    </row>
    <row r="263" spans="1:11" s="328" customFormat="1" ht="24" customHeight="1">
      <c r="A263" s="331" t="s">
        <v>163</v>
      </c>
      <c r="B263" s="330" t="s">
        <v>158</v>
      </c>
      <c r="C263" s="322" t="s">
        <v>150</v>
      </c>
      <c r="D263" s="322" t="s">
        <v>50</v>
      </c>
      <c r="E263" s="533"/>
      <c r="F263" s="535"/>
      <c r="G263" s="535"/>
      <c r="H263" s="535"/>
      <c r="I263" s="535"/>
      <c r="J263" s="535"/>
      <c r="K263" s="525"/>
    </row>
    <row r="264" spans="1:11" s="328" customFormat="1" ht="24" customHeight="1">
      <c r="A264" s="331" t="s">
        <v>164</v>
      </c>
      <c r="B264" s="330" t="s">
        <v>165</v>
      </c>
      <c r="C264" s="322" t="s">
        <v>122</v>
      </c>
      <c r="D264" s="322" t="s">
        <v>50</v>
      </c>
      <c r="E264" s="487"/>
      <c r="F264" s="535"/>
      <c r="G264" s="535"/>
      <c r="H264" s="535"/>
      <c r="I264" s="535"/>
      <c r="J264" s="535"/>
      <c r="K264" s="565" t="s">
        <v>123</v>
      </c>
    </row>
    <row r="265" spans="1:11" s="328" customFormat="1" ht="24" customHeight="1">
      <c r="A265" s="331" t="s">
        <v>166</v>
      </c>
      <c r="B265" s="330" t="s">
        <v>165</v>
      </c>
      <c r="C265" s="322" t="s">
        <v>122</v>
      </c>
      <c r="D265" s="322" t="s">
        <v>50</v>
      </c>
      <c r="E265" s="487"/>
      <c r="F265" s="535"/>
      <c r="G265" s="535"/>
      <c r="H265" s="535"/>
      <c r="I265" s="535"/>
      <c r="J265" s="535"/>
      <c r="K265" s="565" t="s">
        <v>123</v>
      </c>
    </row>
    <row r="266" spans="1:11" s="328" customFormat="1" ht="24" customHeight="1">
      <c r="A266" s="331" t="s">
        <v>167</v>
      </c>
      <c r="B266" s="330" t="s">
        <v>165</v>
      </c>
      <c r="C266" s="322" t="s">
        <v>122</v>
      </c>
      <c r="D266" s="322" t="s">
        <v>50</v>
      </c>
      <c r="E266" s="487"/>
      <c r="F266" s="535"/>
      <c r="G266" s="535"/>
      <c r="H266" s="535"/>
      <c r="I266" s="535"/>
      <c r="J266" s="535"/>
      <c r="K266" s="565" t="s">
        <v>123</v>
      </c>
    </row>
    <row r="267" spans="1:11" s="328" customFormat="1" ht="24" customHeight="1">
      <c r="A267" s="331" t="s">
        <v>168</v>
      </c>
      <c r="B267" s="330" t="s">
        <v>165</v>
      </c>
      <c r="C267" s="322" t="s">
        <v>122</v>
      </c>
      <c r="D267" s="322" t="s">
        <v>50</v>
      </c>
      <c r="E267" s="487"/>
      <c r="F267" s="535"/>
      <c r="G267" s="535"/>
      <c r="H267" s="535"/>
      <c r="I267" s="535"/>
      <c r="J267" s="535"/>
      <c r="K267" s="565" t="s">
        <v>123</v>
      </c>
    </row>
    <row r="268" spans="1:11" s="328" customFormat="1" ht="24" customHeight="1">
      <c r="A268" s="331" t="s">
        <v>169</v>
      </c>
      <c r="B268" s="330" t="s">
        <v>165</v>
      </c>
      <c r="C268" s="322" t="s">
        <v>122</v>
      </c>
      <c r="D268" s="322" t="s">
        <v>50</v>
      </c>
      <c r="E268" s="487"/>
      <c r="F268" s="535"/>
      <c r="G268" s="535"/>
      <c r="H268" s="535"/>
      <c r="I268" s="535"/>
      <c r="J268" s="535"/>
      <c r="K268" s="565" t="s">
        <v>123</v>
      </c>
    </row>
    <row r="269" spans="1:11" s="328" customFormat="1" ht="24" customHeight="1">
      <c r="A269" s="331" t="s">
        <v>170</v>
      </c>
      <c r="B269" s="330" t="s">
        <v>165</v>
      </c>
      <c r="C269" s="322" t="s">
        <v>122</v>
      </c>
      <c r="D269" s="322" t="s">
        <v>50</v>
      </c>
      <c r="E269" s="487"/>
      <c r="F269" s="535"/>
      <c r="G269" s="535"/>
      <c r="H269" s="535"/>
      <c r="I269" s="535"/>
      <c r="J269" s="535"/>
      <c r="K269" s="565" t="s">
        <v>123</v>
      </c>
    </row>
    <row r="270" spans="1:11" ht="24" customHeight="1">
      <c r="A270" s="331" t="s">
        <v>171</v>
      </c>
      <c r="B270" s="330" t="s">
        <v>172</v>
      </c>
      <c r="C270" s="322" t="s">
        <v>100</v>
      </c>
      <c r="D270" s="322" t="s">
        <v>50</v>
      </c>
      <c r="E270" s="322"/>
      <c r="F270" s="532">
        <v>2.8</v>
      </c>
      <c r="G270" s="532">
        <v>0.35</v>
      </c>
      <c r="H270" s="532">
        <v>0.65</v>
      </c>
      <c r="I270" s="532">
        <v>1.7</v>
      </c>
      <c r="J270" s="532">
        <v>0.3</v>
      </c>
    </row>
    <row r="271" spans="1:11" s="328" customFormat="1" ht="24" customHeight="1">
      <c r="A271" s="331" t="s">
        <v>173</v>
      </c>
      <c r="B271" s="330" t="s">
        <v>174</v>
      </c>
      <c r="C271" s="322" t="s">
        <v>100</v>
      </c>
      <c r="D271" s="322" t="s">
        <v>50</v>
      </c>
      <c r="E271" s="322"/>
      <c r="F271" s="532">
        <v>1.8</v>
      </c>
      <c r="G271" s="532">
        <v>1.78</v>
      </c>
      <c r="H271" s="532">
        <v>1.76</v>
      </c>
      <c r="I271" s="532">
        <v>3.58</v>
      </c>
      <c r="J271" s="532">
        <v>3.55</v>
      </c>
      <c r="K271" s="525"/>
    </row>
    <row r="272" spans="1:11" s="328" customFormat="1" ht="24" customHeight="1">
      <c r="A272" s="331" t="s">
        <v>175</v>
      </c>
      <c r="B272" s="330" t="s">
        <v>176</v>
      </c>
      <c r="C272" s="322" t="s">
        <v>100</v>
      </c>
      <c r="D272" s="322" t="s">
        <v>50</v>
      </c>
      <c r="E272" s="322"/>
      <c r="F272" s="487"/>
      <c r="G272" s="487"/>
      <c r="H272" s="487"/>
      <c r="I272" s="487"/>
      <c r="J272" s="487"/>
      <c r="K272" s="565" t="s">
        <v>123</v>
      </c>
    </row>
    <row r="273" spans="1:11" s="328" customFormat="1" ht="24" customHeight="1">
      <c r="A273" s="331" t="s">
        <v>177</v>
      </c>
      <c r="B273" s="330" t="s">
        <v>178</v>
      </c>
      <c r="C273" s="322" t="s">
        <v>100</v>
      </c>
      <c r="D273" s="322" t="s">
        <v>50</v>
      </c>
      <c r="E273" s="532">
        <v>20</v>
      </c>
      <c r="F273" s="532"/>
      <c r="G273" s="532"/>
      <c r="H273" s="532"/>
      <c r="I273" s="532"/>
      <c r="J273" s="532"/>
      <c r="K273" s="525"/>
    </row>
    <row r="274" spans="1:11" s="328" customFormat="1" ht="24" customHeight="1">
      <c r="A274" s="331" t="s">
        <v>179</v>
      </c>
      <c r="B274" s="330" t="s">
        <v>180</v>
      </c>
      <c r="C274" s="322" t="s">
        <v>122</v>
      </c>
      <c r="D274" s="322" t="s">
        <v>50</v>
      </c>
      <c r="E274" s="322"/>
      <c r="F274" s="532">
        <v>153</v>
      </c>
      <c r="G274" s="532">
        <v>153</v>
      </c>
      <c r="H274" s="532">
        <v>153</v>
      </c>
      <c r="I274" s="532">
        <v>153</v>
      </c>
      <c r="J274" s="532">
        <v>153</v>
      </c>
      <c r="K274" s="525"/>
    </row>
    <row r="275" spans="1:11" s="328" customFormat="1" ht="24" customHeight="1">
      <c r="A275" s="331" t="s">
        <v>181</v>
      </c>
      <c r="B275" s="330" t="s">
        <v>182</v>
      </c>
      <c r="C275" s="322" t="s">
        <v>122</v>
      </c>
      <c r="D275" s="322" t="s">
        <v>50</v>
      </c>
      <c r="E275" s="322"/>
      <c r="F275" s="532">
        <v>1212</v>
      </c>
      <c r="G275" s="532">
        <v>1212</v>
      </c>
      <c r="H275" s="532">
        <v>1212</v>
      </c>
      <c r="I275" s="532">
        <v>1212</v>
      </c>
      <c r="J275" s="532">
        <v>1212</v>
      </c>
      <c r="K275" s="525"/>
    </row>
    <row r="276" spans="1:11" s="328" customFormat="1" ht="24" customHeight="1">
      <c r="A276" s="331" t="s">
        <v>183</v>
      </c>
      <c r="B276" s="330" t="s">
        <v>184</v>
      </c>
      <c r="C276" s="322" t="s">
        <v>185</v>
      </c>
      <c r="D276" s="322" t="s">
        <v>50</v>
      </c>
      <c r="E276" s="322"/>
      <c r="F276" s="487"/>
      <c r="G276" s="487"/>
      <c r="H276" s="487"/>
      <c r="I276" s="487"/>
      <c r="J276" s="487"/>
      <c r="K276" s="565" t="s">
        <v>123</v>
      </c>
    </row>
    <row r="277" spans="1:11" s="328" customFormat="1" ht="24" customHeight="1">
      <c r="A277" s="331" t="s">
        <v>186</v>
      </c>
      <c r="B277" s="330" t="s">
        <v>184</v>
      </c>
      <c r="C277" s="322" t="s">
        <v>185</v>
      </c>
      <c r="D277" s="322" t="s">
        <v>50</v>
      </c>
      <c r="E277" s="322"/>
      <c r="F277" s="487"/>
      <c r="G277" s="487"/>
      <c r="H277" s="487"/>
      <c r="I277" s="487"/>
      <c r="J277" s="487"/>
      <c r="K277" s="565" t="s">
        <v>123</v>
      </c>
    </row>
    <row r="278" spans="1:11" s="328" customFormat="1" ht="24" customHeight="1">
      <c r="A278" s="331" t="s">
        <v>187</v>
      </c>
      <c r="B278" s="330" t="s">
        <v>184</v>
      </c>
      <c r="C278" s="322" t="s">
        <v>185</v>
      </c>
      <c r="D278" s="322" t="s">
        <v>50</v>
      </c>
      <c r="E278" s="322"/>
      <c r="F278" s="487"/>
      <c r="G278" s="487"/>
      <c r="H278" s="487"/>
      <c r="I278" s="487"/>
      <c r="J278" s="487"/>
      <c r="K278" s="565" t="s">
        <v>123</v>
      </c>
    </row>
    <row r="279" spans="1:11" s="328" customFormat="1" ht="24" customHeight="1">
      <c r="A279" s="331" t="s">
        <v>188</v>
      </c>
      <c r="B279" s="330" t="s">
        <v>288</v>
      </c>
      <c r="C279" s="322" t="s">
        <v>100</v>
      </c>
      <c r="D279" s="322" t="s">
        <v>50</v>
      </c>
      <c r="E279" s="322"/>
      <c r="F279" s="532">
        <v>1.63</v>
      </c>
      <c r="G279" s="532">
        <v>1.63</v>
      </c>
      <c r="H279" s="532">
        <v>1.63</v>
      </c>
      <c r="I279" s="532">
        <v>1.63</v>
      </c>
      <c r="J279" s="532">
        <v>1.63</v>
      </c>
      <c r="K279" s="525"/>
    </row>
    <row r="280" spans="1:11" ht="24" customHeight="1">
      <c r="A280" s="331" t="s">
        <v>190</v>
      </c>
      <c r="B280" s="330" t="s">
        <v>191</v>
      </c>
      <c r="C280" s="322" t="s">
        <v>100</v>
      </c>
      <c r="D280" s="322" t="s">
        <v>50</v>
      </c>
      <c r="E280" s="322"/>
      <c r="F280" s="487"/>
      <c r="G280" s="487"/>
      <c r="H280" s="487"/>
      <c r="I280" s="487"/>
      <c r="J280" s="487"/>
      <c r="K280" s="565" t="s">
        <v>123</v>
      </c>
    </row>
    <row r="281" spans="1:11" s="328" customFormat="1" ht="24" customHeight="1">
      <c r="A281" s="331" t="s">
        <v>192</v>
      </c>
      <c r="B281" s="330" t="s">
        <v>193</v>
      </c>
      <c r="C281" s="322" t="s">
        <v>100</v>
      </c>
      <c r="D281" s="322" t="s">
        <v>50</v>
      </c>
      <c r="E281" s="322"/>
      <c r="F281" s="532">
        <v>0</v>
      </c>
      <c r="G281" s="532">
        <v>0</v>
      </c>
      <c r="H281" s="532">
        <v>0</v>
      </c>
      <c r="I281" s="532">
        <v>0</v>
      </c>
      <c r="J281" s="532">
        <v>0</v>
      </c>
      <c r="K281" s="525"/>
    </row>
    <row r="282" spans="1:11" s="328" customFormat="1" ht="24" customHeight="1">
      <c r="A282" s="331" t="s">
        <v>192</v>
      </c>
      <c r="B282" s="330" t="s">
        <v>194</v>
      </c>
      <c r="C282" s="322" t="s">
        <v>100</v>
      </c>
      <c r="D282" s="322" t="s">
        <v>50</v>
      </c>
      <c r="E282" s="322"/>
      <c r="F282" s="532">
        <v>0</v>
      </c>
      <c r="G282" s="532">
        <v>0</v>
      </c>
      <c r="H282" s="532">
        <v>0</v>
      </c>
      <c r="I282" s="532">
        <v>0</v>
      </c>
      <c r="J282" s="532">
        <v>0</v>
      </c>
      <c r="K282" s="525"/>
    </row>
    <row r="283" spans="1:11" s="328" customFormat="1" ht="24" customHeight="1">
      <c r="A283" s="331" t="s">
        <v>192</v>
      </c>
      <c r="B283" s="330" t="s">
        <v>195</v>
      </c>
      <c r="C283" s="322" t="s">
        <v>100</v>
      </c>
      <c r="D283" s="322" t="s">
        <v>50</v>
      </c>
      <c r="E283" s="322"/>
      <c r="F283" s="532">
        <v>0</v>
      </c>
      <c r="G283" s="532">
        <v>0</v>
      </c>
      <c r="H283" s="532">
        <v>0</v>
      </c>
      <c r="I283" s="532">
        <v>0</v>
      </c>
      <c r="J283" s="532">
        <v>0</v>
      </c>
      <c r="K283" s="525"/>
    </row>
    <row r="284" spans="1:11" s="328" customFormat="1" ht="24" customHeight="1">
      <c r="A284" s="331" t="s">
        <v>192</v>
      </c>
      <c r="B284" s="330" t="s">
        <v>196</v>
      </c>
      <c r="C284" s="322" t="s">
        <v>100</v>
      </c>
      <c r="D284" s="322" t="s">
        <v>50</v>
      </c>
      <c r="E284" s="322"/>
      <c r="F284" s="532">
        <v>0</v>
      </c>
      <c r="G284" s="532">
        <v>0</v>
      </c>
      <c r="H284" s="532">
        <v>0</v>
      </c>
      <c r="I284" s="532">
        <v>0</v>
      </c>
      <c r="J284" s="532">
        <v>0</v>
      </c>
      <c r="K284" s="525"/>
    </row>
    <row r="285" spans="1:11" s="328" customFormat="1" ht="24" customHeight="1">
      <c r="A285" s="331" t="s">
        <v>192</v>
      </c>
      <c r="B285" s="330" t="s">
        <v>197</v>
      </c>
      <c r="C285" s="322" t="s">
        <v>100</v>
      </c>
      <c r="D285" s="322" t="s">
        <v>50</v>
      </c>
      <c r="E285" s="322"/>
      <c r="F285" s="532">
        <v>0</v>
      </c>
      <c r="G285" s="532">
        <v>0</v>
      </c>
      <c r="H285" s="532">
        <v>0</v>
      </c>
      <c r="I285" s="532">
        <v>0</v>
      </c>
      <c r="J285" s="532">
        <v>0</v>
      </c>
      <c r="K285" s="525"/>
    </row>
    <row r="286" spans="1:11" s="328" customFormat="1" ht="24" customHeight="1">
      <c r="A286" s="331" t="s">
        <v>192</v>
      </c>
      <c r="B286" s="330" t="s">
        <v>198</v>
      </c>
      <c r="C286" s="322" t="s">
        <v>100</v>
      </c>
      <c r="D286" s="322" t="s">
        <v>50</v>
      </c>
      <c r="E286" s="322"/>
      <c r="F286" s="532">
        <v>0</v>
      </c>
      <c r="G286" s="532">
        <v>0</v>
      </c>
      <c r="H286" s="532">
        <v>0</v>
      </c>
      <c r="I286" s="532">
        <v>0</v>
      </c>
      <c r="J286" s="532">
        <v>0</v>
      </c>
      <c r="K286" s="525"/>
    </row>
    <row r="287" spans="1:11" s="328" customFormat="1" ht="24" customHeight="1">
      <c r="A287" s="331" t="s">
        <v>192</v>
      </c>
      <c r="B287" s="330" t="s">
        <v>199</v>
      </c>
      <c r="C287" s="322" t="s">
        <v>100</v>
      </c>
      <c r="D287" s="322" t="s">
        <v>50</v>
      </c>
      <c r="E287" s="322"/>
      <c r="F287" s="532">
        <v>0</v>
      </c>
      <c r="G287" s="532">
        <v>0</v>
      </c>
      <c r="H287" s="532">
        <v>0</v>
      </c>
      <c r="I287" s="532">
        <v>0</v>
      </c>
      <c r="J287" s="532">
        <v>0</v>
      </c>
      <c r="K287" s="525"/>
    </row>
    <row r="288" spans="1:11" s="328" customFormat="1" ht="24" customHeight="1">
      <c r="A288" s="331" t="s">
        <v>192</v>
      </c>
      <c r="B288" s="330" t="s">
        <v>200</v>
      </c>
      <c r="C288" s="322" t="s">
        <v>100</v>
      </c>
      <c r="D288" s="322" t="s">
        <v>50</v>
      </c>
      <c r="E288" s="322"/>
      <c r="F288" s="532">
        <v>0</v>
      </c>
      <c r="G288" s="532">
        <v>0</v>
      </c>
      <c r="H288" s="532">
        <v>0</v>
      </c>
      <c r="I288" s="532">
        <v>0</v>
      </c>
      <c r="J288" s="532">
        <v>0</v>
      </c>
      <c r="K288" s="525"/>
    </row>
    <row r="289" spans="1:63" s="328" customFormat="1" ht="24" customHeight="1">
      <c r="A289" s="331" t="s">
        <v>192</v>
      </c>
      <c r="B289" s="330" t="s">
        <v>201</v>
      </c>
      <c r="C289" s="322" t="s">
        <v>100</v>
      </c>
      <c r="D289" s="322" t="s">
        <v>50</v>
      </c>
      <c r="E289" s="322"/>
      <c r="F289" s="532">
        <v>0</v>
      </c>
      <c r="G289" s="532">
        <v>0</v>
      </c>
      <c r="H289" s="532">
        <v>0</v>
      </c>
      <c r="I289" s="532">
        <v>0</v>
      </c>
      <c r="J289" s="532">
        <v>0</v>
      </c>
      <c r="K289" s="525"/>
    </row>
    <row r="290" spans="1:63" s="328" customFormat="1" ht="24" customHeight="1">
      <c r="A290" s="331" t="s">
        <v>192</v>
      </c>
      <c r="B290" s="330" t="s">
        <v>202</v>
      </c>
      <c r="C290" s="322" t="s">
        <v>100</v>
      </c>
      <c r="D290" s="322" t="s">
        <v>50</v>
      </c>
      <c r="E290" s="322"/>
      <c r="F290" s="532">
        <v>0</v>
      </c>
      <c r="G290" s="532">
        <v>0</v>
      </c>
      <c r="H290" s="532">
        <v>0</v>
      </c>
      <c r="I290" s="532">
        <v>0</v>
      </c>
      <c r="J290" s="532">
        <v>0</v>
      </c>
      <c r="K290" s="525"/>
    </row>
    <row r="291" spans="1:63" s="328" customFormat="1" ht="24" customHeight="1">
      <c r="A291" s="331" t="s">
        <v>192</v>
      </c>
      <c r="B291" s="330" t="s">
        <v>203</v>
      </c>
      <c r="C291" s="322" t="s">
        <v>100</v>
      </c>
      <c r="D291" s="322" t="s">
        <v>50</v>
      </c>
      <c r="E291" s="322"/>
      <c r="F291" s="532">
        <v>0</v>
      </c>
      <c r="G291" s="532">
        <v>0</v>
      </c>
      <c r="H291" s="532">
        <v>0</v>
      </c>
      <c r="I291" s="532">
        <v>0</v>
      </c>
      <c r="J291" s="532">
        <v>0</v>
      </c>
      <c r="K291" s="525"/>
    </row>
    <row r="292" spans="1:63" s="328" customFormat="1" ht="24" customHeight="1">
      <c r="A292" s="331" t="s">
        <v>192</v>
      </c>
      <c r="B292" s="330" t="s">
        <v>204</v>
      </c>
      <c r="C292" s="322" t="s">
        <v>100</v>
      </c>
      <c r="D292" s="322" t="s">
        <v>50</v>
      </c>
      <c r="E292" s="322"/>
      <c r="F292" s="532">
        <v>0</v>
      </c>
      <c r="G292" s="532">
        <v>0</v>
      </c>
      <c r="H292" s="532">
        <v>0</v>
      </c>
      <c r="I292" s="532">
        <v>0</v>
      </c>
      <c r="J292" s="532">
        <v>0</v>
      </c>
      <c r="K292" s="525"/>
    </row>
    <row r="293" spans="1:63" s="328" customFormat="1" ht="24" customHeight="1">
      <c r="A293" s="331" t="s">
        <v>192</v>
      </c>
      <c r="B293" s="330" t="s">
        <v>205</v>
      </c>
      <c r="C293" s="322" t="s">
        <v>100</v>
      </c>
      <c r="D293" s="322" t="s">
        <v>50</v>
      </c>
      <c r="E293" s="322"/>
      <c r="F293" s="532">
        <v>0</v>
      </c>
      <c r="G293" s="532">
        <v>0</v>
      </c>
      <c r="H293" s="532">
        <v>0</v>
      </c>
      <c r="I293" s="532">
        <v>0</v>
      </c>
      <c r="J293" s="532">
        <v>0</v>
      </c>
      <c r="K293" s="525"/>
    </row>
    <row r="294" spans="1:63" s="328" customFormat="1" ht="24" customHeight="1">
      <c r="A294" s="331" t="s">
        <v>192</v>
      </c>
      <c r="B294" s="330" t="s">
        <v>206</v>
      </c>
      <c r="C294" s="322" t="s">
        <v>100</v>
      </c>
      <c r="D294" s="322" t="s">
        <v>50</v>
      </c>
      <c r="E294" s="322"/>
      <c r="F294" s="532">
        <v>0</v>
      </c>
      <c r="G294" s="532">
        <v>0</v>
      </c>
      <c r="H294" s="532">
        <v>0</v>
      </c>
      <c r="I294" s="532">
        <v>0</v>
      </c>
      <c r="J294" s="532">
        <v>0</v>
      </c>
      <c r="K294" s="525"/>
    </row>
    <row r="295" spans="1:63" s="328" customFormat="1" ht="24" customHeight="1">
      <c r="A295" s="171" t="s">
        <v>207</v>
      </c>
      <c r="B295" s="330" t="s">
        <v>208</v>
      </c>
      <c r="C295" s="322" t="s">
        <v>100</v>
      </c>
      <c r="D295" s="322" t="s">
        <v>50</v>
      </c>
      <c r="E295" s="322"/>
      <c r="F295" s="532">
        <v>603.6</v>
      </c>
      <c r="G295" s="532">
        <v>603.6</v>
      </c>
      <c r="H295" s="532">
        <v>603.6</v>
      </c>
      <c r="I295" s="532">
        <v>603.6</v>
      </c>
      <c r="J295" s="532">
        <v>603.6</v>
      </c>
      <c r="K295" s="523"/>
      <c r="L295" s="324"/>
      <c r="N295" s="322"/>
      <c r="O295" s="340"/>
      <c r="P295" s="340"/>
      <c r="Q295" s="340"/>
      <c r="R295" s="340"/>
      <c r="S295" s="340"/>
      <c r="T295" s="324"/>
      <c r="U295" s="324"/>
      <c r="V295" s="324"/>
      <c r="W295" s="322"/>
      <c r="X295" s="340"/>
      <c r="Y295" s="340"/>
      <c r="Z295" s="340"/>
      <c r="AA295" s="340"/>
      <c r="AB295" s="340"/>
      <c r="AC295" s="324"/>
      <c r="AD295" s="322"/>
      <c r="AE295" s="340"/>
      <c r="AF295" s="340"/>
      <c r="AG295" s="340"/>
      <c r="AH295" s="340"/>
      <c r="AI295" s="340"/>
      <c r="AJ295" s="324"/>
      <c r="AK295" s="322"/>
      <c r="AL295" s="340"/>
      <c r="AM295" s="340"/>
      <c r="AN295" s="340"/>
      <c r="AO295" s="340"/>
      <c r="AP295" s="340"/>
      <c r="AQ295" s="324"/>
      <c r="AR295" s="322"/>
      <c r="AS295" s="340"/>
      <c r="AT295" s="340"/>
      <c r="AU295" s="340"/>
      <c r="AV295" s="340"/>
      <c r="AW295" s="340"/>
      <c r="AX295" s="324"/>
      <c r="AY295" s="322"/>
      <c r="AZ295" s="340"/>
      <c r="BA295" s="340"/>
      <c r="BB295" s="340"/>
      <c r="BC295" s="340"/>
      <c r="BD295" s="340"/>
      <c r="BE295" s="324"/>
      <c r="BF295" s="322"/>
      <c r="BG295" s="340"/>
      <c r="BH295" s="340"/>
      <c r="BI295" s="340"/>
      <c r="BJ295" s="340"/>
      <c r="BK295" s="340"/>
    </row>
    <row r="296" spans="1:63" s="328" customFormat="1" ht="24" customHeight="1">
      <c r="A296" s="191" t="s">
        <v>209</v>
      </c>
      <c r="B296" s="330" t="s">
        <v>210</v>
      </c>
      <c r="C296" s="322" t="s">
        <v>211</v>
      </c>
      <c r="D296" s="322" t="s">
        <v>50</v>
      </c>
      <c r="E296" s="322"/>
      <c r="F296" s="532">
        <v>9.1300000000000008</v>
      </c>
      <c r="G296" s="532">
        <v>9.1300000000000008</v>
      </c>
      <c r="H296" s="532">
        <v>9.1300000000000008</v>
      </c>
      <c r="I296" s="532">
        <v>9.1300000000000008</v>
      </c>
      <c r="J296" s="532">
        <v>9.1300000000000008</v>
      </c>
      <c r="K296" s="525"/>
    </row>
    <row r="297" spans="1:63" s="328" customFormat="1" ht="24" customHeight="1">
      <c r="A297" s="191" t="s">
        <v>212</v>
      </c>
      <c r="B297" s="330" t="s">
        <v>213</v>
      </c>
      <c r="C297" s="322" t="s">
        <v>100</v>
      </c>
      <c r="D297" s="322" t="s">
        <v>50</v>
      </c>
      <c r="E297" s="322"/>
      <c r="F297" s="532">
        <v>1.01</v>
      </c>
      <c r="G297" s="532">
        <v>1.01</v>
      </c>
      <c r="H297" s="532">
        <v>1.01</v>
      </c>
      <c r="I297" s="532">
        <v>1.01</v>
      </c>
      <c r="J297" s="532">
        <v>1.01</v>
      </c>
      <c r="K297" s="525"/>
    </row>
    <row r="298" spans="1:63" s="328" customFormat="1" ht="24" customHeight="1">
      <c r="A298" s="191" t="s">
        <v>214</v>
      </c>
      <c r="B298" s="330" t="s">
        <v>215</v>
      </c>
      <c r="C298" s="322" t="s">
        <v>100</v>
      </c>
      <c r="D298" s="322" t="s">
        <v>50</v>
      </c>
      <c r="E298" s="322"/>
      <c r="F298" s="532">
        <v>12.68</v>
      </c>
      <c r="G298" s="532">
        <v>12.68</v>
      </c>
      <c r="H298" s="532">
        <v>12.68</v>
      </c>
      <c r="I298" s="532">
        <v>12.68</v>
      </c>
      <c r="J298" s="532">
        <v>12.68</v>
      </c>
      <c r="K298" s="525"/>
    </row>
    <row r="299" spans="1:63" s="328" customFormat="1" ht="24" customHeight="1">
      <c r="A299" s="191" t="s">
        <v>216</v>
      </c>
      <c r="B299" s="330" t="s">
        <v>217</v>
      </c>
      <c r="C299" s="322" t="s">
        <v>211</v>
      </c>
      <c r="D299" s="322" t="s">
        <v>50</v>
      </c>
      <c r="E299" s="322"/>
      <c r="F299" s="532">
        <v>8.7899999999999991</v>
      </c>
      <c r="G299" s="532">
        <v>8.7899999999999991</v>
      </c>
      <c r="H299" s="532">
        <v>8.7899999999999991</v>
      </c>
      <c r="I299" s="532">
        <v>8.7899999999999991</v>
      </c>
      <c r="J299" s="532">
        <v>8.7899999999999991</v>
      </c>
      <c r="K299" s="525"/>
    </row>
    <row r="300" spans="1:63" s="328" customFormat="1" ht="24" customHeight="1">
      <c r="A300" s="191" t="s">
        <v>218</v>
      </c>
      <c r="B300" s="330" t="s">
        <v>219</v>
      </c>
      <c r="C300" s="322" t="s">
        <v>100</v>
      </c>
      <c r="D300" s="322" t="s">
        <v>50</v>
      </c>
      <c r="E300" s="322"/>
      <c r="F300" s="532">
        <v>1.01</v>
      </c>
      <c r="G300" s="532">
        <v>1.01</v>
      </c>
      <c r="H300" s="532">
        <v>1.01</v>
      </c>
      <c r="I300" s="532">
        <v>1.01</v>
      </c>
      <c r="J300" s="532">
        <v>1.01</v>
      </c>
      <c r="K300" s="525"/>
    </row>
    <row r="301" spans="1:63" s="328" customFormat="1" ht="24" customHeight="1">
      <c r="A301" s="191" t="s">
        <v>220</v>
      </c>
      <c r="B301" s="330" t="s">
        <v>221</v>
      </c>
      <c r="C301" s="322" t="s">
        <v>100</v>
      </c>
      <c r="D301" s="322" t="s">
        <v>50</v>
      </c>
      <c r="E301" s="322"/>
      <c r="F301" s="532">
        <v>7.81</v>
      </c>
      <c r="G301" s="532">
        <v>7.81</v>
      </c>
      <c r="H301" s="532">
        <v>7.81</v>
      </c>
      <c r="I301" s="532">
        <v>7.81</v>
      </c>
      <c r="J301" s="532">
        <v>7.81</v>
      </c>
      <c r="K301" s="525"/>
    </row>
    <row r="302" spans="1:63" s="328" customFormat="1" ht="24" customHeight="1">
      <c r="A302" s="171" t="s">
        <v>214</v>
      </c>
      <c r="B302" s="330" t="s">
        <v>222</v>
      </c>
      <c r="C302" s="322" t="s">
        <v>100</v>
      </c>
      <c r="D302" s="322" t="s">
        <v>50</v>
      </c>
      <c r="E302" s="322"/>
      <c r="F302" s="532">
        <v>16.91</v>
      </c>
      <c r="G302" s="532">
        <v>16.91</v>
      </c>
      <c r="H302" s="532">
        <v>16.91</v>
      </c>
      <c r="I302" s="532">
        <v>16.91</v>
      </c>
      <c r="J302" s="532">
        <v>16.91</v>
      </c>
      <c r="K302" s="525"/>
    </row>
    <row r="303" spans="1:63" s="328" customFormat="1" ht="24" customHeight="1">
      <c r="A303" s="171" t="s">
        <v>209</v>
      </c>
      <c r="B303" s="330" t="s">
        <v>223</v>
      </c>
      <c r="C303" s="322" t="s">
        <v>211</v>
      </c>
      <c r="D303" s="322" t="s">
        <v>50</v>
      </c>
      <c r="E303" s="322"/>
      <c r="F303" s="532">
        <v>9.69</v>
      </c>
      <c r="G303" s="532">
        <v>9.69</v>
      </c>
      <c r="H303" s="532">
        <v>9.69</v>
      </c>
      <c r="I303" s="532">
        <v>9.69</v>
      </c>
      <c r="J303" s="532">
        <v>9.69</v>
      </c>
      <c r="K303" s="525"/>
    </row>
    <row r="304" spans="1:63" s="328" customFormat="1" ht="24" customHeight="1">
      <c r="A304" s="171" t="s">
        <v>212</v>
      </c>
      <c r="B304" s="330" t="s">
        <v>224</v>
      </c>
      <c r="C304" s="322" t="s">
        <v>100</v>
      </c>
      <c r="D304" s="322" t="s">
        <v>50</v>
      </c>
      <c r="E304" s="322"/>
      <c r="F304" s="532">
        <v>1.01</v>
      </c>
      <c r="G304" s="532">
        <v>1.01</v>
      </c>
      <c r="H304" s="532">
        <v>1.01</v>
      </c>
      <c r="I304" s="532">
        <v>1.01</v>
      </c>
      <c r="J304" s="532">
        <v>1.01</v>
      </c>
      <c r="K304" s="525"/>
    </row>
    <row r="305" spans="1:11" s="328" customFormat="1" ht="24" customHeight="1">
      <c r="A305" s="171" t="s">
        <v>216</v>
      </c>
      <c r="B305" s="330" t="s">
        <v>225</v>
      </c>
      <c r="C305" s="322" t="s">
        <v>211</v>
      </c>
      <c r="D305" s="322" t="s">
        <v>50</v>
      </c>
      <c r="E305" s="322"/>
      <c r="F305" s="532">
        <v>9</v>
      </c>
      <c r="G305" s="532">
        <v>9</v>
      </c>
      <c r="H305" s="532">
        <v>9</v>
      </c>
      <c r="I305" s="532">
        <v>9</v>
      </c>
      <c r="J305" s="532">
        <v>9</v>
      </c>
      <c r="K305" s="525"/>
    </row>
    <row r="306" spans="1:11" s="328" customFormat="1" ht="24" customHeight="1">
      <c r="A306" s="171" t="s">
        <v>218</v>
      </c>
      <c r="B306" s="330" t="s">
        <v>226</v>
      </c>
      <c r="C306" s="322" t="s">
        <v>100</v>
      </c>
      <c r="D306" s="322" t="s">
        <v>50</v>
      </c>
      <c r="E306" s="322"/>
      <c r="F306" s="532">
        <v>1.01</v>
      </c>
      <c r="G306" s="532">
        <v>1.01</v>
      </c>
      <c r="H306" s="532">
        <v>1.01</v>
      </c>
      <c r="I306" s="532">
        <v>1.01</v>
      </c>
      <c r="J306" s="532">
        <v>1.01</v>
      </c>
      <c r="K306" s="525"/>
    </row>
    <row r="307" spans="1:11" s="328" customFormat="1" ht="24" customHeight="1">
      <c r="A307" s="171" t="s">
        <v>209</v>
      </c>
      <c r="B307" s="330" t="s">
        <v>227</v>
      </c>
      <c r="C307" s="322" t="s">
        <v>211</v>
      </c>
      <c r="D307" s="322" t="s">
        <v>50</v>
      </c>
      <c r="E307" s="322"/>
      <c r="F307" s="532">
        <v>9.2899999999999991</v>
      </c>
      <c r="G307" s="532">
        <v>9.2899999999999991</v>
      </c>
      <c r="H307" s="532">
        <v>9.2899999999999991</v>
      </c>
      <c r="I307" s="532">
        <v>9.2899999999999991</v>
      </c>
      <c r="J307" s="532">
        <v>9.2899999999999991</v>
      </c>
      <c r="K307" s="525"/>
    </row>
    <row r="308" spans="1:11" s="328" customFormat="1" ht="24" customHeight="1">
      <c r="A308" s="171" t="s">
        <v>212</v>
      </c>
      <c r="B308" s="330" t="s">
        <v>228</v>
      </c>
      <c r="C308" s="322" t="s">
        <v>100</v>
      </c>
      <c r="D308" s="322" t="s">
        <v>50</v>
      </c>
      <c r="E308" s="322"/>
      <c r="F308" s="532">
        <v>1.01</v>
      </c>
      <c r="G308" s="532">
        <v>1.01</v>
      </c>
      <c r="H308" s="532">
        <v>1.01</v>
      </c>
      <c r="I308" s="532">
        <v>1.01</v>
      </c>
      <c r="J308" s="532">
        <v>1.01</v>
      </c>
      <c r="K308" s="525"/>
    </row>
    <row r="309" spans="1:11" s="328" customFormat="1" ht="24" customHeight="1">
      <c r="A309" s="171" t="s">
        <v>216</v>
      </c>
      <c r="B309" s="330" t="s">
        <v>229</v>
      </c>
      <c r="C309" s="322" t="s">
        <v>211</v>
      </c>
      <c r="D309" s="322" t="s">
        <v>50</v>
      </c>
      <c r="E309" s="322"/>
      <c r="F309" s="532">
        <v>8.8800000000000008</v>
      </c>
      <c r="G309" s="532">
        <v>8.8800000000000008</v>
      </c>
      <c r="H309" s="532">
        <v>8.8800000000000008</v>
      </c>
      <c r="I309" s="532">
        <v>8.8800000000000008</v>
      </c>
      <c r="J309" s="532">
        <v>8.8800000000000008</v>
      </c>
      <c r="K309" s="525"/>
    </row>
    <row r="310" spans="1:11" s="328" customFormat="1" ht="24" customHeight="1">
      <c r="A310" s="171" t="s">
        <v>218</v>
      </c>
      <c r="B310" s="330" t="s">
        <v>230</v>
      </c>
      <c r="C310" s="322" t="s">
        <v>100</v>
      </c>
      <c r="D310" s="322" t="s">
        <v>50</v>
      </c>
      <c r="E310" s="322"/>
      <c r="F310" s="532">
        <v>1.01</v>
      </c>
      <c r="G310" s="532">
        <v>1.01</v>
      </c>
      <c r="H310" s="532">
        <v>1.01</v>
      </c>
      <c r="I310" s="532">
        <v>1.01</v>
      </c>
      <c r="J310" s="532">
        <v>1.01</v>
      </c>
      <c r="K310" s="525"/>
    </row>
    <row r="311" spans="1:11" s="328" customFormat="1" ht="24" customHeight="1">
      <c r="A311" s="171" t="s">
        <v>220</v>
      </c>
      <c r="B311" s="330" t="s">
        <v>231</v>
      </c>
      <c r="C311" s="322" t="s">
        <v>100</v>
      </c>
      <c r="D311" s="322" t="s">
        <v>50</v>
      </c>
      <c r="E311" s="322"/>
      <c r="F311" s="532">
        <v>6.76</v>
      </c>
      <c r="G311" s="532">
        <v>6.76</v>
      </c>
      <c r="H311" s="532">
        <v>6.76</v>
      </c>
      <c r="I311" s="532">
        <v>6.76</v>
      </c>
      <c r="J311" s="532">
        <v>6.76</v>
      </c>
      <c r="K311" s="525"/>
    </row>
    <row r="312" spans="1:11" s="328" customFormat="1" ht="24" customHeight="1">
      <c r="A312" s="171" t="s">
        <v>214</v>
      </c>
      <c r="B312" s="330" t="s">
        <v>232</v>
      </c>
      <c r="C312" s="322" t="s">
        <v>100</v>
      </c>
      <c r="D312" s="322" t="s">
        <v>50</v>
      </c>
      <c r="E312" s="322"/>
      <c r="F312" s="532">
        <v>10.15</v>
      </c>
      <c r="G312" s="532">
        <v>10.15</v>
      </c>
      <c r="H312" s="532">
        <v>10.15</v>
      </c>
      <c r="I312" s="532">
        <v>10.15</v>
      </c>
      <c r="J312" s="532">
        <v>10.15</v>
      </c>
      <c r="K312" s="525"/>
    </row>
    <row r="313" spans="1:11" s="328" customFormat="1" ht="24" customHeight="1">
      <c r="A313" s="171" t="s">
        <v>218</v>
      </c>
      <c r="B313" s="330" t="s">
        <v>233</v>
      </c>
      <c r="C313" s="322" t="s">
        <v>100</v>
      </c>
      <c r="D313" s="322" t="s">
        <v>50</v>
      </c>
      <c r="E313" s="322"/>
      <c r="F313" s="532">
        <v>3.04</v>
      </c>
      <c r="G313" s="532">
        <v>3.04</v>
      </c>
      <c r="H313" s="532">
        <v>3.04</v>
      </c>
      <c r="I313" s="532">
        <v>3.04</v>
      </c>
      <c r="J313" s="532">
        <v>3.04</v>
      </c>
      <c r="K313" s="525"/>
    </row>
    <row r="314" spans="1:11" s="328" customFormat="1" ht="24" customHeight="1">
      <c r="A314" s="171" t="s">
        <v>234</v>
      </c>
      <c r="B314" s="330" t="s">
        <v>235</v>
      </c>
      <c r="C314" s="322" t="s">
        <v>211</v>
      </c>
      <c r="D314" s="322" t="s">
        <v>50</v>
      </c>
      <c r="E314" s="322"/>
      <c r="F314" s="532">
        <v>3.5</v>
      </c>
      <c r="G314" s="532">
        <v>3.5</v>
      </c>
      <c r="H314" s="532">
        <v>3.5</v>
      </c>
      <c r="I314" s="532">
        <v>3.5</v>
      </c>
      <c r="J314" s="532">
        <v>3.5</v>
      </c>
      <c r="K314" s="525"/>
    </row>
    <row r="315" spans="1:11" s="328" customFormat="1" ht="24" customHeight="1">
      <c r="A315" s="171" t="s">
        <v>236</v>
      </c>
      <c r="B315" s="330" t="s">
        <v>237</v>
      </c>
      <c r="C315" s="322" t="s">
        <v>100</v>
      </c>
      <c r="D315" s="322" t="s">
        <v>50</v>
      </c>
      <c r="E315" s="322"/>
      <c r="F315" s="532">
        <v>2.0299999999999998</v>
      </c>
      <c r="G315" s="532">
        <v>2.0299999999999998</v>
      </c>
      <c r="H315" s="532">
        <v>2.0299999999999998</v>
      </c>
      <c r="I315" s="532">
        <v>2.0299999999999998</v>
      </c>
      <c r="J315" s="532">
        <v>2.0299999999999998</v>
      </c>
      <c r="K315" s="525"/>
    </row>
    <row r="316" spans="1:11" s="328" customFormat="1" ht="24" customHeight="1">
      <c r="A316" s="171" t="s">
        <v>238</v>
      </c>
      <c r="B316" s="330" t="s">
        <v>239</v>
      </c>
      <c r="C316" s="322" t="s">
        <v>240</v>
      </c>
      <c r="D316" s="322" t="s">
        <v>50</v>
      </c>
      <c r="E316" s="322"/>
      <c r="F316" s="532">
        <f>342*60</f>
        <v>20520</v>
      </c>
      <c r="G316" s="532">
        <f t="shared" ref="G316:J316" si="8">342*60</f>
        <v>20520</v>
      </c>
      <c r="H316" s="532">
        <f t="shared" si="8"/>
        <v>20520</v>
      </c>
      <c r="I316" s="532">
        <f t="shared" si="8"/>
        <v>20520</v>
      </c>
      <c r="J316" s="532">
        <f t="shared" si="8"/>
        <v>20520</v>
      </c>
      <c r="K316" s="525"/>
    </row>
    <row r="317" spans="1:11" s="328" customFormat="1" ht="24" customHeight="1">
      <c r="A317" s="171" t="s">
        <v>241</v>
      </c>
      <c r="B317" s="330" t="s">
        <v>242</v>
      </c>
      <c r="C317" s="322" t="s">
        <v>240</v>
      </c>
      <c r="D317" s="322" t="s">
        <v>50</v>
      </c>
      <c r="E317" s="322"/>
      <c r="F317" s="532">
        <f>13*60</f>
        <v>780</v>
      </c>
      <c r="G317" s="532">
        <f t="shared" ref="G317:J317" si="9">13*60</f>
        <v>780</v>
      </c>
      <c r="H317" s="532">
        <f t="shared" si="9"/>
        <v>780</v>
      </c>
      <c r="I317" s="532">
        <f t="shared" si="9"/>
        <v>780</v>
      </c>
      <c r="J317" s="532">
        <f t="shared" si="9"/>
        <v>780</v>
      </c>
      <c r="K317" s="525"/>
    </row>
    <row r="318" spans="1:11" s="328" customFormat="1" ht="24" customHeight="1">
      <c r="A318" s="171" t="s">
        <v>243</v>
      </c>
      <c r="B318" s="330" t="s">
        <v>244</v>
      </c>
      <c r="C318" s="322" t="s">
        <v>240</v>
      </c>
      <c r="D318" s="322" t="s">
        <v>50</v>
      </c>
      <c r="E318" s="322"/>
      <c r="F318" s="532">
        <f>542*60</f>
        <v>32520</v>
      </c>
      <c r="G318" s="532">
        <f t="shared" ref="G318:J318" si="10">542*60</f>
        <v>32520</v>
      </c>
      <c r="H318" s="532">
        <f t="shared" si="10"/>
        <v>32520</v>
      </c>
      <c r="I318" s="532">
        <f t="shared" si="10"/>
        <v>32520</v>
      </c>
      <c r="J318" s="532">
        <f t="shared" si="10"/>
        <v>32520</v>
      </c>
      <c r="K318" s="525"/>
    </row>
    <row r="319" spans="1:11" s="328" customFormat="1" ht="24" customHeight="1">
      <c r="A319" s="171" t="s">
        <v>245</v>
      </c>
      <c r="B319" s="330" t="s">
        <v>246</v>
      </c>
      <c r="C319" s="322" t="s">
        <v>240</v>
      </c>
      <c r="D319" s="322" t="s">
        <v>50</v>
      </c>
      <c r="E319" s="322"/>
      <c r="F319" s="532">
        <f>18*60</f>
        <v>1080</v>
      </c>
      <c r="G319" s="532">
        <f t="shared" ref="G319:J319" si="11">18*60</f>
        <v>1080</v>
      </c>
      <c r="H319" s="532">
        <f t="shared" si="11"/>
        <v>1080</v>
      </c>
      <c r="I319" s="532">
        <f t="shared" si="11"/>
        <v>1080</v>
      </c>
      <c r="J319" s="532">
        <f t="shared" si="11"/>
        <v>1080</v>
      </c>
      <c r="K319" s="525"/>
    </row>
    <row r="320" spans="1:11" s="328" customFormat="1" ht="24" customHeight="1">
      <c r="A320" s="171" t="s">
        <v>247</v>
      </c>
      <c r="B320" s="330" t="s">
        <v>248</v>
      </c>
      <c r="C320" s="322" t="s">
        <v>100</v>
      </c>
      <c r="D320" s="322" t="s">
        <v>50</v>
      </c>
      <c r="E320" s="322"/>
      <c r="F320" s="532">
        <v>1.52</v>
      </c>
      <c r="G320" s="532">
        <v>1.52</v>
      </c>
      <c r="H320" s="532">
        <v>1.52</v>
      </c>
      <c r="I320" s="532">
        <v>1.52</v>
      </c>
      <c r="J320" s="532">
        <v>1.52</v>
      </c>
      <c r="K320" s="525"/>
    </row>
    <row r="321" spans="1:63" s="328" customFormat="1" ht="24" customHeight="1">
      <c r="A321" s="171" t="s">
        <v>249</v>
      </c>
      <c r="B321" s="330" t="s">
        <v>250</v>
      </c>
      <c r="C321" s="322" t="s">
        <v>100</v>
      </c>
      <c r="D321" s="322" t="s">
        <v>50</v>
      </c>
      <c r="E321" s="322"/>
      <c r="F321" s="532">
        <v>1.52</v>
      </c>
      <c r="G321" s="532">
        <v>1.52</v>
      </c>
      <c r="H321" s="532">
        <v>1.52</v>
      </c>
      <c r="I321" s="532">
        <v>1.52</v>
      </c>
      <c r="J321" s="532">
        <v>1.52</v>
      </c>
      <c r="K321" s="525"/>
      <c r="L321" s="324"/>
      <c r="M321" s="324"/>
      <c r="N321" s="322"/>
      <c r="O321" s="340"/>
      <c r="P321" s="340"/>
      <c r="Q321" s="340"/>
      <c r="R321" s="340"/>
      <c r="S321" s="340"/>
      <c r="T321" s="324"/>
      <c r="U321" s="324"/>
      <c r="V321" s="324"/>
      <c r="W321" s="322"/>
      <c r="X321" s="340"/>
      <c r="Y321" s="340"/>
      <c r="Z321" s="340"/>
      <c r="AA321" s="340"/>
      <c r="AB321" s="340"/>
      <c r="AC321" s="324"/>
      <c r="AD321" s="322"/>
      <c r="AE321" s="340"/>
      <c r="AF321" s="340"/>
      <c r="AG321" s="340"/>
      <c r="AH321" s="340"/>
      <c r="AI321" s="340"/>
      <c r="AJ321" s="324"/>
      <c r="AK321" s="322"/>
      <c r="AL321" s="340"/>
      <c r="AM321" s="340"/>
      <c r="AN321" s="340"/>
      <c r="AO321" s="340"/>
      <c r="AP321" s="340"/>
      <c r="AQ321" s="324"/>
      <c r="AR321" s="322"/>
      <c r="AS321" s="340"/>
      <c r="AT321" s="340"/>
      <c r="AU321" s="340"/>
      <c r="AV321" s="340"/>
      <c r="AW321" s="340"/>
      <c r="AX321" s="324"/>
      <c r="AY321" s="322"/>
      <c r="AZ321" s="340"/>
      <c r="BA321" s="340"/>
      <c r="BB321" s="340"/>
      <c r="BC321" s="340"/>
      <c r="BD321" s="340"/>
      <c r="BE321" s="324"/>
      <c r="BF321" s="322"/>
      <c r="BG321" s="340"/>
      <c r="BH321" s="340"/>
      <c r="BI321" s="340"/>
      <c r="BJ321" s="340"/>
      <c r="BK321" s="340"/>
    </row>
    <row r="322" spans="1:63" s="328" customFormat="1" ht="24" customHeight="1">
      <c r="A322" s="171" t="s">
        <v>251</v>
      </c>
      <c r="B322" s="330" t="s">
        <v>252</v>
      </c>
      <c r="C322" s="322" t="s">
        <v>211</v>
      </c>
      <c r="D322" s="322" t="s">
        <v>50</v>
      </c>
      <c r="E322" s="322"/>
      <c r="F322" s="532">
        <v>0</v>
      </c>
      <c r="G322" s="532">
        <v>0</v>
      </c>
      <c r="H322" s="532">
        <v>0</v>
      </c>
      <c r="I322" s="532">
        <v>0</v>
      </c>
      <c r="J322" s="532">
        <v>0</v>
      </c>
      <c r="K322" s="525"/>
      <c r="L322" s="324"/>
      <c r="M322" s="324"/>
      <c r="N322" s="322"/>
      <c r="O322" s="340"/>
      <c r="P322" s="340"/>
      <c r="Q322" s="340"/>
      <c r="R322" s="340"/>
      <c r="S322" s="340"/>
      <c r="T322" s="324"/>
      <c r="U322" s="324"/>
      <c r="V322" s="324"/>
      <c r="W322" s="322"/>
      <c r="X322" s="340"/>
      <c r="Y322" s="340"/>
      <c r="Z322" s="340"/>
      <c r="AA322" s="340"/>
      <c r="AB322" s="340"/>
      <c r="AC322" s="324"/>
      <c r="AD322" s="322"/>
      <c r="AE322" s="340"/>
      <c r="AF322" s="340"/>
      <c r="AG322" s="340"/>
      <c r="AH322" s="340"/>
      <c r="AI322" s="340"/>
      <c r="AJ322" s="324"/>
      <c r="AK322" s="322"/>
      <c r="AL322" s="340"/>
      <c r="AM322" s="340"/>
      <c r="AN322" s="340"/>
      <c r="AO322" s="340"/>
      <c r="AP322" s="340"/>
      <c r="AQ322" s="324"/>
      <c r="AR322" s="322"/>
      <c r="AS322" s="340"/>
      <c r="AT322" s="340"/>
      <c r="AU322" s="340"/>
      <c r="AV322" s="340"/>
      <c r="AW322" s="340"/>
      <c r="AX322" s="324"/>
      <c r="AY322" s="322"/>
      <c r="AZ322" s="340"/>
      <c r="BA322" s="340"/>
      <c r="BB322" s="340"/>
      <c r="BC322" s="340"/>
      <c r="BD322" s="340"/>
      <c r="BE322" s="324"/>
      <c r="BF322" s="322"/>
      <c r="BG322" s="340"/>
      <c r="BH322" s="340"/>
      <c r="BI322" s="340"/>
      <c r="BJ322" s="340"/>
      <c r="BK322" s="340"/>
    </row>
    <row r="323" spans="1:63" s="328" customFormat="1" ht="24" customHeight="1">
      <c r="A323" s="171" t="s">
        <v>253</v>
      </c>
      <c r="B323" s="330" t="s">
        <v>254</v>
      </c>
      <c r="C323" s="322" t="s">
        <v>255</v>
      </c>
      <c r="D323" s="322" t="s">
        <v>50</v>
      </c>
      <c r="E323" s="322"/>
      <c r="F323" s="532">
        <v>0.5</v>
      </c>
      <c r="G323" s="532">
        <v>0.5</v>
      </c>
      <c r="H323" s="532">
        <v>0.5</v>
      </c>
      <c r="I323" s="532">
        <v>0.5</v>
      </c>
      <c r="J323" s="532">
        <v>0.5</v>
      </c>
      <c r="K323" s="525"/>
      <c r="L323" s="324"/>
      <c r="M323" s="324"/>
      <c r="N323" s="322"/>
      <c r="O323" s="340"/>
      <c r="P323" s="340"/>
      <c r="Q323" s="340"/>
      <c r="R323" s="340"/>
      <c r="S323" s="340"/>
      <c r="T323" s="324"/>
      <c r="U323" s="324"/>
      <c r="V323" s="324"/>
      <c r="W323" s="322"/>
      <c r="X323" s="340"/>
      <c r="Y323" s="340"/>
      <c r="Z323" s="340"/>
      <c r="AA323" s="340"/>
      <c r="AB323" s="340"/>
      <c r="AC323" s="324"/>
      <c r="AD323" s="322"/>
      <c r="AE323" s="340"/>
      <c r="AF323" s="340"/>
      <c r="AG323" s="340"/>
      <c r="AH323" s="340"/>
      <c r="AI323" s="340"/>
      <c r="AJ323" s="324"/>
      <c r="AK323" s="322"/>
      <c r="AL323" s="340"/>
      <c r="AM323" s="340"/>
      <c r="AN323" s="340"/>
      <c r="AO323" s="340"/>
      <c r="AP323" s="340"/>
      <c r="AQ323" s="324"/>
      <c r="AR323" s="322"/>
      <c r="AS323" s="340"/>
      <c r="AT323" s="340"/>
      <c r="AU323" s="340"/>
      <c r="AV323" s="340"/>
      <c r="AW323" s="340"/>
      <c r="AX323" s="324"/>
      <c r="AY323" s="322"/>
      <c r="AZ323" s="340"/>
      <c r="BA323" s="340"/>
      <c r="BB323" s="340"/>
      <c r="BC323" s="340"/>
      <c r="BD323" s="340"/>
      <c r="BE323" s="324"/>
      <c r="BF323" s="322"/>
      <c r="BG323" s="340"/>
      <c r="BH323" s="340"/>
      <c r="BI323" s="340"/>
      <c r="BJ323" s="340"/>
      <c r="BK323" s="340"/>
    </row>
    <row r="324" spans="1:63" s="328" customFormat="1" ht="24" customHeight="1">
      <c r="A324" s="171" t="s">
        <v>256</v>
      </c>
      <c r="B324" s="330" t="s">
        <v>257</v>
      </c>
      <c r="C324" s="322" t="s">
        <v>258</v>
      </c>
      <c r="D324" s="322" t="s">
        <v>50</v>
      </c>
      <c r="E324" s="322"/>
      <c r="F324" s="536">
        <v>9.5000000000000001E-2</v>
      </c>
      <c r="G324" s="536">
        <v>9.5000000000000001E-2</v>
      </c>
      <c r="H324" s="536">
        <v>9.5000000000000001E-2</v>
      </c>
      <c r="I324" s="536">
        <v>9.5000000000000001E-2</v>
      </c>
      <c r="J324" s="536">
        <v>9.5000000000000001E-2</v>
      </c>
      <c r="K324" s="525"/>
      <c r="L324" s="324"/>
      <c r="M324" s="324"/>
      <c r="N324" s="322"/>
      <c r="O324" s="332"/>
      <c r="P324" s="332"/>
      <c r="Q324" s="332"/>
      <c r="R324" s="332"/>
      <c r="S324" s="332"/>
      <c r="T324" s="324"/>
      <c r="U324" s="324"/>
      <c r="V324" s="324"/>
      <c r="W324" s="322"/>
      <c r="X324" s="332"/>
      <c r="Y324" s="332"/>
      <c r="Z324" s="332"/>
      <c r="AA324" s="332"/>
      <c r="AB324" s="332"/>
      <c r="AC324" s="324"/>
      <c r="AD324" s="322"/>
      <c r="AE324" s="332"/>
      <c r="AF324" s="332"/>
      <c r="AG324" s="332"/>
      <c r="AH324" s="332"/>
      <c r="AI324" s="332"/>
      <c r="AJ324" s="324"/>
      <c r="AK324" s="322"/>
      <c r="AL324" s="332"/>
      <c r="AM324" s="332"/>
      <c r="AN324" s="332"/>
      <c r="AO324" s="332"/>
      <c r="AP324" s="332"/>
      <c r="AQ324" s="324"/>
      <c r="AR324" s="322"/>
      <c r="AS324" s="332"/>
      <c r="AT324" s="332"/>
      <c r="AU324" s="332"/>
      <c r="AV324" s="332"/>
      <c r="AW324" s="332"/>
      <c r="AX324" s="324"/>
      <c r="AY324" s="322"/>
      <c r="AZ324" s="332"/>
      <c r="BA324" s="332"/>
      <c r="BB324" s="332"/>
      <c r="BC324" s="332"/>
      <c r="BD324" s="332"/>
      <c r="BE324" s="324"/>
      <c r="BF324" s="322"/>
      <c r="BG324" s="332"/>
      <c r="BH324" s="332"/>
      <c r="BI324" s="332"/>
      <c r="BJ324" s="332"/>
      <c r="BK324" s="332"/>
    </row>
    <row r="325" spans="1:63" s="328" customFormat="1" ht="24" customHeight="1">
      <c r="A325" s="171" t="s">
        <v>259</v>
      </c>
      <c r="B325" s="330" t="s">
        <v>260</v>
      </c>
      <c r="C325" s="322" t="s">
        <v>258</v>
      </c>
      <c r="D325" s="322" t="s">
        <v>50</v>
      </c>
      <c r="E325" s="322"/>
      <c r="F325" s="536">
        <v>0.16</v>
      </c>
      <c r="G325" s="536">
        <v>0.16</v>
      </c>
      <c r="H325" s="536">
        <v>0.16</v>
      </c>
      <c r="I325" s="536">
        <v>0.16</v>
      </c>
      <c r="J325" s="536">
        <v>0.16</v>
      </c>
      <c r="K325" s="525"/>
      <c r="L325" s="324"/>
      <c r="M325" s="324"/>
      <c r="N325" s="322"/>
      <c r="O325" s="332"/>
      <c r="P325" s="332"/>
      <c r="Q325" s="332"/>
      <c r="R325" s="332"/>
      <c r="S325" s="332"/>
      <c r="T325" s="324"/>
      <c r="U325" s="324"/>
      <c r="V325" s="324"/>
      <c r="W325" s="322"/>
      <c r="X325" s="332"/>
      <c r="Y325" s="332"/>
      <c r="Z325" s="332"/>
      <c r="AA325" s="332"/>
      <c r="AB325" s="332"/>
      <c r="AC325" s="324"/>
      <c r="AD325" s="322"/>
      <c r="AE325" s="332"/>
      <c r="AF325" s="332"/>
      <c r="AG325" s="332"/>
      <c r="AH325" s="332"/>
      <c r="AI325" s="332"/>
      <c r="AJ325" s="324"/>
      <c r="AK325" s="322"/>
      <c r="AL325" s="332"/>
      <c r="AM325" s="332"/>
      <c r="AN325" s="332"/>
      <c r="AO325" s="332"/>
      <c r="AP325" s="332"/>
      <c r="AQ325" s="324"/>
      <c r="AR325" s="322"/>
      <c r="AS325" s="332"/>
      <c r="AT325" s="332"/>
      <c r="AU325" s="332"/>
      <c r="AV325" s="332"/>
      <c r="AW325" s="332"/>
      <c r="AX325" s="324"/>
      <c r="AY325" s="322"/>
      <c r="AZ325" s="332"/>
      <c r="BA325" s="332"/>
      <c r="BB325" s="332"/>
      <c r="BC325" s="332"/>
      <c r="BD325" s="332"/>
      <c r="BE325" s="324"/>
      <c r="BF325" s="322"/>
      <c r="BG325" s="332"/>
      <c r="BH325" s="332"/>
      <c r="BI325" s="332"/>
      <c r="BJ325" s="332"/>
      <c r="BK325" s="332"/>
    </row>
    <row r="326" spans="1:63" s="328" customFormat="1" ht="24" customHeight="1">
      <c r="A326" s="171" t="s">
        <v>261</v>
      </c>
      <c r="B326" s="330" t="s">
        <v>289</v>
      </c>
      <c r="C326" s="322" t="s">
        <v>258</v>
      </c>
      <c r="D326" s="322" t="s">
        <v>50</v>
      </c>
      <c r="E326" s="322"/>
      <c r="F326" s="532">
        <v>15.22</v>
      </c>
      <c r="G326" s="532">
        <v>15.22</v>
      </c>
      <c r="H326" s="532">
        <v>15.22</v>
      </c>
      <c r="I326" s="532">
        <v>15.22</v>
      </c>
      <c r="J326" s="532">
        <v>15.22</v>
      </c>
      <c r="K326" s="525"/>
      <c r="L326" s="324"/>
      <c r="M326" s="324"/>
      <c r="N326" s="322"/>
      <c r="O326" s="332"/>
      <c r="P326" s="332"/>
      <c r="Q326" s="332"/>
      <c r="R326" s="332"/>
      <c r="S326" s="332"/>
      <c r="T326" s="324"/>
      <c r="U326" s="324"/>
      <c r="V326" s="324"/>
      <c r="W326" s="322"/>
      <c r="X326" s="332"/>
      <c r="Y326" s="332"/>
      <c r="Z326" s="332"/>
      <c r="AA326" s="332"/>
      <c r="AB326" s="332"/>
      <c r="AC326" s="324"/>
      <c r="AD326" s="322"/>
      <c r="AE326" s="332"/>
      <c r="AF326" s="332"/>
      <c r="AG326" s="332"/>
      <c r="AH326" s="332"/>
      <c r="AI326" s="332"/>
      <c r="AJ326" s="324"/>
      <c r="AK326" s="322"/>
      <c r="AL326" s="332"/>
      <c r="AM326" s="332"/>
      <c r="AN326" s="332"/>
      <c r="AO326" s="332"/>
      <c r="AP326" s="332"/>
      <c r="AQ326" s="324"/>
      <c r="AR326" s="322"/>
      <c r="AS326" s="332"/>
      <c r="AT326" s="332"/>
      <c r="AU326" s="332"/>
      <c r="AV326" s="332"/>
      <c r="AW326" s="332"/>
      <c r="AX326" s="324"/>
      <c r="AY326" s="322"/>
      <c r="AZ326" s="332"/>
      <c r="BA326" s="332"/>
      <c r="BB326" s="332"/>
      <c r="BC326" s="332"/>
      <c r="BD326" s="332"/>
      <c r="BE326" s="324"/>
      <c r="BF326" s="322"/>
      <c r="BG326" s="332"/>
      <c r="BH326" s="332"/>
      <c r="BI326" s="332"/>
      <c r="BJ326" s="332"/>
      <c r="BK326" s="332"/>
    </row>
    <row r="327" spans="1:63" s="328" customFormat="1" ht="24" customHeight="1">
      <c r="A327" s="331" t="s">
        <v>263</v>
      </c>
      <c r="B327" s="330" t="s">
        <v>290</v>
      </c>
      <c r="C327" s="322" t="s">
        <v>100</v>
      </c>
      <c r="D327" s="322" t="s">
        <v>50</v>
      </c>
      <c r="E327" s="322"/>
      <c r="F327" s="532">
        <v>1.52</v>
      </c>
      <c r="G327" s="532">
        <v>1.52</v>
      </c>
      <c r="H327" s="532">
        <v>1.52</v>
      </c>
      <c r="I327" s="532">
        <v>1.52</v>
      </c>
      <c r="J327" s="532">
        <v>1.52</v>
      </c>
      <c r="K327" s="525"/>
    </row>
    <row r="328" spans="1:63" s="328" customFormat="1" ht="24" customHeight="1">
      <c r="A328" s="331" t="s">
        <v>236</v>
      </c>
      <c r="B328" s="330" t="s">
        <v>291</v>
      </c>
      <c r="C328" s="322" t="s">
        <v>100</v>
      </c>
      <c r="D328" s="322" t="s">
        <v>50</v>
      </c>
      <c r="E328" s="537"/>
      <c r="F328" s="532">
        <v>15.22</v>
      </c>
      <c r="G328" s="532">
        <v>15.22</v>
      </c>
      <c r="H328" s="532">
        <v>15.22</v>
      </c>
      <c r="I328" s="532">
        <v>15.22</v>
      </c>
      <c r="J328" s="532">
        <v>15.22</v>
      </c>
      <c r="K328" s="525"/>
    </row>
    <row r="329" spans="1:63" s="328" customFormat="1" ht="24" customHeight="1">
      <c r="A329" s="331" t="s">
        <v>263</v>
      </c>
      <c r="B329" s="330" t="s">
        <v>292</v>
      </c>
      <c r="C329" s="322" t="s">
        <v>100</v>
      </c>
      <c r="D329" s="322" t="s">
        <v>50</v>
      </c>
      <c r="E329" s="322"/>
      <c r="F329" s="532">
        <v>1.52</v>
      </c>
      <c r="G329" s="532">
        <v>1.52</v>
      </c>
      <c r="H329" s="532">
        <v>1.52</v>
      </c>
      <c r="I329" s="532">
        <v>1.52</v>
      </c>
      <c r="J329" s="532">
        <v>1.52</v>
      </c>
      <c r="K329" s="525"/>
    </row>
    <row r="330" spans="1:63" s="328" customFormat="1" ht="24" customHeight="1">
      <c r="A330" s="331" t="s">
        <v>236</v>
      </c>
      <c r="B330" s="330" t="s">
        <v>293</v>
      </c>
      <c r="C330" s="322" t="s">
        <v>100</v>
      </c>
      <c r="D330" s="322" t="s">
        <v>50</v>
      </c>
      <c r="E330" s="322"/>
      <c r="F330" s="532">
        <v>25.37</v>
      </c>
      <c r="G330" s="532">
        <v>25.37</v>
      </c>
      <c r="H330" s="532">
        <v>25.37</v>
      </c>
      <c r="I330" s="532">
        <v>25.37</v>
      </c>
      <c r="J330" s="532">
        <v>25.37</v>
      </c>
      <c r="K330" s="525"/>
    </row>
    <row r="331" spans="1:63" s="328" customFormat="1" ht="24" customHeight="1">
      <c r="A331" s="191" t="s">
        <v>268</v>
      </c>
      <c r="B331" s="330" t="s">
        <v>269</v>
      </c>
      <c r="C331" s="322" t="s">
        <v>255</v>
      </c>
      <c r="D331" s="322" t="s">
        <v>50</v>
      </c>
      <c r="E331" s="322"/>
      <c r="F331" s="538">
        <v>0.75</v>
      </c>
      <c r="G331" s="538">
        <v>0.75</v>
      </c>
      <c r="H331" s="538">
        <v>0.75</v>
      </c>
      <c r="I331" s="538">
        <v>0.75</v>
      </c>
      <c r="J331" s="538">
        <v>0.75</v>
      </c>
      <c r="K331" s="525"/>
    </row>
    <row r="332" spans="1:63" s="328" customFormat="1" ht="24" customHeight="1">
      <c r="A332" s="191" t="s">
        <v>270</v>
      </c>
      <c r="B332" s="330" t="s">
        <v>271</v>
      </c>
      <c r="C332" s="322" t="s">
        <v>255</v>
      </c>
      <c r="D332" s="322" t="s">
        <v>50</v>
      </c>
      <c r="E332" s="322"/>
      <c r="F332" s="538">
        <v>0.9</v>
      </c>
      <c r="G332" s="538">
        <v>0.9</v>
      </c>
      <c r="H332" s="538">
        <v>0.9</v>
      </c>
      <c r="I332" s="538">
        <v>0.9</v>
      </c>
      <c r="J332" s="538">
        <v>0.9</v>
      </c>
      <c r="K332" s="525"/>
    </row>
    <row r="333" spans="1:63" ht="24" customHeight="1">
      <c r="A333" s="171" t="s">
        <v>272</v>
      </c>
      <c r="B333" s="330" t="s">
        <v>294</v>
      </c>
      <c r="C333" s="322" t="s">
        <v>100</v>
      </c>
      <c r="D333" s="322" t="s">
        <v>50</v>
      </c>
      <c r="E333" s="532">
        <v>3.78</v>
      </c>
      <c r="F333" s="532"/>
      <c r="G333" s="532"/>
      <c r="H333" s="532"/>
      <c r="I333" s="532"/>
      <c r="J333" s="532"/>
      <c r="K333" s="526"/>
    </row>
    <row r="334" spans="1:63" s="328" customFormat="1" ht="24" customHeight="1">
      <c r="A334" s="338" t="s">
        <v>274</v>
      </c>
      <c r="B334" s="330" t="s">
        <v>275</v>
      </c>
      <c r="C334" s="322" t="s">
        <v>100</v>
      </c>
      <c r="D334" s="322" t="s">
        <v>50</v>
      </c>
      <c r="E334" s="532">
        <v>9.9600000000000009</v>
      </c>
      <c r="F334" s="532"/>
      <c r="G334" s="532"/>
      <c r="H334" s="532"/>
      <c r="I334" s="532"/>
      <c r="J334" s="532"/>
      <c r="K334" s="526"/>
    </row>
    <row r="335" spans="1:63" s="328" customFormat="1" ht="24" customHeight="1">
      <c r="A335" s="171" t="s">
        <v>276</v>
      </c>
      <c r="B335" s="330" t="s">
        <v>277</v>
      </c>
      <c r="C335" s="322" t="s">
        <v>100</v>
      </c>
      <c r="D335" s="322" t="s">
        <v>50</v>
      </c>
      <c r="E335" s="322"/>
      <c r="F335" s="532">
        <v>14.46</v>
      </c>
      <c r="G335" s="532">
        <v>14.46</v>
      </c>
      <c r="H335" s="532">
        <v>14.46</v>
      </c>
      <c r="I335" s="532">
        <v>14.46</v>
      </c>
      <c r="J335" s="532">
        <v>14.46</v>
      </c>
      <c r="K335" s="525"/>
      <c r="L335" s="324"/>
      <c r="M335" s="324"/>
      <c r="N335" s="322"/>
      <c r="O335" s="340"/>
      <c r="P335" s="340"/>
      <c r="Q335" s="340"/>
      <c r="R335" s="340"/>
      <c r="S335" s="340"/>
      <c r="T335" s="324"/>
      <c r="U335" s="324"/>
      <c r="V335" s="324"/>
      <c r="W335" s="322"/>
      <c r="X335" s="340"/>
      <c r="Y335" s="340"/>
      <c r="Z335" s="340"/>
      <c r="AA335" s="340"/>
      <c r="AB335" s="340"/>
      <c r="AC335" s="324"/>
      <c r="AD335" s="322"/>
      <c r="AE335" s="340"/>
      <c r="AF335" s="340"/>
      <c r="AG335" s="340"/>
      <c r="AH335" s="340"/>
      <c r="AI335" s="340"/>
      <c r="AJ335" s="324"/>
      <c r="AK335" s="322"/>
      <c r="AL335" s="340"/>
      <c r="AM335" s="340"/>
      <c r="AN335" s="340"/>
      <c r="AO335" s="340"/>
      <c r="AP335" s="340"/>
      <c r="AQ335" s="324"/>
      <c r="AR335" s="322"/>
      <c r="AS335" s="340"/>
      <c r="AT335" s="340"/>
      <c r="AU335" s="340"/>
      <c r="AV335" s="340"/>
      <c r="AW335" s="340"/>
      <c r="AX335" s="324"/>
      <c r="AY335" s="322"/>
      <c r="AZ335" s="340"/>
      <c r="BA335" s="340"/>
      <c r="BB335" s="340"/>
      <c r="BC335" s="340"/>
      <c r="BD335" s="340"/>
      <c r="BE335" s="324"/>
      <c r="BF335" s="322"/>
      <c r="BG335" s="340"/>
      <c r="BH335" s="340"/>
      <c r="BI335" s="340"/>
      <c r="BJ335" s="340"/>
      <c r="BK335" s="340"/>
    </row>
    <row r="336" spans="1:63" s="328" customFormat="1" ht="24" customHeight="1">
      <c r="A336" s="171" t="s">
        <v>278</v>
      </c>
      <c r="B336" s="330" t="s">
        <v>279</v>
      </c>
      <c r="C336" s="322" t="s">
        <v>100</v>
      </c>
      <c r="D336" s="322" t="s">
        <v>50</v>
      </c>
      <c r="E336" s="322"/>
      <c r="F336" s="532">
        <v>5.0199999999999996</v>
      </c>
      <c r="G336" s="532">
        <v>5.0199999999999996</v>
      </c>
      <c r="H336" s="532">
        <v>5.0199999999999996</v>
      </c>
      <c r="I336" s="532">
        <v>5.0199999999999996</v>
      </c>
      <c r="J336" s="532">
        <v>5.0199999999999996</v>
      </c>
      <c r="K336" s="525"/>
      <c r="L336" s="324"/>
      <c r="M336" s="324"/>
      <c r="N336" s="322"/>
      <c r="O336" s="340"/>
      <c r="P336" s="340"/>
      <c r="Q336" s="340"/>
      <c r="R336" s="340"/>
      <c r="S336" s="340"/>
      <c r="T336" s="324"/>
      <c r="U336" s="324"/>
      <c r="V336" s="324"/>
      <c r="W336" s="322"/>
      <c r="X336" s="340"/>
      <c r="Y336" s="340"/>
      <c r="Z336" s="340"/>
      <c r="AA336" s="340"/>
      <c r="AB336" s="340"/>
      <c r="AC336" s="324"/>
      <c r="AD336" s="322"/>
      <c r="AE336" s="340"/>
      <c r="AF336" s="340"/>
      <c r="AG336" s="340"/>
      <c r="AH336" s="340"/>
      <c r="AI336" s="340"/>
      <c r="AJ336" s="324"/>
      <c r="AK336" s="322"/>
      <c r="AL336" s="340"/>
      <c r="AM336" s="340"/>
      <c r="AN336" s="340"/>
      <c r="AO336" s="340"/>
      <c r="AP336" s="340"/>
      <c r="AQ336" s="324"/>
      <c r="AR336" s="322"/>
      <c r="AS336" s="340"/>
      <c r="AT336" s="340"/>
      <c r="AU336" s="340"/>
      <c r="AV336" s="340"/>
      <c r="AW336" s="340"/>
      <c r="AX336" s="324"/>
      <c r="AY336" s="322"/>
      <c r="AZ336" s="340"/>
      <c r="BA336" s="340"/>
      <c r="BB336" s="340"/>
      <c r="BC336" s="340"/>
      <c r="BD336" s="340"/>
      <c r="BE336" s="324"/>
      <c r="BF336" s="322"/>
      <c r="BG336" s="340"/>
      <c r="BH336" s="340"/>
      <c r="BI336" s="340"/>
      <c r="BJ336" s="340"/>
      <c r="BK336" s="340"/>
    </row>
    <row r="337" spans="1:63" s="328" customFormat="1" ht="24" customHeight="1">
      <c r="A337" s="171" t="s">
        <v>280</v>
      </c>
      <c r="B337" s="330" t="s">
        <v>281</v>
      </c>
      <c r="C337" s="322" t="s">
        <v>100</v>
      </c>
      <c r="D337" s="322" t="s">
        <v>50</v>
      </c>
      <c r="E337" s="322"/>
      <c r="F337" s="532">
        <v>0.6</v>
      </c>
      <c r="G337" s="532">
        <v>0.6</v>
      </c>
      <c r="H337" s="532">
        <v>0.6</v>
      </c>
      <c r="I337" s="532">
        <v>0.6</v>
      </c>
      <c r="J337" s="532">
        <v>0.6</v>
      </c>
      <c r="K337" s="525"/>
      <c r="L337" s="324"/>
      <c r="M337" s="324"/>
      <c r="N337" s="322"/>
      <c r="O337" s="340"/>
      <c r="P337" s="340"/>
      <c r="Q337" s="340"/>
      <c r="R337" s="340"/>
      <c r="S337" s="340"/>
      <c r="T337" s="324"/>
      <c r="U337" s="324"/>
      <c r="V337" s="324"/>
      <c r="W337" s="322"/>
      <c r="X337" s="340"/>
      <c r="Y337" s="340"/>
      <c r="Z337" s="340"/>
      <c r="AA337" s="340"/>
      <c r="AB337" s="340"/>
      <c r="AC337" s="324"/>
      <c r="AD337" s="322"/>
      <c r="AE337" s="340"/>
      <c r="AF337" s="340"/>
      <c r="AG337" s="340"/>
      <c r="AH337" s="340"/>
      <c r="AI337" s="340"/>
      <c r="AJ337" s="324"/>
      <c r="AK337" s="322"/>
      <c r="AL337" s="340"/>
      <c r="AM337" s="340"/>
      <c r="AN337" s="340"/>
      <c r="AO337" s="340"/>
      <c r="AP337" s="340"/>
      <c r="AQ337" s="324"/>
      <c r="AR337" s="322"/>
      <c r="AS337" s="340"/>
      <c r="AT337" s="340"/>
      <c r="AU337" s="340"/>
      <c r="AV337" s="340"/>
      <c r="AW337" s="340"/>
      <c r="AX337" s="324"/>
      <c r="AY337" s="322"/>
      <c r="AZ337" s="340"/>
      <c r="BA337" s="340"/>
      <c r="BB337" s="340"/>
      <c r="BC337" s="340"/>
      <c r="BD337" s="340"/>
      <c r="BE337" s="324"/>
      <c r="BF337" s="322"/>
      <c r="BG337" s="340"/>
      <c r="BH337" s="340"/>
      <c r="BI337" s="340"/>
      <c r="BJ337" s="340"/>
      <c r="BK337" s="340"/>
    </row>
    <row r="338" spans="1:63" s="328" customFormat="1" ht="24" customHeight="1">
      <c r="A338" s="171" t="s">
        <v>282</v>
      </c>
      <c r="B338" s="330" t="s">
        <v>283</v>
      </c>
      <c r="C338" s="322" t="s">
        <v>211</v>
      </c>
      <c r="D338" s="322" t="s">
        <v>50</v>
      </c>
      <c r="E338" s="322"/>
      <c r="F338" s="532">
        <v>341.2</v>
      </c>
      <c r="G338" s="532">
        <v>341.2</v>
      </c>
      <c r="H338" s="532">
        <v>341.2</v>
      </c>
      <c r="I338" s="532">
        <v>341.2</v>
      </c>
      <c r="J338" s="532">
        <v>341.2</v>
      </c>
      <c r="K338" s="525"/>
      <c r="L338" s="324"/>
      <c r="M338" s="324"/>
      <c r="N338" s="322"/>
      <c r="O338" s="340"/>
      <c r="P338" s="340"/>
      <c r="Q338" s="340"/>
      <c r="R338" s="340"/>
      <c r="S338" s="340"/>
      <c r="T338" s="324"/>
      <c r="U338" s="324"/>
      <c r="V338" s="324"/>
      <c r="W338" s="322"/>
      <c r="X338" s="340"/>
      <c r="Y338" s="340"/>
      <c r="Z338" s="340"/>
      <c r="AA338" s="340"/>
      <c r="AB338" s="340"/>
      <c r="AC338" s="324"/>
      <c r="AD338" s="322"/>
      <c r="AE338" s="340"/>
      <c r="AF338" s="340"/>
      <c r="AG338" s="340"/>
      <c r="AH338" s="340"/>
      <c r="AI338" s="340"/>
      <c r="AJ338" s="324"/>
      <c r="AK338" s="322"/>
      <c r="AL338" s="340"/>
      <c r="AM338" s="340"/>
      <c r="AN338" s="340"/>
      <c r="AO338" s="340"/>
      <c r="AP338" s="340"/>
      <c r="AQ338" s="324"/>
      <c r="AR338" s="322"/>
      <c r="AS338" s="340"/>
      <c r="AT338" s="340"/>
      <c r="AU338" s="340"/>
      <c r="AV338" s="340"/>
      <c r="AW338" s="340"/>
      <c r="AX338" s="324"/>
      <c r="AY338" s="322"/>
      <c r="AZ338" s="340"/>
      <c r="BA338" s="340"/>
      <c r="BB338" s="340"/>
      <c r="BC338" s="340"/>
      <c r="BD338" s="340"/>
      <c r="BE338" s="324"/>
      <c r="BF338" s="322"/>
      <c r="BG338" s="340"/>
      <c r="BH338" s="340"/>
      <c r="BI338" s="340"/>
      <c r="BJ338" s="340"/>
      <c r="BK338" s="340"/>
    </row>
    <row r="339" spans="1:63" ht="24" customHeight="1">
      <c r="A339" s="321" t="s">
        <v>98</v>
      </c>
      <c r="B339" s="322" t="s">
        <v>99</v>
      </c>
      <c r="C339" s="322" t="s">
        <v>100</v>
      </c>
      <c r="D339" s="322" t="s">
        <v>52</v>
      </c>
      <c r="E339" s="322"/>
      <c r="F339" s="532">
        <v>29</v>
      </c>
      <c r="G339" s="532">
        <v>24.6</v>
      </c>
      <c r="H339" s="532">
        <v>24.6</v>
      </c>
      <c r="I339" s="532">
        <v>24.7</v>
      </c>
      <c r="J339" s="532">
        <v>21.9</v>
      </c>
    </row>
    <row r="340" spans="1:63" ht="24" customHeight="1">
      <c r="A340" s="329" t="s">
        <v>101</v>
      </c>
      <c r="B340" s="330" t="s">
        <v>102</v>
      </c>
      <c r="C340" s="322" t="s">
        <v>100</v>
      </c>
      <c r="D340" s="322" t="s">
        <v>52</v>
      </c>
      <c r="E340" s="322"/>
      <c r="F340" s="487"/>
      <c r="G340" s="487"/>
      <c r="H340" s="487"/>
      <c r="I340" s="487"/>
      <c r="J340" s="487"/>
      <c r="K340" s="564" t="s">
        <v>103</v>
      </c>
    </row>
    <row r="341" spans="1:63" s="326" customFormat="1" ht="24" customHeight="1">
      <c r="A341" s="329" t="s">
        <v>104</v>
      </c>
      <c r="B341" s="330" t="s">
        <v>105</v>
      </c>
      <c r="C341" s="322" t="s">
        <v>100</v>
      </c>
      <c r="D341" s="322" t="s">
        <v>52</v>
      </c>
      <c r="E341" s="322"/>
      <c r="F341" s="487"/>
      <c r="G341" s="487"/>
      <c r="H341" s="487"/>
      <c r="I341" s="487"/>
      <c r="J341" s="487"/>
      <c r="K341" s="564" t="s">
        <v>103</v>
      </c>
    </row>
    <row r="342" spans="1:63" s="326" customFormat="1" ht="24" customHeight="1">
      <c r="A342" s="329" t="s">
        <v>106</v>
      </c>
      <c r="B342" s="330" t="s">
        <v>295</v>
      </c>
      <c r="C342" s="322" t="s">
        <v>100</v>
      </c>
      <c r="D342" s="322" t="s">
        <v>52</v>
      </c>
      <c r="E342" s="322"/>
      <c r="F342" s="487"/>
      <c r="G342" s="487"/>
      <c r="H342" s="487"/>
      <c r="I342" s="487"/>
      <c r="J342" s="487"/>
      <c r="K342" s="564" t="s">
        <v>103</v>
      </c>
      <c r="P342" s="121"/>
    </row>
    <row r="343" spans="1:63" s="326" customFormat="1" ht="24" customHeight="1">
      <c r="A343" s="329" t="s">
        <v>108</v>
      </c>
      <c r="B343" s="330" t="s">
        <v>109</v>
      </c>
      <c r="C343" s="322" t="s">
        <v>100</v>
      </c>
      <c r="D343" s="322" t="s">
        <v>52</v>
      </c>
      <c r="E343" s="322"/>
      <c r="F343" s="532"/>
      <c r="G343" s="532"/>
      <c r="H343" s="532"/>
      <c r="I343" s="532"/>
      <c r="J343" s="532"/>
      <c r="K343" s="526"/>
      <c r="P343" s="121"/>
    </row>
    <row r="344" spans="1:63" s="326" customFormat="1" ht="24" customHeight="1">
      <c r="A344" s="329" t="s">
        <v>110</v>
      </c>
      <c r="B344" s="330" t="s">
        <v>111</v>
      </c>
      <c r="C344" s="322" t="s">
        <v>100</v>
      </c>
      <c r="D344" s="322" t="s">
        <v>52</v>
      </c>
      <c r="E344" s="322"/>
      <c r="F344" s="532"/>
      <c r="G344" s="532"/>
      <c r="H344" s="532"/>
      <c r="I344" s="532"/>
      <c r="J344" s="532"/>
      <c r="K344" s="526"/>
      <c r="P344" s="121"/>
    </row>
    <row r="345" spans="1:63" s="326" customFormat="1" ht="24" customHeight="1">
      <c r="A345" s="329" t="s">
        <v>112</v>
      </c>
      <c r="B345" s="330" t="s">
        <v>113</v>
      </c>
      <c r="C345" s="322" t="s">
        <v>100</v>
      </c>
      <c r="D345" s="322" t="s">
        <v>52</v>
      </c>
      <c r="E345" s="322"/>
      <c r="F345" s="532"/>
      <c r="G345" s="532"/>
      <c r="H345" s="532"/>
      <c r="I345" s="532"/>
      <c r="J345" s="532"/>
      <c r="K345" s="526"/>
      <c r="P345" s="121"/>
    </row>
    <row r="346" spans="1:63" ht="24" customHeight="1">
      <c r="A346" s="331" t="s">
        <v>114</v>
      </c>
      <c r="B346" s="330" t="s">
        <v>115</v>
      </c>
      <c r="C346" s="322" t="s">
        <v>116</v>
      </c>
      <c r="D346" s="322" t="s">
        <v>52</v>
      </c>
      <c r="E346" s="322"/>
      <c r="F346" s="532">
        <v>31.37</v>
      </c>
      <c r="G346" s="532">
        <v>31.37</v>
      </c>
      <c r="H346" s="532">
        <v>31.37</v>
      </c>
      <c r="I346" s="532">
        <v>31.37</v>
      </c>
      <c r="J346" s="532">
        <v>31.37</v>
      </c>
    </row>
    <row r="347" spans="1:63" ht="24" customHeight="1">
      <c r="A347" s="331" t="s">
        <v>117</v>
      </c>
      <c r="B347" s="330" t="s">
        <v>115</v>
      </c>
      <c r="C347" s="322" t="s">
        <v>116</v>
      </c>
      <c r="D347" s="322" t="s">
        <v>52</v>
      </c>
      <c r="E347" s="322"/>
      <c r="F347" s="532">
        <v>679.63</v>
      </c>
      <c r="G347" s="532">
        <v>679.63</v>
      </c>
      <c r="H347" s="532">
        <v>679.63</v>
      </c>
      <c r="I347" s="532">
        <v>679.63</v>
      </c>
      <c r="J347" s="532">
        <v>679.63</v>
      </c>
    </row>
    <row r="348" spans="1:63" ht="24" customHeight="1">
      <c r="A348" s="331" t="s">
        <v>118</v>
      </c>
      <c r="B348" s="330" t="s">
        <v>115</v>
      </c>
      <c r="C348" s="322" t="s">
        <v>116</v>
      </c>
      <c r="D348" s="322" t="s">
        <v>52</v>
      </c>
      <c r="E348" s="322"/>
      <c r="F348" s="532">
        <v>426.7</v>
      </c>
      <c r="G348" s="532">
        <v>426.7</v>
      </c>
      <c r="H348" s="532">
        <v>426.7</v>
      </c>
      <c r="I348" s="532">
        <v>426.7</v>
      </c>
      <c r="J348" s="532">
        <v>426.7</v>
      </c>
    </row>
    <row r="349" spans="1:63" ht="24" customHeight="1">
      <c r="A349" s="331" t="s">
        <v>119</v>
      </c>
      <c r="B349" s="330" t="s">
        <v>115</v>
      </c>
      <c r="C349" s="322" t="s">
        <v>116</v>
      </c>
      <c r="D349" s="322" t="s">
        <v>52</v>
      </c>
      <c r="E349" s="322"/>
      <c r="F349" s="532">
        <v>353.61</v>
      </c>
      <c r="G349" s="532">
        <v>353.61</v>
      </c>
      <c r="H349" s="532">
        <v>353.61</v>
      </c>
      <c r="I349" s="532">
        <v>353.61</v>
      </c>
      <c r="J349" s="532">
        <v>353.61</v>
      </c>
    </row>
    <row r="350" spans="1:63" ht="24" customHeight="1">
      <c r="A350" s="331" t="s">
        <v>120</v>
      </c>
      <c r="B350" s="330" t="s">
        <v>121</v>
      </c>
      <c r="C350" s="322" t="s">
        <v>122</v>
      </c>
      <c r="D350" s="322" t="s">
        <v>52</v>
      </c>
      <c r="E350" s="322"/>
      <c r="F350" s="487"/>
      <c r="G350" s="487"/>
      <c r="H350" s="487"/>
      <c r="I350" s="487"/>
      <c r="J350" s="487"/>
      <c r="K350" s="565" t="s">
        <v>123</v>
      </c>
    </row>
    <row r="351" spans="1:63" ht="24" customHeight="1">
      <c r="A351" s="331" t="s">
        <v>124</v>
      </c>
      <c r="B351" s="330" t="s">
        <v>121</v>
      </c>
      <c r="C351" s="322" t="s">
        <v>122</v>
      </c>
      <c r="D351" s="322" t="s">
        <v>52</v>
      </c>
      <c r="E351" s="322"/>
      <c r="F351" s="487"/>
      <c r="G351" s="487"/>
      <c r="H351" s="487"/>
      <c r="I351" s="487"/>
      <c r="J351" s="487"/>
      <c r="K351" s="565" t="s">
        <v>123</v>
      </c>
    </row>
    <row r="352" spans="1:63" ht="24" customHeight="1">
      <c r="A352" s="331" t="s">
        <v>125</v>
      </c>
      <c r="B352" s="330" t="s">
        <v>121</v>
      </c>
      <c r="C352" s="322" t="s">
        <v>122</v>
      </c>
      <c r="D352" s="322" t="s">
        <v>52</v>
      </c>
      <c r="E352" s="322"/>
      <c r="F352" s="487"/>
      <c r="G352" s="487"/>
      <c r="H352" s="487"/>
      <c r="I352" s="487"/>
      <c r="J352" s="487"/>
      <c r="K352" s="565" t="s">
        <v>123</v>
      </c>
    </row>
    <row r="353" spans="1:11" ht="24" customHeight="1">
      <c r="A353" s="331" t="s">
        <v>126</v>
      </c>
      <c r="B353" s="330" t="s">
        <v>121</v>
      </c>
      <c r="C353" s="322" t="s">
        <v>122</v>
      </c>
      <c r="D353" s="322" t="s">
        <v>52</v>
      </c>
      <c r="E353" s="322"/>
      <c r="F353" s="487"/>
      <c r="G353" s="487"/>
      <c r="H353" s="487"/>
      <c r="I353" s="487"/>
      <c r="J353" s="487"/>
      <c r="K353" s="565" t="s">
        <v>123</v>
      </c>
    </row>
    <row r="354" spans="1:11" ht="24" customHeight="1">
      <c r="A354" s="331" t="s">
        <v>127</v>
      </c>
      <c r="B354" s="330" t="s">
        <v>128</v>
      </c>
      <c r="C354" s="322" t="s">
        <v>100</v>
      </c>
      <c r="D354" s="322" t="s">
        <v>52</v>
      </c>
      <c r="E354" s="322"/>
      <c r="F354" s="532">
        <v>54.27</v>
      </c>
      <c r="G354" s="532">
        <v>56.7</v>
      </c>
      <c r="H354" s="532">
        <v>57.48</v>
      </c>
      <c r="I354" s="532">
        <v>59.62</v>
      </c>
      <c r="J354" s="532">
        <v>64.400000000000006</v>
      </c>
    </row>
    <row r="355" spans="1:11" ht="24" customHeight="1">
      <c r="A355" s="331" t="s">
        <v>129</v>
      </c>
      <c r="B355" s="330" t="s">
        <v>130</v>
      </c>
      <c r="C355" s="322" t="s">
        <v>100</v>
      </c>
      <c r="D355" s="322" t="s">
        <v>52</v>
      </c>
      <c r="E355" s="322"/>
      <c r="F355" s="532">
        <v>292.47000000000003</v>
      </c>
      <c r="G355" s="532">
        <v>292.47000000000003</v>
      </c>
      <c r="H355" s="532">
        <v>292.47000000000003</v>
      </c>
      <c r="I355" s="532">
        <v>292.47000000000003</v>
      </c>
      <c r="J355" s="532">
        <v>292.47000000000003</v>
      </c>
    </row>
    <row r="356" spans="1:11" s="328" customFormat="1" ht="24" customHeight="1">
      <c r="A356" s="331" t="s">
        <v>131</v>
      </c>
      <c r="B356" s="330"/>
      <c r="C356" s="322" t="s">
        <v>116</v>
      </c>
      <c r="D356" s="322" t="s">
        <v>52</v>
      </c>
      <c r="E356" s="532">
        <v>1491.31</v>
      </c>
      <c r="F356" s="532"/>
      <c r="G356" s="532"/>
      <c r="H356" s="532"/>
      <c r="I356" s="532"/>
      <c r="J356" s="532"/>
      <c r="K356" s="525"/>
    </row>
    <row r="357" spans="1:11" s="328" customFormat="1" ht="24" customHeight="1">
      <c r="A357" s="331" t="s">
        <v>132</v>
      </c>
      <c r="B357" s="330" t="s">
        <v>286</v>
      </c>
      <c r="C357" s="322" t="s">
        <v>100</v>
      </c>
      <c r="D357" s="322" t="s">
        <v>52</v>
      </c>
      <c r="E357" s="322"/>
      <c r="F357" s="532"/>
      <c r="G357" s="532"/>
      <c r="H357" s="532"/>
      <c r="I357" s="532"/>
      <c r="J357" s="532"/>
      <c r="K357" s="525"/>
    </row>
    <row r="358" spans="1:11" ht="24" customHeight="1">
      <c r="A358" s="331" t="s">
        <v>134</v>
      </c>
      <c r="B358" s="330" t="s">
        <v>115</v>
      </c>
      <c r="C358" s="322" t="s">
        <v>135</v>
      </c>
      <c r="D358" s="322" t="s">
        <v>52</v>
      </c>
      <c r="E358" s="322"/>
      <c r="F358" s="533">
        <v>85269</v>
      </c>
      <c r="G358" s="533">
        <v>85269</v>
      </c>
      <c r="H358" s="533">
        <v>85269</v>
      </c>
      <c r="I358" s="533">
        <v>85269</v>
      </c>
      <c r="J358" s="533">
        <v>85269</v>
      </c>
    </row>
    <row r="359" spans="1:11" ht="24" customHeight="1">
      <c r="A359" s="331" t="s">
        <v>136</v>
      </c>
      <c r="B359" s="330" t="s">
        <v>115</v>
      </c>
      <c r="C359" s="322" t="s">
        <v>135</v>
      </c>
      <c r="D359" s="322" t="s">
        <v>52</v>
      </c>
      <c r="E359" s="322"/>
      <c r="F359" s="533">
        <v>43439</v>
      </c>
      <c r="G359" s="533">
        <v>43439</v>
      </c>
      <c r="H359" s="533">
        <v>43439</v>
      </c>
      <c r="I359" s="533">
        <v>43439</v>
      </c>
      <c r="J359" s="533">
        <v>43439</v>
      </c>
    </row>
    <row r="360" spans="1:11" ht="24" customHeight="1">
      <c r="A360" s="331" t="s">
        <v>137</v>
      </c>
      <c r="B360" s="330" t="s">
        <v>121</v>
      </c>
      <c r="C360" s="530" t="s">
        <v>138</v>
      </c>
      <c r="D360" s="322" t="s">
        <v>52</v>
      </c>
      <c r="E360" s="322"/>
      <c r="F360" s="487"/>
      <c r="G360" s="487"/>
      <c r="H360" s="487"/>
      <c r="I360" s="487"/>
      <c r="J360" s="487"/>
      <c r="K360" s="565" t="s">
        <v>123</v>
      </c>
    </row>
    <row r="361" spans="1:11" ht="24" customHeight="1">
      <c r="A361" s="331" t="s">
        <v>139</v>
      </c>
      <c r="B361" s="330" t="s">
        <v>121</v>
      </c>
      <c r="C361" s="530" t="s">
        <v>138</v>
      </c>
      <c r="D361" s="322" t="s">
        <v>52</v>
      </c>
      <c r="E361" s="322"/>
      <c r="F361" s="487"/>
      <c r="G361" s="487"/>
      <c r="H361" s="487"/>
      <c r="I361" s="487"/>
      <c r="J361" s="487"/>
      <c r="K361" s="565" t="s">
        <v>123</v>
      </c>
    </row>
    <row r="362" spans="1:11" ht="24" customHeight="1">
      <c r="A362" s="331" t="s">
        <v>140</v>
      </c>
      <c r="B362" s="330" t="s">
        <v>141</v>
      </c>
      <c r="C362" s="322" t="s">
        <v>100</v>
      </c>
      <c r="D362" s="322" t="s">
        <v>52</v>
      </c>
      <c r="E362" s="322"/>
      <c r="F362" s="532">
        <v>29</v>
      </c>
      <c r="G362" s="532">
        <v>28.33</v>
      </c>
      <c r="H362" s="532">
        <v>26.96</v>
      </c>
      <c r="I362" s="532">
        <v>23.35</v>
      </c>
      <c r="J362" s="532">
        <v>19.23</v>
      </c>
    </row>
    <row r="363" spans="1:11" ht="24" customHeight="1">
      <c r="A363" s="331" t="s">
        <v>142</v>
      </c>
      <c r="B363" s="330" t="s">
        <v>143</v>
      </c>
      <c r="C363" s="322" t="s">
        <v>100</v>
      </c>
      <c r="D363" s="322" t="s">
        <v>52</v>
      </c>
      <c r="E363" s="322"/>
      <c r="F363" s="532">
        <v>126.86</v>
      </c>
      <c r="G363" s="532">
        <v>126.86</v>
      </c>
      <c r="H363" s="532">
        <v>126.86</v>
      </c>
      <c r="I363" s="532">
        <v>126.86</v>
      </c>
      <c r="J363" s="532">
        <v>126.86</v>
      </c>
    </row>
    <row r="364" spans="1:11" s="328" customFormat="1" ht="24" customHeight="1">
      <c r="A364" s="331" t="s">
        <v>144</v>
      </c>
      <c r="B364" s="330"/>
      <c r="C364" s="322" t="s">
        <v>145</v>
      </c>
      <c r="D364" s="322" t="s">
        <v>52</v>
      </c>
      <c r="E364" s="532">
        <v>128707</v>
      </c>
      <c r="F364" s="534"/>
      <c r="G364" s="534"/>
      <c r="H364" s="534"/>
      <c r="I364" s="534"/>
      <c r="J364" s="534"/>
      <c r="K364" s="525"/>
    </row>
    <row r="365" spans="1:11" s="328" customFormat="1" ht="24" customHeight="1">
      <c r="A365" s="331" t="s">
        <v>146</v>
      </c>
      <c r="B365" s="330" t="s">
        <v>147</v>
      </c>
      <c r="C365" s="322" t="s">
        <v>100</v>
      </c>
      <c r="D365" s="322" t="s">
        <v>52</v>
      </c>
      <c r="E365" s="322"/>
      <c r="F365" s="532"/>
      <c r="G365" s="532"/>
      <c r="H365" s="532"/>
      <c r="I365" s="532"/>
      <c r="J365" s="532"/>
      <c r="K365" s="525"/>
    </row>
    <row r="366" spans="1:11" s="328" customFormat="1" ht="24" customHeight="1">
      <c r="A366" s="331" t="s">
        <v>148</v>
      </c>
      <c r="B366" s="330" t="s">
        <v>149</v>
      </c>
      <c r="C366" s="322" t="s">
        <v>150</v>
      </c>
      <c r="D366" s="322" t="s">
        <v>52</v>
      </c>
      <c r="E366" s="322"/>
      <c r="F366" s="532">
        <v>228</v>
      </c>
      <c r="G366" s="532">
        <v>228</v>
      </c>
      <c r="H366" s="532">
        <v>228</v>
      </c>
      <c r="I366" s="532">
        <v>227</v>
      </c>
      <c r="J366" s="532">
        <v>227</v>
      </c>
      <c r="K366" s="525"/>
    </row>
    <row r="367" spans="1:11" s="328" customFormat="1" ht="24" customHeight="1">
      <c r="A367" s="331" t="s">
        <v>151</v>
      </c>
      <c r="B367" s="401" t="s">
        <v>152</v>
      </c>
      <c r="C367" s="322" t="s">
        <v>122</v>
      </c>
      <c r="D367" s="322" t="s">
        <v>52</v>
      </c>
      <c r="E367" s="322"/>
      <c r="F367" s="487"/>
      <c r="G367" s="487"/>
      <c r="H367" s="487"/>
      <c r="I367" s="487"/>
      <c r="J367" s="487"/>
      <c r="K367" s="565" t="s">
        <v>123</v>
      </c>
    </row>
    <row r="368" spans="1:11" s="328" customFormat="1" ht="24" customHeight="1">
      <c r="A368" s="331" t="s">
        <v>153</v>
      </c>
      <c r="B368" s="330" t="s">
        <v>154</v>
      </c>
      <c r="C368" s="322" t="s">
        <v>150</v>
      </c>
      <c r="D368" s="322" t="s">
        <v>52</v>
      </c>
      <c r="E368" s="322"/>
      <c r="F368" s="532">
        <v>357</v>
      </c>
      <c r="G368" s="532">
        <v>357</v>
      </c>
      <c r="H368" s="532">
        <v>357</v>
      </c>
      <c r="I368" s="532">
        <v>357</v>
      </c>
      <c r="J368" s="532">
        <v>357</v>
      </c>
      <c r="K368" s="525"/>
    </row>
    <row r="369" spans="1:15" s="328" customFormat="1" ht="24" customHeight="1">
      <c r="A369" s="331" t="s">
        <v>155</v>
      </c>
      <c r="B369" s="330" t="s">
        <v>156</v>
      </c>
      <c r="C369" s="322" t="s">
        <v>122</v>
      </c>
      <c r="D369" s="322" t="s">
        <v>52</v>
      </c>
      <c r="E369" s="322"/>
      <c r="F369" s="487"/>
      <c r="G369" s="487"/>
      <c r="H369" s="487"/>
      <c r="I369" s="487"/>
      <c r="J369" s="487"/>
      <c r="K369" s="565" t="s">
        <v>123</v>
      </c>
    </row>
    <row r="370" spans="1:15" s="328" customFormat="1" ht="24" customHeight="1">
      <c r="A370" s="331" t="s">
        <v>157</v>
      </c>
      <c r="B370" s="330" t="s">
        <v>158</v>
      </c>
      <c r="C370" s="322" t="s">
        <v>150</v>
      </c>
      <c r="D370" s="322" t="s">
        <v>52</v>
      </c>
      <c r="E370" s="533"/>
      <c r="F370" s="535"/>
      <c r="G370" s="535"/>
      <c r="H370" s="535"/>
      <c r="I370" s="535"/>
      <c r="J370" s="535"/>
      <c r="K370" s="525"/>
    </row>
    <row r="371" spans="1:15" s="328" customFormat="1" ht="24" customHeight="1">
      <c r="A371" s="331" t="s">
        <v>159</v>
      </c>
      <c r="B371" s="330" t="s">
        <v>158</v>
      </c>
      <c r="C371" s="322" t="s">
        <v>150</v>
      </c>
      <c r="D371" s="322" t="s">
        <v>52</v>
      </c>
      <c r="E371" s="533"/>
      <c r="F371" s="535"/>
      <c r="G371" s="535"/>
      <c r="H371" s="535"/>
      <c r="I371" s="535"/>
      <c r="J371" s="535"/>
      <c r="K371" s="525"/>
    </row>
    <row r="372" spans="1:15" s="328" customFormat="1" ht="24" customHeight="1">
      <c r="A372" s="331" t="s">
        <v>160</v>
      </c>
      <c r="B372" s="330" t="s">
        <v>158</v>
      </c>
      <c r="C372" s="322" t="s">
        <v>150</v>
      </c>
      <c r="D372" s="322" t="s">
        <v>52</v>
      </c>
      <c r="E372" s="533">
        <v>1025</v>
      </c>
      <c r="F372" s="535"/>
      <c r="G372" s="535"/>
      <c r="H372" s="535"/>
      <c r="I372" s="535"/>
      <c r="J372" s="535"/>
      <c r="K372" s="525"/>
    </row>
    <row r="373" spans="1:15" s="328" customFormat="1" ht="24" customHeight="1">
      <c r="A373" s="331" t="s">
        <v>161</v>
      </c>
      <c r="B373" s="330" t="s">
        <v>158</v>
      </c>
      <c r="C373" s="322" t="s">
        <v>150</v>
      </c>
      <c r="D373" s="322" t="s">
        <v>52</v>
      </c>
      <c r="E373" s="533"/>
      <c r="F373" s="535"/>
      <c r="G373" s="535"/>
      <c r="H373" s="535"/>
      <c r="I373" s="535"/>
      <c r="J373" s="535"/>
      <c r="K373" s="525"/>
    </row>
    <row r="374" spans="1:15" s="328" customFormat="1" ht="24" customHeight="1">
      <c r="A374" s="331" t="s">
        <v>162</v>
      </c>
      <c r="B374" s="330" t="s">
        <v>158</v>
      </c>
      <c r="C374" s="322" t="s">
        <v>150</v>
      </c>
      <c r="D374" s="322" t="s">
        <v>52</v>
      </c>
      <c r="E374" s="533"/>
      <c r="F374" s="535"/>
      <c r="G374" s="535"/>
      <c r="H374" s="535"/>
      <c r="I374" s="535"/>
      <c r="J374" s="535"/>
      <c r="K374" s="525"/>
    </row>
    <row r="375" spans="1:15" s="328" customFormat="1" ht="24" customHeight="1">
      <c r="A375" s="331" t="s">
        <v>163</v>
      </c>
      <c r="B375" s="330" t="s">
        <v>158</v>
      </c>
      <c r="C375" s="322" t="s">
        <v>150</v>
      </c>
      <c r="D375" s="322" t="s">
        <v>52</v>
      </c>
      <c r="E375" s="533"/>
      <c r="F375" s="535"/>
      <c r="G375" s="535"/>
      <c r="H375" s="535"/>
      <c r="I375" s="535"/>
      <c r="J375" s="535"/>
      <c r="K375" s="525"/>
    </row>
    <row r="376" spans="1:15" s="328" customFormat="1" ht="24" customHeight="1">
      <c r="A376" s="331" t="s">
        <v>164</v>
      </c>
      <c r="B376" s="330" t="s">
        <v>165</v>
      </c>
      <c r="C376" s="322" t="s">
        <v>122</v>
      </c>
      <c r="D376" s="322" t="s">
        <v>52</v>
      </c>
      <c r="E376" s="487"/>
      <c r="F376" s="535"/>
      <c r="G376" s="535"/>
      <c r="H376" s="535"/>
      <c r="I376" s="535"/>
      <c r="J376" s="535"/>
      <c r="K376" s="565" t="s">
        <v>123</v>
      </c>
    </row>
    <row r="377" spans="1:15" s="328" customFormat="1" ht="24" customHeight="1">
      <c r="A377" s="331" t="s">
        <v>166</v>
      </c>
      <c r="B377" s="330" t="s">
        <v>165</v>
      </c>
      <c r="C377" s="322" t="s">
        <v>122</v>
      </c>
      <c r="D377" s="322" t="s">
        <v>52</v>
      </c>
      <c r="E377" s="487"/>
      <c r="F377" s="535"/>
      <c r="G377" s="535"/>
      <c r="H377" s="535"/>
      <c r="I377" s="535"/>
      <c r="J377" s="535"/>
      <c r="K377" s="565" t="s">
        <v>123</v>
      </c>
    </row>
    <row r="378" spans="1:15" s="328" customFormat="1" ht="24" customHeight="1">
      <c r="A378" s="331" t="s">
        <v>167</v>
      </c>
      <c r="B378" s="330" t="s">
        <v>165</v>
      </c>
      <c r="C378" s="322" t="s">
        <v>122</v>
      </c>
      <c r="D378" s="322" t="s">
        <v>52</v>
      </c>
      <c r="E378" s="487"/>
      <c r="F378" s="535"/>
      <c r="G378" s="535"/>
      <c r="H378" s="535"/>
      <c r="I378" s="535"/>
      <c r="J378" s="535"/>
      <c r="K378" s="565" t="s">
        <v>123</v>
      </c>
    </row>
    <row r="379" spans="1:15" s="328" customFormat="1" ht="24" customHeight="1">
      <c r="A379" s="331" t="s">
        <v>168</v>
      </c>
      <c r="B379" s="330" t="s">
        <v>165</v>
      </c>
      <c r="C379" s="322" t="s">
        <v>122</v>
      </c>
      <c r="D379" s="322" t="s">
        <v>52</v>
      </c>
      <c r="E379" s="487"/>
      <c r="F379" s="535"/>
      <c r="G379" s="535"/>
      <c r="H379" s="535"/>
      <c r="I379" s="535"/>
      <c r="J379" s="535"/>
      <c r="K379" s="565" t="s">
        <v>123</v>
      </c>
    </row>
    <row r="380" spans="1:15" s="328" customFormat="1" ht="24" customHeight="1">
      <c r="A380" s="331" t="s">
        <v>169</v>
      </c>
      <c r="B380" s="330" t="s">
        <v>165</v>
      </c>
      <c r="C380" s="322" t="s">
        <v>122</v>
      </c>
      <c r="D380" s="322" t="s">
        <v>52</v>
      </c>
      <c r="E380" s="487"/>
      <c r="F380" s="535"/>
      <c r="G380" s="535"/>
      <c r="H380" s="535"/>
      <c r="I380" s="535"/>
      <c r="J380" s="535"/>
      <c r="K380" s="565" t="s">
        <v>123</v>
      </c>
    </row>
    <row r="381" spans="1:15" s="328" customFormat="1" ht="24" customHeight="1">
      <c r="A381" s="331" t="s">
        <v>170</v>
      </c>
      <c r="B381" s="330" t="s">
        <v>165</v>
      </c>
      <c r="C381" s="322" t="s">
        <v>122</v>
      </c>
      <c r="D381" s="322" t="s">
        <v>52</v>
      </c>
      <c r="E381" s="487"/>
      <c r="F381" s="535"/>
      <c r="G381" s="535"/>
      <c r="H381" s="535"/>
      <c r="I381" s="535"/>
      <c r="J381" s="535"/>
      <c r="K381" s="565" t="s">
        <v>123</v>
      </c>
    </row>
    <row r="382" spans="1:15" ht="24" customHeight="1">
      <c r="A382" s="331" t="s">
        <v>171</v>
      </c>
      <c r="B382" s="330" t="s">
        <v>172</v>
      </c>
      <c r="C382" s="322" t="s">
        <v>100</v>
      </c>
      <c r="D382" s="322" t="s">
        <v>52</v>
      </c>
      <c r="E382" s="322"/>
      <c r="F382" s="532">
        <v>1.1499999999999999</v>
      </c>
      <c r="G382" s="532">
        <v>0.5</v>
      </c>
      <c r="H382" s="532">
        <v>1.1000000000000001</v>
      </c>
      <c r="I382" s="532">
        <v>0.1</v>
      </c>
      <c r="J382" s="532">
        <v>0.35</v>
      </c>
    </row>
    <row r="383" spans="1:15" s="328" customFormat="1" ht="24" customHeight="1">
      <c r="A383" s="331" t="s">
        <v>173</v>
      </c>
      <c r="B383" s="330" t="s">
        <v>174</v>
      </c>
      <c r="C383" s="322" t="s">
        <v>100</v>
      </c>
      <c r="D383" s="322" t="s">
        <v>52</v>
      </c>
      <c r="E383" s="322"/>
      <c r="F383" s="532">
        <v>0</v>
      </c>
      <c r="G383" s="532">
        <v>5.22</v>
      </c>
      <c r="H383" s="532">
        <v>0</v>
      </c>
      <c r="I383" s="532">
        <v>3.33</v>
      </c>
      <c r="J383" s="532">
        <v>0</v>
      </c>
      <c r="K383" s="525"/>
      <c r="O383" s="121"/>
    </row>
    <row r="384" spans="1:15" s="328" customFormat="1" ht="24" customHeight="1">
      <c r="A384" s="331" t="s">
        <v>175</v>
      </c>
      <c r="B384" s="330" t="s">
        <v>176</v>
      </c>
      <c r="C384" s="322" t="s">
        <v>100</v>
      </c>
      <c r="D384" s="322" t="s">
        <v>52</v>
      </c>
      <c r="E384" s="322"/>
      <c r="F384" s="487"/>
      <c r="G384" s="487"/>
      <c r="H384" s="487"/>
      <c r="I384" s="487"/>
      <c r="J384" s="487"/>
      <c r="K384" s="565" t="s">
        <v>123</v>
      </c>
    </row>
    <row r="385" spans="1:12" s="328" customFormat="1" ht="24" customHeight="1">
      <c r="A385" s="331" t="s">
        <v>177</v>
      </c>
      <c r="B385" s="330" t="s">
        <v>178</v>
      </c>
      <c r="C385" s="322" t="s">
        <v>100</v>
      </c>
      <c r="D385" s="322" t="s">
        <v>52</v>
      </c>
      <c r="E385" s="532">
        <v>20</v>
      </c>
      <c r="F385" s="532"/>
      <c r="G385" s="532"/>
      <c r="H385" s="532"/>
      <c r="I385" s="532"/>
      <c r="J385" s="532"/>
      <c r="K385" s="525"/>
    </row>
    <row r="386" spans="1:12" s="328" customFormat="1" ht="24" customHeight="1">
      <c r="A386" s="331" t="s">
        <v>179</v>
      </c>
      <c r="B386" s="330" t="s">
        <v>180</v>
      </c>
      <c r="C386" s="322" t="s">
        <v>122</v>
      </c>
      <c r="D386" s="322" t="s">
        <v>52</v>
      </c>
      <c r="E386" s="322"/>
      <c r="F386" s="532">
        <v>143</v>
      </c>
      <c r="G386" s="532">
        <v>143</v>
      </c>
      <c r="H386" s="532">
        <v>143</v>
      </c>
      <c r="I386" s="532">
        <v>143</v>
      </c>
      <c r="J386" s="532">
        <v>143</v>
      </c>
      <c r="K386" s="525"/>
    </row>
    <row r="387" spans="1:12" s="328" customFormat="1" ht="24" customHeight="1">
      <c r="A387" s="331" t="s">
        <v>181</v>
      </c>
      <c r="B387" s="330" t="s">
        <v>182</v>
      </c>
      <c r="C387" s="322" t="s">
        <v>122</v>
      </c>
      <c r="D387" s="322" t="s">
        <v>52</v>
      </c>
      <c r="E387" s="322"/>
      <c r="F387" s="532">
        <v>1177</v>
      </c>
      <c r="G387" s="532">
        <v>1177</v>
      </c>
      <c r="H387" s="532">
        <v>1177</v>
      </c>
      <c r="I387" s="532">
        <v>1177</v>
      </c>
      <c r="J387" s="532">
        <v>1177</v>
      </c>
      <c r="K387" s="525"/>
    </row>
    <row r="388" spans="1:12" s="328" customFormat="1" ht="24" customHeight="1">
      <c r="A388" s="331" t="s">
        <v>183</v>
      </c>
      <c r="B388" s="330" t="s">
        <v>184</v>
      </c>
      <c r="C388" s="322" t="s">
        <v>185</v>
      </c>
      <c r="D388" s="322" t="s">
        <v>52</v>
      </c>
      <c r="E388" s="322"/>
      <c r="F388" s="487"/>
      <c r="G388" s="487"/>
      <c r="H388" s="487"/>
      <c r="I388" s="487"/>
      <c r="J388" s="487"/>
      <c r="K388" s="565" t="s">
        <v>123</v>
      </c>
    </row>
    <row r="389" spans="1:12" s="328" customFormat="1" ht="24" customHeight="1">
      <c r="A389" s="331" t="s">
        <v>186</v>
      </c>
      <c r="B389" s="330" t="s">
        <v>184</v>
      </c>
      <c r="C389" s="322" t="s">
        <v>185</v>
      </c>
      <c r="D389" s="322" t="s">
        <v>52</v>
      </c>
      <c r="E389" s="322"/>
      <c r="F389" s="487"/>
      <c r="G389" s="487"/>
      <c r="H389" s="487"/>
      <c r="I389" s="487"/>
      <c r="J389" s="487"/>
      <c r="K389" s="565" t="s">
        <v>123</v>
      </c>
    </row>
    <row r="390" spans="1:12" s="328" customFormat="1" ht="24" customHeight="1">
      <c r="A390" s="331" t="s">
        <v>187</v>
      </c>
      <c r="B390" s="330" t="s">
        <v>184</v>
      </c>
      <c r="C390" s="322" t="s">
        <v>185</v>
      </c>
      <c r="D390" s="322" t="s">
        <v>52</v>
      </c>
      <c r="E390" s="322"/>
      <c r="F390" s="487"/>
      <c r="G390" s="487"/>
      <c r="H390" s="487"/>
      <c r="I390" s="487"/>
      <c r="J390" s="487"/>
      <c r="K390" s="565" t="s">
        <v>123</v>
      </c>
    </row>
    <row r="391" spans="1:12" s="328" customFormat="1" ht="24" customHeight="1">
      <c r="A391" s="331" t="s">
        <v>188</v>
      </c>
      <c r="B391" s="330" t="s">
        <v>189</v>
      </c>
      <c r="C391" s="322" t="s">
        <v>100</v>
      </c>
      <c r="D391" s="322" t="s">
        <v>52</v>
      </c>
      <c r="E391" s="322"/>
      <c r="F391" s="532">
        <v>1.27</v>
      </c>
      <c r="G391" s="532">
        <v>1.27</v>
      </c>
      <c r="H391" s="532">
        <v>1.27</v>
      </c>
      <c r="I391" s="532">
        <v>1.27</v>
      </c>
      <c r="J391" s="532">
        <v>1.27</v>
      </c>
      <c r="K391" s="525"/>
    </row>
    <row r="392" spans="1:12" ht="24" customHeight="1">
      <c r="A392" s="331" t="s">
        <v>190</v>
      </c>
      <c r="B392" s="330" t="s">
        <v>191</v>
      </c>
      <c r="C392" s="322" t="s">
        <v>100</v>
      </c>
      <c r="D392" s="322" t="s">
        <v>52</v>
      </c>
      <c r="E392" s="322"/>
      <c r="F392" s="487"/>
      <c r="G392" s="487"/>
      <c r="H392" s="487"/>
      <c r="I392" s="487"/>
      <c r="J392" s="487"/>
      <c r="K392" s="565" t="s">
        <v>123</v>
      </c>
    </row>
    <row r="393" spans="1:12" s="328" customFormat="1" ht="24" customHeight="1">
      <c r="A393" s="331" t="s">
        <v>192</v>
      </c>
      <c r="B393" s="330" t="s">
        <v>193</v>
      </c>
      <c r="C393" s="322" t="s">
        <v>100</v>
      </c>
      <c r="D393" s="322" t="s">
        <v>52</v>
      </c>
      <c r="E393" s="322"/>
      <c r="F393" s="532">
        <v>0</v>
      </c>
      <c r="G393" s="532">
        <v>0</v>
      </c>
      <c r="H393" s="532">
        <v>0</v>
      </c>
      <c r="I393" s="532">
        <v>0</v>
      </c>
      <c r="J393" s="532">
        <v>0</v>
      </c>
      <c r="K393" s="525"/>
      <c r="L393" s="330"/>
    </row>
    <row r="394" spans="1:12" s="328" customFormat="1" ht="24" customHeight="1">
      <c r="A394" s="331" t="s">
        <v>192</v>
      </c>
      <c r="B394" s="330" t="s">
        <v>194</v>
      </c>
      <c r="C394" s="322" t="s">
        <v>100</v>
      </c>
      <c r="D394" s="322" t="s">
        <v>52</v>
      </c>
      <c r="E394" s="322"/>
      <c r="F394" s="532">
        <v>0</v>
      </c>
      <c r="G394" s="532">
        <v>0</v>
      </c>
      <c r="H394" s="532">
        <v>0</v>
      </c>
      <c r="I394" s="532">
        <v>0</v>
      </c>
      <c r="J394" s="532">
        <v>0</v>
      </c>
      <c r="K394" s="525"/>
      <c r="L394" s="330"/>
    </row>
    <row r="395" spans="1:12" s="328" customFormat="1" ht="24" customHeight="1">
      <c r="A395" s="331" t="s">
        <v>192</v>
      </c>
      <c r="B395" s="330" t="s">
        <v>195</v>
      </c>
      <c r="C395" s="322" t="s">
        <v>100</v>
      </c>
      <c r="D395" s="322" t="s">
        <v>52</v>
      </c>
      <c r="E395" s="322"/>
      <c r="F395" s="532">
        <v>0</v>
      </c>
      <c r="G395" s="532">
        <v>0</v>
      </c>
      <c r="H395" s="532">
        <v>0</v>
      </c>
      <c r="I395" s="532">
        <v>0</v>
      </c>
      <c r="J395" s="532">
        <v>0</v>
      </c>
      <c r="K395" s="525"/>
      <c r="L395" s="330"/>
    </row>
    <row r="396" spans="1:12" s="328" customFormat="1" ht="24" customHeight="1">
      <c r="A396" s="331" t="s">
        <v>192</v>
      </c>
      <c r="B396" s="330" t="s">
        <v>196</v>
      </c>
      <c r="C396" s="322" t="s">
        <v>100</v>
      </c>
      <c r="D396" s="322" t="s">
        <v>52</v>
      </c>
      <c r="E396" s="322"/>
      <c r="F396" s="532">
        <v>0</v>
      </c>
      <c r="G396" s="532">
        <v>0</v>
      </c>
      <c r="H396" s="532">
        <v>0</v>
      </c>
      <c r="I396" s="532">
        <v>0</v>
      </c>
      <c r="J396" s="532">
        <v>0</v>
      </c>
      <c r="K396" s="525"/>
      <c r="L396" s="330"/>
    </row>
    <row r="397" spans="1:12" s="328" customFormat="1" ht="24" customHeight="1">
      <c r="A397" s="331" t="s">
        <v>192</v>
      </c>
      <c r="B397" s="330" t="s">
        <v>197</v>
      </c>
      <c r="C397" s="322" t="s">
        <v>100</v>
      </c>
      <c r="D397" s="322" t="s">
        <v>52</v>
      </c>
      <c r="E397" s="322"/>
      <c r="F397" s="532">
        <v>0</v>
      </c>
      <c r="G397" s="532">
        <v>0</v>
      </c>
      <c r="H397" s="532">
        <v>0</v>
      </c>
      <c r="I397" s="532">
        <v>0</v>
      </c>
      <c r="J397" s="532">
        <v>0</v>
      </c>
      <c r="K397" s="525"/>
      <c r="L397" s="330"/>
    </row>
    <row r="398" spans="1:12" s="328" customFormat="1" ht="24" customHeight="1">
      <c r="A398" s="331" t="s">
        <v>192</v>
      </c>
      <c r="B398" s="330" t="s">
        <v>198</v>
      </c>
      <c r="C398" s="322" t="s">
        <v>100</v>
      </c>
      <c r="D398" s="322" t="s">
        <v>52</v>
      </c>
      <c r="E398" s="322"/>
      <c r="F398" s="532">
        <v>0</v>
      </c>
      <c r="G398" s="532">
        <v>0</v>
      </c>
      <c r="H398" s="532">
        <v>0</v>
      </c>
      <c r="I398" s="532">
        <v>0</v>
      </c>
      <c r="J398" s="532">
        <v>0</v>
      </c>
      <c r="K398" s="525"/>
      <c r="L398" s="330"/>
    </row>
    <row r="399" spans="1:12" s="328" customFormat="1" ht="24" customHeight="1">
      <c r="A399" s="331" t="s">
        <v>192</v>
      </c>
      <c r="B399" s="330" t="s">
        <v>199</v>
      </c>
      <c r="C399" s="322" t="s">
        <v>100</v>
      </c>
      <c r="D399" s="322" t="s">
        <v>52</v>
      </c>
      <c r="E399" s="322"/>
      <c r="F399" s="532">
        <v>0</v>
      </c>
      <c r="G399" s="532">
        <v>0</v>
      </c>
      <c r="H399" s="532">
        <v>0</v>
      </c>
      <c r="I399" s="532">
        <v>0</v>
      </c>
      <c r="J399" s="532">
        <v>0</v>
      </c>
      <c r="K399" s="525"/>
      <c r="L399" s="330"/>
    </row>
    <row r="400" spans="1:12" s="328" customFormat="1" ht="24" customHeight="1">
      <c r="A400" s="331" t="s">
        <v>192</v>
      </c>
      <c r="B400" s="330" t="s">
        <v>200</v>
      </c>
      <c r="C400" s="322" t="s">
        <v>100</v>
      </c>
      <c r="D400" s="322" t="s">
        <v>52</v>
      </c>
      <c r="E400" s="322"/>
      <c r="F400" s="532">
        <v>0</v>
      </c>
      <c r="G400" s="532">
        <v>0</v>
      </c>
      <c r="H400" s="532">
        <v>0</v>
      </c>
      <c r="I400" s="532">
        <v>0</v>
      </c>
      <c r="J400" s="532">
        <v>0</v>
      </c>
      <c r="K400" s="525"/>
      <c r="L400" s="330"/>
    </row>
    <row r="401" spans="1:63" s="328" customFormat="1" ht="24" customHeight="1">
      <c r="A401" s="331" t="s">
        <v>192</v>
      </c>
      <c r="B401" s="330" t="s">
        <v>201</v>
      </c>
      <c r="C401" s="322" t="s">
        <v>100</v>
      </c>
      <c r="D401" s="322" t="s">
        <v>52</v>
      </c>
      <c r="E401" s="322"/>
      <c r="F401" s="532">
        <v>0</v>
      </c>
      <c r="G401" s="532">
        <v>0</v>
      </c>
      <c r="H401" s="532">
        <v>0</v>
      </c>
      <c r="I401" s="532">
        <v>0</v>
      </c>
      <c r="J401" s="532">
        <v>0</v>
      </c>
      <c r="K401" s="525"/>
      <c r="L401" s="330"/>
    </row>
    <row r="402" spans="1:63" s="328" customFormat="1" ht="24" customHeight="1">
      <c r="A402" s="331" t="s">
        <v>192</v>
      </c>
      <c r="B402" s="330" t="s">
        <v>202</v>
      </c>
      <c r="C402" s="322" t="s">
        <v>100</v>
      </c>
      <c r="D402" s="322" t="s">
        <v>52</v>
      </c>
      <c r="E402" s="322"/>
      <c r="F402" s="532">
        <v>0</v>
      </c>
      <c r="G402" s="532">
        <v>0</v>
      </c>
      <c r="H402" s="532">
        <v>0</v>
      </c>
      <c r="I402" s="532">
        <v>0</v>
      </c>
      <c r="J402" s="532">
        <v>0</v>
      </c>
      <c r="K402" s="525"/>
      <c r="L402" s="330"/>
    </row>
    <row r="403" spans="1:63" s="328" customFormat="1" ht="24" customHeight="1">
      <c r="A403" s="331" t="s">
        <v>192</v>
      </c>
      <c r="B403" s="330" t="s">
        <v>203</v>
      </c>
      <c r="C403" s="322" t="s">
        <v>100</v>
      </c>
      <c r="D403" s="322" t="s">
        <v>52</v>
      </c>
      <c r="E403" s="322"/>
      <c r="F403" s="532">
        <v>0</v>
      </c>
      <c r="G403" s="532">
        <v>0</v>
      </c>
      <c r="H403" s="532">
        <v>0</v>
      </c>
      <c r="I403" s="532">
        <v>0</v>
      </c>
      <c r="J403" s="532">
        <v>0</v>
      </c>
      <c r="K403" s="525"/>
      <c r="L403" s="330"/>
    </row>
    <row r="404" spans="1:63" s="328" customFormat="1" ht="24" customHeight="1">
      <c r="A404" s="331" t="s">
        <v>192</v>
      </c>
      <c r="B404" s="330" t="s">
        <v>204</v>
      </c>
      <c r="C404" s="322" t="s">
        <v>100</v>
      </c>
      <c r="D404" s="322" t="s">
        <v>52</v>
      </c>
      <c r="E404" s="322"/>
      <c r="F404" s="532">
        <v>0</v>
      </c>
      <c r="G404" s="532">
        <v>0</v>
      </c>
      <c r="H404" s="532">
        <v>0</v>
      </c>
      <c r="I404" s="532">
        <v>0</v>
      </c>
      <c r="J404" s="532">
        <v>0</v>
      </c>
      <c r="K404" s="525"/>
      <c r="L404" s="330"/>
    </row>
    <row r="405" spans="1:63" s="328" customFormat="1" ht="24" customHeight="1">
      <c r="A405" s="331" t="s">
        <v>192</v>
      </c>
      <c r="B405" s="330" t="s">
        <v>205</v>
      </c>
      <c r="C405" s="322" t="s">
        <v>100</v>
      </c>
      <c r="D405" s="322" t="s">
        <v>52</v>
      </c>
      <c r="E405" s="322"/>
      <c r="F405" s="532">
        <v>0</v>
      </c>
      <c r="G405" s="532">
        <v>0</v>
      </c>
      <c r="H405" s="532">
        <v>0</v>
      </c>
      <c r="I405" s="532">
        <v>0</v>
      </c>
      <c r="J405" s="532">
        <v>0</v>
      </c>
      <c r="K405" s="525"/>
      <c r="L405" s="330"/>
    </row>
    <row r="406" spans="1:63" s="328" customFormat="1" ht="24" customHeight="1">
      <c r="A406" s="331" t="s">
        <v>192</v>
      </c>
      <c r="B406" s="330" t="s">
        <v>206</v>
      </c>
      <c r="C406" s="322" t="s">
        <v>100</v>
      </c>
      <c r="D406" s="322" t="s">
        <v>52</v>
      </c>
      <c r="E406" s="322"/>
      <c r="F406" s="532">
        <v>0</v>
      </c>
      <c r="G406" s="532">
        <v>0</v>
      </c>
      <c r="H406" s="532">
        <v>0</v>
      </c>
      <c r="I406" s="532">
        <v>0</v>
      </c>
      <c r="J406" s="532">
        <v>0</v>
      </c>
      <c r="K406" s="525"/>
      <c r="L406" s="330"/>
    </row>
    <row r="407" spans="1:63" s="328" customFormat="1" ht="24" customHeight="1">
      <c r="A407" s="171" t="s">
        <v>207</v>
      </c>
      <c r="B407" s="330" t="s">
        <v>208</v>
      </c>
      <c r="C407" s="322" t="s">
        <v>100</v>
      </c>
      <c r="D407" s="322" t="s">
        <v>52</v>
      </c>
      <c r="E407" s="322"/>
      <c r="F407" s="532">
        <v>453</v>
      </c>
      <c r="G407" s="532">
        <v>453</v>
      </c>
      <c r="H407" s="532">
        <v>453</v>
      </c>
      <c r="I407" s="532">
        <v>453</v>
      </c>
      <c r="J407" s="532">
        <v>453</v>
      </c>
      <c r="K407" s="523"/>
      <c r="L407" s="324"/>
      <c r="M407" s="330"/>
      <c r="N407" s="322"/>
      <c r="O407" s="340"/>
      <c r="P407" s="340"/>
      <c r="Q407" s="340"/>
      <c r="R407" s="340"/>
      <c r="S407" s="340"/>
      <c r="T407" s="324"/>
      <c r="U407" s="324"/>
      <c r="V407" s="324"/>
      <c r="W407" s="322"/>
      <c r="X407" s="340"/>
      <c r="Y407" s="340"/>
      <c r="Z407" s="340"/>
      <c r="AA407" s="340"/>
      <c r="AB407" s="340"/>
      <c r="AC407" s="324"/>
      <c r="AD407" s="322"/>
      <c r="AE407" s="340"/>
      <c r="AF407" s="340"/>
      <c r="AG407" s="340"/>
      <c r="AH407" s="340"/>
      <c r="AI407" s="340"/>
      <c r="AJ407" s="324"/>
      <c r="AK407" s="322"/>
      <c r="AL407" s="340"/>
      <c r="AM407" s="340"/>
      <c r="AN407" s="340"/>
      <c r="AO407" s="340"/>
      <c r="AP407" s="340"/>
      <c r="AQ407" s="324"/>
      <c r="AR407" s="322"/>
      <c r="AS407" s="340"/>
      <c r="AT407" s="340"/>
      <c r="AU407" s="340"/>
      <c r="AV407" s="340"/>
      <c r="AW407" s="340"/>
      <c r="AX407" s="324"/>
      <c r="AY407" s="322"/>
      <c r="AZ407" s="340"/>
      <c r="BA407" s="340"/>
      <c r="BB407" s="340"/>
      <c r="BC407" s="340"/>
      <c r="BD407" s="340"/>
      <c r="BE407" s="324"/>
      <c r="BF407" s="322"/>
      <c r="BG407" s="340"/>
      <c r="BH407" s="340"/>
      <c r="BI407" s="340"/>
      <c r="BJ407" s="340"/>
      <c r="BK407" s="340"/>
    </row>
    <row r="408" spans="1:63" s="328" customFormat="1" ht="24" customHeight="1">
      <c r="A408" s="191" t="s">
        <v>209</v>
      </c>
      <c r="B408" s="330" t="s">
        <v>210</v>
      </c>
      <c r="C408" s="322" t="s">
        <v>211</v>
      </c>
      <c r="D408" s="322" t="s">
        <v>52</v>
      </c>
      <c r="E408" s="322"/>
      <c r="F408" s="532">
        <v>9.1300000000000008</v>
      </c>
      <c r="G408" s="532">
        <v>9.1300000000000008</v>
      </c>
      <c r="H408" s="532">
        <v>9.1300000000000008</v>
      </c>
      <c r="I408" s="532">
        <v>9.1300000000000008</v>
      </c>
      <c r="J408" s="532">
        <v>9.1300000000000008</v>
      </c>
      <c r="K408" s="525"/>
      <c r="M408" s="330"/>
    </row>
    <row r="409" spans="1:63" s="328" customFormat="1" ht="24" customHeight="1">
      <c r="A409" s="191" t="s">
        <v>212</v>
      </c>
      <c r="B409" s="330" t="s">
        <v>213</v>
      </c>
      <c r="C409" s="322" t="s">
        <v>100</v>
      </c>
      <c r="D409" s="322" t="s">
        <v>52</v>
      </c>
      <c r="E409" s="322"/>
      <c r="F409" s="532">
        <v>0.77</v>
      </c>
      <c r="G409" s="532">
        <v>0.77</v>
      </c>
      <c r="H409" s="532">
        <v>0.77</v>
      </c>
      <c r="I409" s="532">
        <v>0.77</v>
      </c>
      <c r="J409" s="532">
        <v>0.77</v>
      </c>
      <c r="K409" s="525"/>
      <c r="M409" s="330"/>
    </row>
    <row r="410" spans="1:63" s="328" customFormat="1" ht="24" customHeight="1">
      <c r="A410" s="191" t="s">
        <v>214</v>
      </c>
      <c r="B410" s="330" t="s">
        <v>215</v>
      </c>
      <c r="C410" s="322" t="s">
        <v>100</v>
      </c>
      <c r="D410" s="322" t="s">
        <v>52</v>
      </c>
      <c r="E410" s="322"/>
      <c r="F410" s="532">
        <v>9.6</v>
      </c>
      <c r="G410" s="532">
        <v>9.6</v>
      </c>
      <c r="H410" s="532">
        <v>9.6</v>
      </c>
      <c r="I410" s="532">
        <v>9.6</v>
      </c>
      <c r="J410" s="532">
        <v>9.6</v>
      </c>
      <c r="K410" s="525"/>
      <c r="M410" s="330"/>
    </row>
    <row r="411" spans="1:63" s="328" customFormat="1" ht="24" customHeight="1">
      <c r="A411" s="191" t="s">
        <v>216</v>
      </c>
      <c r="B411" s="330" t="s">
        <v>217</v>
      </c>
      <c r="C411" s="322" t="s">
        <v>211</v>
      </c>
      <c r="D411" s="322" t="s">
        <v>52</v>
      </c>
      <c r="E411" s="322"/>
      <c r="F411" s="532">
        <v>8.7899999999999991</v>
      </c>
      <c r="G411" s="532">
        <v>8.7899999999999991</v>
      </c>
      <c r="H411" s="532">
        <v>8.7899999999999991</v>
      </c>
      <c r="I411" s="532">
        <v>8.7899999999999991</v>
      </c>
      <c r="J411" s="532">
        <v>8.7899999999999991</v>
      </c>
      <c r="K411" s="525"/>
      <c r="M411" s="330"/>
    </row>
    <row r="412" spans="1:63" s="328" customFormat="1" ht="24" customHeight="1">
      <c r="A412" s="191" t="s">
        <v>218</v>
      </c>
      <c r="B412" s="330" t="s">
        <v>219</v>
      </c>
      <c r="C412" s="322" t="s">
        <v>100</v>
      </c>
      <c r="D412" s="322" t="s">
        <v>52</v>
      </c>
      <c r="E412" s="322"/>
      <c r="F412" s="532">
        <v>0.77</v>
      </c>
      <c r="G412" s="532">
        <v>0.77</v>
      </c>
      <c r="H412" s="532">
        <v>0.77</v>
      </c>
      <c r="I412" s="532">
        <v>0.77</v>
      </c>
      <c r="J412" s="532">
        <v>0.77</v>
      </c>
      <c r="K412" s="525"/>
      <c r="M412" s="330"/>
    </row>
    <row r="413" spans="1:63" s="328" customFormat="1" ht="24" customHeight="1">
      <c r="A413" s="191" t="s">
        <v>220</v>
      </c>
      <c r="B413" s="330" t="s">
        <v>221</v>
      </c>
      <c r="C413" s="322" t="s">
        <v>100</v>
      </c>
      <c r="D413" s="322" t="s">
        <v>52</v>
      </c>
      <c r="E413" s="322"/>
      <c r="F413" s="532">
        <v>5.91</v>
      </c>
      <c r="G413" s="532">
        <v>5.91</v>
      </c>
      <c r="H413" s="532">
        <v>5.91</v>
      </c>
      <c r="I413" s="532">
        <v>5.91</v>
      </c>
      <c r="J413" s="532">
        <v>5.91</v>
      </c>
      <c r="K413" s="525"/>
      <c r="M413" s="330"/>
    </row>
    <row r="414" spans="1:63" s="328" customFormat="1" ht="24" customHeight="1">
      <c r="A414" s="171" t="s">
        <v>214</v>
      </c>
      <c r="B414" s="330" t="s">
        <v>222</v>
      </c>
      <c r="C414" s="322" t="s">
        <v>100</v>
      </c>
      <c r="D414" s="322" t="s">
        <v>52</v>
      </c>
      <c r="E414" s="322"/>
      <c r="F414" s="532">
        <v>12.79</v>
      </c>
      <c r="G414" s="532">
        <v>12.79</v>
      </c>
      <c r="H414" s="532">
        <v>12.79</v>
      </c>
      <c r="I414" s="532">
        <v>12.79</v>
      </c>
      <c r="J414" s="532">
        <v>12.79</v>
      </c>
      <c r="K414" s="525"/>
      <c r="M414" s="330"/>
    </row>
    <row r="415" spans="1:63" s="328" customFormat="1" ht="24" customHeight="1">
      <c r="A415" s="171" t="s">
        <v>209</v>
      </c>
      <c r="B415" s="330" t="s">
        <v>223</v>
      </c>
      <c r="C415" s="322" t="s">
        <v>211</v>
      </c>
      <c r="D415" s="322" t="s">
        <v>52</v>
      </c>
      <c r="E415" s="322"/>
      <c r="F415" s="532">
        <v>9.69</v>
      </c>
      <c r="G415" s="532">
        <v>9.69</v>
      </c>
      <c r="H415" s="532">
        <v>9.69</v>
      </c>
      <c r="I415" s="532">
        <v>9.69</v>
      </c>
      <c r="J415" s="532">
        <v>9.69</v>
      </c>
      <c r="K415" s="525"/>
      <c r="M415" s="330"/>
    </row>
    <row r="416" spans="1:63" s="328" customFormat="1" ht="24" customHeight="1">
      <c r="A416" s="171" t="s">
        <v>212</v>
      </c>
      <c r="B416" s="330" t="s">
        <v>224</v>
      </c>
      <c r="C416" s="322" t="s">
        <v>100</v>
      </c>
      <c r="D416" s="322" t="s">
        <v>52</v>
      </c>
      <c r="E416" s="322"/>
      <c r="F416" s="532">
        <v>0.77</v>
      </c>
      <c r="G416" s="532">
        <v>0.77</v>
      </c>
      <c r="H416" s="532">
        <v>0.77</v>
      </c>
      <c r="I416" s="532">
        <v>0.77</v>
      </c>
      <c r="J416" s="532">
        <v>0.77</v>
      </c>
      <c r="K416" s="525"/>
      <c r="M416" s="330"/>
    </row>
    <row r="417" spans="1:13" s="328" customFormat="1" ht="24" customHeight="1">
      <c r="A417" s="171" t="s">
        <v>216</v>
      </c>
      <c r="B417" s="330" t="s">
        <v>225</v>
      </c>
      <c r="C417" s="322" t="s">
        <v>211</v>
      </c>
      <c r="D417" s="322" t="s">
        <v>52</v>
      </c>
      <c r="E417" s="322"/>
      <c r="F417" s="532">
        <v>9</v>
      </c>
      <c r="G417" s="532">
        <v>9</v>
      </c>
      <c r="H417" s="532">
        <v>9</v>
      </c>
      <c r="I417" s="532">
        <v>9</v>
      </c>
      <c r="J417" s="532">
        <v>9</v>
      </c>
      <c r="K417" s="525"/>
      <c r="M417" s="330"/>
    </row>
    <row r="418" spans="1:13" s="328" customFormat="1" ht="24" customHeight="1">
      <c r="A418" s="171" t="s">
        <v>218</v>
      </c>
      <c r="B418" s="330" t="s">
        <v>226</v>
      </c>
      <c r="C418" s="322" t="s">
        <v>100</v>
      </c>
      <c r="D418" s="322" t="s">
        <v>52</v>
      </c>
      <c r="E418" s="322"/>
      <c r="F418" s="532">
        <v>0.77</v>
      </c>
      <c r="G418" s="532">
        <v>0.77</v>
      </c>
      <c r="H418" s="532">
        <v>0.77</v>
      </c>
      <c r="I418" s="532">
        <v>0.77</v>
      </c>
      <c r="J418" s="532">
        <v>0.77</v>
      </c>
      <c r="K418" s="525"/>
      <c r="M418" s="330"/>
    </row>
    <row r="419" spans="1:13" s="328" customFormat="1" ht="24" customHeight="1">
      <c r="A419" s="171" t="s">
        <v>209</v>
      </c>
      <c r="B419" s="330" t="s">
        <v>227</v>
      </c>
      <c r="C419" s="322" t="s">
        <v>211</v>
      </c>
      <c r="D419" s="322" t="s">
        <v>52</v>
      </c>
      <c r="E419" s="322"/>
      <c r="F419" s="532">
        <v>9.2899999999999991</v>
      </c>
      <c r="G419" s="532">
        <v>9.2899999999999991</v>
      </c>
      <c r="H419" s="532">
        <v>9.2899999999999991</v>
      </c>
      <c r="I419" s="532">
        <v>9.2899999999999991</v>
      </c>
      <c r="J419" s="532">
        <v>9.2899999999999991</v>
      </c>
      <c r="K419" s="525"/>
      <c r="M419" s="330"/>
    </row>
    <row r="420" spans="1:13" s="328" customFormat="1" ht="24" customHeight="1">
      <c r="A420" s="171" t="s">
        <v>212</v>
      </c>
      <c r="B420" s="330" t="s">
        <v>228</v>
      </c>
      <c r="C420" s="322" t="s">
        <v>100</v>
      </c>
      <c r="D420" s="322" t="s">
        <v>52</v>
      </c>
      <c r="E420" s="322"/>
      <c r="F420" s="532">
        <v>0.77</v>
      </c>
      <c r="G420" s="532">
        <v>0.77</v>
      </c>
      <c r="H420" s="532">
        <v>0.77</v>
      </c>
      <c r="I420" s="532">
        <v>0.77</v>
      </c>
      <c r="J420" s="532">
        <v>0.77</v>
      </c>
      <c r="K420" s="525"/>
      <c r="M420" s="330"/>
    </row>
    <row r="421" spans="1:13" s="328" customFormat="1" ht="24" customHeight="1">
      <c r="A421" s="171" t="s">
        <v>216</v>
      </c>
      <c r="B421" s="330" t="s">
        <v>229</v>
      </c>
      <c r="C421" s="322" t="s">
        <v>211</v>
      </c>
      <c r="D421" s="322" t="s">
        <v>52</v>
      </c>
      <c r="E421" s="322"/>
      <c r="F421" s="532">
        <v>8.8800000000000008</v>
      </c>
      <c r="G421" s="532">
        <v>8.8800000000000008</v>
      </c>
      <c r="H421" s="532">
        <v>8.8800000000000008</v>
      </c>
      <c r="I421" s="532">
        <v>8.8800000000000008</v>
      </c>
      <c r="J421" s="532">
        <v>8.8800000000000008</v>
      </c>
      <c r="K421" s="525"/>
      <c r="M421" s="330"/>
    </row>
    <row r="422" spans="1:13" s="328" customFormat="1" ht="24" customHeight="1">
      <c r="A422" s="171" t="s">
        <v>218</v>
      </c>
      <c r="B422" s="330" t="s">
        <v>230</v>
      </c>
      <c r="C422" s="322" t="s">
        <v>100</v>
      </c>
      <c r="D422" s="322" t="s">
        <v>52</v>
      </c>
      <c r="E422" s="322"/>
      <c r="F422" s="532">
        <v>0.77</v>
      </c>
      <c r="G422" s="532">
        <v>0.77</v>
      </c>
      <c r="H422" s="532">
        <v>0.77</v>
      </c>
      <c r="I422" s="532">
        <v>0.77</v>
      </c>
      <c r="J422" s="532">
        <v>0.77</v>
      </c>
      <c r="K422" s="525"/>
      <c r="M422" s="330"/>
    </row>
    <row r="423" spans="1:13" s="328" customFormat="1" ht="24" customHeight="1">
      <c r="A423" s="171" t="s">
        <v>220</v>
      </c>
      <c r="B423" s="330" t="s">
        <v>231</v>
      </c>
      <c r="C423" s="322" t="s">
        <v>100</v>
      </c>
      <c r="D423" s="322" t="s">
        <v>52</v>
      </c>
      <c r="E423" s="322"/>
      <c r="F423" s="532">
        <v>5.12</v>
      </c>
      <c r="G423" s="532">
        <v>5.12</v>
      </c>
      <c r="H423" s="532">
        <v>5.12</v>
      </c>
      <c r="I423" s="532">
        <v>5.12</v>
      </c>
      <c r="J423" s="532">
        <v>5.12</v>
      </c>
      <c r="K423" s="525"/>
      <c r="M423" s="330"/>
    </row>
    <row r="424" spans="1:13" s="328" customFormat="1" ht="24" customHeight="1">
      <c r="A424" s="171" t="s">
        <v>214</v>
      </c>
      <c r="B424" s="330" t="s">
        <v>232</v>
      </c>
      <c r="C424" s="322" t="s">
        <v>100</v>
      </c>
      <c r="D424" s="322" t="s">
        <v>52</v>
      </c>
      <c r="E424" s="322"/>
      <c r="F424" s="532">
        <v>7.68</v>
      </c>
      <c r="G424" s="532">
        <v>7.68</v>
      </c>
      <c r="H424" s="532">
        <v>7.68</v>
      </c>
      <c r="I424" s="532">
        <v>7.68</v>
      </c>
      <c r="J424" s="532">
        <v>7.68</v>
      </c>
      <c r="K424" s="525"/>
      <c r="M424" s="330"/>
    </row>
    <row r="425" spans="1:13" s="328" customFormat="1" ht="24" customHeight="1">
      <c r="A425" s="171" t="s">
        <v>218</v>
      </c>
      <c r="B425" s="330" t="s">
        <v>233</v>
      </c>
      <c r="C425" s="322" t="s">
        <v>100</v>
      </c>
      <c r="D425" s="322" t="s">
        <v>52</v>
      </c>
      <c r="E425" s="322"/>
      <c r="F425" s="532">
        <v>2.2999999999999998</v>
      </c>
      <c r="G425" s="532">
        <v>2.2999999999999998</v>
      </c>
      <c r="H425" s="532">
        <v>2.2999999999999998</v>
      </c>
      <c r="I425" s="532">
        <v>2.2999999999999998</v>
      </c>
      <c r="J425" s="532">
        <v>2.2999999999999998</v>
      </c>
      <c r="K425" s="525"/>
      <c r="M425" s="330"/>
    </row>
    <row r="426" spans="1:13" s="328" customFormat="1" ht="24" customHeight="1">
      <c r="A426" s="171" t="s">
        <v>234</v>
      </c>
      <c r="B426" s="330" t="s">
        <v>235</v>
      </c>
      <c r="C426" s="322" t="s">
        <v>211</v>
      </c>
      <c r="D426" s="322" t="s">
        <v>52</v>
      </c>
      <c r="E426" s="322"/>
      <c r="F426" s="532">
        <v>3.5</v>
      </c>
      <c r="G426" s="532">
        <v>3.5</v>
      </c>
      <c r="H426" s="532">
        <v>3.5</v>
      </c>
      <c r="I426" s="532">
        <v>3.5</v>
      </c>
      <c r="J426" s="532">
        <v>3.5</v>
      </c>
      <c r="K426" s="525"/>
      <c r="M426" s="330"/>
    </row>
    <row r="427" spans="1:13" s="328" customFormat="1" ht="24" customHeight="1">
      <c r="A427" s="171" t="s">
        <v>236</v>
      </c>
      <c r="B427" s="330" t="s">
        <v>237</v>
      </c>
      <c r="C427" s="322" t="s">
        <v>100</v>
      </c>
      <c r="D427" s="322" t="s">
        <v>52</v>
      </c>
      <c r="E427" s="322"/>
      <c r="F427" s="532">
        <v>1.54</v>
      </c>
      <c r="G427" s="532">
        <v>1.54</v>
      </c>
      <c r="H427" s="532">
        <v>1.54</v>
      </c>
      <c r="I427" s="532">
        <v>1.54</v>
      </c>
      <c r="J427" s="532">
        <v>1.54</v>
      </c>
      <c r="K427" s="525"/>
      <c r="M427" s="330"/>
    </row>
    <row r="428" spans="1:13" s="328" customFormat="1" ht="24" customHeight="1">
      <c r="A428" s="171" t="s">
        <v>238</v>
      </c>
      <c r="B428" s="330" t="s">
        <v>239</v>
      </c>
      <c r="C428" s="322" t="s">
        <v>240</v>
      </c>
      <c r="D428" s="322" t="s">
        <v>52</v>
      </c>
      <c r="E428" s="322"/>
      <c r="F428" s="532">
        <f>388*60</f>
        <v>23280</v>
      </c>
      <c r="G428" s="532">
        <f t="shared" ref="G428:J428" si="12">388*60</f>
        <v>23280</v>
      </c>
      <c r="H428" s="532">
        <f t="shared" si="12"/>
        <v>23280</v>
      </c>
      <c r="I428" s="532">
        <f t="shared" si="12"/>
        <v>23280</v>
      </c>
      <c r="J428" s="532">
        <f t="shared" si="12"/>
        <v>23280</v>
      </c>
      <c r="K428" s="525"/>
    </row>
    <row r="429" spans="1:13" s="328" customFormat="1" ht="24" customHeight="1">
      <c r="A429" s="171" t="s">
        <v>241</v>
      </c>
      <c r="B429" s="330" t="s">
        <v>242</v>
      </c>
      <c r="C429" s="322" t="s">
        <v>240</v>
      </c>
      <c r="D429" s="322" t="s">
        <v>52</v>
      </c>
      <c r="E429" s="322"/>
      <c r="F429" s="532">
        <f>13*60</f>
        <v>780</v>
      </c>
      <c r="G429" s="532">
        <f t="shared" ref="G429:J429" si="13">13*60</f>
        <v>780</v>
      </c>
      <c r="H429" s="532">
        <f t="shared" si="13"/>
        <v>780</v>
      </c>
      <c r="I429" s="532">
        <f t="shared" si="13"/>
        <v>780</v>
      </c>
      <c r="J429" s="532">
        <f t="shared" si="13"/>
        <v>780</v>
      </c>
      <c r="K429" s="525"/>
    </row>
    <row r="430" spans="1:13" s="328" customFormat="1" ht="24" customHeight="1">
      <c r="A430" s="171" t="s">
        <v>243</v>
      </c>
      <c r="B430" s="330" t="s">
        <v>244</v>
      </c>
      <c r="C430" s="322" t="s">
        <v>240</v>
      </c>
      <c r="D430" s="322" t="s">
        <v>52</v>
      </c>
      <c r="E430" s="322"/>
      <c r="F430" s="532">
        <f>588*60</f>
        <v>35280</v>
      </c>
      <c r="G430" s="532">
        <f t="shared" ref="G430:J430" si="14">588*60</f>
        <v>35280</v>
      </c>
      <c r="H430" s="532">
        <f t="shared" si="14"/>
        <v>35280</v>
      </c>
      <c r="I430" s="532">
        <f t="shared" si="14"/>
        <v>35280</v>
      </c>
      <c r="J430" s="532">
        <f t="shared" si="14"/>
        <v>35280</v>
      </c>
      <c r="K430" s="525"/>
    </row>
    <row r="431" spans="1:13" s="328" customFormat="1" ht="24" customHeight="1">
      <c r="A431" s="171" t="s">
        <v>245</v>
      </c>
      <c r="B431" s="330" t="s">
        <v>246</v>
      </c>
      <c r="C431" s="322" t="s">
        <v>240</v>
      </c>
      <c r="D431" s="322" t="s">
        <v>52</v>
      </c>
      <c r="E431" s="322"/>
      <c r="F431" s="532">
        <f>18*60</f>
        <v>1080</v>
      </c>
      <c r="G431" s="532">
        <f t="shared" ref="G431:J431" si="15">18*60</f>
        <v>1080</v>
      </c>
      <c r="H431" s="532">
        <f t="shared" si="15"/>
        <v>1080</v>
      </c>
      <c r="I431" s="532">
        <f t="shared" si="15"/>
        <v>1080</v>
      </c>
      <c r="J431" s="532">
        <f t="shared" si="15"/>
        <v>1080</v>
      </c>
      <c r="K431" s="525"/>
    </row>
    <row r="432" spans="1:13" s="328" customFormat="1" ht="24" customHeight="1">
      <c r="A432" s="171" t="s">
        <v>247</v>
      </c>
      <c r="B432" s="330" t="s">
        <v>248</v>
      </c>
      <c r="C432" s="322" t="s">
        <v>100</v>
      </c>
      <c r="D432" s="322" t="s">
        <v>52</v>
      </c>
      <c r="E432" s="322"/>
      <c r="F432" s="532">
        <v>1.1499999999999999</v>
      </c>
      <c r="G432" s="532">
        <v>1.1499999999999999</v>
      </c>
      <c r="H432" s="532">
        <v>1.1499999999999999</v>
      </c>
      <c r="I432" s="532">
        <v>1.1499999999999999</v>
      </c>
      <c r="J432" s="532">
        <v>1.1499999999999999</v>
      </c>
      <c r="K432" s="525"/>
    </row>
    <row r="433" spans="1:63" s="328" customFormat="1" ht="24" customHeight="1">
      <c r="A433" s="171" t="s">
        <v>249</v>
      </c>
      <c r="B433" s="330" t="s">
        <v>250</v>
      </c>
      <c r="C433" s="322" t="s">
        <v>100</v>
      </c>
      <c r="D433" s="322" t="s">
        <v>52</v>
      </c>
      <c r="E433" s="322"/>
      <c r="F433" s="532">
        <v>1.1499999999999999</v>
      </c>
      <c r="G433" s="532">
        <v>1.1499999999999999</v>
      </c>
      <c r="H433" s="532">
        <v>1.1499999999999999</v>
      </c>
      <c r="I433" s="532">
        <v>1.1499999999999999</v>
      </c>
      <c r="J433" s="532">
        <v>1.1499999999999999</v>
      </c>
      <c r="K433" s="525"/>
      <c r="L433" s="324"/>
      <c r="M433" s="324"/>
      <c r="N433" s="322"/>
      <c r="O433" s="340"/>
      <c r="P433" s="340"/>
      <c r="Q433" s="340"/>
      <c r="R433" s="340"/>
      <c r="S433" s="340"/>
      <c r="T433" s="324"/>
      <c r="U433" s="324"/>
      <c r="V433" s="324"/>
      <c r="W433" s="322"/>
      <c r="X433" s="340"/>
      <c r="Y433" s="340"/>
      <c r="Z433" s="340"/>
      <c r="AA433" s="340"/>
      <c r="AB433" s="340"/>
      <c r="AC433" s="324"/>
      <c r="AD433" s="322"/>
      <c r="AE433" s="340"/>
      <c r="AF433" s="340"/>
      <c r="AG433" s="340"/>
      <c r="AH433" s="340"/>
      <c r="AI433" s="340"/>
      <c r="AJ433" s="324"/>
      <c r="AK433" s="322"/>
      <c r="AL433" s="340"/>
      <c r="AM433" s="340"/>
      <c r="AN433" s="340"/>
      <c r="AO433" s="340"/>
      <c r="AP433" s="340"/>
      <c r="AQ433" s="324"/>
      <c r="AR433" s="322"/>
      <c r="AS433" s="340"/>
      <c r="AT433" s="340"/>
      <c r="AU433" s="340"/>
      <c r="AV433" s="340"/>
      <c r="AW433" s="340"/>
      <c r="AX433" s="324"/>
      <c r="AY433" s="322"/>
      <c r="AZ433" s="340"/>
      <c r="BA433" s="340"/>
      <c r="BB433" s="340"/>
      <c r="BC433" s="340"/>
      <c r="BD433" s="340"/>
      <c r="BE433" s="324"/>
      <c r="BF433" s="322"/>
      <c r="BG433" s="340"/>
      <c r="BH433" s="340"/>
      <c r="BI433" s="340"/>
      <c r="BJ433" s="340"/>
      <c r="BK433" s="340"/>
    </row>
    <row r="434" spans="1:63" s="328" customFormat="1" ht="24" customHeight="1">
      <c r="A434" s="171" t="s">
        <v>251</v>
      </c>
      <c r="B434" s="330" t="s">
        <v>252</v>
      </c>
      <c r="C434" s="322" t="s">
        <v>211</v>
      </c>
      <c r="D434" s="322" t="s">
        <v>52</v>
      </c>
      <c r="E434" s="322"/>
      <c r="F434" s="532">
        <v>0</v>
      </c>
      <c r="G434" s="532">
        <v>0</v>
      </c>
      <c r="H434" s="532">
        <v>0</v>
      </c>
      <c r="I434" s="532">
        <v>0</v>
      </c>
      <c r="J434" s="532">
        <v>0</v>
      </c>
      <c r="K434" s="525"/>
      <c r="L434" s="324"/>
      <c r="M434" s="324"/>
      <c r="N434" s="322"/>
      <c r="O434" s="340"/>
      <c r="P434" s="340"/>
      <c r="Q434" s="340"/>
      <c r="R434" s="340"/>
      <c r="S434" s="340"/>
      <c r="T434" s="324"/>
      <c r="U434" s="324"/>
      <c r="V434" s="324"/>
      <c r="W434" s="322"/>
      <c r="X434" s="340"/>
      <c r="Y434" s="340"/>
      <c r="Z434" s="340"/>
      <c r="AA434" s="340"/>
      <c r="AB434" s="340"/>
      <c r="AC434" s="324"/>
      <c r="AD434" s="322"/>
      <c r="AE434" s="340"/>
      <c r="AF434" s="340"/>
      <c r="AG434" s="340"/>
      <c r="AH434" s="340"/>
      <c r="AI434" s="340"/>
      <c r="AJ434" s="324"/>
      <c r="AK434" s="322"/>
      <c r="AL434" s="340"/>
      <c r="AM434" s="340"/>
      <c r="AN434" s="340"/>
      <c r="AO434" s="340"/>
      <c r="AP434" s="340"/>
      <c r="AQ434" s="324"/>
      <c r="AR434" s="322"/>
      <c r="AS434" s="340"/>
      <c r="AT434" s="340"/>
      <c r="AU434" s="340"/>
      <c r="AV434" s="340"/>
      <c r="AW434" s="340"/>
      <c r="AX434" s="324"/>
      <c r="AY434" s="322"/>
      <c r="AZ434" s="340"/>
      <c r="BA434" s="340"/>
      <c r="BB434" s="340"/>
      <c r="BC434" s="340"/>
      <c r="BD434" s="340"/>
      <c r="BE434" s="324"/>
      <c r="BF434" s="322"/>
      <c r="BG434" s="340"/>
      <c r="BH434" s="340"/>
      <c r="BI434" s="340"/>
      <c r="BJ434" s="340"/>
      <c r="BK434" s="340"/>
    </row>
    <row r="435" spans="1:63" s="328" customFormat="1" ht="24" customHeight="1">
      <c r="A435" s="171" t="s">
        <v>253</v>
      </c>
      <c r="B435" s="330" t="s">
        <v>254</v>
      </c>
      <c r="C435" s="322" t="s">
        <v>255</v>
      </c>
      <c r="D435" s="322" t="s">
        <v>52</v>
      </c>
      <c r="E435" s="322"/>
      <c r="F435" s="532">
        <v>0.5</v>
      </c>
      <c r="G435" s="532">
        <v>0.5</v>
      </c>
      <c r="H435" s="532">
        <v>0.5</v>
      </c>
      <c r="I435" s="532">
        <v>0.5</v>
      </c>
      <c r="J435" s="532">
        <v>0.5</v>
      </c>
      <c r="K435" s="525"/>
      <c r="L435" s="324"/>
      <c r="M435" s="324"/>
      <c r="N435" s="322"/>
      <c r="O435" s="340"/>
      <c r="P435" s="340"/>
      <c r="Q435" s="340"/>
      <c r="R435" s="340"/>
      <c r="S435" s="340"/>
      <c r="T435" s="324"/>
      <c r="U435" s="324"/>
      <c r="V435" s="324"/>
      <c r="W435" s="322"/>
      <c r="X435" s="340"/>
      <c r="Y435" s="340"/>
      <c r="Z435" s="340"/>
      <c r="AA435" s="340"/>
      <c r="AB435" s="340"/>
      <c r="AC435" s="324"/>
      <c r="AD435" s="322"/>
      <c r="AE435" s="340"/>
      <c r="AF435" s="340"/>
      <c r="AG435" s="340"/>
      <c r="AH435" s="340"/>
      <c r="AI435" s="340"/>
      <c r="AJ435" s="324"/>
      <c r="AK435" s="322"/>
      <c r="AL435" s="340"/>
      <c r="AM435" s="340"/>
      <c r="AN435" s="340"/>
      <c r="AO435" s="340"/>
      <c r="AP435" s="340"/>
      <c r="AQ435" s="324"/>
      <c r="AR435" s="322"/>
      <c r="AS435" s="340"/>
      <c r="AT435" s="340"/>
      <c r="AU435" s="340"/>
      <c r="AV435" s="340"/>
      <c r="AW435" s="340"/>
      <c r="AX435" s="324"/>
      <c r="AY435" s="322"/>
      <c r="AZ435" s="340"/>
      <c r="BA435" s="340"/>
      <c r="BB435" s="340"/>
      <c r="BC435" s="340"/>
      <c r="BD435" s="340"/>
      <c r="BE435" s="324"/>
      <c r="BF435" s="322"/>
      <c r="BG435" s="340"/>
      <c r="BH435" s="340"/>
      <c r="BI435" s="340"/>
      <c r="BJ435" s="340"/>
      <c r="BK435" s="340"/>
    </row>
    <row r="436" spans="1:63" s="328" customFormat="1" ht="24" customHeight="1">
      <c r="A436" s="171" t="s">
        <v>256</v>
      </c>
      <c r="B436" s="330" t="s">
        <v>257</v>
      </c>
      <c r="C436" s="322" t="s">
        <v>258</v>
      </c>
      <c r="D436" s="322" t="s">
        <v>52</v>
      </c>
      <c r="E436" s="322"/>
      <c r="F436" s="536">
        <v>9.5000000000000001E-2</v>
      </c>
      <c r="G436" s="536">
        <v>9.5000000000000001E-2</v>
      </c>
      <c r="H436" s="536">
        <v>9.5000000000000001E-2</v>
      </c>
      <c r="I436" s="536">
        <v>9.5000000000000001E-2</v>
      </c>
      <c r="J436" s="536">
        <v>9.5000000000000001E-2</v>
      </c>
      <c r="K436" s="525"/>
      <c r="L436" s="324"/>
      <c r="M436" s="324"/>
      <c r="N436" s="322"/>
      <c r="O436" s="332"/>
      <c r="P436" s="332"/>
      <c r="Q436" s="332"/>
      <c r="R436" s="332"/>
      <c r="S436" s="332"/>
      <c r="T436" s="324"/>
      <c r="U436" s="324"/>
      <c r="V436" s="324"/>
      <c r="W436" s="322"/>
      <c r="X436" s="332"/>
      <c r="Y436" s="332"/>
      <c r="Z436" s="332"/>
      <c r="AA436" s="332"/>
      <c r="AB436" s="332"/>
      <c r="AC436" s="324"/>
      <c r="AD436" s="322"/>
      <c r="AE436" s="332"/>
      <c r="AF436" s="332"/>
      <c r="AG436" s="332"/>
      <c r="AH436" s="332"/>
      <c r="AI436" s="332"/>
      <c r="AJ436" s="324"/>
      <c r="AK436" s="322"/>
      <c r="AL436" s="332"/>
      <c r="AM436" s="332"/>
      <c r="AN436" s="332"/>
      <c r="AO436" s="332"/>
      <c r="AP436" s="332"/>
      <c r="AQ436" s="324"/>
      <c r="AR436" s="322"/>
      <c r="AS436" s="332"/>
      <c r="AT436" s="332"/>
      <c r="AU436" s="332"/>
      <c r="AV436" s="332"/>
      <c r="AW436" s="332"/>
      <c r="AX436" s="324"/>
      <c r="AY436" s="322"/>
      <c r="AZ436" s="332"/>
      <c r="BA436" s="332"/>
      <c r="BB436" s="332"/>
      <c r="BC436" s="332"/>
      <c r="BD436" s="332"/>
      <c r="BE436" s="324"/>
      <c r="BF436" s="322"/>
      <c r="BG436" s="332"/>
      <c r="BH436" s="332"/>
      <c r="BI436" s="332"/>
      <c r="BJ436" s="332"/>
      <c r="BK436" s="332"/>
    </row>
    <row r="437" spans="1:63" s="328" customFormat="1" ht="24" customHeight="1">
      <c r="A437" s="171" t="s">
        <v>259</v>
      </c>
      <c r="B437" s="330" t="s">
        <v>260</v>
      </c>
      <c r="C437" s="322" t="s">
        <v>258</v>
      </c>
      <c r="D437" s="322" t="s">
        <v>52</v>
      </c>
      <c r="E437" s="322"/>
      <c r="F437" s="536">
        <v>0.16</v>
      </c>
      <c r="G437" s="536">
        <v>0.16</v>
      </c>
      <c r="H437" s="536">
        <v>0.16</v>
      </c>
      <c r="I437" s="536">
        <v>0.16</v>
      </c>
      <c r="J437" s="536">
        <v>0.16</v>
      </c>
      <c r="K437" s="525"/>
      <c r="L437" s="324"/>
      <c r="M437" s="324"/>
      <c r="N437" s="322"/>
      <c r="O437" s="332"/>
      <c r="P437" s="332"/>
      <c r="Q437" s="332"/>
      <c r="R437" s="332"/>
      <c r="S437" s="332"/>
      <c r="T437" s="324"/>
      <c r="U437" s="324"/>
      <c r="V437" s="324"/>
      <c r="W437" s="322"/>
      <c r="X437" s="332"/>
      <c r="Y437" s="332"/>
      <c r="Z437" s="332"/>
      <c r="AA437" s="332"/>
      <c r="AB437" s="332"/>
      <c r="AC437" s="324"/>
      <c r="AD437" s="322"/>
      <c r="AE437" s="332"/>
      <c r="AF437" s="332"/>
      <c r="AG437" s="332"/>
      <c r="AH437" s="332"/>
      <c r="AI437" s="332"/>
      <c r="AJ437" s="324"/>
      <c r="AK437" s="322"/>
      <c r="AL437" s="332"/>
      <c r="AM437" s="332"/>
      <c r="AN437" s="332"/>
      <c r="AO437" s="332"/>
      <c r="AP437" s="332"/>
      <c r="AQ437" s="324"/>
      <c r="AR437" s="322"/>
      <c r="AS437" s="332"/>
      <c r="AT437" s="332"/>
      <c r="AU437" s="332"/>
      <c r="AV437" s="332"/>
      <c r="AW437" s="332"/>
      <c r="AX437" s="324"/>
      <c r="AY437" s="322"/>
      <c r="AZ437" s="332"/>
      <c r="BA437" s="332"/>
      <c r="BB437" s="332"/>
      <c r="BC437" s="332"/>
      <c r="BD437" s="332"/>
      <c r="BE437" s="324"/>
      <c r="BF437" s="322"/>
      <c r="BG437" s="332"/>
      <c r="BH437" s="332"/>
      <c r="BI437" s="332"/>
      <c r="BJ437" s="332"/>
      <c r="BK437" s="332"/>
    </row>
    <row r="438" spans="1:63" s="328" customFormat="1" ht="24" customHeight="1">
      <c r="A438" s="171" t="s">
        <v>261</v>
      </c>
      <c r="B438" s="330" t="s">
        <v>262</v>
      </c>
      <c r="C438" s="322" t="s">
        <v>258</v>
      </c>
      <c r="D438" s="322" t="s">
        <v>52</v>
      </c>
      <c r="E438" s="322"/>
      <c r="F438" s="532">
        <v>11.52</v>
      </c>
      <c r="G438" s="532">
        <v>11.52</v>
      </c>
      <c r="H438" s="532">
        <v>11.52</v>
      </c>
      <c r="I438" s="532">
        <v>11.52</v>
      </c>
      <c r="J438" s="532">
        <v>11.52</v>
      </c>
      <c r="K438" s="525"/>
      <c r="L438" s="324"/>
      <c r="M438" s="324"/>
      <c r="N438" s="322"/>
      <c r="O438" s="332"/>
      <c r="P438" s="332"/>
      <c r="Q438" s="332"/>
      <c r="R438" s="332"/>
      <c r="S438" s="332"/>
      <c r="T438" s="324"/>
      <c r="U438" s="324"/>
      <c r="V438" s="324"/>
      <c r="W438" s="322"/>
      <c r="X438" s="332"/>
      <c r="Y438" s="332"/>
      <c r="Z438" s="332"/>
      <c r="AA438" s="332"/>
      <c r="AB438" s="332"/>
      <c r="AC438" s="324"/>
      <c r="AD438" s="322"/>
      <c r="AE438" s="332"/>
      <c r="AF438" s="332"/>
      <c r="AG438" s="332"/>
      <c r="AH438" s="332"/>
      <c r="AI438" s="332"/>
      <c r="AJ438" s="324"/>
      <c r="AK438" s="322"/>
      <c r="AL438" s="332"/>
      <c r="AM438" s="332"/>
      <c r="AN438" s="332"/>
      <c r="AO438" s="332"/>
      <c r="AP438" s="332"/>
      <c r="AQ438" s="324"/>
      <c r="AR438" s="322"/>
      <c r="AS438" s="332"/>
      <c r="AT438" s="332"/>
      <c r="AU438" s="332"/>
      <c r="AV438" s="332"/>
      <c r="AW438" s="332"/>
      <c r="AX438" s="324"/>
      <c r="AY438" s="322"/>
      <c r="AZ438" s="332"/>
      <c r="BA438" s="332"/>
      <c r="BB438" s="332"/>
      <c r="BC438" s="332"/>
      <c r="BD438" s="332"/>
      <c r="BE438" s="324"/>
      <c r="BF438" s="322"/>
      <c r="BG438" s="332"/>
      <c r="BH438" s="332"/>
      <c r="BI438" s="332"/>
      <c r="BJ438" s="332"/>
      <c r="BK438" s="332"/>
    </row>
    <row r="439" spans="1:63" s="328" customFormat="1" ht="24" customHeight="1">
      <c r="A439" s="331" t="s">
        <v>263</v>
      </c>
      <c r="B439" s="330" t="s">
        <v>264</v>
      </c>
      <c r="C439" s="322" t="s">
        <v>100</v>
      </c>
      <c r="D439" s="322" t="s">
        <v>52</v>
      </c>
      <c r="E439" s="322"/>
      <c r="F439" s="532">
        <v>1.1499999999999999</v>
      </c>
      <c r="G439" s="532">
        <v>1.1499999999999999</v>
      </c>
      <c r="H439" s="532">
        <v>1.1499999999999999</v>
      </c>
      <c r="I439" s="532">
        <v>1.1499999999999999</v>
      </c>
      <c r="J439" s="532">
        <v>1.1499999999999999</v>
      </c>
      <c r="K439" s="525"/>
    </row>
    <row r="440" spans="1:63" s="328" customFormat="1" ht="24" customHeight="1">
      <c r="A440" s="331" t="s">
        <v>236</v>
      </c>
      <c r="B440" s="330" t="s">
        <v>265</v>
      </c>
      <c r="C440" s="322" t="s">
        <v>100</v>
      </c>
      <c r="D440" s="322" t="s">
        <v>52</v>
      </c>
      <c r="E440" s="537"/>
      <c r="F440" s="532">
        <v>11.52</v>
      </c>
      <c r="G440" s="532">
        <v>11.52</v>
      </c>
      <c r="H440" s="532">
        <v>11.52</v>
      </c>
      <c r="I440" s="532">
        <v>11.52</v>
      </c>
      <c r="J440" s="532">
        <v>11.52</v>
      </c>
      <c r="K440" s="525"/>
    </row>
    <row r="441" spans="1:63" s="328" customFormat="1" ht="24" customHeight="1">
      <c r="A441" s="331" t="s">
        <v>263</v>
      </c>
      <c r="B441" s="330" t="s">
        <v>266</v>
      </c>
      <c r="C441" s="322" t="s">
        <v>100</v>
      </c>
      <c r="D441" s="322" t="s">
        <v>52</v>
      </c>
      <c r="E441" s="322"/>
      <c r="F441" s="532">
        <v>1.1499999999999999</v>
      </c>
      <c r="G441" s="532">
        <v>1.1499999999999999</v>
      </c>
      <c r="H441" s="532">
        <v>1.1499999999999999</v>
      </c>
      <c r="I441" s="532">
        <v>1.1499999999999999</v>
      </c>
      <c r="J441" s="532">
        <v>1.1499999999999999</v>
      </c>
      <c r="K441" s="525"/>
    </row>
    <row r="442" spans="1:63" s="328" customFormat="1" ht="24" customHeight="1">
      <c r="A442" s="331" t="s">
        <v>236</v>
      </c>
      <c r="B442" s="330" t="s">
        <v>267</v>
      </c>
      <c r="C442" s="322" t="s">
        <v>100</v>
      </c>
      <c r="D442" s="322" t="s">
        <v>52</v>
      </c>
      <c r="E442" s="322"/>
      <c r="F442" s="532">
        <v>19.190000000000001</v>
      </c>
      <c r="G442" s="532">
        <v>19.190000000000001</v>
      </c>
      <c r="H442" s="532">
        <v>19.190000000000001</v>
      </c>
      <c r="I442" s="532">
        <v>19.190000000000001</v>
      </c>
      <c r="J442" s="532">
        <v>19.190000000000001</v>
      </c>
      <c r="K442" s="525"/>
    </row>
    <row r="443" spans="1:63" s="328" customFormat="1" ht="24" customHeight="1">
      <c r="A443" s="191" t="s">
        <v>268</v>
      </c>
      <c r="B443" s="330" t="s">
        <v>269</v>
      </c>
      <c r="C443" s="322" t="s">
        <v>255</v>
      </c>
      <c r="D443" s="322" t="s">
        <v>52</v>
      </c>
      <c r="E443" s="322"/>
      <c r="F443" s="538">
        <v>0.75</v>
      </c>
      <c r="G443" s="538">
        <v>0.75</v>
      </c>
      <c r="H443" s="538">
        <v>0.75</v>
      </c>
      <c r="I443" s="538">
        <v>0.75</v>
      </c>
      <c r="J443" s="538">
        <v>0.75</v>
      </c>
      <c r="K443" s="525"/>
    </row>
    <row r="444" spans="1:63" s="328" customFormat="1" ht="24" customHeight="1">
      <c r="A444" s="191" t="s">
        <v>270</v>
      </c>
      <c r="B444" s="330" t="s">
        <v>271</v>
      </c>
      <c r="C444" s="322" t="s">
        <v>255</v>
      </c>
      <c r="D444" s="322" t="s">
        <v>52</v>
      </c>
      <c r="E444" s="322"/>
      <c r="F444" s="538">
        <v>0.9</v>
      </c>
      <c r="G444" s="538">
        <v>0.9</v>
      </c>
      <c r="H444" s="538">
        <v>0.9</v>
      </c>
      <c r="I444" s="538">
        <v>0.9</v>
      </c>
      <c r="J444" s="538">
        <v>0.9</v>
      </c>
      <c r="K444" s="525"/>
    </row>
    <row r="445" spans="1:63" ht="24" customHeight="1">
      <c r="A445" s="171" t="s">
        <v>272</v>
      </c>
      <c r="B445" s="330" t="s">
        <v>273</v>
      </c>
      <c r="C445" s="322" t="s">
        <v>100</v>
      </c>
      <c r="D445" s="322" t="s">
        <v>52</v>
      </c>
      <c r="E445" s="532">
        <v>3.31</v>
      </c>
      <c r="F445" s="532"/>
      <c r="G445" s="532"/>
      <c r="H445" s="532"/>
      <c r="I445" s="532"/>
      <c r="J445" s="532"/>
      <c r="K445" s="526"/>
    </row>
    <row r="446" spans="1:63" s="328" customFormat="1" ht="24" customHeight="1">
      <c r="A446" s="338" t="s">
        <v>274</v>
      </c>
      <c r="B446" s="330" t="s">
        <v>275</v>
      </c>
      <c r="C446" s="322" t="s">
        <v>100</v>
      </c>
      <c r="D446" s="322" t="s">
        <v>52</v>
      </c>
      <c r="E446" s="532">
        <v>7.47</v>
      </c>
      <c r="F446" s="532"/>
      <c r="G446" s="532"/>
      <c r="H446" s="532"/>
      <c r="I446" s="532"/>
      <c r="J446" s="532"/>
      <c r="K446" s="526"/>
    </row>
    <row r="447" spans="1:63" s="328" customFormat="1" ht="24" customHeight="1">
      <c r="A447" s="171" t="s">
        <v>276</v>
      </c>
      <c r="B447" s="330" t="s">
        <v>277</v>
      </c>
      <c r="C447" s="322" t="s">
        <v>100</v>
      </c>
      <c r="D447" s="322" t="s">
        <v>52</v>
      </c>
      <c r="E447" s="322"/>
      <c r="F447" s="532">
        <v>10.57</v>
      </c>
      <c r="G447" s="532">
        <v>10.57</v>
      </c>
      <c r="H447" s="532">
        <v>10.57</v>
      </c>
      <c r="I447" s="532">
        <v>10.57</v>
      </c>
      <c r="J447" s="532">
        <v>10.57</v>
      </c>
      <c r="K447" s="525"/>
      <c r="L447" s="324"/>
      <c r="M447" s="324"/>
      <c r="N447" s="322"/>
      <c r="O447" s="340"/>
      <c r="P447" s="340"/>
      <c r="Q447" s="340"/>
      <c r="R447" s="340"/>
      <c r="S447" s="340"/>
      <c r="T447" s="324"/>
      <c r="U447" s="324"/>
      <c r="V447" s="324"/>
      <c r="W447" s="322"/>
      <c r="X447" s="340"/>
      <c r="Y447" s="340"/>
      <c r="Z447" s="340"/>
      <c r="AA447" s="340"/>
      <c r="AB447" s="340"/>
      <c r="AC447" s="324"/>
      <c r="AD447" s="322"/>
      <c r="AE447" s="340"/>
      <c r="AF447" s="340"/>
      <c r="AG447" s="340"/>
      <c r="AH447" s="340"/>
      <c r="AI447" s="340"/>
      <c r="AJ447" s="324"/>
      <c r="AK447" s="322"/>
      <c r="AL447" s="340"/>
      <c r="AM447" s="340"/>
      <c r="AN447" s="340"/>
      <c r="AO447" s="340"/>
      <c r="AP447" s="340"/>
      <c r="AQ447" s="324"/>
      <c r="AR447" s="322"/>
      <c r="AS447" s="340"/>
      <c r="AT447" s="340"/>
      <c r="AU447" s="340"/>
      <c r="AV447" s="340"/>
      <c r="AW447" s="340"/>
      <c r="AX447" s="324"/>
      <c r="AY447" s="322"/>
      <c r="AZ447" s="340"/>
      <c r="BA447" s="340"/>
      <c r="BB447" s="340"/>
      <c r="BC447" s="340"/>
      <c r="BD447" s="340"/>
      <c r="BE447" s="324"/>
      <c r="BF447" s="322"/>
      <c r="BG447" s="340"/>
      <c r="BH447" s="340"/>
      <c r="BI447" s="340"/>
      <c r="BJ447" s="340"/>
      <c r="BK447" s="340"/>
    </row>
    <row r="448" spans="1:63" s="328" customFormat="1" ht="24" customHeight="1">
      <c r="A448" s="171" t="s">
        <v>278</v>
      </c>
      <c r="B448" s="330" t="s">
        <v>279</v>
      </c>
      <c r="C448" s="322" t="s">
        <v>100</v>
      </c>
      <c r="D448" s="322" t="s">
        <v>52</v>
      </c>
      <c r="E448" s="322"/>
      <c r="F448" s="532">
        <v>3.67</v>
      </c>
      <c r="G448" s="532">
        <v>3.67</v>
      </c>
      <c r="H448" s="532">
        <v>3.67</v>
      </c>
      <c r="I448" s="532">
        <v>3.67</v>
      </c>
      <c r="J448" s="532">
        <v>3.67</v>
      </c>
      <c r="K448" s="525"/>
      <c r="L448" s="324"/>
      <c r="M448" s="324"/>
      <c r="N448" s="322"/>
      <c r="O448" s="340"/>
      <c r="P448" s="340"/>
      <c r="Q448" s="340"/>
      <c r="R448" s="340"/>
      <c r="S448" s="340"/>
      <c r="T448" s="324"/>
      <c r="U448" s="324"/>
      <c r="V448" s="324"/>
      <c r="W448" s="322"/>
      <c r="X448" s="340"/>
      <c r="Y448" s="340"/>
      <c r="Z448" s="340"/>
      <c r="AA448" s="340"/>
      <c r="AB448" s="340"/>
      <c r="AC448" s="324"/>
      <c r="AD448" s="322"/>
      <c r="AE448" s="340"/>
      <c r="AF448" s="340"/>
      <c r="AG448" s="340"/>
      <c r="AH448" s="340"/>
      <c r="AI448" s="340"/>
      <c r="AJ448" s="324"/>
      <c r="AK448" s="322"/>
      <c r="AL448" s="340"/>
      <c r="AM448" s="340"/>
      <c r="AN448" s="340"/>
      <c r="AO448" s="340"/>
      <c r="AP448" s="340"/>
      <c r="AQ448" s="324"/>
      <c r="AR448" s="322"/>
      <c r="AS448" s="340"/>
      <c r="AT448" s="340"/>
      <c r="AU448" s="340"/>
      <c r="AV448" s="340"/>
      <c r="AW448" s="340"/>
      <c r="AX448" s="324"/>
      <c r="AY448" s="322"/>
      <c r="AZ448" s="340"/>
      <c r="BA448" s="340"/>
      <c r="BB448" s="340"/>
      <c r="BC448" s="340"/>
      <c r="BD448" s="340"/>
      <c r="BE448" s="324"/>
      <c r="BF448" s="322"/>
      <c r="BG448" s="340"/>
      <c r="BH448" s="340"/>
      <c r="BI448" s="340"/>
      <c r="BJ448" s="340"/>
      <c r="BK448" s="340"/>
    </row>
    <row r="449" spans="1:63" s="328" customFormat="1" ht="24" customHeight="1">
      <c r="A449" s="171" t="s">
        <v>280</v>
      </c>
      <c r="B449" s="330" t="s">
        <v>281</v>
      </c>
      <c r="C449" s="322" t="s">
        <v>100</v>
      </c>
      <c r="D449" s="322" t="s">
        <v>52</v>
      </c>
      <c r="E449" s="322"/>
      <c r="F449" s="532">
        <v>0.44</v>
      </c>
      <c r="G449" s="532">
        <v>0.44</v>
      </c>
      <c r="H449" s="532">
        <v>0.44</v>
      </c>
      <c r="I449" s="532">
        <v>0.44</v>
      </c>
      <c r="J449" s="532">
        <v>0.44</v>
      </c>
      <c r="K449" s="525"/>
      <c r="L449" s="324"/>
      <c r="M449" s="324"/>
      <c r="N449" s="322"/>
      <c r="O449" s="340"/>
      <c r="P449" s="340"/>
      <c r="Q449" s="340"/>
      <c r="R449" s="340"/>
      <c r="S449" s="340"/>
      <c r="T449" s="324"/>
      <c r="U449" s="324"/>
      <c r="V449" s="324"/>
      <c r="W449" s="322"/>
      <c r="X449" s="340"/>
      <c r="Y449" s="340"/>
      <c r="Z449" s="340"/>
      <c r="AA449" s="340"/>
      <c r="AB449" s="340"/>
      <c r="AC449" s="324"/>
      <c r="AD449" s="322"/>
      <c r="AE449" s="340"/>
      <c r="AF449" s="340"/>
      <c r="AG449" s="340"/>
      <c r="AH449" s="340"/>
      <c r="AI449" s="340"/>
      <c r="AJ449" s="324"/>
      <c r="AK449" s="322"/>
      <c r="AL449" s="340"/>
      <c r="AM449" s="340"/>
      <c r="AN449" s="340"/>
      <c r="AO449" s="340"/>
      <c r="AP449" s="340"/>
      <c r="AQ449" s="324"/>
      <c r="AR449" s="322"/>
      <c r="AS449" s="340"/>
      <c r="AT449" s="340"/>
      <c r="AU449" s="340"/>
      <c r="AV449" s="340"/>
      <c r="AW449" s="340"/>
      <c r="AX449" s="324"/>
      <c r="AY449" s="322"/>
      <c r="AZ449" s="340"/>
      <c r="BA449" s="340"/>
      <c r="BB449" s="340"/>
      <c r="BC449" s="340"/>
      <c r="BD449" s="340"/>
      <c r="BE449" s="324"/>
      <c r="BF449" s="322"/>
      <c r="BG449" s="340"/>
      <c r="BH449" s="340"/>
      <c r="BI449" s="340"/>
      <c r="BJ449" s="340"/>
      <c r="BK449" s="340"/>
    </row>
    <row r="450" spans="1:63" s="328" customFormat="1" ht="24" customHeight="1">
      <c r="A450" s="171" t="s">
        <v>282</v>
      </c>
      <c r="B450" s="330" t="s">
        <v>283</v>
      </c>
      <c r="C450" s="322" t="s">
        <v>211</v>
      </c>
      <c r="D450" s="322" t="s">
        <v>52</v>
      </c>
      <c r="E450" s="322"/>
      <c r="F450" s="532">
        <v>341.2</v>
      </c>
      <c r="G450" s="532">
        <v>341.2</v>
      </c>
      <c r="H450" s="532">
        <v>341.2</v>
      </c>
      <c r="I450" s="532">
        <v>341.2</v>
      </c>
      <c r="J450" s="532">
        <v>341.2</v>
      </c>
      <c r="K450" s="525"/>
      <c r="L450" s="324"/>
      <c r="M450" s="324"/>
      <c r="N450" s="322"/>
      <c r="O450" s="340"/>
      <c r="P450" s="340"/>
      <c r="Q450" s="340"/>
      <c r="R450" s="340"/>
      <c r="S450" s="340"/>
      <c r="T450" s="324"/>
      <c r="U450" s="324"/>
      <c r="V450" s="324"/>
      <c r="W450" s="322"/>
      <c r="X450" s="340"/>
      <c r="Y450" s="340"/>
      <c r="Z450" s="340"/>
      <c r="AA450" s="340"/>
      <c r="AB450" s="340"/>
      <c r="AC450" s="324"/>
      <c r="AD450" s="322"/>
      <c r="AE450" s="340"/>
      <c r="AF450" s="340"/>
      <c r="AG450" s="340"/>
      <c r="AH450" s="340"/>
      <c r="AI450" s="340"/>
      <c r="AJ450" s="324"/>
      <c r="AK450" s="322"/>
      <c r="AL450" s="340"/>
      <c r="AM450" s="340"/>
      <c r="AN450" s="340"/>
      <c r="AO450" s="340"/>
      <c r="AP450" s="340"/>
      <c r="AQ450" s="324"/>
      <c r="AR450" s="322"/>
      <c r="AS450" s="340"/>
      <c r="AT450" s="340"/>
      <c r="AU450" s="340"/>
      <c r="AV450" s="340"/>
      <c r="AW450" s="340"/>
      <c r="AX450" s="324"/>
      <c r="AY450" s="322"/>
      <c r="AZ450" s="340"/>
      <c r="BA450" s="340"/>
      <c r="BB450" s="340"/>
      <c r="BC450" s="340"/>
      <c r="BD450" s="340"/>
      <c r="BE450" s="324"/>
      <c r="BF450" s="322"/>
      <c r="BG450" s="340"/>
      <c r="BH450" s="340"/>
      <c r="BI450" s="340"/>
      <c r="BJ450" s="340"/>
      <c r="BK450" s="340"/>
    </row>
    <row r="451" spans="1:63" ht="24" customHeight="1">
      <c r="A451" s="321" t="s">
        <v>98</v>
      </c>
      <c r="B451" s="322" t="s">
        <v>99</v>
      </c>
      <c r="C451" s="322" t="s">
        <v>100</v>
      </c>
      <c r="D451" s="322" t="s">
        <v>54</v>
      </c>
      <c r="E451" s="322"/>
      <c r="F451" s="532">
        <v>45.5</v>
      </c>
      <c r="G451" s="532">
        <v>41.8</v>
      </c>
      <c r="H451" s="532">
        <v>45.3</v>
      </c>
      <c r="I451" s="532">
        <v>46.1</v>
      </c>
      <c r="J451" s="532">
        <v>47.8</v>
      </c>
    </row>
    <row r="452" spans="1:63" ht="24" customHeight="1">
      <c r="A452" s="329" t="s">
        <v>101</v>
      </c>
      <c r="B452" s="330" t="s">
        <v>102</v>
      </c>
      <c r="C452" s="322" t="s">
        <v>100</v>
      </c>
      <c r="D452" s="322" t="s">
        <v>54</v>
      </c>
      <c r="E452" s="322"/>
      <c r="F452" s="487"/>
      <c r="G452" s="487"/>
      <c r="H452" s="487"/>
      <c r="I452" s="487"/>
      <c r="J452" s="487"/>
      <c r="K452" s="564" t="s">
        <v>103</v>
      </c>
    </row>
    <row r="453" spans="1:63" s="326" customFormat="1" ht="24" customHeight="1">
      <c r="A453" s="329" t="s">
        <v>104</v>
      </c>
      <c r="B453" s="330" t="s">
        <v>105</v>
      </c>
      <c r="C453" s="322" t="s">
        <v>100</v>
      </c>
      <c r="D453" s="322" t="s">
        <v>54</v>
      </c>
      <c r="E453" s="322"/>
      <c r="F453" s="487"/>
      <c r="G453" s="487"/>
      <c r="H453" s="487"/>
      <c r="I453" s="487"/>
      <c r="J453" s="487"/>
      <c r="K453" s="564" t="s">
        <v>103</v>
      </c>
    </row>
    <row r="454" spans="1:63" s="326" customFormat="1" ht="24" customHeight="1">
      <c r="A454" s="329" t="s">
        <v>300</v>
      </c>
      <c r="B454" s="330" t="s">
        <v>107</v>
      </c>
      <c r="C454" s="322" t="s">
        <v>100</v>
      </c>
      <c r="D454" s="322" t="s">
        <v>54</v>
      </c>
      <c r="E454" s="322"/>
      <c r="F454" s="487"/>
      <c r="G454" s="487"/>
      <c r="H454" s="487"/>
      <c r="I454" s="487"/>
      <c r="J454" s="487"/>
      <c r="K454" s="564" t="s">
        <v>103</v>
      </c>
      <c r="P454" s="121"/>
    </row>
    <row r="455" spans="1:63" s="326" customFormat="1" ht="24" customHeight="1">
      <c r="A455" s="329" t="s">
        <v>108</v>
      </c>
      <c r="B455" s="330" t="s">
        <v>109</v>
      </c>
      <c r="C455" s="322" t="s">
        <v>100</v>
      </c>
      <c r="D455" s="322" t="s">
        <v>54</v>
      </c>
      <c r="E455" s="322"/>
      <c r="F455" s="532"/>
      <c r="G455" s="532"/>
      <c r="H455" s="532"/>
      <c r="I455" s="532"/>
      <c r="J455" s="532"/>
      <c r="K455" s="526"/>
      <c r="P455" s="121"/>
    </row>
    <row r="456" spans="1:63" s="326" customFormat="1" ht="24" customHeight="1">
      <c r="A456" s="329" t="s">
        <v>110</v>
      </c>
      <c r="B456" s="330" t="s">
        <v>111</v>
      </c>
      <c r="C456" s="322" t="s">
        <v>100</v>
      </c>
      <c r="D456" s="322" t="s">
        <v>54</v>
      </c>
      <c r="E456" s="322"/>
      <c r="F456" s="532"/>
      <c r="G456" s="532"/>
      <c r="H456" s="532"/>
      <c r="I456" s="532"/>
      <c r="J456" s="532"/>
      <c r="K456" s="526"/>
      <c r="P456" s="121"/>
    </row>
    <row r="457" spans="1:63" s="326" customFormat="1" ht="24" customHeight="1">
      <c r="A457" s="329" t="s">
        <v>112</v>
      </c>
      <c r="B457" s="330" t="s">
        <v>113</v>
      </c>
      <c r="C457" s="322" t="s">
        <v>100</v>
      </c>
      <c r="D457" s="322" t="s">
        <v>54</v>
      </c>
      <c r="E457" s="322"/>
      <c r="F457" s="532"/>
      <c r="G457" s="532"/>
      <c r="H457" s="532"/>
      <c r="I457" s="532"/>
      <c r="J457" s="532"/>
      <c r="K457" s="526"/>
      <c r="P457" s="121"/>
    </row>
    <row r="458" spans="1:63" ht="24" customHeight="1">
      <c r="A458" s="331" t="s">
        <v>114</v>
      </c>
      <c r="B458" s="330" t="s">
        <v>115</v>
      </c>
      <c r="C458" s="322" t="s">
        <v>116</v>
      </c>
      <c r="D458" s="322" t="s">
        <v>54</v>
      </c>
      <c r="E458" s="322"/>
      <c r="F458" s="532">
        <v>73.13</v>
      </c>
      <c r="G458" s="532">
        <v>73.13</v>
      </c>
      <c r="H458" s="532">
        <v>73.13</v>
      </c>
      <c r="I458" s="532">
        <v>73.13</v>
      </c>
      <c r="J458" s="532">
        <v>73.13</v>
      </c>
    </row>
    <row r="459" spans="1:63" ht="24" customHeight="1">
      <c r="A459" s="331" t="s">
        <v>117</v>
      </c>
      <c r="B459" s="330" t="s">
        <v>115</v>
      </c>
      <c r="C459" s="322" t="s">
        <v>116</v>
      </c>
      <c r="D459" s="322" t="s">
        <v>54</v>
      </c>
      <c r="E459" s="322"/>
      <c r="F459" s="532">
        <v>1125.8699999999999</v>
      </c>
      <c r="G459" s="532">
        <v>1125.8699999999999</v>
      </c>
      <c r="H459" s="532">
        <v>1125.8699999999999</v>
      </c>
      <c r="I459" s="532">
        <v>1125.8699999999999</v>
      </c>
      <c r="J459" s="532">
        <v>1125.8699999999999</v>
      </c>
    </row>
    <row r="460" spans="1:63" ht="24" customHeight="1">
      <c r="A460" s="331" t="s">
        <v>118</v>
      </c>
      <c r="B460" s="330" t="s">
        <v>115</v>
      </c>
      <c r="C460" s="322" t="s">
        <v>116</v>
      </c>
      <c r="D460" s="322" t="s">
        <v>54</v>
      </c>
      <c r="E460" s="322"/>
      <c r="F460" s="532">
        <v>642.38</v>
      </c>
      <c r="G460" s="532">
        <v>642.38</v>
      </c>
      <c r="H460" s="532">
        <v>642.38</v>
      </c>
      <c r="I460" s="532">
        <v>642.38</v>
      </c>
      <c r="J460" s="532">
        <v>642.38</v>
      </c>
    </row>
    <row r="461" spans="1:63" ht="24" customHeight="1">
      <c r="A461" s="331" t="s">
        <v>119</v>
      </c>
      <c r="B461" s="330" t="s">
        <v>115</v>
      </c>
      <c r="C461" s="322" t="s">
        <v>116</v>
      </c>
      <c r="D461" s="322" t="s">
        <v>54</v>
      </c>
      <c r="E461" s="322"/>
      <c r="F461" s="532">
        <v>345.11</v>
      </c>
      <c r="G461" s="532">
        <v>345.11</v>
      </c>
      <c r="H461" s="532">
        <v>345.11</v>
      </c>
      <c r="I461" s="532">
        <v>345.11</v>
      </c>
      <c r="J461" s="532">
        <v>345.11</v>
      </c>
    </row>
    <row r="462" spans="1:63" ht="24" customHeight="1">
      <c r="A462" s="331" t="s">
        <v>120</v>
      </c>
      <c r="B462" s="330" t="s">
        <v>121</v>
      </c>
      <c r="C462" s="322" t="s">
        <v>122</v>
      </c>
      <c r="D462" s="322" t="s">
        <v>54</v>
      </c>
      <c r="E462" s="322"/>
      <c r="F462" s="487"/>
      <c r="G462" s="487"/>
      <c r="H462" s="487"/>
      <c r="I462" s="487"/>
      <c r="J462" s="487"/>
      <c r="K462" s="565" t="s">
        <v>123</v>
      </c>
    </row>
    <row r="463" spans="1:63" ht="24" customHeight="1">
      <c r="A463" s="331" t="s">
        <v>124</v>
      </c>
      <c r="B463" s="330" t="s">
        <v>121</v>
      </c>
      <c r="C463" s="322" t="s">
        <v>122</v>
      </c>
      <c r="D463" s="322" t="s">
        <v>54</v>
      </c>
      <c r="E463" s="322"/>
      <c r="F463" s="487"/>
      <c r="G463" s="487"/>
      <c r="H463" s="487"/>
      <c r="I463" s="487"/>
      <c r="J463" s="487"/>
      <c r="K463" s="565" t="s">
        <v>123</v>
      </c>
    </row>
    <row r="464" spans="1:63" ht="24" customHeight="1">
      <c r="A464" s="331" t="s">
        <v>125</v>
      </c>
      <c r="B464" s="330" t="s">
        <v>121</v>
      </c>
      <c r="C464" s="322" t="s">
        <v>122</v>
      </c>
      <c r="D464" s="322" t="s">
        <v>54</v>
      </c>
      <c r="E464" s="322"/>
      <c r="F464" s="487"/>
      <c r="G464" s="487"/>
      <c r="H464" s="487"/>
      <c r="I464" s="487"/>
      <c r="J464" s="487"/>
      <c r="K464" s="565" t="s">
        <v>123</v>
      </c>
    </row>
    <row r="465" spans="1:11" ht="24" customHeight="1">
      <c r="A465" s="331" t="s">
        <v>126</v>
      </c>
      <c r="B465" s="330" t="s">
        <v>121</v>
      </c>
      <c r="C465" s="322" t="s">
        <v>122</v>
      </c>
      <c r="D465" s="322" t="s">
        <v>54</v>
      </c>
      <c r="E465" s="322"/>
      <c r="F465" s="487"/>
      <c r="G465" s="487"/>
      <c r="H465" s="487"/>
      <c r="I465" s="487"/>
      <c r="J465" s="487"/>
      <c r="K465" s="565" t="s">
        <v>123</v>
      </c>
    </row>
    <row r="466" spans="1:11" ht="24" customHeight="1">
      <c r="A466" s="331" t="s">
        <v>127</v>
      </c>
      <c r="B466" s="330" t="s">
        <v>128</v>
      </c>
      <c r="C466" s="322" t="s">
        <v>100</v>
      </c>
      <c r="D466" s="322" t="s">
        <v>54</v>
      </c>
      <c r="E466" s="322"/>
      <c r="F466" s="532">
        <v>78.09</v>
      </c>
      <c r="G466" s="532">
        <v>84.04</v>
      </c>
      <c r="H466" s="532">
        <v>90.9</v>
      </c>
      <c r="I466" s="532">
        <v>96.94</v>
      </c>
      <c r="J466" s="532">
        <v>103.03</v>
      </c>
    </row>
    <row r="467" spans="1:11" ht="24" customHeight="1">
      <c r="A467" s="331" t="s">
        <v>129</v>
      </c>
      <c r="B467" s="330" t="s">
        <v>130</v>
      </c>
      <c r="C467" s="322" t="s">
        <v>100</v>
      </c>
      <c r="D467" s="322" t="s">
        <v>54</v>
      </c>
      <c r="E467" s="322"/>
      <c r="F467" s="532">
        <v>453</v>
      </c>
      <c r="G467" s="532">
        <v>453</v>
      </c>
      <c r="H467" s="532">
        <v>453</v>
      </c>
      <c r="I467" s="532">
        <v>453</v>
      </c>
      <c r="J467" s="532">
        <v>453</v>
      </c>
    </row>
    <row r="468" spans="1:11" s="328" customFormat="1" ht="24" customHeight="1">
      <c r="A468" s="331" t="s">
        <v>131</v>
      </c>
      <c r="B468" s="330"/>
      <c r="C468" s="322" t="s">
        <v>116</v>
      </c>
      <c r="D468" s="322" t="s">
        <v>54</v>
      </c>
      <c r="E468" s="532">
        <v>2186.5</v>
      </c>
      <c r="F468" s="532"/>
      <c r="G468" s="532"/>
      <c r="H468" s="532"/>
      <c r="I468" s="532"/>
      <c r="J468" s="532"/>
      <c r="K468" s="525"/>
    </row>
    <row r="469" spans="1:11" ht="24" customHeight="1">
      <c r="A469" s="331" t="s">
        <v>134</v>
      </c>
      <c r="B469" s="330" t="s">
        <v>115</v>
      </c>
      <c r="C469" s="322" t="s">
        <v>135</v>
      </c>
      <c r="D469" s="322" t="s">
        <v>54</v>
      </c>
      <c r="E469" s="322"/>
      <c r="F469" s="533">
        <v>93213</v>
      </c>
      <c r="G469" s="533">
        <v>93213</v>
      </c>
      <c r="H469" s="533">
        <v>93213</v>
      </c>
      <c r="I469" s="533">
        <v>93213</v>
      </c>
      <c r="J469" s="533">
        <v>93213</v>
      </c>
    </row>
    <row r="470" spans="1:11" ht="24" customHeight="1">
      <c r="A470" s="331" t="s">
        <v>136</v>
      </c>
      <c r="B470" s="330" t="s">
        <v>115</v>
      </c>
      <c r="C470" s="322" t="s">
        <v>135</v>
      </c>
      <c r="D470" s="322" t="s">
        <v>54</v>
      </c>
      <c r="E470" s="322"/>
      <c r="F470" s="533">
        <v>65679</v>
      </c>
      <c r="G470" s="533">
        <v>65679</v>
      </c>
      <c r="H470" s="533">
        <v>65679</v>
      </c>
      <c r="I470" s="533">
        <v>65679</v>
      </c>
      <c r="J470" s="533">
        <v>65679</v>
      </c>
    </row>
    <row r="471" spans="1:11" ht="24" customHeight="1">
      <c r="A471" s="331" t="s">
        <v>137</v>
      </c>
      <c r="B471" s="330" t="s">
        <v>121</v>
      </c>
      <c r="C471" s="530" t="s">
        <v>138</v>
      </c>
      <c r="D471" s="322" t="s">
        <v>54</v>
      </c>
      <c r="E471" s="322"/>
      <c r="F471" s="487"/>
      <c r="G471" s="487"/>
      <c r="H471" s="487"/>
      <c r="I471" s="487"/>
      <c r="J471" s="487"/>
      <c r="K471" s="565" t="s">
        <v>123</v>
      </c>
    </row>
    <row r="472" spans="1:11" ht="24" customHeight="1">
      <c r="A472" s="331" t="s">
        <v>139</v>
      </c>
      <c r="B472" s="330" t="s">
        <v>121</v>
      </c>
      <c r="C472" s="530" t="s">
        <v>138</v>
      </c>
      <c r="D472" s="322" t="s">
        <v>54</v>
      </c>
      <c r="E472" s="322"/>
      <c r="F472" s="487"/>
      <c r="G472" s="487"/>
      <c r="H472" s="487"/>
      <c r="I472" s="487"/>
      <c r="J472" s="487"/>
      <c r="K472" s="565" t="s">
        <v>123</v>
      </c>
    </row>
    <row r="473" spans="1:11" ht="24" customHeight="1">
      <c r="A473" s="331" t="s">
        <v>140</v>
      </c>
      <c r="B473" s="330" t="s">
        <v>141</v>
      </c>
      <c r="C473" s="322" t="s">
        <v>100</v>
      </c>
      <c r="D473" s="322" t="s">
        <v>54</v>
      </c>
      <c r="E473" s="322"/>
      <c r="F473" s="532">
        <v>15.7</v>
      </c>
      <c r="G473" s="532">
        <v>17.239999999999998</v>
      </c>
      <c r="H473" s="532">
        <v>18.97</v>
      </c>
      <c r="I473" s="532">
        <v>20.5</v>
      </c>
      <c r="J473" s="532">
        <v>22.11</v>
      </c>
    </row>
    <row r="474" spans="1:11" ht="24" customHeight="1">
      <c r="A474" s="331" t="s">
        <v>142</v>
      </c>
      <c r="B474" s="330" t="s">
        <v>143</v>
      </c>
      <c r="C474" s="322" t="s">
        <v>100</v>
      </c>
      <c r="D474" s="322" t="s">
        <v>54</v>
      </c>
      <c r="E474" s="322"/>
      <c r="F474" s="532">
        <v>94.53</v>
      </c>
      <c r="G474" s="532">
        <v>94.53</v>
      </c>
      <c r="H474" s="532">
        <v>94.53</v>
      </c>
      <c r="I474" s="532">
        <v>94.53</v>
      </c>
      <c r="J474" s="532">
        <v>94.53</v>
      </c>
    </row>
    <row r="475" spans="1:11" s="328" customFormat="1" ht="24" customHeight="1">
      <c r="A475" s="331" t="s">
        <v>144</v>
      </c>
      <c r="B475" s="330"/>
      <c r="C475" s="322" t="s">
        <v>145</v>
      </c>
      <c r="D475" s="322" t="s">
        <v>54</v>
      </c>
      <c r="E475" s="532">
        <v>158893</v>
      </c>
      <c r="F475" s="534"/>
      <c r="G475" s="534"/>
      <c r="H475" s="534"/>
      <c r="I475" s="534"/>
      <c r="J475" s="534"/>
      <c r="K475" s="525"/>
    </row>
    <row r="476" spans="1:11" s="328" customFormat="1" ht="24" customHeight="1">
      <c r="A476" s="331" t="s">
        <v>148</v>
      </c>
      <c r="B476" s="330" t="s">
        <v>149</v>
      </c>
      <c r="C476" s="322" t="s">
        <v>150</v>
      </c>
      <c r="D476" s="322" t="s">
        <v>54</v>
      </c>
      <c r="E476" s="322"/>
      <c r="F476" s="532">
        <v>53</v>
      </c>
      <c r="G476" s="532">
        <v>53</v>
      </c>
      <c r="H476" s="532">
        <v>53</v>
      </c>
      <c r="I476" s="532">
        <v>0</v>
      </c>
      <c r="J476" s="532">
        <v>0</v>
      </c>
      <c r="K476" s="525"/>
    </row>
    <row r="477" spans="1:11" s="328" customFormat="1" ht="24" customHeight="1">
      <c r="A477" s="331" t="s">
        <v>151</v>
      </c>
      <c r="B477" s="401" t="s">
        <v>152</v>
      </c>
      <c r="C477" s="322" t="s">
        <v>122</v>
      </c>
      <c r="D477" s="322" t="s">
        <v>54</v>
      </c>
      <c r="E477" s="322"/>
      <c r="F477" s="487"/>
      <c r="G477" s="487"/>
      <c r="H477" s="487"/>
      <c r="I477" s="487"/>
      <c r="J477" s="487"/>
      <c r="K477" s="565" t="s">
        <v>123</v>
      </c>
    </row>
    <row r="478" spans="1:11" s="328" customFormat="1" ht="24" customHeight="1">
      <c r="A478" s="331" t="s">
        <v>153</v>
      </c>
      <c r="B478" s="330" t="s">
        <v>154</v>
      </c>
      <c r="C478" s="322" t="s">
        <v>150</v>
      </c>
      <c r="D478" s="322" t="s">
        <v>54</v>
      </c>
      <c r="E478" s="322"/>
      <c r="F478" s="532">
        <v>405</v>
      </c>
      <c r="G478" s="532">
        <v>405</v>
      </c>
      <c r="H478" s="532">
        <v>405</v>
      </c>
      <c r="I478" s="532">
        <v>0</v>
      </c>
      <c r="J478" s="532">
        <v>0</v>
      </c>
      <c r="K478" s="525"/>
    </row>
    <row r="479" spans="1:11" s="328" customFormat="1" ht="24" customHeight="1">
      <c r="A479" s="331" t="s">
        <v>155</v>
      </c>
      <c r="B479" s="330" t="s">
        <v>156</v>
      </c>
      <c r="C479" s="322" t="s">
        <v>122</v>
      </c>
      <c r="D479" s="322" t="s">
        <v>54</v>
      </c>
      <c r="E479" s="322"/>
      <c r="F479" s="487"/>
      <c r="G479" s="487"/>
      <c r="H479" s="487"/>
      <c r="I479" s="487"/>
      <c r="J479" s="487"/>
      <c r="K479" s="565" t="s">
        <v>123</v>
      </c>
    </row>
    <row r="480" spans="1:11" s="328" customFormat="1" ht="24" customHeight="1">
      <c r="A480" s="331" t="s">
        <v>157</v>
      </c>
      <c r="B480" s="330" t="s">
        <v>158</v>
      </c>
      <c r="C480" s="322" t="s">
        <v>150</v>
      </c>
      <c r="D480" s="322" t="s">
        <v>54</v>
      </c>
      <c r="E480" s="533"/>
      <c r="F480" s="535"/>
      <c r="G480" s="535"/>
      <c r="H480" s="535"/>
      <c r="I480" s="535"/>
      <c r="J480" s="535"/>
      <c r="K480" s="525"/>
    </row>
    <row r="481" spans="1:11" s="328" customFormat="1" ht="24" customHeight="1">
      <c r="A481" s="331" t="s">
        <v>159</v>
      </c>
      <c r="B481" s="330" t="s">
        <v>158</v>
      </c>
      <c r="C481" s="322" t="s">
        <v>150</v>
      </c>
      <c r="D481" s="322" t="s">
        <v>54</v>
      </c>
      <c r="E481" s="533">
        <v>18</v>
      </c>
      <c r="F481" s="535"/>
      <c r="G481" s="535"/>
      <c r="H481" s="535"/>
      <c r="I481" s="535"/>
      <c r="J481" s="535"/>
      <c r="K481" s="525"/>
    </row>
    <row r="482" spans="1:11" s="328" customFormat="1" ht="24" customHeight="1">
      <c r="A482" s="331" t="s">
        <v>160</v>
      </c>
      <c r="B482" s="330" t="s">
        <v>158</v>
      </c>
      <c r="C482" s="322" t="s">
        <v>150</v>
      </c>
      <c r="D482" s="322" t="s">
        <v>54</v>
      </c>
      <c r="E482" s="533"/>
      <c r="F482" s="535"/>
      <c r="G482" s="535"/>
      <c r="H482" s="535"/>
      <c r="I482" s="535"/>
      <c r="J482" s="535"/>
      <c r="K482" s="525"/>
    </row>
    <row r="483" spans="1:11" s="328" customFormat="1" ht="24" customHeight="1">
      <c r="A483" s="331" t="s">
        <v>161</v>
      </c>
      <c r="B483" s="330" t="s">
        <v>158</v>
      </c>
      <c r="C483" s="322" t="s">
        <v>150</v>
      </c>
      <c r="D483" s="322" t="s">
        <v>54</v>
      </c>
      <c r="E483" s="533">
        <v>100</v>
      </c>
      <c r="F483" s="535"/>
      <c r="G483" s="535"/>
      <c r="H483" s="535"/>
      <c r="I483" s="535"/>
      <c r="J483" s="535"/>
      <c r="K483" s="525"/>
    </row>
    <row r="484" spans="1:11" s="328" customFormat="1" ht="24" customHeight="1">
      <c r="A484" s="331" t="s">
        <v>162</v>
      </c>
      <c r="B484" s="330" t="s">
        <v>158</v>
      </c>
      <c r="C484" s="322" t="s">
        <v>150</v>
      </c>
      <c r="D484" s="322" t="s">
        <v>54</v>
      </c>
      <c r="E484" s="533"/>
      <c r="F484" s="535"/>
      <c r="G484" s="535"/>
      <c r="H484" s="535"/>
      <c r="I484" s="535"/>
      <c r="J484" s="535"/>
      <c r="K484" s="525"/>
    </row>
    <row r="485" spans="1:11" s="328" customFormat="1" ht="24" customHeight="1">
      <c r="A485" s="331" t="s">
        <v>163</v>
      </c>
      <c r="B485" s="330" t="s">
        <v>158</v>
      </c>
      <c r="C485" s="322" t="s">
        <v>150</v>
      </c>
      <c r="D485" s="322" t="s">
        <v>54</v>
      </c>
      <c r="E485" s="533">
        <v>13</v>
      </c>
      <c r="F485" s="535"/>
      <c r="G485" s="535"/>
      <c r="H485" s="535"/>
      <c r="I485" s="535"/>
      <c r="J485" s="535"/>
      <c r="K485" s="525"/>
    </row>
    <row r="486" spans="1:11" s="328" customFormat="1" ht="24" customHeight="1">
      <c r="A486" s="331" t="s">
        <v>164</v>
      </c>
      <c r="B486" s="330" t="s">
        <v>165</v>
      </c>
      <c r="C486" s="322" t="s">
        <v>122</v>
      </c>
      <c r="D486" s="322" t="s">
        <v>54</v>
      </c>
      <c r="E486" s="487"/>
      <c r="F486" s="535"/>
      <c r="G486" s="535"/>
      <c r="H486" s="535"/>
      <c r="I486" s="535"/>
      <c r="J486" s="535"/>
      <c r="K486" s="565" t="s">
        <v>123</v>
      </c>
    </row>
    <row r="487" spans="1:11" s="328" customFormat="1" ht="24" customHeight="1">
      <c r="A487" s="331" t="s">
        <v>166</v>
      </c>
      <c r="B487" s="330" t="s">
        <v>165</v>
      </c>
      <c r="C487" s="322" t="s">
        <v>122</v>
      </c>
      <c r="D487" s="322" t="s">
        <v>54</v>
      </c>
      <c r="E487" s="487"/>
      <c r="F487" s="535"/>
      <c r="G487" s="535"/>
      <c r="H487" s="535"/>
      <c r="I487" s="535"/>
      <c r="J487" s="535"/>
      <c r="K487" s="565" t="s">
        <v>123</v>
      </c>
    </row>
    <row r="488" spans="1:11" s="328" customFormat="1" ht="24" customHeight="1">
      <c r="A488" s="331" t="s">
        <v>167</v>
      </c>
      <c r="B488" s="330" t="s">
        <v>165</v>
      </c>
      <c r="C488" s="322" t="s">
        <v>122</v>
      </c>
      <c r="D488" s="322" t="s">
        <v>54</v>
      </c>
      <c r="E488" s="487"/>
      <c r="F488" s="535"/>
      <c r="G488" s="535"/>
      <c r="H488" s="535"/>
      <c r="I488" s="535"/>
      <c r="J488" s="535"/>
      <c r="K488" s="565" t="s">
        <v>123</v>
      </c>
    </row>
    <row r="489" spans="1:11" s="328" customFormat="1" ht="24" customHeight="1">
      <c r="A489" s="331" t="s">
        <v>168</v>
      </c>
      <c r="B489" s="330" t="s">
        <v>165</v>
      </c>
      <c r="C489" s="322" t="s">
        <v>122</v>
      </c>
      <c r="D489" s="322" t="s">
        <v>54</v>
      </c>
      <c r="E489" s="487"/>
      <c r="F489" s="535"/>
      <c r="G489" s="535"/>
      <c r="H489" s="535"/>
      <c r="I489" s="535"/>
      <c r="J489" s="535"/>
      <c r="K489" s="565" t="s">
        <v>123</v>
      </c>
    </row>
    <row r="490" spans="1:11" s="328" customFormat="1" ht="24" customHeight="1">
      <c r="A490" s="331" t="s">
        <v>169</v>
      </c>
      <c r="B490" s="330" t="s">
        <v>165</v>
      </c>
      <c r="C490" s="322" t="s">
        <v>122</v>
      </c>
      <c r="D490" s="322" t="s">
        <v>54</v>
      </c>
      <c r="E490" s="487"/>
      <c r="F490" s="535"/>
      <c r="G490" s="535"/>
      <c r="H490" s="535"/>
      <c r="I490" s="535"/>
      <c r="J490" s="535"/>
      <c r="K490" s="565" t="s">
        <v>123</v>
      </c>
    </row>
    <row r="491" spans="1:11" s="328" customFormat="1" ht="24" customHeight="1">
      <c r="A491" s="331" t="s">
        <v>170</v>
      </c>
      <c r="B491" s="330" t="s">
        <v>165</v>
      </c>
      <c r="C491" s="322" t="s">
        <v>122</v>
      </c>
      <c r="D491" s="322" t="s">
        <v>54</v>
      </c>
      <c r="E491" s="487"/>
      <c r="F491" s="535"/>
      <c r="G491" s="535"/>
      <c r="H491" s="535"/>
      <c r="I491" s="535"/>
      <c r="J491" s="535"/>
      <c r="K491" s="565" t="s">
        <v>123</v>
      </c>
    </row>
    <row r="492" spans="1:11" ht="24" customHeight="1">
      <c r="A492" s="331" t="s">
        <v>171</v>
      </c>
      <c r="B492" s="330" t="s">
        <v>172</v>
      </c>
      <c r="C492" s="322" t="s">
        <v>100</v>
      </c>
      <c r="D492" s="322" t="s">
        <v>54</v>
      </c>
      <c r="E492" s="322"/>
      <c r="F492" s="532">
        <v>0.22</v>
      </c>
      <c r="G492" s="532">
        <v>0.12</v>
      </c>
      <c r="H492" s="532">
        <v>0.16</v>
      </c>
      <c r="I492" s="532">
        <v>0.28999999999999998</v>
      </c>
      <c r="J492" s="532">
        <v>0.2</v>
      </c>
    </row>
    <row r="493" spans="1:11" s="328" customFormat="1" ht="24" customHeight="1">
      <c r="A493" s="331" t="s">
        <v>177</v>
      </c>
      <c r="B493" s="330" t="s">
        <v>178</v>
      </c>
      <c r="C493" s="322" t="s">
        <v>100</v>
      </c>
      <c r="D493" s="322" t="s">
        <v>54</v>
      </c>
      <c r="E493" s="532">
        <v>20</v>
      </c>
      <c r="F493" s="532"/>
      <c r="G493" s="532"/>
      <c r="H493" s="532"/>
      <c r="I493" s="532"/>
      <c r="J493" s="532"/>
      <c r="K493" s="525"/>
    </row>
    <row r="494" spans="1:11" s="328" customFormat="1" ht="24" customHeight="1">
      <c r="A494" s="331" t="s">
        <v>179</v>
      </c>
      <c r="B494" s="330" t="s">
        <v>180</v>
      </c>
      <c r="C494" s="322" t="s">
        <v>122</v>
      </c>
      <c r="D494" s="322" t="s">
        <v>54</v>
      </c>
      <c r="E494" s="322"/>
      <c r="F494" s="532">
        <v>245</v>
      </c>
      <c r="G494" s="532">
        <v>245</v>
      </c>
      <c r="H494" s="532">
        <v>245</v>
      </c>
      <c r="I494" s="532">
        <v>245</v>
      </c>
      <c r="J494" s="532">
        <v>245</v>
      </c>
      <c r="K494" s="525"/>
    </row>
    <row r="495" spans="1:11" s="328" customFormat="1" ht="24" customHeight="1">
      <c r="A495" s="331" t="s">
        <v>181</v>
      </c>
      <c r="B495" s="330" t="s">
        <v>182</v>
      </c>
      <c r="C495" s="322" t="s">
        <v>122</v>
      </c>
      <c r="D495" s="322" t="s">
        <v>54</v>
      </c>
      <c r="E495" s="322"/>
      <c r="F495" s="532">
        <v>693</v>
      </c>
      <c r="G495" s="532">
        <v>693</v>
      </c>
      <c r="H495" s="532">
        <v>693</v>
      </c>
      <c r="I495" s="532">
        <v>693</v>
      </c>
      <c r="J495" s="532">
        <v>693</v>
      </c>
      <c r="K495" s="525"/>
    </row>
    <row r="496" spans="1:11" s="328" customFormat="1" ht="24" customHeight="1">
      <c r="A496" s="331" t="s">
        <v>183</v>
      </c>
      <c r="B496" s="330" t="s">
        <v>184</v>
      </c>
      <c r="C496" s="322" t="s">
        <v>185</v>
      </c>
      <c r="D496" s="322" t="s">
        <v>54</v>
      </c>
      <c r="E496" s="322"/>
      <c r="F496" s="487"/>
      <c r="G496" s="487"/>
      <c r="H496" s="487"/>
      <c r="I496" s="487"/>
      <c r="J496" s="487"/>
      <c r="K496" s="565" t="s">
        <v>123</v>
      </c>
    </row>
    <row r="497" spans="1:11" s="328" customFormat="1" ht="24" customHeight="1">
      <c r="A497" s="331" t="s">
        <v>186</v>
      </c>
      <c r="B497" s="330" t="s">
        <v>184</v>
      </c>
      <c r="C497" s="322" t="s">
        <v>185</v>
      </c>
      <c r="D497" s="322" t="s">
        <v>54</v>
      </c>
      <c r="E497" s="322"/>
      <c r="F497" s="487"/>
      <c r="G497" s="487"/>
      <c r="H497" s="487"/>
      <c r="I497" s="487"/>
      <c r="J497" s="487"/>
      <c r="K497" s="565" t="s">
        <v>123</v>
      </c>
    </row>
    <row r="498" spans="1:11" s="328" customFormat="1" ht="24" customHeight="1">
      <c r="A498" s="331" t="s">
        <v>187</v>
      </c>
      <c r="B498" s="330" t="s">
        <v>184</v>
      </c>
      <c r="C498" s="322" t="s">
        <v>185</v>
      </c>
      <c r="D498" s="322" t="s">
        <v>54</v>
      </c>
      <c r="E498" s="322"/>
      <c r="F498" s="487"/>
      <c r="G498" s="487"/>
      <c r="H498" s="487"/>
      <c r="I498" s="487"/>
      <c r="J498" s="487"/>
      <c r="K498" s="565" t="s">
        <v>123</v>
      </c>
    </row>
    <row r="499" spans="1:11" s="328" customFormat="1" ht="24" customHeight="1">
      <c r="A499" s="331" t="s">
        <v>188</v>
      </c>
      <c r="B499" s="330" t="s">
        <v>189</v>
      </c>
      <c r="C499" s="322" t="s">
        <v>100</v>
      </c>
      <c r="D499" s="322" t="s">
        <v>54</v>
      </c>
      <c r="E499" s="322"/>
      <c r="F499" s="532">
        <v>1.66</v>
      </c>
      <c r="G499" s="532">
        <v>1.66</v>
      </c>
      <c r="H499" s="532">
        <v>1.66</v>
      </c>
      <c r="I499" s="532">
        <v>1.5</v>
      </c>
      <c r="J499" s="532">
        <v>1.5</v>
      </c>
      <c r="K499" s="523"/>
    </row>
    <row r="500" spans="1:11" ht="24" customHeight="1">
      <c r="A500" s="331" t="s">
        <v>190</v>
      </c>
      <c r="B500" s="330" t="s">
        <v>191</v>
      </c>
      <c r="C500" s="322" t="s">
        <v>100</v>
      </c>
      <c r="D500" s="322" t="s">
        <v>54</v>
      </c>
      <c r="E500" s="322"/>
      <c r="F500" s="487"/>
      <c r="G500" s="487"/>
      <c r="H500" s="487"/>
      <c r="I500" s="487"/>
      <c r="J500" s="487"/>
      <c r="K500" s="565" t="s">
        <v>123</v>
      </c>
    </row>
    <row r="501" spans="1:11" s="328" customFormat="1" ht="24" customHeight="1">
      <c r="A501" s="331" t="s">
        <v>192</v>
      </c>
      <c r="B501" s="330" t="s">
        <v>193</v>
      </c>
      <c r="C501" s="322" t="s">
        <v>100</v>
      </c>
      <c r="D501" s="322" t="s">
        <v>54</v>
      </c>
      <c r="E501" s="322"/>
      <c r="F501" s="532">
        <v>0</v>
      </c>
      <c r="G501" s="532">
        <v>0</v>
      </c>
      <c r="H501" s="532">
        <v>0</v>
      </c>
      <c r="I501" s="532">
        <v>0</v>
      </c>
      <c r="J501" s="532">
        <v>0</v>
      </c>
      <c r="K501" s="525"/>
    </row>
    <row r="502" spans="1:11" s="328" customFormat="1" ht="24" customHeight="1">
      <c r="A502" s="331" t="s">
        <v>192</v>
      </c>
      <c r="B502" s="330" t="s">
        <v>301</v>
      </c>
      <c r="C502" s="322" t="s">
        <v>100</v>
      </c>
      <c r="D502" s="322" t="s">
        <v>54</v>
      </c>
      <c r="E502" s="322"/>
      <c r="F502" s="532">
        <v>0</v>
      </c>
      <c r="G502" s="532">
        <v>0</v>
      </c>
      <c r="H502" s="532">
        <v>0</v>
      </c>
      <c r="I502" s="532">
        <v>0</v>
      </c>
      <c r="J502" s="532">
        <v>0</v>
      </c>
      <c r="K502" s="525"/>
    </row>
    <row r="503" spans="1:11" s="328" customFormat="1" ht="24" customHeight="1">
      <c r="A503" s="331" t="s">
        <v>192</v>
      </c>
      <c r="B503" s="330" t="s">
        <v>195</v>
      </c>
      <c r="C503" s="322" t="s">
        <v>100</v>
      </c>
      <c r="D503" s="322" t="s">
        <v>54</v>
      </c>
      <c r="E503" s="322"/>
      <c r="F503" s="532">
        <v>0</v>
      </c>
      <c r="G503" s="532">
        <v>0</v>
      </c>
      <c r="H503" s="532">
        <v>0</v>
      </c>
      <c r="I503" s="532">
        <v>0</v>
      </c>
      <c r="J503" s="532">
        <v>0</v>
      </c>
      <c r="K503" s="525"/>
    </row>
    <row r="504" spans="1:11" s="328" customFormat="1" ht="24" customHeight="1">
      <c r="A504" s="331" t="s">
        <v>192</v>
      </c>
      <c r="B504" s="330" t="s">
        <v>196</v>
      </c>
      <c r="C504" s="322" t="s">
        <v>100</v>
      </c>
      <c r="D504" s="322" t="s">
        <v>54</v>
      </c>
      <c r="E504" s="322"/>
      <c r="F504" s="532">
        <v>0</v>
      </c>
      <c r="G504" s="532">
        <v>0</v>
      </c>
      <c r="H504" s="532">
        <v>0</v>
      </c>
      <c r="I504" s="532">
        <v>0</v>
      </c>
      <c r="J504" s="532">
        <v>0</v>
      </c>
      <c r="K504" s="525"/>
    </row>
    <row r="505" spans="1:11" s="328" customFormat="1" ht="24" customHeight="1">
      <c r="A505" s="331" t="s">
        <v>192</v>
      </c>
      <c r="B505" s="330" t="s">
        <v>197</v>
      </c>
      <c r="C505" s="322" t="s">
        <v>100</v>
      </c>
      <c r="D505" s="322" t="s">
        <v>54</v>
      </c>
      <c r="E505" s="322"/>
      <c r="F505" s="532">
        <v>0</v>
      </c>
      <c r="G505" s="532">
        <v>0</v>
      </c>
      <c r="H505" s="532">
        <v>0</v>
      </c>
      <c r="I505" s="532">
        <v>0</v>
      </c>
      <c r="J505" s="532">
        <v>0</v>
      </c>
      <c r="K505" s="525"/>
    </row>
    <row r="506" spans="1:11" s="328" customFormat="1" ht="24" customHeight="1">
      <c r="A506" s="331" t="s">
        <v>192</v>
      </c>
      <c r="B506" s="330" t="s">
        <v>198</v>
      </c>
      <c r="C506" s="322" t="s">
        <v>100</v>
      </c>
      <c r="D506" s="322" t="s">
        <v>54</v>
      </c>
      <c r="E506" s="322"/>
      <c r="F506" s="532">
        <v>0</v>
      </c>
      <c r="G506" s="532">
        <v>0</v>
      </c>
      <c r="H506" s="532">
        <v>0</v>
      </c>
      <c r="I506" s="532">
        <v>0</v>
      </c>
      <c r="J506" s="532">
        <v>0</v>
      </c>
      <c r="K506" s="525"/>
    </row>
    <row r="507" spans="1:11" s="328" customFormat="1" ht="24" customHeight="1">
      <c r="A507" s="331" t="s">
        <v>192</v>
      </c>
      <c r="B507" s="330" t="s">
        <v>199</v>
      </c>
      <c r="C507" s="322" t="s">
        <v>100</v>
      </c>
      <c r="D507" s="322" t="s">
        <v>54</v>
      </c>
      <c r="E507" s="322"/>
      <c r="F507" s="532">
        <v>0</v>
      </c>
      <c r="G507" s="532">
        <v>0</v>
      </c>
      <c r="H507" s="532">
        <v>0</v>
      </c>
      <c r="I507" s="532">
        <v>0</v>
      </c>
      <c r="J507" s="532">
        <v>0</v>
      </c>
      <c r="K507" s="525"/>
    </row>
    <row r="508" spans="1:11" s="328" customFormat="1" ht="24" customHeight="1">
      <c r="A508" s="331" t="s">
        <v>192</v>
      </c>
      <c r="B508" s="330" t="s">
        <v>200</v>
      </c>
      <c r="C508" s="322" t="s">
        <v>100</v>
      </c>
      <c r="D508" s="322" t="s">
        <v>54</v>
      </c>
      <c r="E508" s="322"/>
      <c r="F508" s="532">
        <v>0</v>
      </c>
      <c r="G508" s="532">
        <v>0</v>
      </c>
      <c r="H508" s="532">
        <v>0</v>
      </c>
      <c r="I508" s="532">
        <v>0</v>
      </c>
      <c r="J508" s="532">
        <v>0</v>
      </c>
      <c r="K508" s="525"/>
    </row>
    <row r="509" spans="1:11" s="328" customFormat="1" ht="24" customHeight="1">
      <c r="A509" s="331" t="s">
        <v>192</v>
      </c>
      <c r="B509" s="330" t="s">
        <v>201</v>
      </c>
      <c r="C509" s="322" t="s">
        <v>100</v>
      </c>
      <c r="D509" s="322" t="s">
        <v>54</v>
      </c>
      <c r="E509" s="322"/>
      <c r="F509" s="532">
        <v>0</v>
      </c>
      <c r="G509" s="532">
        <v>0</v>
      </c>
      <c r="H509" s="532">
        <v>0</v>
      </c>
      <c r="I509" s="532">
        <v>0</v>
      </c>
      <c r="J509" s="532">
        <v>0</v>
      </c>
      <c r="K509" s="525"/>
    </row>
    <row r="510" spans="1:11" s="328" customFormat="1" ht="24" customHeight="1">
      <c r="A510" s="331" t="s">
        <v>192</v>
      </c>
      <c r="B510" s="330" t="s">
        <v>202</v>
      </c>
      <c r="C510" s="322" t="s">
        <v>100</v>
      </c>
      <c r="D510" s="322" t="s">
        <v>54</v>
      </c>
      <c r="E510" s="322"/>
      <c r="F510" s="532">
        <v>0</v>
      </c>
      <c r="G510" s="532">
        <v>0</v>
      </c>
      <c r="H510" s="532">
        <v>0</v>
      </c>
      <c r="I510" s="532">
        <v>0</v>
      </c>
      <c r="J510" s="532">
        <v>0</v>
      </c>
      <c r="K510" s="525"/>
    </row>
    <row r="511" spans="1:11" s="328" customFormat="1" ht="24" customHeight="1">
      <c r="A511" s="331" t="s">
        <v>192</v>
      </c>
      <c r="B511" s="330" t="s">
        <v>204</v>
      </c>
      <c r="C511" s="322" t="s">
        <v>100</v>
      </c>
      <c r="D511" s="322" t="s">
        <v>54</v>
      </c>
      <c r="E511" s="322"/>
      <c r="F511" s="532">
        <v>0</v>
      </c>
      <c r="G511" s="532">
        <v>0</v>
      </c>
      <c r="H511" s="532">
        <v>0</v>
      </c>
      <c r="I511" s="532">
        <v>0</v>
      </c>
      <c r="J511" s="532">
        <v>0</v>
      </c>
      <c r="K511" s="525"/>
    </row>
    <row r="512" spans="1:11" s="328" customFormat="1" ht="24" customHeight="1">
      <c r="A512" s="331" t="s">
        <v>192</v>
      </c>
      <c r="B512" s="330" t="s">
        <v>205</v>
      </c>
      <c r="C512" s="322" t="s">
        <v>100</v>
      </c>
      <c r="D512" s="322" t="s">
        <v>54</v>
      </c>
      <c r="E512" s="322"/>
      <c r="F512" s="532">
        <v>0</v>
      </c>
      <c r="G512" s="532">
        <v>0</v>
      </c>
      <c r="H512" s="532">
        <v>0</v>
      </c>
      <c r="I512" s="532">
        <v>0</v>
      </c>
      <c r="J512" s="532">
        <v>0</v>
      </c>
      <c r="K512" s="525"/>
    </row>
    <row r="513" spans="1:63" s="328" customFormat="1" ht="24" customHeight="1">
      <c r="A513" s="331" t="s">
        <v>192</v>
      </c>
      <c r="B513" s="330" t="s">
        <v>206</v>
      </c>
      <c r="C513" s="322" t="s">
        <v>100</v>
      </c>
      <c r="D513" s="322" t="s">
        <v>54</v>
      </c>
      <c r="E513" s="322"/>
      <c r="F513" s="532">
        <v>0</v>
      </c>
      <c r="G513" s="532">
        <v>0</v>
      </c>
      <c r="H513" s="532">
        <v>0</v>
      </c>
      <c r="I513" s="532">
        <v>0</v>
      </c>
      <c r="J513" s="532">
        <v>0</v>
      </c>
      <c r="K513" s="525"/>
    </row>
    <row r="514" spans="1:63" s="328" customFormat="1" ht="24" customHeight="1">
      <c r="A514" s="171" t="s">
        <v>207</v>
      </c>
      <c r="B514" s="330" t="s">
        <v>208</v>
      </c>
      <c r="C514" s="322" t="s">
        <v>100</v>
      </c>
      <c r="D514" s="322" t="s">
        <v>54</v>
      </c>
      <c r="E514" s="322"/>
      <c r="F514" s="532">
        <v>592.5</v>
      </c>
      <c r="G514" s="532">
        <v>592.5</v>
      </c>
      <c r="H514" s="532">
        <v>592.5</v>
      </c>
      <c r="I514" s="532">
        <v>592.5</v>
      </c>
      <c r="J514" s="532">
        <v>592.5</v>
      </c>
      <c r="K514" s="523"/>
      <c r="L514" s="324"/>
      <c r="M514" s="324"/>
      <c r="N514" s="322"/>
      <c r="O514" s="340"/>
      <c r="P514" s="340"/>
      <c r="Q514" s="340"/>
      <c r="R514" s="340"/>
      <c r="S514" s="340"/>
      <c r="T514" s="324"/>
      <c r="U514" s="324"/>
      <c r="V514" s="324"/>
      <c r="W514" s="322"/>
      <c r="X514" s="340"/>
      <c r="Y514" s="340"/>
      <c r="Z514" s="340"/>
      <c r="AA514" s="340"/>
      <c r="AB514" s="340"/>
      <c r="AC514" s="324"/>
      <c r="AD514" s="322"/>
      <c r="AE514" s="340"/>
      <c r="AF514" s="340"/>
      <c r="AG514" s="340"/>
      <c r="AH514" s="340"/>
      <c r="AI514" s="340"/>
      <c r="AJ514" s="324"/>
      <c r="AK514" s="322"/>
      <c r="AL514" s="340"/>
      <c r="AM514" s="340"/>
      <c r="AN514" s="340"/>
      <c r="AO514" s="340"/>
      <c r="AP514" s="340"/>
      <c r="AQ514" s="324"/>
      <c r="AR514" s="322"/>
      <c r="AS514" s="340"/>
      <c r="AT514" s="340"/>
      <c r="AU514" s="340"/>
      <c r="AV514" s="340"/>
      <c r="AW514" s="340"/>
      <c r="AX514" s="324"/>
      <c r="AY514" s="322"/>
      <c r="AZ514" s="340"/>
      <c r="BA514" s="340"/>
      <c r="BB514" s="340"/>
      <c r="BC514" s="340"/>
      <c r="BD514" s="340"/>
      <c r="BE514" s="324"/>
      <c r="BF514" s="322"/>
      <c r="BG514" s="340"/>
      <c r="BH514" s="340"/>
      <c r="BI514" s="340"/>
      <c r="BJ514" s="340"/>
      <c r="BK514" s="340"/>
    </row>
    <row r="515" spans="1:63" s="328" customFormat="1" ht="24" customHeight="1">
      <c r="A515" s="191" t="s">
        <v>209</v>
      </c>
      <c r="B515" s="330" t="s">
        <v>210</v>
      </c>
      <c r="C515" s="322" t="s">
        <v>211</v>
      </c>
      <c r="D515" s="322" t="s">
        <v>54</v>
      </c>
      <c r="E515" s="322"/>
      <c r="F515" s="532">
        <v>9.1300000000000008</v>
      </c>
      <c r="G515" s="532">
        <v>9.1300000000000008</v>
      </c>
      <c r="H515" s="532">
        <v>9.1300000000000008</v>
      </c>
      <c r="I515" s="532">
        <v>9.1300000000000008</v>
      </c>
      <c r="J515" s="532">
        <v>9.1300000000000008</v>
      </c>
      <c r="K515" s="525"/>
    </row>
    <row r="516" spans="1:63" s="328" customFormat="1" ht="24" customHeight="1">
      <c r="A516" s="191" t="s">
        <v>212</v>
      </c>
      <c r="B516" s="330" t="s">
        <v>213</v>
      </c>
      <c r="C516" s="322" t="s">
        <v>100</v>
      </c>
      <c r="D516" s="322" t="s">
        <v>54</v>
      </c>
      <c r="E516" s="322"/>
      <c r="F516" s="532">
        <v>1</v>
      </c>
      <c r="G516" s="532">
        <v>1</v>
      </c>
      <c r="H516" s="532">
        <v>1</v>
      </c>
      <c r="I516" s="532">
        <v>1</v>
      </c>
      <c r="J516" s="532">
        <v>1</v>
      </c>
      <c r="K516" s="525"/>
    </row>
    <row r="517" spans="1:63" s="328" customFormat="1" ht="24" customHeight="1">
      <c r="A517" s="191" t="s">
        <v>214</v>
      </c>
      <c r="B517" s="330" t="s">
        <v>215</v>
      </c>
      <c r="C517" s="322" t="s">
        <v>100</v>
      </c>
      <c r="D517" s="322" t="s">
        <v>54</v>
      </c>
      <c r="E517" s="322"/>
      <c r="F517" s="532">
        <v>12.52</v>
      </c>
      <c r="G517" s="532">
        <v>12.52</v>
      </c>
      <c r="H517" s="532">
        <v>12.52</v>
      </c>
      <c r="I517" s="532">
        <v>12.52</v>
      </c>
      <c r="J517" s="532">
        <v>12.52</v>
      </c>
      <c r="K517" s="525"/>
    </row>
    <row r="518" spans="1:63" s="328" customFormat="1" ht="24" customHeight="1">
      <c r="A518" s="191" t="s">
        <v>216</v>
      </c>
      <c r="B518" s="330" t="s">
        <v>217</v>
      </c>
      <c r="C518" s="322" t="s">
        <v>211</v>
      </c>
      <c r="D518" s="322" t="s">
        <v>54</v>
      </c>
      <c r="E518" s="322"/>
      <c r="F518" s="532">
        <v>8.7899999999999991</v>
      </c>
      <c r="G518" s="532">
        <v>8.7899999999999991</v>
      </c>
      <c r="H518" s="532">
        <v>8.7899999999999991</v>
      </c>
      <c r="I518" s="532">
        <v>8.7899999999999991</v>
      </c>
      <c r="J518" s="532">
        <v>8.7899999999999991</v>
      </c>
      <c r="K518" s="525"/>
    </row>
    <row r="519" spans="1:63" s="328" customFormat="1" ht="24" customHeight="1">
      <c r="A519" s="191" t="s">
        <v>218</v>
      </c>
      <c r="B519" s="330" t="s">
        <v>219</v>
      </c>
      <c r="C519" s="322" t="s">
        <v>100</v>
      </c>
      <c r="D519" s="322" t="s">
        <v>54</v>
      </c>
      <c r="E519" s="322"/>
      <c r="F519" s="532">
        <v>1</v>
      </c>
      <c r="G519" s="532">
        <v>1</v>
      </c>
      <c r="H519" s="532">
        <v>1</v>
      </c>
      <c r="I519" s="532">
        <v>1</v>
      </c>
      <c r="J519" s="532">
        <v>1</v>
      </c>
      <c r="K519" s="525"/>
    </row>
    <row r="520" spans="1:63" s="328" customFormat="1" ht="24" customHeight="1">
      <c r="A520" s="191" t="s">
        <v>220</v>
      </c>
      <c r="B520" s="330" t="s">
        <v>221</v>
      </c>
      <c r="C520" s="322" t="s">
        <v>100</v>
      </c>
      <c r="D520" s="322" t="s">
        <v>54</v>
      </c>
      <c r="E520" s="322"/>
      <c r="F520" s="532">
        <v>7.7</v>
      </c>
      <c r="G520" s="532">
        <v>7.7</v>
      </c>
      <c r="H520" s="532">
        <v>7.7</v>
      </c>
      <c r="I520" s="532">
        <v>7.7</v>
      </c>
      <c r="J520" s="532">
        <v>7.7</v>
      </c>
      <c r="K520" s="525"/>
    </row>
    <row r="521" spans="1:63" s="328" customFormat="1" ht="24" customHeight="1">
      <c r="A521" s="171" t="s">
        <v>214</v>
      </c>
      <c r="B521" s="330" t="s">
        <v>222</v>
      </c>
      <c r="C521" s="322" t="s">
        <v>100</v>
      </c>
      <c r="D521" s="322" t="s">
        <v>54</v>
      </c>
      <c r="E521" s="322"/>
      <c r="F521" s="532">
        <v>16.690000000000001</v>
      </c>
      <c r="G521" s="532">
        <v>16.690000000000001</v>
      </c>
      <c r="H521" s="532">
        <v>16.690000000000001</v>
      </c>
      <c r="I521" s="532">
        <v>16.690000000000001</v>
      </c>
      <c r="J521" s="532">
        <v>16.690000000000001</v>
      </c>
      <c r="K521" s="525"/>
    </row>
    <row r="522" spans="1:63" s="328" customFormat="1" ht="24" customHeight="1">
      <c r="A522" s="171" t="s">
        <v>209</v>
      </c>
      <c r="B522" s="330" t="s">
        <v>223</v>
      </c>
      <c r="C522" s="322" t="s">
        <v>211</v>
      </c>
      <c r="D522" s="322" t="s">
        <v>54</v>
      </c>
      <c r="E522" s="322"/>
      <c r="F522" s="532">
        <v>9.69</v>
      </c>
      <c r="G522" s="532">
        <v>9.69</v>
      </c>
      <c r="H522" s="532">
        <v>9.69</v>
      </c>
      <c r="I522" s="532">
        <v>9.69</v>
      </c>
      <c r="J522" s="532">
        <v>9.69</v>
      </c>
      <c r="K522" s="525"/>
    </row>
    <row r="523" spans="1:63" s="328" customFormat="1" ht="24" customHeight="1">
      <c r="A523" s="171" t="s">
        <v>212</v>
      </c>
      <c r="B523" s="330" t="s">
        <v>224</v>
      </c>
      <c r="C523" s="322" t="s">
        <v>100</v>
      </c>
      <c r="D523" s="322" t="s">
        <v>54</v>
      </c>
      <c r="E523" s="322"/>
      <c r="F523" s="534">
        <v>1</v>
      </c>
      <c r="G523" s="534">
        <v>1</v>
      </c>
      <c r="H523" s="534">
        <v>1</v>
      </c>
      <c r="I523" s="534">
        <v>1</v>
      </c>
      <c r="J523" s="534">
        <v>1</v>
      </c>
      <c r="K523" s="525"/>
    </row>
    <row r="524" spans="1:63" s="328" customFormat="1" ht="24" customHeight="1">
      <c r="A524" s="171" t="s">
        <v>216</v>
      </c>
      <c r="B524" s="330" t="s">
        <v>225</v>
      </c>
      <c r="C524" s="322" t="s">
        <v>211</v>
      </c>
      <c r="D524" s="322" t="s">
        <v>54</v>
      </c>
      <c r="E524" s="322"/>
      <c r="F524" s="532">
        <v>9</v>
      </c>
      <c r="G524" s="532">
        <v>9</v>
      </c>
      <c r="H524" s="532">
        <v>9</v>
      </c>
      <c r="I524" s="532">
        <v>9</v>
      </c>
      <c r="J524" s="532">
        <v>9</v>
      </c>
      <c r="K524" s="525"/>
    </row>
    <row r="525" spans="1:63" s="328" customFormat="1" ht="24" customHeight="1">
      <c r="A525" s="171" t="s">
        <v>218</v>
      </c>
      <c r="B525" s="330" t="s">
        <v>226</v>
      </c>
      <c r="C525" s="322" t="s">
        <v>100</v>
      </c>
      <c r="D525" s="322" t="s">
        <v>54</v>
      </c>
      <c r="E525" s="322"/>
      <c r="F525" s="534">
        <v>1</v>
      </c>
      <c r="G525" s="534">
        <v>1</v>
      </c>
      <c r="H525" s="534">
        <v>1</v>
      </c>
      <c r="I525" s="534">
        <v>1</v>
      </c>
      <c r="J525" s="534">
        <v>1</v>
      </c>
      <c r="K525" s="525"/>
    </row>
    <row r="526" spans="1:63" s="328" customFormat="1" ht="24" customHeight="1">
      <c r="A526" s="171" t="s">
        <v>209</v>
      </c>
      <c r="B526" s="330" t="s">
        <v>227</v>
      </c>
      <c r="C526" s="322" t="s">
        <v>211</v>
      </c>
      <c r="D526" s="322" t="s">
        <v>54</v>
      </c>
      <c r="E526" s="322"/>
      <c r="F526" s="532">
        <v>9.2899999999999991</v>
      </c>
      <c r="G526" s="532">
        <v>9.2899999999999991</v>
      </c>
      <c r="H526" s="532">
        <v>9.2899999999999991</v>
      </c>
      <c r="I526" s="532">
        <v>9.2899999999999991</v>
      </c>
      <c r="J526" s="532">
        <v>9.2899999999999991</v>
      </c>
      <c r="K526" s="525"/>
    </row>
    <row r="527" spans="1:63" s="328" customFormat="1" ht="24" customHeight="1">
      <c r="A527" s="171" t="s">
        <v>212</v>
      </c>
      <c r="B527" s="330" t="s">
        <v>228</v>
      </c>
      <c r="C527" s="322" t="s">
        <v>100</v>
      </c>
      <c r="D527" s="322" t="s">
        <v>54</v>
      </c>
      <c r="E527" s="322"/>
      <c r="F527" s="532">
        <v>1</v>
      </c>
      <c r="G527" s="532">
        <v>1</v>
      </c>
      <c r="H527" s="532">
        <v>1</v>
      </c>
      <c r="I527" s="532">
        <v>1</v>
      </c>
      <c r="J527" s="532">
        <v>1</v>
      </c>
      <c r="K527" s="525"/>
    </row>
    <row r="528" spans="1:63" s="328" customFormat="1" ht="24" customHeight="1">
      <c r="A528" s="171" t="s">
        <v>216</v>
      </c>
      <c r="B528" s="330" t="s">
        <v>229</v>
      </c>
      <c r="C528" s="322" t="s">
        <v>211</v>
      </c>
      <c r="D528" s="322" t="s">
        <v>54</v>
      </c>
      <c r="E528" s="322"/>
      <c r="F528" s="532">
        <v>8.8800000000000008</v>
      </c>
      <c r="G528" s="532">
        <v>8.8800000000000008</v>
      </c>
      <c r="H528" s="532">
        <v>8.8800000000000008</v>
      </c>
      <c r="I528" s="532">
        <v>8.8800000000000008</v>
      </c>
      <c r="J528" s="532">
        <v>8.8800000000000008</v>
      </c>
      <c r="K528" s="525"/>
    </row>
    <row r="529" spans="1:63" s="328" customFormat="1" ht="24" customHeight="1">
      <c r="A529" s="171" t="s">
        <v>218</v>
      </c>
      <c r="B529" s="330" t="s">
        <v>230</v>
      </c>
      <c r="C529" s="322" t="s">
        <v>100</v>
      </c>
      <c r="D529" s="322" t="s">
        <v>54</v>
      </c>
      <c r="E529" s="322"/>
      <c r="F529" s="532">
        <v>1</v>
      </c>
      <c r="G529" s="532">
        <v>1</v>
      </c>
      <c r="H529" s="532">
        <v>1</v>
      </c>
      <c r="I529" s="532">
        <v>1</v>
      </c>
      <c r="J529" s="532">
        <v>1</v>
      </c>
      <c r="K529" s="525"/>
    </row>
    <row r="530" spans="1:63" s="328" customFormat="1" ht="24" customHeight="1">
      <c r="A530" s="171" t="s">
        <v>220</v>
      </c>
      <c r="B530" s="330" t="s">
        <v>231</v>
      </c>
      <c r="C530" s="322" t="s">
        <v>100</v>
      </c>
      <c r="D530" s="322" t="s">
        <v>54</v>
      </c>
      <c r="E530" s="322"/>
      <c r="F530" s="532">
        <v>6.68</v>
      </c>
      <c r="G530" s="532">
        <v>6.68</v>
      </c>
      <c r="H530" s="532">
        <v>6.68</v>
      </c>
      <c r="I530" s="532">
        <v>6.68</v>
      </c>
      <c r="J530" s="532">
        <v>6.68</v>
      </c>
      <c r="K530" s="525"/>
    </row>
    <row r="531" spans="1:63" s="328" customFormat="1" ht="24" customHeight="1">
      <c r="A531" s="171" t="s">
        <v>214</v>
      </c>
      <c r="B531" s="330" t="s">
        <v>232</v>
      </c>
      <c r="C531" s="322" t="s">
        <v>100</v>
      </c>
      <c r="D531" s="322" t="s">
        <v>54</v>
      </c>
      <c r="E531" s="322"/>
      <c r="F531" s="532">
        <v>10.01</v>
      </c>
      <c r="G531" s="532">
        <v>10.01</v>
      </c>
      <c r="H531" s="532">
        <v>10.01</v>
      </c>
      <c r="I531" s="532">
        <v>10.01</v>
      </c>
      <c r="J531" s="532">
        <v>10.01</v>
      </c>
      <c r="K531" s="525"/>
    </row>
    <row r="532" spans="1:63" s="328" customFormat="1" ht="24" customHeight="1">
      <c r="A532" s="171" t="s">
        <v>218</v>
      </c>
      <c r="B532" s="330" t="s">
        <v>233</v>
      </c>
      <c r="C532" s="322" t="s">
        <v>100</v>
      </c>
      <c r="D532" s="322" t="s">
        <v>54</v>
      </c>
      <c r="E532" s="322"/>
      <c r="F532" s="532">
        <v>3</v>
      </c>
      <c r="G532" s="532">
        <v>3</v>
      </c>
      <c r="H532" s="532">
        <v>3</v>
      </c>
      <c r="I532" s="532">
        <v>3</v>
      </c>
      <c r="J532" s="532">
        <v>3</v>
      </c>
      <c r="K532" s="525"/>
    </row>
    <row r="533" spans="1:63" s="328" customFormat="1" ht="24" customHeight="1">
      <c r="A533" s="171" t="s">
        <v>234</v>
      </c>
      <c r="B533" s="330" t="s">
        <v>235</v>
      </c>
      <c r="C533" s="322" t="s">
        <v>211</v>
      </c>
      <c r="D533" s="322" t="s">
        <v>54</v>
      </c>
      <c r="E533" s="322"/>
      <c r="F533" s="532">
        <v>3.5</v>
      </c>
      <c r="G533" s="532">
        <v>3.5</v>
      </c>
      <c r="H533" s="532">
        <v>3.5</v>
      </c>
      <c r="I533" s="532">
        <v>3.5</v>
      </c>
      <c r="J533" s="532">
        <v>3.5</v>
      </c>
      <c r="K533" s="525"/>
    </row>
    <row r="534" spans="1:63" s="328" customFormat="1" ht="24" customHeight="1">
      <c r="A534" s="171" t="s">
        <v>236</v>
      </c>
      <c r="B534" s="330" t="s">
        <v>237</v>
      </c>
      <c r="C534" s="322" t="s">
        <v>100</v>
      </c>
      <c r="D534" s="322" t="s">
        <v>54</v>
      </c>
      <c r="E534" s="322"/>
      <c r="F534" s="532">
        <v>2</v>
      </c>
      <c r="G534" s="532">
        <v>2</v>
      </c>
      <c r="H534" s="532">
        <v>2</v>
      </c>
      <c r="I534" s="532">
        <v>2</v>
      </c>
      <c r="J534" s="532">
        <v>2</v>
      </c>
      <c r="K534" s="525"/>
    </row>
    <row r="535" spans="1:63" s="328" customFormat="1" ht="24" customHeight="1">
      <c r="A535" s="171" t="s">
        <v>238</v>
      </c>
      <c r="B535" s="330" t="s">
        <v>239</v>
      </c>
      <c r="C535" s="322" t="s">
        <v>240</v>
      </c>
      <c r="D535" s="322" t="s">
        <v>54</v>
      </c>
      <c r="E535" s="322"/>
      <c r="F535" s="532">
        <f>212*60</f>
        <v>12720</v>
      </c>
      <c r="G535" s="532">
        <f t="shared" ref="G535:J535" si="16">212*60</f>
        <v>12720</v>
      </c>
      <c r="H535" s="532">
        <f t="shared" si="16"/>
        <v>12720</v>
      </c>
      <c r="I535" s="532">
        <f t="shared" si="16"/>
        <v>12720</v>
      </c>
      <c r="J535" s="532">
        <f t="shared" si="16"/>
        <v>12720</v>
      </c>
      <c r="K535" s="525"/>
    </row>
    <row r="536" spans="1:63" s="328" customFormat="1" ht="24" customHeight="1">
      <c r="A536" s="171" t="s">
        <v>241</v>
      </c>
      <c r="B536" s="330" t="s">
        <v>242</v>
      </c>
      <c r="C536" s="322" t="s">
        <v>240</v>
      </c>
      <c r="D536" s="322" t="s">
        <v>54</v>
      </c>
      <c r="E536" s="322"/>
      <c r="F536" s="532">
        <f>13*60</f>
        <v>780</v>
      </c>
      <c r="G536" s="532">
        <f t="shared" ref="G536:J536" si="17">13*60</f>
        <v>780</v>
      </c>
      <c r="H536" s="532">
        <f t="shared" si="17"/>
        <v>780</v>
      </c>
      <c r="I536" s="532">
        <f t="shared" si="17"/>
        <v>780</v>
      </c>
      <c r="J536" s="532">
        <f t="shared" si="17"/>
        <v>780</v>
      </c>
      <c r="K536" s="525"/>
    </row>
    <row r="537" spans="1:63" s="328" customFormat="1" ht="24" customHeight="1">
      <c r="A537" s="171" t="s">
        <v>243</v>
      </c>
      <c r="B537" s="330" t="s">
        <v>244</v>
      </c>
      <c r="C537" s="322" t="s">
        <v>240</v>
      </c>
      <c r="D537" s="322" t="s">
        <v>54</v>
      </c>
      <c r="E537" s="322"/>
      <c r="F537" s="532">
        <f>412*60</f>
        <v>24720</v>
      </c>
      <c r="G537" s="532">
        <f t="shared" ref="G537:J537" si="18">412*60</f>
        <v>24720</v>
      </c>
      <c r="H537" s="532">
        <f t="shared" si="18"/>
        <v>24720</v>
      </c>
      <c r="I537" s="532">
        <f t="shared" si="18"/>
        <v>24720</v>
      </c>
      <c r="J537" s="532">
        <f t="shared" si="18"/>
        <v>24720</v>
      </c>
      <c r="K537" s="525"/>
    </row>
    <row r="538" spans="1:63" s="328" customFormat="1" ht="24" customHeight="1">
      <c r="A538" s="171" t="s">
        <v>245</v>
      </c>
      <c r="B538" s="330" t="s">
        <v>246</v>
      </c>
      <c r="C538" s="322" t="s">
        <v>240</v>
      </c>
      <c r="D538" s="322" t="s">
        <v>54</v>
      </c>
      <c r="E538" s="322"/>
      <c r="F538" s="532">
        <f>18*60</f>
        <v>1080</v>
      </c>
      <c r="G538" s="532">
        <f t="shared" ref="G538:J538" si="19">18*60</f>
        <v>1080</v>
      </c>
      <c r="H538" s="532">
        <f t="shared" si="19"/>
        <v>1080</v>
      </c>
      <c r="I538" s="532">
        <f t="shared" si="19"/>
        <v>1080</v>
      </c>
      <c r="J538" s="532">
        <f t="shared" si="19"/>
        <v>1080</v>
      </c>
      <c r="K538" s="525"/>
    </row>
    <row r="539" spans="1:63" s="328" customFormat="1" ht="24" customHeight="1">
      <c r="A539" s="171" t="s">
        <v>247</v>
      </c>
      <c r="B539" s="330" t="s">
        <v>248</v>
      </c>
      <c r="C539" s="322" t="s">
        <v>100</v>
      </c>
      <c r="D539" s="322" t="s">
        <v>54</v>
      </c>
      <c r="E539" s="322"/>
      <c r="F539" s="532">
        <v>1.5</v>
      </c>
      <c r="G539" s="532">
        <v>1.5</v>
      </c>
      <c r="H539" s="532">
        <v>1.5</v>
      </c>
      <c r="I539" s="532">
        <v>1.5</v>
      </c>
      <c r="J539" s="532">
        <v>1.5</v>
      </c>
      <c r="K539" s="525"/>
    </row>
    <row r="540" spans="1:63" s="328" customFormat="1" ht="24" customHeight="1">
      <c r="A540" s="171" t="s">
        <v>249</v>
      </c>
      <c r="B540" s="330" t="s">
        <v>250</v>
      </c>
      <c r="C540" s="322" t="s">
        <v>100</v>
      </c>
      <c r="D540" s="322" t="s">
        <v>54</v>
      </c>
      <c r="E540" s="322"/>
      <c r="F540" s="532">
        <v>1.5</v>
      </c>
      <c r="G540" s="532">
        <v>1.5</v>
      </c>
      <c r="H540" s="532">
        <v>1.5</v>
      </c>
      <c r="I540" s="532">
        <v>1.5</v>
      </c>
      <c r="J540" s="532">
        <v>1.5</v>
      </c>
      <c r="K540" s="525"/>
      <c r="L540" s="324"/>
      <c r="M540" s="324"/>
      <c r="N540" s="322"/>
      <c r="O540" s="340"/>
      <c r="P540" s="340"/>
      <c r="Q540" s="340"/>
      <c r="R540" s="340"/>
      <c r="S540" s="340"/>
      <c r="T540" s="324"/>
      <c r="U540" s="324"/>
      <c r="V540" s="324"/>
      <c r="W540" s="322"/>
      <c r="X540" s="340"/>
      <c r="Y540" s="340"/>
      <c r="Z540" s="340"/>
      <c r="AA540" s="340"/>
      <c r="AB540" s="340"/>
      <c r="AC540" s="324"/>
      <c r="AD540" s="322"/>
      <c r="AE540" s="340"/>
      <c r="AF540" s="340"/>
      <c r="AG540" s="340"/>
      <c r="AH540" s="340"/>
      <c r="AI540" s="340"/>
      <c r="AJ540" s="324"/>
      <c r="AK540" s="322"/>
      <c r="AL540" s="340"/>
      <c r="AM540" s="340"/>
      <c r="AN540" s="340"/>
      <c r="AO540" s="340"/>
      <c r="AP540" s="340"/>
      <c r="AQ540" s="324"/>
      <c r="AR540" s="322"/>
      <c r="AS540" s="340"/>
      <c r="AT540" s="340"/>
      <c r="AU540" s="340"/>
      <c r="AV540" s="340"/>
      <c r="AW540" s="340"/>
      <c r="AX540" s="324"/>
      <c r="AY540" s="322"/>
      <c r="AZ540" s="340"/>
      <c r="BA540" s="340"/>
      <c r="BB540" s="340"/>
      <c r="BC540" s="340"/>
      <c r="BD540" s="340"/>
      <c r="BE540" s="324"/>
      <c r="BF540" s="322"/>
      <c r="BG540" s="340"/>
      <c r="BH540" s="340"/>
      <c r="BI540" s="340"/>
      <c r="BJ540" s="340"/>
      <c r="BK540" s="340"/>
    </row>
    <row r="541" spans="1:63" s="328" customFormat="1" ht="24" customHeight="1">
      <c r="A541" s="171" t="s">
        <v>251</v>
      </c>
      <c r="B541" s="330" t="s">
        <v>252</v>
      </c>
      <c r="C541" s="322" t="s">
        <v>211</v>
      </c>
      <c r="D541" s="322" t="s">
        <v>54</v>
      </c>
      <c r="E541" s="322"/>
      <c r="F541" s="532">
        <v>0</v>
      </c>
      <c r="G541" s="532">
        <v>0</v>
      </c>
      <c r="H541" s="532">
        <v>0</v>
      </c>
      <c r="I541" s="532">
        <v>0</v>
      </c>
      <c r="J541" s="532">
        <v>0</v>
      </c>
      <c r="K541" s="525"/>
      <c r="L541" s="324"/>
      <c r="M541" s="324"/>
      <c r="N541" s="322"/>
      <c r="O541" s="340"/>
      <c r="P541" s="340"/>
      <c r="Q541" s="340"/>
      <c r="R541" s="340"/>
      <c r="S541" s="340"/>
      <c r="T541" s="324"/>
      <c r="U541" s="324"/>
      <c r="V541" s="324"/>
      <c r="W541" s="322"/>
      <c r="X541" s="340"/>
      <c r="Y541" s="340"/>
      <c r="Z541" s="340"/>
      <c r="AA541" s="340"/>
      <c r="AB541" s="340"/>
      <c r="AC541" s="324"/>
      <c r="AD541" s="322"/>
      <c r="AE541" s="340"/>
      <c r="AF541" s="340"/>
      <c r="AG541" s="340"/>
      <c r="AH541" s="340"/>
      <c r="AI541" s="340"/>
      <c r="AJ541" s="324"/>
      <c r="AK541" s="322"/>
      <c r="AL541" s="340"/>
      <c r="AM541" s="340"/>
      <c r="AN541" s="340"/>
      <c r="AO541" s="340"/>
      <c r="AP541" s="340"/>
      <c r="AQ541" s="324"/>
      <c r="AR541" s="322"/>
      <c r="AS541" s="340"/>
      <c r="AT541" s="340"/>
      <c r="AU541" s="340"/>
      <c r="AV541" s="340"/>
      <c r="AW541" s="340"/>
      <c r="AX541" s="324"/>
      <c r="AY541" s="322"/>
      <c r="AZ541" s="340"/>
      <c r="BA541" s="340"/>
      <c r="BB541" s="340"/>
      <c r="BC541" s="340"/>
      <c r="BD541" s="340"/>
      <c r="BE541" s="324"/>
      <c r="BF541" s="322"/>
      <c r="BG541" s="340"/>
      <c r="BH541" s="340"/>
      <c r="BI541" s="340"/>
      <c r="BJ541" s="340"/>
      <c r="BK541" s="340"/>
    </row>
    <row r="542" spans="1:63" s="328" customFormat="1" ht="24" customHeight="1">
      <c r="A542" s="171" t="s">
        <v>253</v>
      </c>
      <c r="B542" s="330" t="s">
        <v>254</v>
      </c>
      <c r="C542" s="322" t="s">
        <v>255</v>
      </c>
      <c r="D542" s="322" t="s">
        <v>54</v>
      </c>
      <c r="E542" s="322"/>
      <c r="F542" s="532">
        <v>0.5</v>
      </c>
      <c r="G542" s="532">
        <v>0.5</v>
      </c>
      <c r="H542" s="532">
        <v>0.5</v>
      </c>
      <c r="I542" s="532">
        <v>0.5</v>
      </c>
      <c r="J542" s="532">
        <v>0.5</v>
      </c>
      <c r="K542" s="525"/>
      <c r="L542" s="324"/>
      <c r="M542" s="324"/>
      <c r="N542" s="322"/>
      <c r="O542" s="340"/>
      <c r="P542" s="340"/>
      <c r="Q542" s="340"/>
      <c r="R542" s="340"/>
      <c r="S542" s="340"/>
      <c r="T542" s="324"/>
      <c r="U542" s="324"/>
      <c r="V542" s="324"/>
      <c r="W542" s="322"/>
      <c r="X542" s="340"/>
      <c r="Y542" s="340"/>
      <c r="Z542" s="340"/>
      <c r="AA542" s="340"/>
      <c r="AB542" s="340"/>
      <c r="AC542" s="324"/>
      <c r="AD542" s="322"/>
      <c r="AE542" s="340"/>
      <c r="AF542" s="340"/>
      <c r="AG542" s="340"/>
      <c r="AH542" s="340"/>
      <c r="AI542" s="340"/>
      <c r="AJ542" s="324"/>
      <c r="AK542" s="322"/>
      <c r="AL542" s="340"/>
      <c r="AM542" s="340"/>
      <c r="AN542" s="340"/>
      <c r="AO542" s="340"/>
      <c r="AP542" s="340"/>
      <c r="AQ542" s="324"/>
      <c r="AR542" s="322"/>
      <c r="AS542" s="340"/>
      <c r="AT542" s="340"/>
      <c r="AU542" s="340"/>
      <c r="AV542" s="340"/>
      <c r="AW542" s="340"/>
      <c r="AX542" s="324"/>
      <c r="AY542" s="322"/>
      <c r="AZ542" s="340"/>
      <c r="BA542" s="340"/>
      <c r="BB542" s="340"/>
      <c r="BC542" s="340"/>
      <c r="BD542" s="340"/>
      <c r="BE542" s="324"/>
      <c r="BF542" s="322"/>
      <c r="BG542" s="340"/>
      <c r="BH542" s="340"/>
      <c r="BI542" s="340"/>
      <c r="BJ542" s="340"/>
      <c r="BK542" s="340"/>
    </row>
    <row r="543" spans="1:63" s="328" customFormat="1" ht="24" customHeight="1">
      <c r="A543" s="171" t="s">
        <v>256</v>
      </c>
      <c r="B543" s="330" t="s">
        <v>257</v>
      </c>
      <c r="C543" s="322" t="s">
        <v>258</v>
      </c>
      <c r="D543" s="322" t="s">
        <v>54</v>
      </c>
      <c r="E543" s="322"/>
      <c r="F543" s="536">
        <v>9.5000000000000001E-2</v>
      </c>
      <c r="G543" s="536">
        <v>9.5000000000000001E-2</v>
      </c>
      <c r="H543" s="536">
        <v>9.5000000000000001E-2</v>
      </c>
      <c r="I543" s="536">
        <v>9.5000000000000001E-2</v>
      </c>
      <c r="J543" s="536">
        <v>9.5000000000000001E-2</v>
      </c>
      <c r="K543" s="525"/>
      <c r="L543" s="324"/>
      <c r="M543" s="324"/>
      <c r="N543" s="322"/>
      <c r="O543" s="332"/>
      <c r="P543" s="332"/>
      <c r="Q543" s="332"/>
      <c r="R543" s="332"/>
      <c r="S543" s="332"/>
      <c r="T543" s="324"/>
      <c r="U543" s="324"/>
      <c r="V543" s="324"/>
      <c r="W543" s="322"/>
      <c r="X543" s="332"/>
      <c r="Y543" s="332"/>
      <c r="Z543" s="332"/>
      <c r="AA543" s="332"/>
      <c r="AB543" s="332"/>
      <c r="AC543" s="324"/>
      <c r="AD543" s="322"/>
      <c r="AE543" s="332"/>
      <c r="AF543" s="332"/>
      <c r="AG543" s="332"/>
      <c r="AH543" s="332"/>
      <c r="AI543" s="332"/>
      <c r="AJ543" s="324"/>
      <c r="AK543" s="322"/>
      <c r="AL543" s="332"/>
      <c r="AM543" s="332"/>
      <c r="AN543" s="332"/>
      <c r="AO543" s="332"/>
      <c r="AP543" s="332"/>
      <c r="AQ543" s="324"/>
      <c r="AR543" s="322"/>
      <c r="AS543" s="332"/>
      <c r="AT543" s="332"/>
      <c r="AU543" s="332"/>
      <c r="AV543" s="332"/>
      <c r="AW543" s="332"/>
      <c r="AX543" s="324"/>
      <c r="AY543" s="322"/>
      <c r="AZ543" s="332"/>
      <c r="BA543" s="332"/>
      <c r="BB543" s="332"/>
      <c r="BC543" s="332"/>
      <c r="BD543" s="332"/>
      <c r="BE543" s="324"/>
      <c r="BF543" s="322"/>
      <c r="BG543" s="332"/>
      <c r="BH543" s="332"/>
      <c r="BI543" s="332"/>
      <c r="BJ543" s="332"/>
      <c r="BK543" s="332"/>
    </row>
    <row r="544" spans="1:63" s="328" customFormat="1" ht="24" customHeight="1">
      <c r="A544" s="171" t="s">
        <v>259</v>
      </c>
      <c r="B544" s="330" t="s">
        <v>260</v>
      </c>
      <c r="C544" s="322" t="s">
        <v>258</v>
      </c>
      <c r="D544" s="322" t="s">
        <v>54</v>
      </c>
      <c r="E544" s="322"/>
      <c r="F544" s="536">
        <v>0.16</v>
      </c>
      <c r="G544" s="536">
        <v>0.16</v>
      </c>
      <c r="H544" s="536">
        <v>0.16</v>
      </c>
      <c r="I544" s="536">
        <v>0.16</v>
      </c>
      <c r="J544" s="536">
        <v>0.16</v>
      </c>
      <c r="K544" s="525"/>
      <c r="L544" s="324"/>
      <c r="M544" s="324"/>
      <c r="N544" s="322"/>
      <c r="O544" s="332"/>
      <c r="P544" s="332"/>
      <c r="Q544" s="332"/>
      <c r="R544" s="332"/>
      <c r="S544" s="332"/>
      <c r="T544" s="324"/>
      <c r="U544" s="324"/>
      <c r="V544" s="324"/>
      <c r="W544" s="322"/>
      <c r="X544" s="332"/>
      <c r="Y544" s="332"/>
      <c r="Z544" s="332"/>
      <c r="AA544" s="332"/>
      <c r="AB544" s="332"/>
      <c r="AC544" s="324"/>
      <c r="AD544" s="322"/>
      <c r="AE544" s="332"/>
      <c r="AF544" s="332"/>
      <c r="AG544" s="332"/>
      <c r="AH544" s="332"/>
      <c r="AI544" s="332"/>
      <c r="AJ544" s="324"/>
      <c r="AK544" s="322"/>
      <c r="AL544" s="332"/>
      <c r="AM544" s="332"/>
      <c r="AN544" s="332"/>
      <c r="AO544" s="332"/>
      <c r="AP544" s="332"/>
      <c r="AQ544" s="324"/>
      <c r="AR544" s="322"/>
      <c r="AS544" s="332"/>
      <c r="AT544" s="332"/>
      <c r="AU544" s="332"/>
      <c r="AV544" s="332"/>
      <c r="AW544" s="332"/>
      <c r="AX544" s="324"/>
      <c r="AY544" s="322"/>
      <c r="AZ544" s="332"/>
      <c r="BA544" s="332"/>
      <c r="BB544" s="332"/>
      <c r="BC544" s="332"/>
      <c r="BD544" s="332"/>
      <c r="BE544" s="324"/>
      <c r="BF544" s="322"/>
      <c r="BG544" s="332"/>
      <c r="BH544" s="332"/>
      <c r="BI544" s="332"/>
      <c r="BJ544" s="332"/>
      <c r="BK544" s="332"/>
    </row>
    <row r="545" spans="1:63" s="328" customFormat="1" ht="24" customHeight="1">
      <c r="A545" s="171" t="s">
        <v>261</v>
      </c>
      <c r="B545" s="330" t="s">
        <v>262</v>
      </c>
      <c r="C545" s="322" t="s">
        <v>258</v>
      </c>
      <c r="D545" s="322" t="s">
        <v>54</v>
      </c>
      <c r="E545" s="322"/>
      <c r="F545" s="532">
        <v>15.02</v>
      </c>
      <c r="G545" s="532">
        <v>15.02</v>
      </c>
      <c r="H545" s="532">
        <v>15.02</v>
      </c>
      <c r="I545" s="532">
        <v>15.02</v>
      </c>
      <c r="J545" s="532">
        <v>15.02</v>
      </c>
      <c r="K545" s="525"/>
      <c r="L545" s="324"/>
      <c r="M545" s="324"/>
      <c r="N545" s="322"/>
      <c r="O545" s="332"/>
      <c r="P545" s="332"/>
      <c r="Q545" s="332"/>
      <c r="R545" s="332"/>
      <c r="S545" s="332"/>
      <c r="T545" s="324"/>
      <c r="U545" s="324"/>
      <c r="V545" s="324"/>
      <c r="W545" s="322"/>
      <c r="X545" s="332"/>
      <c r="Y545" s="332"/>
      <c r="Z545" s="332"/>
      <c r="AA545" s="332"/>
      <c r="AB545" s="332"/>
      <c r="AC545" s="324"/>
      <c r="AD545" s="322"/>
      <c r="AE545" s="332"/>
      <c r="AF545" s="332"/>
      <c r="AG545" s="332"/>
      <c r="AH545" s="332"/>
      <c r="AI545" s="332"/>
      <c r="AJ545" s="324"/>
      <c r="AK545" s="322"/>
      <c r="AL545" s="332"/>
      <c r="AM545" s="332"/>
      <c r="AN545" s="332"/>
      <c r="AO545" s="332"/>
      <c r="AP545" s="332"/>
      <c r="AQ545" s="324"/>
      <c r="AR545" s="322"/>
      <c r="AS545" s="332"/>
      <c r="AT545" s="332"/>
      <c r="AU545" s="332"/>
      <c r="AV545" s="332"/>
      <c r="AW545" s="332"/>
      <c r="AX545" s="324"/>
      <c r="AY545" s="322"/>
      <c r="AZ545" s="332"/>
      <c r="BA545" s="332"/>
      <c r="BB545" s="332"/>
      <c r="BC545" s="332"/>
      <c r="BD545" s="332"/>
      <c r="BE545" s="324"/>
      <c r="BF545" s="322"/>
      <c r="BG545" s="332"/>
      <c r="BH545" s="332"/>
      <c r="BI545" s="332"/>
      <c r="BJ545" s="332"/>
      <c r="BK545" s="332"/>
    </row>
    <row r="546" spans="1:63" s="328" customFormat="1" ht="24" customHeight="1">
      <c r="A546" s="331" t="s">
        <v>263</v>
      </c>
      <c r="B546" s="330" t="s">
        <v>264</v>
      </c>
      <c r="C546" s="322" t="s">
        <v>100</v>
      </c>
      <c r="D546" s="322" t="s">
        <v>54</v>
      </c>
      <c r="E546" s="322"/>
      <c r="F546" s="532">
        <v>1.5</v>
      </c>
      <c r="G546" s="532">
        <v>1.5</v>
      </c>
      <c r="H546" s="532">
        <v>1.5</v>
      </c>
      <c r="I546" s="532">
        <v>1.5</v>
      </c>
      <c r="J546" s="532">
        <v>1.5</v>
      </c>
      <c r="K546" s="525"/>
    </row>
    <row r="547" spans="1:63" s="328" customFormat="1" ht="24" customHeight="1">
      <c r="A547" s="331" t="s">
        <v>236</v>
      </c>
      <c r="B547" s="330" t="s">
        <v>265</v>
      </c>
      <c r="C547" s="322" t="s">
        <v>100</v>
      </c>
      <c r="D547" s="322" t="s">
        <v>54</v>
      </c>
      <c r="E547" s="537"/>
      <c r="F547" s="532">
        <v>15.02</v>
      </c>
      <c r="G547" s="532">
        <v>15.02</v>
      </c>
      <c r="H547" s="532">
        <v>15.02</v>
      </c>
      <c r="I547" s="532">
        <v>15.02</v>
      </c>
      <c r="J547" s="532">
        <v>15.02</v>
      </c>
      <c r="K547" s="525"/>
    </row>
    <row r="548" spans="1:63" s="328" customFormat="1" ht="24" customHeight="1">
      <c r="A548" s="331" t="s">
        <v>263</v>
      </c>
      <c r="B548" s="330" t="s">
        <v>266</v>
      </c>
      <c r="C548" s="322" t="s">
        <v>100</v>
      </c>
      <c r="D548" s="322" t="s">
        <v>54</v>
      </c>
      <c r="E548" s="322"/>
      <c r="F548" s="532">
        <v>1.5</v>
      </c>
      <c r="G548" s="532">
        <v>1.5</v>
      </c>
      <c r="H548" s="532">
        <v>1.5</v>
      </c>
      <c r="I548" s="532">
        <v>1.5</v>
      </c>
      <c r="J548" s="532">
        <v>1.5</v>
      </c>
      <c r="K548" s="525"/>
    </row>
    <row r="549" spans="1:63" s="328" customFormat="1" ht="24" customHeight="1">
      <c r="A549" s="331" t="s">
        <v>236</v>
      </c>
      <c r="B549" s="330" t="s">
        <v>267</v>
      </c>
      <c r="C549" s="322" t="s">
        <v>100</v>
      </c>
      <c r="D549" s="322" t="s">
        <v>54</v>
      </c>
      <c r="E549" s="322"/>
      <c r="F549" s="532">
        <v>25.03</v>
      </c>
      <c r="G549" s="532">
        <v>25.03</v>
      </c>
      <c r="H549" s="532">
        <v>25.03</v>
      </c>
      <c r="I549" s="532">
        <v>25.03</v>
      </c>
      <c r="J549" s="532">
        <v>25.03</v>
      </c>
      <c r="K549" s="525"/>
    </row>
    <row r="550" spans="1:63" s="328" customFormat="1" ht="24" customHeight="1">
      <c r="A550" s="191" t="s">
        <v>268</v>
      </c>
      <c r="B550" s="330" t="s">
        <v>269</v>
      </c>
      <c r="C550" s="322" t="s">
        <v>255</v>
      </c>
      <c r="D550" s="322" t="s">
        <v>54</v>
      </c>
      <c r="E550" s="322"/>
      <c r="F550" s="538">
        <v>0.75</v>
      </c>
      <c r="G550" s="538">
        <v>0.75</v>
      </c>
      <c r="H550" s="538">
        <v>0.75</v>
      </c>
      <c r="I550" s="538">
        <v>0.75</v>
      </c>
      <c r="J550" s="538">
        <v>0.75</v>
      </c>
      <c r="K550" s="525"/>
    </row>
    <row r="551" spans="1:63" s="328" customFormat="1" ht="24" customHeight="1">
      <c r="A551" s="191" t="s">
        <v>270</v>
      </c>
      <c r="B551" s="330" t="s">
        <v>271</v>
      </c>
      <c r="C551" s="322" t="s">
        <v>255</v>
      </c>
      <c r="D551" s="322" t="s">
        <v>54</v>
      </c>
      <c r="E551" s="322"/>
      <c r="F551" s="538">
        <v>0.9</v>
      </c>
      <c r="G551" s="538">
        <v>0.9</v>
      </c>
      <c r="H551" s="538">
        <v>0.9</v>
      </c>
      <c r="I551" s="538">
        <v>0.9</v>
      </c>
      <c r="J551" s="538">
        <v>0.9</v>
      </c>
      <c r="K551" s="525"/>
    </row>
    <row r="552" spans="1:63" ht="24" customHeight="1">
      <c r="A552" s="171" t="s">
        <v>272</v>
      </c>
      <c r="B552" s="330" t="s">
        <v>273</v>
      </c>
      <c r="C552" s="322" t="s">
        <v>100</v>
      </c>
      <c r="D552" s="322" t="s">
        <v>54</v>
      </c>
      <c r="E552" s="534">
        <v>11.9</v>
      </c>
      <c r="F552" s="532"/>
      <c r="G552" s="532"/>
      <c r="H552" s="532"/>
      <c r="I552" s="532"/>
      <c r="J552" s="532"/>
    </row>
    <row r="553" spans="1:63" s="328" customFormat="1" ht="24" customHeight="1">
      <c r="A553" s="338" t="s">
        <v>274</v>
      </c>
      <c r="B553" s="330" t="s">
        <v>275</v>
      </c>
      <c r="C553" s="322" t="s">
        <v>100</v>
      </c>
      <c r="D553" s="322" t="s">
        <v>54</v>
      </c>
      <c r="E553" s="532">
        <v>14.33</v>
      </c>
      <c r="F553" s="532"/>
      <c r="G553" s="532"/>
      <c r="H553" s="532"/>
      <c r="I553" s="532"/>
      <c r="J553" s="532"/>
      <c r="K553" s="526"/>
    </row>
    <row r="554" spans="1:63" s="328" customFormat="1" ht="24" customHeight="1">
      <c r="A554" s="171" t="s">
        <v>276</v>
      </c>
      <c r="B554" s="330" t="s">
        <v>277</v>
      </c>
      <c r="C554" s="322" t="s">
        <v>100</v>
      </c>
      <c r="D554" s="322" t="s">
        <v>54</v>
      </c>
      <c r="E554" s="322"/>
      <c r="F554" s="532">
        <v>13.78</v>
      </c>
      <c r="G554" s="532">
        <v>13.78</v>
      </c>
      <c r="H554" s="532">
        <v>13.78</v>
      </c>
      <c r="I554" s="532">
        <v>13.78</v>
      </c>
      <c r="J554" s="532">
        <v>13.78</v>
      </c>
      <c r="K554" s="525"/>
      <c r="L554" s="324"/>
      <c r="M554" s="324"/>
      <c r="N554" s="322"/>
      <c r="O554" s="340"/>
      <c r="P554" s="340"/>
      <c r="Q554" s="340"/>
      <c r="R554" s="340"/>
      <c r="S554" s="340"/>
      <c r="T554" s="324"/>
      <c r="U554" s="324"/>
      <c r="V554" s="324"/>
      <c r="W554" s="322"/>
      <c r="X554" s="340"/>
      <c r="Y554" s="340"/>
      <c r="Z554" s="340"/>
      <c r="AA554" s="340"/>
      <c r="AB554" s="340"/>
      <c r="AC554" s="324"/>
      <c r="AD554" s="322"/>
      <c r="AE554" s="340"/>
      <c r="AF554" s="340"/>
      <c r="AG554" s="340"/>
      <c r="AH554" s="340"/>
      <c r="AI554" s="340"/>
      <c r="AJ554" s="324"/>
      <c r="AK554" s="322"/>
      <c r="AL554" s="340"/>
      <c r="AM554" s="340"/>
      <c r="AN554" s="340"/>
      <c r="AO554" s="340"/>
      <c r="AP554" s="340"/>
      <c r="AQ554" s="324"/>
      <c r="AR554" s="322"/>
      <c r="AS554" s="340"/>
      <c r="AT554" s="340"/>
      <c r="AU554" s="340"/>
      <c r="AV554" s="340"/>
      <c r="AW554" s="340"/>
      <c r="AX554" s="324"/>
      <c r="AY554" s="322"/>
      <c r="AZ554" s="340"/>
      <c r="BA554" s="340"/>
      <c r="BB554" s="340"/>
      <c r="BC554" s="340"/>
      <c r="BD554" s="340"/>
      <c r="BE554" s="324"/>
      <c r="BF554" s="322"/>
      <c r="BG554" s="340"/>
      <c r="BH554" s="340"/>
      <c r="BI554" s="340"/>
      <c r="BJ554" s="340"/>
      <c r="BK554" s="340"/>
    </row>
    <row r="555" spans="1:63" s="328" customFormat="1" ht="24" customHeight="1">
      <c r="A555" s="171" t="s">
        <v>278</v>
      </c>
      <c r="B555" s="330" t="s">
        <v>279</v>
      </c>
      <c r="C555" s="322" t="s">
        <v>100</v>
      </c>
      <c r="D555" s="322" t="s">
        <v>54</v>
      </c>
      <c r="E555" s="322"/>
      <c r="F555" s="532">
        <v>4.78</v>
      </c>
      <c r="G555" s="532">
        <v>4.78</v>
      </c>
      <c r="H555" s="532">
        <v>4.78</v>
      </c>
      <c r="I555" s="532">
        <v>4.78</v>
      </c>
      <c r="J555" s="532">
        <v>4.78</v>
      </c>
      <c r="K555" s="525"/>
      <c r="L555" s="324"/>
      <c r="M555" s="324"/>
      <c r="N555" s="322"/>
      <c r="O555" s="340"/>
      <c r="P555" s="340"/>
      <c r="Q555" s="340"/>
      <c r="R555" s="340"/>
      <c r="S555" s="340"/>
      <c r="T555" s="324"/>
      <c r="U555" s="324"/>
      <c r="V555" s="324"/>
      <c r="W555" s="322"/>
      <c r="X555" s="340"/>
      <c r="Y555" s="340"/>
      <c r="Z555" s="340"/>
      <c r="AA555" s="340"/>
      <c r="AB555" s="340"/>
      <c r="AC555" s="324"/>
      <c r="AD555" s="322"/>
      <c r="AE555" s="340"/>
      <c r="AF555" s="340"/>
      <c r="AG555" s="340"/>
      <c r="AH555" s="340"/>
      <c r="AI555" s="340"/>
      <c r="AJ555" s="324"/>
      <c r="AK555" s="322"/>
      <c r="AL555" s="340"/>
      <c r="AM555" s="340"/>
      <c r="AN555" s="340"/>
      <c r="AO555" s="340"/>
      <c r="AP555" s="340"/>
      <c r="AQ555" s="324"/>
      <c r="AR555" s="322"/>
      <c r="AS555" s="340"/>
      <c r="AT555" s="340"/>
      <c r="AU555" s="340"/>
      <c r="AV555" s="340"/>
      <c r="AW555" s="340"/>
      <c r="AX555" s="324"/>
      <c r="AY555" s="322"/>
      <c r="AZ555" s="340"/>
      <c r="BA555" s="340"/>
      <c r="BB555" s="340"/>
      <c r="BC555" s="340"/>
      <c r="BD555" s="340"/>
      <c r="BE555" s="324"/>
      <c r="BF555" s="322"/>
      <c r="BG555" s="340"/>
      <c r="BH555" s="340"/>
      <c r="BI555" s="340"/>
      <c r="BJ555" s="340"/>
      <c r="BK555" s="340"/>
    </row>
    <row r="556" spans="1:63" s="328" customFormat="1" ht="24" customHeight="1">
      <c r="A556" s="171" t="s">
        <v>280</v>
      </c>
      <c r="B556" s="330" t="s">
        <v>281</v>
      </c>
      <c r="C556" s="322" t="s">
        <v>100</v>
      </c>
      <c r="D556" s="322" t="s">
        <v>54</v>
      </c>
      <c r="E556" s="322"/>
      <c r="F556" s="532">
        <v>0.56999999999999995</v>
      </c>
      <c r="G556" s="532">
        <v>0.56999999999999995</v>
      </c>
      <c r="H556" s="532">
        <v>0.56999999999999995</v>
      </c>
      <c r="I556" s="532">
        <v>0.56999999999999995</v>
      </c>
      <c r="J556" s="532">
        <v>0.56999999999999995</v>
      </c>
      <c r="K556" s="525"/>
      <c r="L556" s="324"/>
      <c r="M556" s="324"/>
      <c r="N556" s="322"/>
      <c r="O556" s="340"/>
      <c r="P556" s="340"/>
      <c r="Q556" s="340"/>
      <c r="R556" s="340"/>
      <c r="S556" s="340"/>
      <c r="T556" s="324"/>
      <c r="U556" s="324"/>
      <c r="V556" s="324"/>
      <c r="W556" s="322"/>
      <c r="X556" s="340"/>
      <c r="Y556" s="340"/>
      <c r="Z556" s="340"/>
      <c r="AA556" s="340"/>
      <c r="AB556" s="340"/>
      <c r="AC556" s="324"/>
      <c r="AD556" s="322"/>
      <c r="AE556" s="340"/>
      <c r="AF556" s="340"/>
      <c r="AG556" s="340"/>
      <c r="AH556" s="340"/>
      <c r="AI556" s="340"/>
      <c r="AJ556" s="324"/>
      <c r="AK556" s="322"/>
      <c r="AL556" s="340"/>
      <c r="AM556" s="340"/>
      <c r="AN556" s="340"/>
      <c r="AO556" s="340"/>
      <c r="AP556" s="340"/>
      <c r="AQ556" s="324"/>
      <c r="AR556" s="322"/>
      <c r="AS556" s="340"/>
      <c r="AT556" s="340"/>
      <c r="AU556" s="340"/>
      <c r="AV556" s="340"/>
      <c r="AW556" s="340"/>
      <c r="AX556" s="324"/>
      <c r="AY556" s="322"/>
      <c r="AZ556" s="340"/>
      <c r="BA556" s="340"/>
      <c r="BB556" s="340"/>
      <c r="BC556" s="340"/>
      <c r="BD556" s="340"/>
      <c r="BE556" s="324"/>
      <c r="BF556" s="322"/>
      <c r="BG556" s="340"/>
      <c r="BH556" s="340"/>
      <c r="BI556" s="340"/>
      <c r="BJ556" s="340"/>
      <c r="BK556" s="340"/>
    </row>
    <row r="557" spans="1:63" s="328" customFormat="1" ht="24" customHeight="1">
      <c r="A557" s="171" t="s">
        <v>282</v>
      </c>
      <c r="B557" s="330" t="s">
        <v>283</v>
      </c>
      <c r="C557" s="322" t="s">
        <v>211</v>
      </c>
      <c r="D557" s="322" t="s">
        <v>54</v>
      </c>
      <c r="E557" s="322"/>
      <c r="F557" s="532">
        <v>341.2</v>
      </c>
      <c r="G557" s="532">
        <v>341.2</v>
      </c>
      <c r="H557" s="532">
        <v>341.2</v>
      </c>
      <c r="I557" s="532">
        <v>341.2</v>
      </c>
      <c r="J557" s="532">
        <v>341.2</v>
      </c>
      <c r="K557" s="525"/>
      <c r="L557" s="324"/>
      <c r="M557" s="324"/>
      <c r="N557" s="322"/>
      <c r="O557" s="340"/>
      <c r="P557" s="340"/>
      <c r="Q557" s="340"/>
      <c r="R557" s="340"/>
      <c r="S557" s="340"/>
      <c r="T557" s="324"/>
      <c r="U557" s="324"/>
      <c r="V557" s="324"/>
      <c r="W557" s="322"/>
      <c r="X557" s="340"/>
      <c r="Y557" s="340"/>
      <c r="Z557" s="340"/>
      <c r="AA557" s="340"/>
      <c r="AB557" s="340"/>
      <c r="AC557" s="324"/>
      <c r="AD557" s="322"/>
      <c r="AE557" s="340"/>
      <c r="AF557" s="340"/>
      <c r="AG557" s="340"/>
      <c r="AH557" s="340"/>
      <c r="AI557" s="340"/>
      <c r="AJ557" s="324"/>
      <c r="AK557" s="322"/>
      <c r="AL557" s="340"/>
      <c r="AM557" s="340"/>
      <c r="AN557" s="340"/>
      <c r="AO557" s="340"/>
      <c r="AP557" s="340"/>
      <c r="AQ557" s="324"/>
      <c r="AR557" s="322"/>
      <c r="AS557" s="340"/>
      <c r="AT557" s="340"/>
      <c r="AU557" s="340"/>
      <c r="AV557" s="340"/>
      <c r="AW557" s="340"/>
      <c r="AX557" s="324"/>
      <c r="AY557" s="322"/>
      <c r="AZ557" s="340"/>
      <c r="BA557" s="340"/>
      <c r="BB557" s="340"/>
      <c r="BC557" s="340"/>
      <c r="BD557" s="340"/>
      <c r="BE557" s="324"/>
      <c r="BF557" s="322"/>
      <c r="BG557" s="340"/>
      <c r="BH557" s="340"/>
      <c r="BI557" s="340"/>
      <c r="BJ557" s="340"/>
      <c r="BK557" s="340"/>
    </row>
    <row r="558" spans="1:63" ht="24" customHeight="1">
      <c r="A558" s="321" t="s">
        <v>98</v>
      </c>
      <c r="B558" s="322" t="s">
        <v>99</v>
      </c>
      <c r="C558" s="322" t="s">
        <v>100</v>
      </c>
      <c r="D558" s="322" t="s">
        <v>56</v>
      </c>
      <c r="E558" s="322"/>
      <c r="F558" s="532">
        <v>38.700000000000003</v>
      </c>
      <c r="G558" s="532">
        <v>40.5</v>
      </c>
      <c r="H558" s="532">
        <v>39.9</v>
      </c>
      <c r="I558" s="532">
        <v>36</v>
      </c>
      <c r="J558" s="532">
        <v>32.700000000000003</v>
      </c>
    </row>
    <row r="559" spans="1:63" ht="24" customHeight="1">
      <c r="A559" s="329" t="s">
        <v>101</v>
      </c>
      <c r="B559" s="330" t="s">
        <v>102</v>
      </c>
      <c r="C559" s="322" t="s">
        <v>100</v>
      </c>
      <c r="D559" s="322" t="s">
        <v>56</v>
      </c>
      <c r="E559" s="322"/>
      <c r="F559" s="487"/>
      <c r="G559" s="487"/>
      <c r="H559" s="487"/>
      <c r="I559" s="487"/>
      <c r="J559" s="487"/>
      <c r="K559" s="564" t="s">
        <v>103</v>
      </c>
    </row>
    <row r="560" spans="1:63" s="326" customFormat="1" ht="24" customHeight="1">
      <c r="A560" s="329" t="s">
        <v>104</v>
      </c>
      <c r="B560" s="330" t="s">
        <v>105</v>
      </c>
      <c r="C560" s="322" t="s">
        <v>100</v>
      </c>
      <c r="D560" s="322" t="s">
        <v>56</v>
      </c>
      <c r="E560" s="322"/>
      <c r="F560" s="487"/>
      <c r="G560" s="487"/>
      <c r="H560" s="487"/>
      <c r="I560" s="487"/>
      <c r="J560" s="487"/>
      <c r="K560" s="564" t="s">
        <v>103</v>
      </c>
    </row>
    <row r="561" spans="1:16" s="326" customFormat="1" ht="24" customHeight="1">
      <c r="A561" s="329" t="s">
        <v>106</v>
      </c>
      <c r="B561" s="330" t="s">
        <v>107</v>
      </c>
      <c r="C561" s="322" t="s">
        <v>100</v>
      </c>
      <c r="D561" s="322" t="s">
        <v>56</v>
      </c>
      <c r="E561" s="322"/>
      <c r="F561" s="487"/>
      <c r="G561" s="487"/>
      <c r="H561" s="487"/>
      <c r="I561" s="487"/>
      <c r="J561" s="487"/>
      <c r="K561" s="564" t="s">
        <v>103</v>
      </c>
      <c r="P561" s="121"/>
    </row>
    <row r="562" spans="1:16" s="326" customFormat="1" ht="24" customHeight="1">
      <c r="A562" s="329" t="s">
        <v>108</v>
      </c>
      <c r="B562" s="330" t="s">
        <v>109</v>
      </c>
      <c r="C562" s="322" t="s">
        <v>100</v>
      </c>
      <c r="D562" s="322" t="s">
        <v>56</v>
      </c>
      <c r="E562" s="322"/>
      <c r="F562" s="532"/>
      <c r="G562" s="532"/>
      <c r="H562" s="532"/>
      <c r="I562" s="532"/>
      <c r="J562" s="532"/>
      <c r="K562" s="526"/>
      <c r="P562" s="121"/>
    </row>
    <row r="563" spans="1:16" s="326" customFormat="1" ht="24" customHeight="1">
      <c r="A563" s="329" t="s">
        <v>110</v>
      </c>
      <c r="B563" s="330" t="s">
        <v>111</v>
      </c>
      <c r="C563" s="322" t="s">
        <v>100</v>
      </c>
      <c r="D563" s="322" t="s">
        <v>56</v>
      </c>
      <c r="E563" s="322"/>
      <c r="F563" s="532"/>
      <c r="G563" s="532"/>
      <c r="H563" s="532"/>
      <c r="I563" s="532"/>
      <c r="J563" s="532"/>
      <c r="K563" s="526"/>
      <c r="P563" s="121"/>
    </row>
    <row r="564" spans="1:16" s="326" customFormat="1" ht="24" customHeight="1">
      <c r="A564" s="329" t="s">
        <v>112</v>
      </c>
      <c r="B564" s="330" t="s">
        <v>113</v>
      </c>
      <c r="C564" s="322" t="s">
        <v>100</v>
      </c>
      <c r="D564" s="322" t="s">
        <v>56</v>
      </c>
      <c r="E564" s="322"/>
      <c r="F564" s="532"/>
      <c r="G564" s="532"/>
      <c r="H564" s="532"/>
      <c r="I564" s="532"/>
      <c r="J564" s="532"/>
      <c r="K564" s="526"/>
      <c r="P564" s="121"/>
    </row>
    <row r="565" spans="1:16" ht="24" customHeight="1">
      <c r="A565" s="331" t="s">
        <v>114</v>
      </c>
      <c r="B565" s="330" t="s">
        <v>115</v>
      </c>
      <c r="C565" s="322" t="s">
        <v>116</v>
      </c>
      <c r="D565" s="322" t="s">
        <v>56</v>
      </c>
      <c r="E565" s="322"/>
      <c r="F565" s="532">
        <v>38.78</v>
      </c>
      <c r="G565" s="532">
        <v>38.78</v>
      </c>
      <c r="H565" s="532">
        <v>38.78</v>
      </c>
      <c r="I565" s="532">
        <v>38.78</v>
      </c>
      <c r="J565" s="532">
        <v>38.78</v>
      </c>
    </row>
    <row r="566" spans="1:16" ht="24" customHeight="1">
      <c r="A566" s="331" t="s">
        <v>117</v>
      </c>
      <c r="B566" s="330" t="s">
        <v>115</v>
      </c>
      <c r="C566" s="322" t="s">
        <v>116</v>
      </c>
      <c r="D566" s="322" t="s">
        <v>56</v>
      </c>
      <c r="E566" s="322"/>
      <c r="F566" s="532">
        <v>565.91</v>
      </c>
      <c r="G566" s="532">
        <v>565.91</v>
      </c>
      <c r="H566" s="532">
        <v>565.91</v>
      </c>
      <c r="I566" s="532">
        <v>565.91</v>
      </c>
      <c r="J566" s="532">
        <v>565.91</v>
      </c>
    </row>
    <row r="567" spans="1:16" ht="24" customHeight="1">
      <c r="A567" s="331" t="s">
        <v>118</v>
      </c>
      <c r="B567" s="330" t="s">
        <v>115</v>
      </c>
      <c r="C567" s="322" t="s">
        <v>116</v>
      </c>
      <c r="D567" s="322" t="s">
        <v>56</v>
      </c>
      <c r="E567" s="322"/>
      <c r="F567" s="532">
        <v>267.31</v>
      </c>
      <c r="G567" s="532">
        <v>267.31</v>
      </c>
      <c r="H567" s="532">
        <v>267.31</v>
      </c>
      <c r="I567" s="532">
        <v>267.31</v>
      </c>
      <c r="J567" s="532">
        <v>267.31</v>
      </c>
    </row>
    <row r="568" spans="1:16" ht="24" customHeight="1">
      <c r="A568" s="331" t="s">
        <v>119</v>
      </c>
      <c r="B568" s="330" t="s">
        <v>115</v>
      </c>
      <c r="C568" s="322" t="s">
        <v>116</v>
      </c>
      <c r="D568" s="322" t="s">
        <v>56</v>
      </c>
      <c r="E568" s="322"/>
      <c r="F568" s="532">
        <v>203</v>
      </c>
      <c r="G568" s="532">
        <v>203</v>
      </c>
      <c r="H568" s="532">
        <v>203</v>
      </c>
      <c r="I568" s="532">
        <v>203</v>
      </c>
      <c r="J568" s="532">
        <v>203</v>
      </c>
    </row>
    <row r="569" spans="1:16" ht="24" customHeight="1">
      <c r="A569" s="331" t="s">
        <v>120</v>
      </c>
      <c r="B569" s="330" t="s">
        <v>121</v>
      </c>
      <c r="C569" s="322" t="s">
        <v>122</v>
      </c>
      <c r="D569" s="322" t="s">
        <v>56</v>
      </c>
      <c r="E569" s="322"/>
      <c r="F569" s="487"/>
      <c r="G569" s="487"/>
      <c r="H569" s="487"/>
      <c r="I569" s="487"/>
      <c r="J569" s="487"/>
      <c r="K569" s="565" t="s">
        <v>123</v>
      </c>
    </row>
    <row r="570" spans="1:16" ht="24" customHeight="1">
      <c r="A570" s="331" t="s">
        <v>124</v>
      </c>
      <c r="B570" s="330" t="s">
        <v>121</v>
      </c>
      <c r="C570" s="322" t="s">
        <v>122</v>
      </c>
      <c r="D570" s="322" t="s">
        <v>56</v>
      </c>
      <c r="E570" s="322"/>
      <c r="F570" s="487"/>
      <c r="G570" s="487"/>
      <c r="H570" s="487"/>
      <c r="I570" s="487"/>
      <c r="J570" s="487"/>
      <c r="K570" s="565" t="s">
        <v>123</v>
      </c>
    </row>
    <row r="571" spans="1:16" ht="24" customHeight="1">
      <c r="A571" s="331" t="s">
        <v>125</v>
      </c>
      <c r="B571" s="330" t="s">
        <v>121</v>
      </c>
      <c r="C571" s="322" t="s">
        <v>122</v>
      </c>
      <c r="D571" s="322" t="s">
        <v>56</v>
      </c>
      <c r="E571" s="322"/>
      <c r="F571" s="487"/>
      <c r="G571" s="487"/>
      <c r="H571" s="487"/>
      <c r="I571" s="487"/>
      <c r="J571" s="487"/>
      <c r="K571" s="565" t="s">
        <v>123</v>
      </c>
    </row>
    <row r="572" spans="1:16" ht="24" customHeight="1">
      <c r="A572" s="331" t="s">
        <v>126</v>
      </c>
      <c r="B572" s="330" t="s">
        <v>121</v>
      </c>
      <c r="C572" s="322" t="s">
        <v>122</v>
      </c>
      <c r="D572" s="322" t="s">
        <v>56</v>
      </c>
      <c r="E572" s="322"/>
      <c r="F572" s="487"/>
      <c r="G572" s="487"/>
      <c r="H572" s="487"/>
      <c r="I572" s="487"/>
      <c r="J572" s="487"/>
      <c r="K572" s="565" t="s">
        <v>123</v>
      </c>
    </row>
    <row r="573" spans="1:16" ht="24" customHeight="1">
      <c r="A573" s="331" t="s">
        <v>127</v>
      </c>
      <c r="B573" s="330" t="s">
        <v>128</v>
      </c>
      <c r="C573" s="322" t="s">
        <v>100</v>
      </c>
      <c r="D573" s="322" t="s">
        <v>56</v>
      </c>
      <c r="E573" s="322"/>
      <c r="F573" s="532">
        <v>37.07</v>
      </c>
      <c r="G573" s="532">
        <v>37.18</v>
      </c>
      <c r="H573" s="532">
        <v>34.94</v>
      </c>
      <c r="I573" s="532">
        <v>34.04</v>
      </c>
      <c r="J573" s="532">
        <v>33.659999999999997</v>
      </c>
    </row>
    <row r="574" spans="1:16" ht="24" customHeight="1">
      <c r="A574" s="331" t="s">
        <v>129</v>
      </c>
      <c r="B574" s="330" t="s">
        <v>130</v>
      </c>
      <c r="C574" s="322" t="s">
        <v>100</v>
      </c>
      <c r="D574" s="322" t="s">
        <v>56</v>
      </c>
      <c r="E574" s="322"/>
      <c r="F574" s="532">
        <v>176.88</v>
      </c>
      <c r="G574" s="532">
        <v>176.88</v>
      </c>
      <c r="H574" s="532">
        <v>176.88</v>
      </c>
      <c r="I574" s="532">
        <v>176.88</v>
      </c>
      <c r="J574" s="532">
        <v>176.88</v>
      </c>
    </row>
    <row r="575" spans="1:16" s="328" customFormat="1" ht="24" customHeight="1">
      <c r="A575" s="331" t="s">
        <v>131</v>
      </c>
      <c r="B575" s="330"/>
      <c r="C575" s="322" t="s">
        <v>116</v>
      </c>
      <c r="D575" s="322" t="s">
        <v>56</v>
      </c>
      <c r="E575" s="532">
        <v>1075</v>
      </c>
      <c r="F575" s="532"/>
      <c r="G575" s="532"/>
      <c r="H575" s="532"/>
      <c r="I575" s="532"/>
      <c r="J575" s="532"/>
      <c r="K575" s="525"/>
    </row>
    <row r="576" spans="1:16" s="328" customFormat="1" ht="24" customHeight="1">
      <c r="A576" s="331" t="s">
        <v>175</v>
      </c>
      <c r="B576" s="330" t="s">
        <v>302</v>
      </c>
      <c r="C576" s="322" t="s">
        <v>100</v>
      </c>
      <c r="D576" s="322" t="s">
        <v>56</v>
      </c>
      <c r="E576" s="322"/>
      <c r="F576" s="532"/>
      <c r="G576" s="532"/>
      <c r="H576" s="532"/>
      <c r="I576" s="532"/>
      <c r="J576" s="532"/>
      <c r="K576" s="525"/>
    </row>
    <row r="577" spans="1:11" s="328" customFormat="1" ht="24" customHeight="1">
      <c r="A577" s="331" t="s">
        <v>175</v>
      </c>
      <c r="B577" s="330" t="s">
        <v>303</v>
      </c>
      <c r="C577" s="322" t="s">
        <v>100</v>
      </c>
      <c r="D577" s="322" t="s">
        <v>56</v>
      </c>
      <c r="E577" s="322"/>
      <c r="F577" s="532">
        <v>0.35</v>
      </c>
      <c r="G577" s="532">
        <v>2.0699999999999998</v>
      </c>
      <c r="H577" s="532">
        <v>3.04</v>
      </c>
      <c r="I577" s="532">
        <v>4.8899999999999997</v>
      </c>
      <c r="J577" s="532">
        <v>2.3199999999999998</v>
      </c>
      <c r="K577" s="525"/>
    </row>
    <row r="578" spans="1:11" s="328" customFormat="1" ht="24" customHeight="1">
      <c r="A578" s="331" t="s">
        <v>175</v>
      </c>
      <c r="B578" s="330" t="s">
        <v>304</v>
      </c>
      <c r="C578" s="322" t="s">
        <v>100</v>
      </c>
      <c r="D578" s="322" t="s">
        <v>56</v>
      </c>
      <c r="E578" s="322"/>
      <c r="F578" s="532"/>
      <c r="G578" s="532"/>
      <c r="H578" s="532"/>
      <c r="I578" s="532"/>
      <c r="J578" s="532"/>
      <c r="K578" s="525"/>
    </row>
    <row r="579" spans="1:11" s="328" customFormat="1" ht="24" customHeight="1">
      <c r="A579" s="331" t="s">
        <v>175</v>
      </c>
      <c r="B579" s="330" t="s">
        <v>305</v>
      </c>
      <c r="C579" s="322" t="s">
        <v>100</v>
      </c>
      <c r="D579" s="322" t="s">
        <v>56</v>
      </c>
      <c r="E579" s="322"/>
      <c r="F579" s="532">
        <v>1.1599999999999999</v>
      </c>
      <c r="G579" s="532">
        <v>4.38</v>
      </c>
      <c r="H579" s="532">
        <v>7.14</v>
      </c>
      <c r="I579" s="532">
        <v>4.8899999999999997</v>
      </c>
      <c r="J579" s="532">
        <v>2.3199999999999998</v>
      </c>
      <c r="K579" s="525"/>
    </row>
    <row r="580" spans="1:11" ht="24" customHeight="1">
      <c r="A580" s="331" t="s">
        <v>134</v>
      </c>
      <c r="B580" s="330" t="s">
        <v>115</v>
      </c>
      <c r="C580" s="322" t="s">
        <v>135</v>
      </c>
      <c r="D580" s="322" t="s">
        <v>56</v>
      </c>
      <c r="E580" s="322"/>
      <c r="F580" s="533">
        <v>38926</v>
      </c>
      <c r="G580" s="533">
        <v>38926</v>
      </c>
      <c r="H580" s="533">
        <v>38926</v>
      </c>
      <c r="I580" s="533">
        <v>38926</v>
      </c>
      <c r="J580" s="533">
        <v>38926</v>
      </c>
    </row>
    <row r="581" spans="1:11" ht="24" customHeight="1">
      <c r="A581" s="331" t="s">
        <v>136</v>
      </c>
      <c r="B581" s="330" t="s">
        <v>115</v>
      </c>
      <c r="C581" s="322" t="s">
        <v>135</v>
      </c>
      <c r="D581" s="322" t="s">
        <v>56</v>
      </c>
      <c r="E581" s="322"/>
      <c r="F581" s="533">
        <v>37399</v>
      </c>
      <c r="G581" s="533">
        <v>37399</v>
      </c>
      <c r="H581" s="533">
        <v>37399</v>
      </c>
      <c r="I581" s="533">
        <v>37399</v>
      </c>
      <c r="J581" s="533">
        <v>37399</v>
      </c>
    </row>
    <row r="582" spans="1:11" ht="24" customHeight="1">
      <c r="A582" s="331" t="s">
        <v>137</v>
      </c>
      <c r="B582" s="330" t="s">
        <v>121</v>
      </c>
      <c r="C582" s="530" t="s">
        <v>138</v>
      </c>
      <c r="D582" s="322" t="s">
        <v>56</v>
      </c>
      <c r="E582" s="322"/>
      <c r="F582" s="487"/>
      <c r="G582" s="487"/>
      <c r="H582" s="487"/>
      <c r="I582" s="487"/>
      <c r="J582" s="487"/>
      <c r="K582" s="565" t="s">
        <v>123</v>
      </c>
    </row>
    <row r="583" spans="1:11" ht="24" customHeight="1">
      <c r="A583" s="331" t="s">
        <v>139</v>
      </c>
      <c r="B583" s="330" t="s">
        <v>121</v>
      </c>
      <c r="C583" s="530" t="s">
        <v>138</v>
      </c>
      <c r="D583" s="322" t="s">
        <v>56</v>
      </c>
      <c r="E583" s="322"/>
      <c r="F583" s="487"/>
      <c r="G583" s="487"/>
      <c r="H583" s="487"/>
      <c r="I583" s="487"/>
      <c r="J583" s="487"/>
      <c r="K583" s="565" t="s">
        <v>123</v>
      </c>
    </row>
    <row r="584" spans="1:11" ht="24" customHeight="1">
      <c r="A584" s="331" t="s">
        <v>140</v>
      </c>
      <c r="B584" s="330" t="s">
        <v>141</v>
      </c>
      <c r="C584" s="322" t="s">
        <v>100</v>
      </c>
      <c r="D584" s="322" t="s">
        <v>56</v>
      </c>
      <c r="E584" s="322"/>
      <c r="F584" s="532">
        <v>12.39</v>
      </c>
      <c r="G584" s="532">
        <v>12.43</v>
      </c>
      <c r="H584" s="532">
        <v>11.68</v>
      </c>
      <c r="I584" s="532">
        <v>11.38</v>
      </c>
      <c r="J584" s="532">
        <v>11.25</v>
      </c>
    </row>
    <row r="585" spans="1:11" ht="24" customHeight="1">
      <c r="A585" s="331" t="s">
        <v>142</v>
      </c>
      <c r="B585" s="330" t="s">
        <v>143</v>
      </c>
      <c r="C585" s="322" t="s">
        <v>100</v>
      </c>
      <c r="D585" s="322" t="s">
        <v>56</v>
      </c>
      <c r="E585" s="322"/>
      <c r="F585" s="532">
        <v>59.12</v>
      </c>
      <c r="G585" s="532">
        <v>59.12</v>
      </c>
      <c r="H585" s="532">
        <v>59.12</v>
      </c>
      <c r="I585" s="532">
        <v>59.12</v>
      </c>
      <c r="J585" s="532">
        <v>59.12</v>
      </c>
    </row>
    <row r="586" spans="1:11" s="328" customFormat="1" ht="24" customHeight="1">
      <c r="A586" s="331" t="s">
        <v>144</v>
      </c>
      <c r="B586" s="330"/>
      <c r="C586" s="322" t="s">
        <v>145</v>
      </c>
      <c r="D586" s="322" t="s">
        <v>56</v>
      </c>
      <c r="E586" s="532">
        <v>76325</v>
      </c>
      <c r="F586" s="534"/>
      <c r="G586" s="534"/>
      <c r="H586" s="534"/>
      <c r="I586" s="534"/>
      <c r="J586" s="534"/>
      <c r="K586" s="525"/>
    </row>
    <row r="587" spans="1:11" s="328" customFormat="1" ht="24" customHeight="1">
      <c r="A587" s="331" t="s">
        <v>148</v>
      </c>
      <c r="B587" s="330" t="s">
        <v>149</v>
      </c>
      <c r="C587" s="322" t="s">
        <v>150</v>
      </c>
      <c r="D587" s="322" t="s">
        <v>56</v>
      </c>
      <c r="E587" s="322"/>
      <c r="F587" s="532">
        <v>37</v>
      </c>
      <c r="G587" s="532">
        <v>37</v>
      </c>
      <c r="H587" s="532">
        <v>36</v>
      </c>
      <c r="I587" s="532">
        <v>28</v>
      </c>
      <c r="J587" s="532">
        <v>22</v>
      </c>
      <c r="K587" s="525"/>
    </row>
    <row r="588" spans="1:11" s="328" customFormat="1" ht="24" customHeight="1">
      <c r="A588" s="331" t="s">
        <v>151</v>
      </c>
      <c r="B588" s="401" t="s">
        <v>152</v>
      </c>
      <c r="C588" s="322" t="s">
        <v>122</v>
      </c>
      <c r="D588" s="322" t="s">
        <v>56</v>
      </c>
      <c r="E588" s="322"/>
      <c r="F588" s="487"/>
      <c r="G588" s="487"/>
      <c r="H588" s="487"/>
      <c r="I588" s="487"/>
      <c r="J588" s="487"/>
      <c r="K588" s="565" t="s">
        <v>123</v>
      </c>
    </row>
    <row r="589" spans="1:11" s="328" customFormat="1" ht="24" customHeight="1">
      <c r="A589" s="331" t="s">
        <v>153</v>
      </c>
      <c r="B589" s="330" t="s">
        <v>154</v>
      </c>
      <c r="C589" s="322" t="s">
        <v>150</v>
      </c>
      <c r="D589" s="322" t="s">
        <v>56</v>
      </c>
      <c r="E589" s="322"/>
      <c r="F589" s="532">
        <v>6</v>
      </c>
      <c r="G589" s="532">
        <v>6</v>
      </c>
      <c r="H589" s="532">
        <v>7</v>
      </c>
      <c r="I589" s="532">
        <v>5</v>
      </c>
      <c r="J589" s="532">
        <v>3</v>
      </c>
      <c r="K589" s="525"/>
    </row>
    <row r="590" spans="1:11" s="328" customFormat="1" ht="24" customHeight="1">
      <c r="A590" s="331" t="s">
        <v>155</v>
      </c>
      <c r="B590" s="330" t="s">
        <v>156</v>
      </c>
      <c r="C590" s="322" t="s">
        <v>122</v>
      </c>
      <c r="D590" s="322" t="s">
        <v>56</v>
      </c>
      <c r="E590" s="322"/>
      <c r="F590" s="487"/>
      <c r="G590" s="487"/>
      <c r="H590" s="487"/>
      <c r="I590" s="487"/>
      <c r="J590" s="487"/>
      <c r="K590" s="565" t="s">
        <v>123</v>
      </c>
    </row>
    <row r="591" spans="1:11" s="328" customFormat="1" ht="24" customHeight="1">
      <c r="A591" s="331" t="s">
        <v>157</v>
      </c>
      <c r="B591" s="330" t="s">
        <v>158</v>
      </c>
      <c r="C591" s="322" t="s">
        <v>150</v>
      </c>
      <c r="D591" s="322" t="s">
        <v>56</v>
      </c>
      <c r="E591" s="533">
        <v>371</v>
      </c>
      <c r="F591" s="535"/>
      <c r="G591" s="535"/>
      <c r="H591" s="535"/>
      <c r="I591" s="535"/>
      <c r="J591" s="535"/>
      <c r="K591" s="525"/>
    </row>
    <row r="592" spans="1:11" s="328" customFormat="1" ht="24" customHeight="1">
      <c r="A592" s="331" t="s">
        <v>159</v>
      </c>
      <c r="B592" s="330" t="s">
        <v>158</v>
      </c>
      <c r="C592" s="322" t="s">
        <v>150</v>
      </c>
      <c r="D592" s="322" t="s">
        <v>56</v>
      </c>
      <c r="E592" s="533"/>
      <c r="F592" s="535"/>
      <c r="G592" s="535"/>
      <c r="H592" s="535"/>
      <c r="I592" s="535"/>
      <c r="J592" s="535"/>
      <c r="K592" s="525"/>
    </row>
    <row r="593" spans="1:11" s="328" customFormat="1" ht="24" customHeight="1">
      <c r="A593" s="331" t="s">
        <v>160</v>
      </c>
      <c r="B593" s="330" t="s">
        <v>158</v>
      </c>
      <c r="C593" s="322" t="s">
        <v>150</v>
      </c>
      <c r="D593" s="322" t="s">
        <v>56</v>
      </c>
      <c r="E593" s="533">
        <v>85</v>
      </c>
      <c r="F593" s="535"/>
      <c r="G593" s="535"/>
      <c r="H593" s="535"/>
      <c r="I593" s="535"/>
      <c r="J593" s="535"/>
      <c r="K593" s="525"/>
    </row>
    <row r="594" spans="1:11" s="328" customFormat="1" ht="24" customHeight="1">
      <c r="A594" s="331" t="s">
        <v>161</v>
      </c>
      <c r="B594" s="330" t="s">
        <v>158</v>
      </c>
      <c r="C594" s="322" t="s">
        <v>150</v>
      </c>
      <c r="D594" s="322" t="s">
        <v>56</v>
      </c>
      <c r="E594" s="533"/>
      <c r="F594" s="535"/>
      <c r="G594" s="535"/>
      <c r="H594" s="535"/>
      <c r="I594" s="535"/>
      <c r="J594" s="535"/>
      <c r="K594" s="525"/>
    </row>
    <row r="595" spans="1:11" s="328" customFormat="1" ht="24" customHeight="1">
      <c r="A595" s="331" t="s">
        <v>162</v>
      </c>
      <c r="B595" s="330" t="s">
        <v>158</v>
      </c>
      <c r="C595" s="322" t="s">
        <v>150</v>
      </c>
      <c r="D595" s="322" t="s">
        <v>56</v>
      </c>
      <c r="E595" s="533">
        <v>98</v>
      </c>
      <c r="F595" s="535"/>
      <c r="G595" s="535"/>
      <c r="H595" s="535"/>
      <c r="I595" s="535"/>
      <c r="J595" s="535"/>
      <c r="K595" s="525"/>
    </row>
    <row r="596" spans="1:11" s="328" customFormat="1" ht="24" customHeight="1">
      <c r="A596" s="331" t="s">
        <v>163</v>
      </c>
      <c r="B596" s="330" t="s">
        <v>158</v>
      </c>
      <c r="C596" s="322" t="s">
        <v>150</v>
      </c>
      <c r="D596" s="322" t="s">
        <v>56</v>
      </c>
      <c r="E596" s="533"/>
      <c r="F596" s="535"/>
      <c r="G596" s="535"/>
      <c r="H596" s="535"/>
      <c r="I596" s="535"/>
      <c r="J596" s="535"/>
      <c r="K596" s="525"/>
    </row>
    <row r="597" spans="1:11" s="328" customFormat="1" ht="24" customHeight="1">
      <c r="A597" s="331" t="s">
        <v>164</v>
      </c>
      <c r="B597" s="330" t="s">
        <v>165</v>
      </c>
      <c r="C597" s="322" t="s">
        <v>122</v>
      </c>
      <c r="D597" s="322" t="s">
        <v>56</v>
      </c>
      <c r="E597" s="487"/>
      <c r="F597" s="535"/>
      <c r="G597" s="535"/>
      <c r="H597" s="535"/>
      <c r="I597" s="535"/>
      <c r="J597" s="535"/>
      <c r="K597" s="565" t="s">
        <v>123</v>
      </c>
    </row>
    <row r="598" spans="1:11" s="328" customFormat="1" ht="24" customHeight="1">
      <c r="A598" s="331" t="s">
        <v>166</v>
      </c>
      <c r="B598" s="330" t="s">
        <v>165</v>
      </c>
      <c r="C598" s="322" t="s">
        <v>122</v>
      </c>
      <c r="D598" s="322" t="s">
        <v>56</v>
      </c>
      <c r="E598" s="487"/>
      <c r="F598" s="535"/>
      <c r="G598" s="535"/>
      <c r="H598" s="535"/>
      <c r="I598" s="535"/>
      <c r="J598" s="535"/>
      <c r="K598" s="565" t="s">
        <v>123</v>
      </c>
    </row>
    <row r="599" spans="1:11" s="328" customFormat="1" ht="24" customHeight="1">
      <c r="A599" s="331" t="s">
        <v>167</v>
      </c>
      <c r="B599" s="330" t="s">
        <v>165</v>
      </c>
      <c r="C599" s="322" t="s">
        <v>122</v>
      </c>
      <c r="D599" s="322" t="s">
        <v>56</v>
      </c>
      <c r="E599" s="487"/>
      <c r="F599" s="535"/>
      <c r="G599" s="535"/>
      <c r="H599" s="535"/>
      <c r="I599" s="535"/>
      <c r="J599" s="535"/>
      <c r="K599" s="565" t="s">
        <v>123</v>
      </c>
    </row>
    <row r="600" spans="1:11" s="328" customFormat="1" ht="24" customHeight="1">
      <c r="A600" s="331" t="s">
        <v>168</v>
      </c>
      <c r="B600" s="330" t="s">
        <v>165</v>
      </c>
      <c r="C600" s="322" t="s">
        <v>122</v>
      </c>
      <c r="D600" s="322" t="s">
        <v>56</v>
      </c>
      <c r="E600" s="487"/>
      <c r="F600" s="535"/>
      <c r="G600" s="535"/>
      <c r="H600" s="535"/>
      <c r="I600" s="535"/>
      <c r="J600" s="535"/>
      <c r="K600" s="565" t="s">
        <v>123</v>
      </c>
    </row>
    <row r="601" spans="1:11" s="328" customFormat="1" ht="24" customHeight="1">
      <c r="A601" s="331" t="s">
        <v>169</v>
      </c>
      <c r="B601" s="330" t="s">
        <v>165</v>
      </c>
      <c r="C601" s="322" t="s">
        <v>122</v>
      </c>
      <c r="D601" s="322" t="s">
        <v>56</v>
      </c>
      <c r="E601" s="487"/>
      <c r="F601" s="535"/>
      <c r="G601" s="535"/>
      <c r="H601" s="535"/>
      <c r="I601" s="535"/>
      <c r="J601" s="535"/>
      <c r="K601" s="565" t="s">
        <v>123</v>
      </c>
    </row>
    <row r="602" spans="1:11" s="328" customFormat="1" ht="24" customHeight="1">
      <c r="A602" s="331" t="s">
        <v>170</v>
      </c>
      <c r="B602" s="330" t="s">
        <v>165</v>
      </c>
      <c r="C602" s="322" t="s">
        <v>122</v>
      </c>
      <c r="D602" s="322" t="s">
        <v>56</v>
      </c>
      <c r="E602" s="487"/>
      <c r="F602" s="535"/>
      <c r="G602" s="535"/>
      <c r="H602" s="535"/>
      <c r="I602" s="535"/>
      <c r="J602" s="535"/>
      <c r="K602" s="565" t="s">
        <v>123</v>
      </c>
    </row>
    <row r="603" spans="1:11" ht="24" customHeight="1">
      <c r="A603" s="331" t="s">
        <v>171</v>
      </c>
      <c r="B603" s="330" t="s">
        <v>172</v>
      </c>
      <c r="C603" s="322" t="s">
        <v>100</v>
      </c>
      <c r="D603" s="322" t="s">
        <v>56</v>
      </c>
      <c r="E603" s="322"/>
      <c r="F603" s="532">
        <v>0.02</v>
      </c>
      <c r="G603" s="532">
        <v>0.13</v>
      </c>
      <c r="H603" s="532">
        <v>0.27</v>
      </c>
      <c r="I603" s="532">
        <v>0.34</v>
      </c>
      <c r="J603" s="532">
        <v>0.35</v>
      </c>
    </row>
    <row r="604" spans="1:11" ht="24" customHeight="1">
      <c r="A604" s="331" t="s">
        <v>306</v>
      </c>
      <c r="B604" s="330" t="s">
        <v>307</v>
      </c>
      <c r="C604" s="322" t="s">
        <v>100</v>
      </c>
      <c r="D604" s="322" t="s">
        <v>56</v>
      </c>
      <c r="E604" s="322"/>
      <c r="F604" s="532"/>
      <c r="G604" s="532"/>
      <c r="H604" s="532"/>
      <c r="I604" s="532"/>
      <c r="J604" s="532"/>
    </row>
    <row r="605" spans="1:11" s="328" customFormat="1" ht="24" customHeight="1">
      <c r="A605" s="331" t="s">
        <v>177</v>
      </c>
      <c r="B605" s="330" t="s">
        <v>178</v>
      </c>
      <c r="C605" s="322" t="s">
        <v>100</v>
      </c>
      <c r="D605" s="322" t="s">
        <v>56</v>
      </c>
      <c r="E605" s="532">
        <v>20</v>
      </c>
      <c r="F605" s="532"/>
      <c r="G605" s="532"/>
      <c r="H605" s="532"/>
      <c r="I605" s="532"/>
      <c r="J605" s="532"/>
      <c r="K605" s="525"/>
    </row>
    <row r="606" spans="1:11" s="328" customFormat="1" ht="24" customHeight="1">
      <c r="A606" s="331" t="s">
        <v>179</v>
      </c>
      <c r="B606" s="330" t="s">
        <v>180</v>
      </c>
      <c r="C606" s="322" t="s">
        <v>122</v>
      </c>
      <c r="D606" s="322" t="s">
        <v>56</v>
      </c>
      <c r="E606" s="322"/>
      <c r="F606" s="532">
        <v>181</v>
      </c>
      <c r="G606" s="532">
        <v>181</v>
      </c>
      <c r="H606" s="532">
        <v>181</v>
      </c>
      <c r="I606" s="532">
        <v>181</v>
      </c>
      <c r="J606" s="532">
        <v>181</v>
      </c>
      <c r="K606" s="525"/>
    </row>
    <row r="607" spans="1:11" s="328" customFormat="1" ht="24" customHeight="1">
      <c r="A607" s="331" t="s">
        <v>181</v>
      </c>
      <c r="B607" s="330" t="s">
        <v>182</v>
      </c>
      <c r="C607" s="322" t="s">
        <v>122</v>
      </c>
      <c r="D607" s="322" t="s">
        <v>56</v>
      </c>
      <c r="E607" s="322"/>
      <c r="F607" s="532">
        <v>1414</v>
      </c>
      <c r="G607" s="532">
        <v>1414</v>
      </c>
      <c r="H607" s="532">
        <v>1414</v>
      </c>
      <c r="I607" s="532">
        <v>1414</v>
      </c>
      <c r="J607" s="532">
        <v>1414</v>
      </c>
      <c r="K607" s="525"/>
    </row>
    <row r="608" spans="1:11" s="328" customFormat="1" ht="24" customHeight="1">
      <c r="A608" s="331" t="s">
        <v>183</v>
      </c>
      <c r="B608" s="330" t="s">
        <v>184</v>
      </c>
      <c r="C608" s="322" t="s">
        <v>185</v>
      </c>
      <c r="D608" s="322" t="s">
        <v>56</v>
      </c>
      <c r="E608" s="322"/>
      <c r="F608" s="487"/>
      <c r="G608" s="487"/>
      <c r="H608" s="487"/>
      <c r="I608" s="487"/>
      <c r="J608" s="487"/>
      <c r="K608" s="565" t="s">
        <v>123</v>
      </c>
    </row>
    <row r="609" spans="1:12" s="328" customFormat="1" ht="24" customHeight="1">
      <c r="A609" s="331" t="s">
        <v>186</v>
      </c>
      <c r="B609" s="330" t="s">
        <v>184</v>
      </c>
      <c r="C609" s="322" t="s">
        <v>185</v>
      </c>
      <c r="D609" s="322" t="s">
        <v>56</v>
      </c>
      <c r="E609" s="322"/>
      <c r="F609" s="487"/>
      <c r="G609" s="487"/>
      <c r="H609" s="487"/>
      <c r="I609" s="487"/>
      <c r="J609" s="487"/>
      <c r="K609" s="565" t="s">
        <v>123</v>
      </c>
    </row>
    <row r="610" spans="1:12" s="328" customFormat="1" ht="24" customHeight="1">
      <c r="A610" s="331" t="s">
        <v>187</v>
      </c>
      <c r="B610" s="330" t="s">
        <v>184</v>
      </c>
      <c r="C610" s="322" t="s">
        <v>185</v>
      </c>
      <c r="D610" s="322" t="s">
        <v>56</v>
      </c>
      <c r="E610" s="322"/>
      <c r="F610" s="487"/>
      <c r="G610" s="487"/>
      <c r="H610" s="487"/>
      <c r="I610" s="487"/>
      <c r="J610" s="487"/>
      <c r="K610" s="565" t="s">
        <v>123</v>
      </c>
    </row>
    <row r="611" spans="1:12" s="328" customFormat="1" ht="24" customHeight="1">
      <c r="A611" s="331" t="s">
        <v>188</v>
      </c>
      <c r="B611" s="330" t="s">
        <v>288</v>
      </c>
      <c r="C611" s="322" t="s">
        <v>100</v>
      </c>
      <c r="D611" s="322" t="s">
        <v>56</v>
      </c>
      <c r="E611" s="322"/>
      <c r="F611" s="532">
        <v>1.2</v>
      </c>
      <c r="G611" s="532">
        <v>1.2</v>
      </c>
      <c r="H611" s="532">
        <v>1.2</v>
      </c>
      <c r="I611" s="532">
        <v>1.2</v>
      </c>
      <c r="J611" s="532">
        <v>1.2</v>
      </c>
      <c r="K611" s="525"/>
    </row>
    <row r="612" spans="1:12" ht="24" customHeight="1">
      <c r="A612" s="331" t="s">
        <v>190</v>
      </c>
      <c r="B612" s="330" t="s">
        <v>191</v>
      </c>
      <c r="C612" s="322" t="s">
        <v>100</v>
      </c>
      <c r="D612" s="322" t="s">
        <v>56</v>
      </c>
      <c r="E612" s="322"/>
      <c r="F612" s="487"/>
      <c r="G612" s="487"/>
      <c r="H612" s="487"/>
      <c r="I612" s="487"/>
      <c r="J612" s="487"/>
      <c r="K612" s="565" t="s">
        <v>123</v>
      </c>
    </row>
    <row r="613" spans="1:12" ht="24" customHeight="1">
      <c r="A613" s="331" t="s">
        <v>192</v>
      </c>
      <c r="B613" s="330" t="s">
        <v>193</v>
      </c>
      <c r="C613" s="322" t="s">
        <v>100</v>
      </c>
      <c r="D613" s="322" t="s">
        <v>56</v>
      </c>
      <c r="E613" s="322"/>
      <c r="F613" s="532">
        <v>0</v>
      </c>
      <c r="G613" s="532">
        <v>0</v>
      </c>
      <c r="H613" s="532">
        <v>0</v>
      </c>
      <c r="I613" s="532">
        <v>0</v>
      </c>
      <c r="J613" s="532">
        <v>0</v>
      </c>
      <c r="K613" s="525"/>
      <c r="L613" s="330"/>
    </row>
    <row r="614" spans="1:12" ht="24" customHeight="1">
      <c r="A614" s="331" t="s">
        <v>192</v>
      </c>
      <c r="B614" s="330" t="s">
        <v>194</v>
      </c>
      <c r="C614" s="322" t="s">
        <v>100</v>
      </c>
      <c r="D614" s="322" t="s">
        <v>56</v>
      </c>
      <c r="E614" s="322"/>
      <c r="F614" s="532">
        <v>0</v>
      </c>
      <c r="G614" s="532">
        <v>0</v>
      </c>
      <c r="H614" s="532">
        <v>0</v>
      </c>
      <c r="I614" s="532">
        <v>0</v>
      </c>
      <c r="J614" s="532">
        <v>0</v>
      </c>
      <c r="K614" s="525"/>
      <c r="L614" s="330"/>
    </row>
    <row r="615" spans="1:12" ht="24" customHeight="1">
      <c r="A615" s="331" t="s">
        <v>192</v>
      </c>
      <c r="B615" s="330" t="s">
        <v>195</v>
      </c>
      <c r="C615" s="322" t="s">
        <v>100</v>
      </c>
      <c r="D615" s="322" t="s">
        <v>56</v>
      </c>
      <c r="E615" s="322"/>
      <c r="F615" s="532">
        <v>0</v>
      </c>
      <c r="G615" s="532">
        <v>0</v>
      </c>
      <c r="H615" s="532">
        <v>0</v>
      </c>
      <c r="I615" s="532">
        <v>0</v>
      </c>
      <c r="J615" s="532">
        <v>0</v>
      </c>
      <c r="K615" s="525"/>
      <c r="L615" s="330"/>
    </row>
    <row r="616" spans="1:12" ht="24" customHeight="1">
      <c r="A616" s="331" t="s">
        <v>192</v>
      </c>
      <c r="B616" s="330" t="s">
        <v>196</v>
      </c>
      <c r="C616" s="322" t="s">
        <v>100</v>
      </c>
      <c r="D616" s="322" t="s">
        <v>56</v>
      </c>
      <c r="E616" s="322"/>
      <c r="F616" s="532">
        <v>0</v>
      </c>
      <c r="G616" s="532">
        <v>0</v>
      </c>
      <c r="H616" s="532">
        <v>0</v>
      </c>
      <c r="I616" s="532">
        <v>0</v>
      </c>
      <c r="J616" s="532">
        <v>0</v>
      </c>
      <c r="K616" s="525"/>
      <c r="L616" s="330"/>
    </row>
    <row r="617" spans="1:12" ht="24" customHeight="1">
      <c r="A617" s="331" t="s">
        <v>192</v>
      </c>
      <c r="B617" s="330" t="s">
        <v>197</v>
      </c>
      <c r="C617" s="322" t="s">
        <v>100</v>
      </c>
      <c r="D617" s="322" t="s">
        <v>56</v>
      </c>
      <c r="E617" s="322"/>
      <c r="F617" s="532">
        <v>0</v>
      </c>
      <c r="G617" s="532">
        <v>0</v>
      </c>
      <c r="H617" s="532">
        <v>0</v>
      </c>
      <c r="I617" s="532">
        <v>0</v>
      </c>
      <c r="J617" s="532">
        <v>0</v>
      </c>
      <c r="K617" s="525"/>
      <c r="L617" s="330"/>
    </row>
    <row r="618" spans="1:12" ht="24" customHeight="1">
      <c r="A618" s="331" t="s">
        <v>192</v>
      </c>
      <c r="B618" s="330" t="s">
        <v>308</v>
      </c>
      <c r="C618" s="322" t="s">
        <v>100</v>
      </c>
      <c r="D618" s="322" t="s">
        <v>56</v>
      </c>
      <c r="E618" s="322"/>
      <c r="F618" s="532">
        <v>0</v>
      </c>
      <c r="G618" s="532">
        <v>0</v>
      </c>
      <c r="H618" s="532">
        <v>0</v>
      </c>
      <c r="I618" s="532">
        <v>0</v>
      </c>
      <c r="J618" s="532">
        <v>0</v>
      </c>
      <c r="K618" s="525"/>
      <c r="L618" s="330"/>
    </row>
    <row r="619" spans="1:12" ht="24" customHeight="1">
      <c r="A619" s="331" t="s">
        <v>192</v>
      </c>
      <c r="B619" s="330" t="s">
        <v>199</v>
      </c>
      <c r="C619" s="322" t="s">
        <v>100</v>
      </c>
      <c r="D619" s="322" t="s">
        <v>56</v>
      </c>
      <c r="E619" s="322"/>
      <c r="F619" s="532">
        <v>0</v>
      </c>
      <c r="G619" s="532">
        <v>0</v>
      </c>
      <c r="H619" s="532">
        <v>0</v>
      </c>
      <c r="I619" s="532">
        <v>0</v>
      </c>
      <c r="J619" s="532">
        <v>0</v>
      </c>
      <c r="K619" s="525"/>
      <c r="L619" s="330"/>
    </row>
    <row r="620" spans="1:12" ht="24" customHeight="1">
      <c r="A620" s="331" t="s">
        <v>192</v>
      </c>
      <c r="B620" s="330" t="s">
        <v>200</v>
      </c>
      <c r="C620" s="322" t="s">
        <v>100</v>
      </c>
      <c r="D620" s="322" t="s">
        <v>56</v>
      </c>
      <c r="E620" s="322"/>
      <c r="F620" s="532">
        <v>0</v>
      </c>
      <c r="G620" s="532">
        <v>0</v>
      </c>
      <c r="H620" s="532">
        <v>0</v>
      </c>
      <c r="I620" s="532">
        <v>0</v>
      </c>
      <c r="J620" s="532">
        <v>0</v>
      </c>
      <c r="K620" s="525"/>
      <c r="L620" s="330"/>
    </row>
    <row r="621" spans="1:12" ht="24" customHeight="1">
      <c r="A621" s="331" t="s">
        <v>192</v>
      </c>
      <c r="B621" s="330" t="s">
        <v>201</v>
      </c>
      <c r="C621" s="322" t="s">
        <v>100</v>
      </c>
      <c r="D621" s="322" t="s">
        <v>56</v>
      </c>
      <c r="E621" s="322"/>
      <c r="F621" s="532">
        <v>0</v>
      </c>
      <c r="G621" s="532">
        <v>0</v>
      </c>
      <c r="H621" s="532">
        <v>0</v>
      </c>
      <c r="I621" s="532">
        <v>0</v>
      </c>
      <c r="J621" s="532">
        <v>0</v>
      </c>
      <c r="K621" s="525"/>
      <c r="L621" s="330"/>
    </row>
    <row r="622" spans="1:12" ht="24" customHeight="1">
      <c r="A622" s="331" t="s">
        <v>192</v>
      </c>
      <c r="B622" s="330" t="s">
        <v>202</v>
      </c>
      <c r="C622" s="322" t="s">
        <v>100</v>
      </c>
      <c r="D622" s="322" t="s">
        <v>56</v>
      </c>
      <c r="E622" s="322"/>
      <c r="F622" s="532">
        <v>0</v>
      </c>
      <c r="G622" s="532">
        <v>0</v>
      </c>
      <c r="H622" s="532">
        <v>0</v>
      </c>
      <c r="I622" s="532">
        <v>0</v>
      </c>
      <c r="J622" s="532">
        <v>0</v>
      </c>
      <c r="K622" s="525"/>
      <c r="L622" s="330"/>
    </row>
    <row r="623" spans="1:12" ht="24" customHeight="1">
      <c r="A623" s="331" t="s">
        <v>192</v>
      </c>
      <c r="B623" s="330" t="s">
        <v>309</v>
      </c>
      <c r="C623" s="322" t="s">
        <v>100</v>
      </c>
      <c r="D623" s="322" t="s">
        <v>56</v>
      </c>
      <c r="E623" s="322"/>
      <c r="F623" s="532">
        <v>0</v>
      </c>
      <c r="G623" s="532">
        <v>0</v>
      </c>
      <c r="H623" s="532">
        <v>0</v>
      </c>
      <c r="I623" s="532">
        <v>0</v>
      </c>
      <c r="J623" s="532">
        <v>0</v>
      </c>
      <c r="K623" s="525"/>
      <c r="L623" s="330"/>
    </row>
    <row r="624" spans="1:12" ht="24" customHeight="1">
      <c r="A624" s="331" t="s">
        <v>192</v>
      </c>
      <c r="B624" s="330" t="s">
        <v>310</v>
      </c>
      <c r="C624" s="322" t="s">
        <v>100</v>
      </c>
      <c r="D624" s="322" t="s">
        <v>56</v>
      </c>
      <c r="E624" s="322"/>
      <c r="F624" s="532">
        <v>0</v>
      </c>
      <c r="G624" s="532">
        <v>0</v>
      </c>
      <c r="H624" s="532">
        <v>0</v>
      </c>
      <c r="I624" s="532">
        <v>0</v>
      </c>
      <c r="J624" s="532">
        <v>0</v>
      </c>
      <c r="K624" s="525"/>
      <c r="L624" s="330"/>
    </row>
    <row r="625" spans="1:63" ht="24" customHeight="1">
      <c r="A625" s="331" t="s">
        <v>192</v>
      </c>
      <c r="B625" s="330" t="s">
        <v>311</v>
      </c>
      <c r="C625" s="322" t="s">
        <v>100</v>
      </c>
      <c r="D625" s="322" t="s">
        <v>56</v>
      </c>
      <c r="E625" s="322"/>
      <c r="F625" s="532">
        <v>0</v>
      </c>
      <c r="G625" s="532">
        <v>0</v>
      </c>
      <c r="H625" s="532">
        <v>0</v>
      </c>
      <c r="I625" s="532">
        <v>0</v>
      </c>
      <c r="J625" s="532">
        <v>0</v>
      </c>
      <c r="K625" s="525"/>
      <c r="L625" s="330"/>
    </row>
    <row r="626" spans="1:63" ht="24" customHeight="1">
      <c r="A626" s="331" t="s">
        <v>192</v>
      </c>
      <c r="B626" s="330" t="s">
        <v>312</v>
      </c>
      <c r="C626" s="322" t="s">
        <v>100</v>
      </c>
      <c r="D626" s="322" t="s">
        <v>56</v>
      </c>
      <c r="E626" s="322"/>
      <c r="F626" s="532">
        <v>0</v>
      </c>
      <c r="G626" s="532">
        <v>0</v>
      </c>
      <c r="H626" s="532">
        <v>0</v>
      </c>
      <c r="I626" s="532">
        <v>0</v>
      </c>
      <c r="J626" s="532">
        <v>0</v>
      </c>
      <c r="K626" s="525"/>
    </row>
    <row r="627" spans="1:63" ht="24" customHeight="1">
      <c r="A627" s="331" t="s">
        <v>192</v>
      </c>
      <c r="B627" s="330" t="s">
        <v>204</v>
      </c>
      <c r="C627" s="322" t="s">
        <v>100</v>
      </c>
      <c r="D627" s="322" t="s">
        <v>56</v>
      </c>
      <c r="E627" s="322"/>
      <c r="F627" s="532">
        <v>0</v>
      </c>
      <c r="G627" s="532">
        <v>0</v>
      </c>
      <c r="H627" s="532">
        <v>0</v>
      </c>
      <c r="I627" s="532">
        <v>0</v>
      </c>
      <c r="J627" s="532">
        <v>0</v>
      </c>
      <c r="K627" s="525"/>
    </row>
    <row r="628" spans="1:63" ht="24" customHeight="1">
      <c r="A628" s="331" t="s">
        <v>192</v>
      </c>
      <c r="B628" s="330" t="s">
        <v>205</v>
      </c>
      <c r="C628" s="322" t="s">
        <v>100</v>
      </c>
      <c r="D628" s="322" t="s">
        <v>56</v>
      </c>
      <c r="E628" s="322"/>
      <c r="F628" s="532">
        <v>0</v>
      </c>
      <c r="G628" s="532">
        <v>0</v>
      </c>
      <c r="H628" s="532">
        <v>0</v>
      </c>
      <c r="I628" s="532">
        <v>0</v>
      </c>
      <c r="J628" s="532">
        <v>0</v>
      </c>
      <c r="K628" s="525"/>
    </row>
    <row r="629" spans="1:63" ht="24" customHeight="1">
      <c r="A629" s="331" t="s">
        <v>192</v>
      </c>
      <c r="B629" s="330" t="s">
        <v>206</v>
      </c>
      <c r="C629" s="322" t="s">
        <v>100</v>
      </c>
      <c r="D629" s="322" t="s">
        <v>56</v>
      </c>
      <c r="E629" s="322"/>
      <c r="F629" s="532">
        <v>0</v>
      </c>
      <c r="G629" s="532">
        <v>0</v>
      </c>
      <c r="H629" s="532">
        <v>0</v>
      </c>
      <c r="I629" s="532">
        <v>0</v>
      </c>
      <c r="J629" s="532">
        <v>0</v>
      </c>
      <c r="K629" s="525"/>
    </row>
    <row r="630" spans="1:63" s="328" customFormat="1" ht="24" customHeight="1">
      <c r="A630" s="171" t="s">
        <v>207</v>
      </c>
      <c r="B630" s="330" t="s">
        <v>208</v>
      </c>
      <c r="C630" s="322" t="s">
        <v>100</v>
      </c>
      <c r="D630" s="322" t="s">
        <v>56</v>
      </c>
      <c r="E630" s="322"/>
      <c r="F630" s="532">
        <v>464.1</v>
      </c>
      <c r="G630" s="532">
        <v>464.1</v>
      </c>
      <c r="H630" s="532">
        <v>464.1</v>
      </c>
      <c r="I630" s="532">
        <v>464.1</v>
      </c>
      <c r="J630" s="532">
        <v>464.1</v>
      </c>
      <c r="K630" s="523"/>
      <c r="L630" s="324"/>
      <c r="M630" s="324"/>
      <c r="N630" s="322"/>
      <c r="O630" s="340"/>
      <c r="P630" s="340"/>
      <c r="Q630" s="340"/>
      <c r="R630" s="340"/>
      <c r="S630" s="340"/>
      <c r="T630" s="324"/>
      <c r="U630" s="324"/>
      <c r="V630" s="324"/>
      <c r="W630" s="322"/>
      <c r="X630" s="340"/>
      <c r="Y630" s="340"/>
      <c r="Z630" s="340"/>
      <c r="AA630" s="340"/>
      <c r="AB630" s="340"/>
      <c r="AC630" s="324"/>
      <c r="AD630" s="322"/>
      <c r="AE630" s="340"/>
      <c r="AF630" s="340"/>
      <c r="AG630" s="340"/>
      <c r="AH630" s="340"/>
      <c r="AI630" s="340"/>
      <c r="AJ630" s="324"/>
      <c r="AK630" s="322"/>
      <c r="AL630" s="340"/>
      <c r="AM630" s="340"/>
      <c r="AN630" s="340"/>
      <c r="AO630" s="340"/>
      <c r="AP630" s="340"/>
      <c r="AQ630" s="324"/>
      <c r="AR630" s="322"/>
      <c r="AS630" s="340"/>
      <c r="AT630" s="340"/>
      <c r="AU630" s="340"/>
      <c r="AV630" s="340"/>
      <c r="AW630" s="340"/>
      <c r="AX630" s="324"/>
      <c r="AY630" s="322"/>
      <c r="AZ630" s="340"/>
      <c r="BA630" s="340"/>
      <c r="BB630" s="340"/>
      <c r="BC630" s="340"/>
      <c r="BD630" s="340"/>
      <c r="BE630" s="324"/>
      <c r="BF630" s="322"/>
      <c r="BG630" s="340"/>
      <c r="BH630" s="340"/>
      <c r="BI630" s="340"/>
      <c r="BJ630" s="340"/>
      <c r="BK630" s="340"/>
    </row>
    <row r="631" spans="1:63" s="328" customFormat="1" ht="24" customHeight="1">
      <c r="A631" s="191" t="s">
        <v>209</v>
      </c>
      <c r="B631" s="330" t="s">
        <v>210</v>
      </c>
      <c r="C631" s="322" t="s">
        <v>211</v>
      </c>
      <c r="D631" s="322" t="s">
        <v>56</v>
      </c>
      <c r="E631" s="322"/>
      <c r="F631" s="532">
        <v>9.1300000000000008</v>
      </c>
      <c r="G631" s="532">
        <v>9.1300000000000008</v>
      </c>
      <c r="H631" s="532">
        <v>9.1300000000000008</v>
      </c>
      <c r="I631" s="532">
        <v>9.1300000000000008</v>
      </c>
      <c r="J631" s="532">
        <v>9.1300000000000008</v>
      </c>
      <c r="K631" s="525"/>
    </row>
    <row r="632" spans="1:63" s="328" customFormat="1" ht="24" customHeight="1">
      <c r="A632" s="191" t="s">
        <v>212</v>
      </c>
      <c r="B632" s="330" t="s">
        <v>213</v>
      </c>
      <c r="C632" s="322" t="s">
        <v>100</v>
      </c>
      <c r="D632" s="322" t="s">
        <v>56</v>
      </c>
      <c r="E632" s="322"/>
      <c r="F632" s="532">
        <v>0.78</v>
      </c>
      <c r="G632" s="532">
        <v>0.78</v>
      </c>
      <c r="H632" s="532">
        <v>0.78</v>
      </c>
      <c r="I632" s="532">
        <v>0.78</v>
      </c>
      <c r="J632" s="532">
        <v>0.78</v>
      </c>
      <c r="K632" s="525"/>
    </row>
    <row r="633" spans="1:63" s="328" customFormat="1" ht="24" customHeight="1">
      <c r="A633" s="191" t="s">
        <v>214</v>
      </c>
      <c r="B633" s="330" t="s">
        <v>215</v>
      </c>
      <c r="C633" s="322" t="s">
        <v>100</v>
      </c>
      <c r="D633" s="322" t="s">
        <v>56</v>
      </c>
      <c r="E633" s="322"/>
      <c r="F633" s="532">
        <v>9.77</v>
      </c>
      <c r="G633" s="532">
        <v>9.77</v>
      </c>
      <c r="H633" s="532">
        <v>9.77</v>
      </c>
      <c r="I633" s="532">
        <v>9.77</v>
      </c>
      <c r="J633" s="532">
        <v>9.77</v>
      </c>
      <c r="K633" s="525"/>
    </row>
    <row r="634" spans="1:63" s="328" customFormat="1" ht="24" customHeight="1">
      <c r="A634" s="191" t="s">
        <v>216</v>
      </c>
      <c r="B634" s="330" t="s">
        <v>217</v>
      </c>
      <c r="C634" s="322" t="s">
        <v>211</v>
      </c>
      <c r="D634" s="322" t="s">
        <v>56</v>
      </c>
      <c r="E634" s="322"/>
      <c r="F634" s="532">
        <v>8.7899999999999991</v>
      </c>
      <c r="G634" s="532">
        <v>8.7899999999999991</v>
      </c>
      <c r="H634" s="532">
        <v>8.7899999999999991</v>
      </c>
      <c r="I634" s="532">
        <v>8.7899999999999991</v>
      </c>
      <c r="J634" s="532">
        <v>8.7899999999999991</v>
      </c>
      <c r="K634" s="525"/>
    </row>
    <row r="635" spans="1:63" s="328" customFormat="1" ht="24" customHeight="1">
      <c r="A635" s="191" t="s">
        <v>218</v>
      </c>
      <c r="B635" s="330" t="s">
        <v>219</v>
      </c>
      <c r="C635" s="322" t="s">
        <v>100</v>
      </c>
      <c r="D635" s="322" t="s">
        <v>56</v>
      </c>
      <c r="E635" s="322"/>
      <c r="F635" s="532">
        <v>0.78</v>
      </c>
      <c r="G635" s="532">
        <v>0.78</v>
      </c>
      <c r="H635" s="532">
        <v>0.78</v>
      </c>
      <c r="I635" s="532">
        <v>0.78</v>
      </c>
      <c r="J635" s="532">
        <v>0.78</v>
      </c>
      <c r="K635" s="525"/>
    </row>
    <row r="636" spans="1:63" s="328" customFormat="1" ht="24" customHeight="1">
      <c r="A636" s="191" t="s">
        <v>220</v>
      </c>
      <c r="B636" s="330" t="s">
        <v>221</v>
      </c>
      <c r="C636" s="322" t="s">
        <v>100</v>
      </c>
      <c r="D636" s="322" t="s">
        <v>56</v>
      </c>
      <c r="E636" s="322"/>
      <c r="F636" s="532">
        <v>6.01</v>
      </c>
      <c r="G636" s="532">
        <v>6.01</v>
      </c>
      <c r="H636" s="532">
        <v>6.01</v>
      </c>
      <c r="I636" s="532">
        <v>6.01</v>
      </c>
      <c r="J636" s="532">
        <v>6.01</v>
      </c>
      <c r="K636" s="525"/>
    </row>
    <row r="637" spans="1:63" s="328" customFormat="1" ht="24" customHeight="1">
      <c r="A637" s="171" t="s">
        <v>214</v>
      </c>
      <c r="B637" s="330" t="s">
        <v>222</v>
      </c>
      <c r="C637" s="322" t="s">
        <v>100</v>
      </c>
      <c r="D637" s="322" t="s">
        <v>56</v>
      </c>
      <c r="E637" s="322"/>
      <c r="F637" s="532">
        <v>13.03</v>
      </c>
      <c r="G637" s="532">
        <v>13.03</v>
      </c>
      <c r="H637" s="532">
        <v>13.03</v>
      </c>
      <c r="I637" s="532">
        <v>13.03</v>
      </c>
      <c r="J637" s="532">
        <v>13.03</v>
      </c>
      <c r="K637" s="525"/>
    </row>
    <row r="638" spans="1:63" s="328" customFormat="1" ht="24" customHeight="1">
      <c r="A638" s="171" t="s">
        <v>209</v>
      </c>
      <c r="B638" s="330" t="s">
        <v>223</v>
      </c>
      <c r="C638" s="322" t="s">
        <v>211</v>
      </c>
      <c r="D638" s="322" t="s">
        <v>56</v>
      </c>
      <c r="E638" s="322"/>
      <c r="F638" s="532">
        <v>9.69</v>
      </c>
      <c r="G638" s="532">
        <v>9.69</v>
      </c>
      <c r="H638" s="532">
        <v>9.69</v>
      </c>
      <c r="I638" s="532">
        <v>9.69</v>
      </c>
      <c r="J638" s="532">
        <v>9.69</v>
      </c>
      <c r="K638" s="525"/>
    </row>
    <row r="639" spans="1:63" s="328" customFormat="1" ht="24" customHeight="1">
      <c r="A639" s="171" t="s">
        <v>212</v>
      </c>
      <c r="B639" s="330" t="s">
        <v>224</v>
      </c>
      <c r="C639" s="322" t="s">
        <v>100</v>
      </c>
      <c r="D639" s="322" t="s">
        <v>56</v>
      </c>
      <c r="E639" s="322"/>
      <c r="F639" s="532">
        <v>0.78</v>
      </c>
      <c r="G639" s="532">
        <v>0.78</v>
      </c>
      <c r="H639" s="532">
        <v>0.78</v>
      </c>
      <c r="I639" s="532">
        <v>0.78</v>
      </c>
      <c r="J639" s="532">
        <v>0.78</v>
      </c>
      <c r="K639" s="525"/>
    </row>
    <row r="640" spans="1:63" s="328" customFormat="1" ht="24" customHeight="1">
      <c r="A640" s="171" t="s">
        <v>216</v>
      </c>
      <c r="B640" s="330" t="s">
        <v>225</v>
      </c>
      <c r="C640" s="322" t="s">
        <v>211</v>
      </c>
      <c r="D640" s="322" t="s">
        <v>56</v>
      </c>
      <c r="E640" s="322"/>
      <c r="F640" s="532">
        <v>9</v>
      </c>
      <c r="G640" s="532">
        <v>9</v>
      </c>
      <c r="H640" s="532">
        <v>9</v>
      </c>
      <c r="I640" s="532">
        <v>9</v>
      </c>
      <c r="J640" s="532">
        <v>9</v>
      </c>
      <c r="K640" s="525"/>
    </row>
    <row r="641" spans="1:63" s="328" customFormat="1" ht="24" customHeight="1">
      <c r="A641" s="171" t="s">
        <v>218</v>
      </c>
      <c r="B641" s="330" t="s">
        <v>226</v>
      </c>
      <c r="C641" s="322" t="s">
        <v>100</v>
      </c>
      <c r="D641" s="322" t="s">
        <v>56</v>
      </c>
      <c r="E641" s="322"/>
      <c r="F641" s="532">
        <v>0.78</v>
      </c>
      <c r="G641" s="532">
        <v>0.78</v>
      </c>
      <c r="H641" s="532">
        <v>0.78</v>
      </c>
      <c r="I641" s="532">
        <v>0.78</v>
      </c>
      <c r="J641" s="532">
        <v>0.78</v>
      </c>
      <c r="K641" s="525"/>
    </row>
    <row r="642" spans="1:63" s="328" customFormat="1" ht="24" customHeight="1">
      <c r="A642" s="171" t="s">
        <v>209</v>
      </c>
      <c r="B642" s="330" t="s">
        <v>227</v>
      </c>
      <c r="C642" s="322" t="s">
        <v>211</v>
      </c>
      <c r="D642" s="322" t="s">
        <v>56</v>
      </c>
      <c r="E642" s="322"/>
      <c r="F642" s="532">
        <v>9.2899999999999991</v>
      </c>
      <c r="G642" s="532">
        <v>9.2899999999999991</v>
      </c>
      <c r="H642" s="532">
        <v>9.2899999999999991</v>
      </c>
      <c r="I642" s="532">
        <v>9.2899999999999991</v>
      </c>
      <c r="J642" s="532">
        <v>9.2899999999999991</v>
      </c>
      <c r="K642" s="525"/>
    </row>
    <row r="643" spans="1:63" s="328" customFormat="1" ht="24" customHeight="1">
      <c r="A643" s="171" t="s">
        <v>212</v>
      </c>
      <c r="B643" s="330" t="s">
        <v>228</v>
      </c>
      <c r="C643" s="322" t="s">
        <v>100</v>
      </c>
      <c r="D643" s="322" t="s">
        <v>56</v>
      </c>
      <c r="E643" s="322"/>
      <c r="F643" s="532">
        <v>0.78</v>
      </c>
      <c r="G643" s="532">
        <v>0.78</v>
      </c>
      <c r="H643" s="532">
        <v>0.78</v>
      </c>
      <c r="I643" s="532">
        <v>0.78</v>
      </c>
      <c r="J643" s="532">
        <v>0.78</v>
      </c>
      <c r="K643" s="525"/>
    </row>
    <row r="644" spans="1:63" s="328" customFormat="1" ht="24" customHeight="1">
      <c r="A644" s="171" t="s">
        <v>216</v>
      </c>
      <c r="B644" s="330" t="s">
        <v>229</v>
      </c>
      <c r="C644" s="322" t="s">
        <v>211</v>
      </c>
      <c r="D644" s="322" t="s">
        <v>56</v>
      </c>
      <c r="E644" s="322"/>
      <c r="F644" s="532">
        <v>8.8800000000000008</v>
      </c>
      <c r="G644" s="532">
        <v>8.8800000000000008</v>
      </c>
      <c r="H644" s="532">
        <v>8.8800000000000008</v>
      </c>
      <c r="I644" s="532">
        <v>8.8800000000000008</v>
      </c>
      <c r="J644" s="532">
        <v>8.8800000000000008</v>
      </c>
      <c r="K644" s="525"/>
    </row>
    <row r="645" spans="1:63" s="328" customFormat="1" ht="24" customHeight="1">
      <c r="A645" s="171" t="s">
        <v>218</v>
      </c>
      <c r="B645" s="330" t="s">
        <v>230</v>
      </c>
      <c r="C645" s="322" t="s">
        <v>100</v>
      </c>
      <c r="D645" s="322" t="s">
        <v>56</v>
      </c>
      <c r="E645" s="322"/>
      <c r="F645" s="532">
        <v>0.78</v>
      </c>
      <c r="G645" s="532">
        <v>0.78</v>
      </c>
      <c r="H645" s="532">
        <v>0.78</v>
      </c>
      <c r="I645" s="532">
        <v>0.78</v>
      </c>
      <c r="J645" s="532">
        <v>0.78</v>
      </c>
      <c r="K645" s="525"/>
    </row>
    <row r="646" spans="1:63" s="328" customFormat="1" ht="24" customHeight="1">
      <c r="A646" s="171" t="s">
        <v>220</v>
      </c>
      <c r="B646" s="330" t="s">
        <v>231</v>
      </c>
      <c r="C646" s="322" t="s">
        <v>100</v>
      </c>
      <c r="D646" s="322" t="s">
        <v>56</v>
      </c>
      <c r="E646" s="322"/>
      <c r="F646" s="532">
        <v>5.21</v>
      </c>
      <c r="G646" s="532">
        <v>5.21</v>
      </c>
      <c r="H646" s="532">
        <v>5.21</v>
      </c>
      <c r="I646" s="532">
        <v>5.21</v>
      </c>
      <c r="J646" s="532">
        <v>5.21</v>
      </c>
      <c r="K646" s="525"/>
    </row>
    <row r="647" spans="1:63" s="328" customFormat="1" ht="24" customHeight="1">
      <c r="A647" s="171" t="s">
        <v>214</v>
      </c>
      <c r="B647" s="330" t="s">
        <v>232</v>
      </c>
      <c r="C647" s="322" t="s">
        <v>100</v>
      </c>
      <c r="D647" s="322" t="s">
        <v>56</v>
      </c>
      <c r="E647" s="322"/>
      <c r="F647" s="532">
        <v>7.82</v>
      </c>
      <c r="G647" s="532">
        <v>7.82</v>
      </c>
      <c r="H647" s="532">
        <v>7.82</v>
      </c>
      <c r="I647" s="532">
        <v>7.82</v>
      </c>
      <c r="J647" s="532">
        <v>7.82</v>
      </c>
      <c r="K647" s="525"/>
    </row>
    <row r="648" spans="1:63" s="328" customFormat="1" ht="24" customHeight="1">
      <c r="A648" s="171" t="s">
        <v>218</v>
      </c>
      <c r="B648" s="330" t="s">
        <v>233</v>
      </c>
      <c r="C648" s="322" t="s">
        <v>100</v>
      </c>
      <c r="D648" s="322" t="s">
        <v>56</v>
      </c>
      <c r="E648" s="322"/>
      <c r="F648" s="532">
        <v>2.35</v>
      </c>
      <c r="G648" s="532">
        <v>2.35</v>
      </c>
      <c r="H648" s="532">
        <v>2.35</v>
      </c>
      <c r="I648" s="532">
        <v>2.35</v>
      </c>
      <c r="J648" s="532">
        <v>2.35</v>
      </c>
      <c r="K648" s="525"/>
    </row>
    <row r="649" spans="1:63" s="328" customFormat="1" ht="24" customHeight="1">
      <c r="A649" s="171" t="s">
        <v>234</v>
      </c>
      <c r="B649" s="330" t="s">
        <v>235</v>
      </c>
      <c r="C649" s="322" t="s">
        <v>211</v>
      </c>
      <c r="D649" s="322" t="s">
        <v>56</v>
      </c>
      <c r="E649" s="322"/>
      <c r="F649" s="532">
        <v>3.5</v>
      </c>
      <c r="G649" s="532">
        <v>3.5</v>
      </c>
      <c r="H649" s="532">
        <v>3.5</v>
      </c>
      <c r="I649" s="532">
        <v>3.5</v>
      </c>
      <c r="J649" s="532">
        <v>3.5</v>
      </c>
      <c r="K649" s="525"/>
    </row>
    <row r="650" spans="1:63" s="328" customFormat="1" ht="24" customHeight="1">
      <c r="A650" s="171" t="s">
        <v>236</v>
      </c>
      <c r="B650" s="330" t="s">
        <v>237</v>
      </c>
      <c r="C650" s="322" t="s">
        <v>100</v>
      </c>
      <c r="D650" s="322" t="s">
        <v>56</v>
      </c>
      <c r="E650" s="322"/>
      <c r="F650" s="532">
        <v>1.56</v>
      </c>
      <c r="G650" s="532">
        <v>1.56</v>
      </c>
      <c r="H650" s="532">
        <v>1.56</v>
      </c>
      <c r="I650" s="532">
        <v>1.56</v>
      </c>
      <c r="J650" s="532">
        <v>1.56</v>
      </c>
      <c r="K650" s="525"/>
    </row>
    <row r="651" spans="1:63" s="328" customFormat="1" ht="24" customHeight="1">
      <c r="A651" s="171" t="s">
        <v>238</v>
      </c>
      <c r="B651" s="330" t="s">
        <v>239</v>
      </c>
      <c r="C651" s="322" t="s">
        <v>240</v>
      </c>
      <c r="D651" s="322" t="s">
        <v>56</v>
      </c>
      <c r="E651" s="322"/>
      <c r="F651" s="532">
        <f>549*60</f>
        <v>32940</v>
      </c>
      <c r="G651" s="532">
        <f t="shared" ref="G651:J651" si="20">549*60</f>
        <v>32940</v>
      </c>
      <c r="H651" s="532">
        <f t="shared" si="20"/>
        <v>32940</v>
      </c>
      <c r="I651" s="532">
        <f t="shared" si="20"/>
        <v>32940</v>
      </c>
      <c r="J651" s="532">
        <f t="shared" si="20"/>
        <v>32940</v>
      </c>
      <c r="K651" s="525"/>
    </row>
    <row r="652" spans="1:63" s="328" customFormat="1" ht="24" customHeight="1">
      <c r="A652" s="171" t="s">
        <v>241</v>
      </c>
      <c r="B652" s="330" t="s">
        <v>242</v>
      </c>
      <c r="C652" s="322" t="s">
        <v>240</v>
      </c>
      <c r="D652" s="322" t="s">
        <v>56</v>
      </c>
      <c r="E652" s="322"/>
      <c r="F652" s="532">
        <f>13*60</f>
        <v>780</v>
      </c>
      <c r="G652" s="532">
        <f t="shared" ref="G652:J652" si="21">13*60</f>
        <v>780</v>
      </c>
      <c r="H652" s="532">
        <f t="shared" si="21"/>
        <v>780</v>
      </c>
      <c r="I652" s="532">
        <f t="shared" si="21"/>
        <v>780</v>
      </c>
      <c r="J652" s="532">
        <f t="shared" si="21"/>
        <v>780</v>
      </c>
      <c r="K652" s="525"/>
    </row>
    <row r="653" spans="1:63" s="328" customFormat="1" ht="24" customHeight="1">
      <c r="A653" s="171" t="s">
        <v>243</v>
      </c>
      <c r="B653" s="330" t="s">
        <v>244</v>
      </c>
      <c r="C653" s="322" t="s">
        <v>240</v>
      </c>
      <c r="D653" s="322" t="s">
        <v>56</v>
      </c>
      <c r="E653" s="322"/>
      <c r="F653" s="532">
        <f>749*60</f>
        <v>44940</v>
      </c>
      <c r="G653" s="532">
        <f t="shared" ref="G653:J653" si="22">749*60</f>
        <v>44940</v>
      </c>
      <c r="H653" s="532">
        <f t="shared" si="22"/>
        <v>44940</v>
      </c>
      <c r="I653" s="532">
        <f t="shared" si="22"/>
        <v>44940</v>
      </c>
      <c r="J653" s="532">
        <f t="shared" si="22"/>
        <v>44940</v>
      </c>
      <c r="K653" s="525"/>
    </row>
    <row r="654" spans="1:63" s="328" customFormat="1" ht="24" customHeight="1">
      <c r="A654" s="171" t="s">
        <v>245</v>
      </c>
      <c r="B654" s="330" t="s">
        <v>246</v>
      </c>
      <c r="C654" s="322" t="s">
        <v>240</v>
      </c>
      <c r="D654" s="322" t="s">
        <v>56</v>
      </c>
      <c r="E654" s="322"/>
      <c r="F654" s="532">
        <f>18*60</f>
        <v>1080</v>
      </c>
      <c r="G654" s="532">
        <f t="shared" ref="G654:J654" si="23">18*60</f>
        <v>1080</v>
      </c>
      <c r="H654" s="532">
        <f t="shared" si="23"/>
        <v>1080</v>
      </c>
      <c r="I654" s="532">
        <f t="shared" si="23"/>
        <v>1080</v>
      </c>
      <c r="J654" s="532">
        <f t="shared" si="23"/>
        <v>1080</v>
      </c>
      <c r="K654" s="525"/>
    </row>
    <row r="655" spans="1:63" s="328" customFormat="1" ht="24" customHeight="1">
      <c r="A655" s="171" t="s">
        <v>247</v>
      </c>
      <c r="B655" s="330" t="s">
        <v>248</v>
      </c>
      <c r="C655" s="322" t="s">
        <v>100</v>
      </c>
      <c r="D655" s="322" t="s">
        <v>56</v>
      </c>
      <c r="E655" s="322"/>
      <c r="F655" s="532">
        <v>1.17</v>
      </c>
      <c r="G655" s="532">
        <v>1.17</v>
      </c>
      <c r="H655" s="532">
        <v>1.17</v>
      </c>
      <c r="I655" s="532">
        <v>1.17</v>
      </c>
      <c r="J655" s="532">
        <v>1.17</v>
      </c>
      <c r="K655" s="525"/>
    </row>
    <row r="656" spans="1:63" s="328" customFormat="1" ht="24" customHeight="1">
      <c r="A656" s="171" t="s">
        <v>249</v>
      </c>
      <c r="B656" s="330" t="s">
        <v>250</v>
      </c>
      <c r="C656" s="322" t="s">
        <v>100</v>
      </c>
      <c r="D656" s="322" t="s">
        <v>56</v>
      </c>
      <c r="E656" s="322"/>
      <c r="F656" s="532">
        <v>1.17</v>
      </c>
      <c r="G656" s="532">
        <v>1.17</v>
      </c>
      <c r="H656" s="532">
        <v>1.17</v>
      </c>
      <c r="I656" s="532">
        <v>1.17</v>
      </c>
      <c r="J656" s="532">
        <v>1.17</v>
      </c>
      <c r="K656" s="525"/>
      <c r="L656" s="324"/>
      <c r="M656" s="324"/>
      <c r="N656" s="322"/>
      <c r="O656" s="340"/>
      <c r="P656" s="340"/>
      <c r="Q656" s="340"/>
      <c r="R656" s="340"/>
      <c r="S656" s="340"/>
      <c r="T656" s="324"/>
      <c r="U656" s="324"/>
      <c r="V656" s="324"/>
      <c r="W656" s="322"/>
      <c r="X656" s="340"/>
      <c r="Y656" s="340"/>
      <c r="Z656" s="340"/>
      <c r="AA656" s="340"/>
      <c r="AB656" s="340"/>
      <c r="AC656" s="324"/>
      <c r="AD656" s="322"/>
      <c r="AE656" s="340"/>
      <c r="AF656" s="340"/>
      <c r="AG656" s="340"/>
      <c r="AH656" s="340"/>
      <c r="AI656" s="340"/>
      <c r="AJ656" s="324"/>
      <c r="AK656" s="322"/>
      <c r="AL656" s="340"/>
      <c r="AM656" s="340"/>
      <c r="AN656" s="340"/>
      <c r="AO656" s="340"/>
      <c r="AP656" s="340"/>
      <c r="AQ656" s="324"/>
      <c r="AR656" s="322"/>
      <c r="AS656" s="340"/>
      <c r="AT656" s="340"/>
      <c r="AU656" s="340"/>
      <c r="AV656" s="340"/>
      <c r="AW656" s="340"/>
      <c r="AX656" s="324"/>
      <c r="AY656" s="322"/>
      <c r="AZ656" s="340"/>
      <c r="BA656" s="340"/>
      <c r="BB656" s="340"/>
      <c r="BC656" s="340"/>
      <c r="BD656" s="340"/>
      <c r="BE656" s="324"/>
      <c r="BF656" s="322"/>
      <c r="BG656" s="340"/>
      <c r="BH656" s="340"/>
      <c r="BI656" s="340"/>
      <c r="BJ656" s="340"/>
      <c r="BK656" s="340"/>
    </row>
    <row r="657" spans="1:63" s="328" customFormat="1" ht="24" customHeight="1">
      <c r="A657" s="171" t="s">
        <v>251</v>
      </c>
      <c r="B657" s="330" t="s">
        <v>252</v>
      </c>
      <c r="C657" s="322" t="s">
        <v>211</v>
      </c>
      <c r="D657" s="322" t="s">
        <v>56</v>
      </c>
      <c r="E657" s="322"/>
      <c r="F657" s="532">
        <v>0</v>
      </c>
      <c r="G657" s="532">
        <v>0</v>
      </c>
      <c r="H657" s="532">
        <v>0</v>
      </c>
      <c r="I657" s="532">
        <v>0</v>
      </c>
      <c r="J657" s="532">
        <v>0</v>
      </c>
      <c r="K657" s="525"/>
      <c r="L657" s="324"/>
      <c r="M657" s="324"/>
      <c r="N657" s="322"/>
      <c r="O657" s="340"/>
      <c r="P657" s="340"/>
      <c r="Q657" s="340"/>
      <c r="R657" s="340"/>
      <c r="S657" s="340"/>
      <c r="T657" s="324"/>
      <c r="U657" s="324"/>
      <c r="V657" s="324"/>
      <c r="W657" s="322"/>
      <c r="X657" s="340"/>
      <c r="Y657" s="340"/>
      <c r="Z657" s="340"/>
      <c r="AA657" s="340"/>
      <c r="AB657" s="340"/>
      <c r="AC657" s="324"/>
      <c r="AD657" s="322"/>
      <c r="AE657" s="340"/>
      <c r="AF657" s="340"/>
      <c r="AG657" s="340"/>
      <c r="AH657" s="340"/>
      <c r="AI657" s="340"/>
      <c r="AJ657" s="324"/>
      <c r="AK657" s="322"/>
      <c r="AL657" s="340"/>
      <c r="AM657" s="340"/>
      <c r="AN657" s="340"/>
      <c r="AO657" s="340"/>
      <c r="AP657" s="340"/>
      <c r="AQ657" s="324"/>
      <c r="AR657" s="322"/>
      <c r="AS657" s="340"/>
      <c r="AT657" s="340"/>
      <c r="AU657" s="340"/>
      <c r="AV657" s="340"/>
      <c r="AW657" s="340"/>
      <c r="AX657" s="324"/>
      <c r="AY657" s="322"/>
      <c r="AZ657" s="340"/>
      <c r="BA657" s="340"/>
      <c r="BB657" s="340"/>
      <c r="BC657" s="340"/>
      <c r="BD657" s="340"/>
      <c r="BE657" s="324"/>
      <c r="BF657" s="322"/>
      <c r="BG657" s="340"/>
      <c r="BH657" s="340"/>
      <c r="BI657" s="340"/>
      <c r="BJ657" s="340"/>
      <c r="BK657" s="340"/>
    </row>
    <row r="658" spans="1:63" s="328" customFormat="1" ht="24" customHeight="1">
      <c r="A658" s="171" t="s">
        <v>253</v>
      </c>
      <c r="B658" s="330" t="s">
        <v>254</v>
      </c>
      <c r="C658" s="322" t="s">
        <v>255</v>
      </c>
      <c r="D658" s="322" t="s">
        <v>56</v>
      </c>
      <c r="E658" s="322"/>
      <c r="F658" s="532">
        <v>0.5</v>
      </c>
      <c r="G658" s="532">
        <v>0.5</v>
      </c>
      <c r="H658" s="532">
        <v>0.5</v>
      </c>
      <c r="I658" s="532">
        <v>0.5</v>
      </c>
      <c r="J658" s="532">
        <v>0.5</v>
      </c>
      <c r="K658" s="525"/>
      <c r="L658" s="324"/>
      <c r="M658" s="324"/>
      <c r="N658" s="322"/>
      <c r="O658" s="340"/>
      <c r="P658" s="340"/>
      <c r="Q658" s="340"/>
      <c r="R658" s="340"/>
      <c r="S658" s="340"/>
      <c r="T658" s="324"/>
      <c r="U658" s="324"/>
      <c r="V658" s="324"/>
      <c r="W658" s="322"/>
      <c r="X658" s="340"/>
      <c r="Y658" s="340"/>
      <c r="Z658" s="340"/>
      <c r="AA658" s="340"/>
      <c r="AB658" s="340"/>
      <c r="AC658" s="324"/>
      <c r="AD658" s="322"/>
      <c r="AE658" s="340"/>
      <c r="AF658" s="340"/>
      <c r="AG658" s="340"/>
      <c r="AH658" s="340"/>
      <c r="AI658" s="340"/>
      <c r="AJ658" s="324"/>
      <c r="AK658" s="322"/>
      <c r="AL658" s="340"/>
      <c r="AM658" s="340"/>
      <c r="AN658" s="340"/>
      <c r="AO658" s="340"/>
      <c r="AP658" s="340"/>
      <c r="AQ658" s="324"/>
      <c r="AR658" s="322"/>
      <c r="AS658" s="340"/>
      <c r="AT658" s="340"/>
      <c r="AU658" s="340"/>
      <c r="AV658" s="340"/>
      <c r="AW658" s="340"/>
      <c r="AX658" s="324"/>
      <c r="AY658" s="322"/>
      <c r="AZ658" s="340"/>
      <c r="BA658" s="340"/>
      <c r="BB658" s="340"/>
      <c r="BC658" s="340"/>
      <c r="BD658" s="340"/>
      <c r="BE658" s="324"/>
      <c r="BF658" s="322"/>
      <c r="BG658" s="340"/>
      <c r="BH658" s="340"/>
      <c r="BI658" s="340"/>
      <c r="BJ658" s="340"/>
      <c r="BK658" s="340"/>
    </row>
    <row r="659" spans="1:63" s="328" customFormat="1" ht="24" customHeight="1">
      <c r="A659" s="171" t="s">
        <v>256</v>
      </c>
      <c r="B659" s="330" t="s">
        <v>257</v>
      </c>
      <c r="C659" s="322" t="s">
        <v>258</v>
      </c>
      <c r="D659" s="322" t="s">
        <v>56</v>
      </c>
      <c r="E659" s="322"/>
      <c r="F659" s="536">
        <v>9.5000000000000001E-2</v>
      </c>
      <c r="G659" s="536">
        <v>9.5000000000000001E-2</v>
      </c>
      <c r="H659" s="536">
        <v>9.5000000000000001E-2</v>
      </c>
      <c r="I659" s="536">
        <v>9.5000000000000001E-2</v>
      </c>
      <c r="J659" s="536">
        <v>9.5000000000000001E-2</v>
      </c>
      <c r="K659" s="525"/>
      <c r="L659" s="324"/>
      <c r="M659" s="324"/>
      <c r="N659" s="322"/>
      <c r="O659" s="332"/>
      <c r="P659" s="332"/>
      <c r="Q659" s="332"/>
      <c r="R659" s="332"/>
      <c r="S659" s="332"/>
      <c r="T659" s="324"/>
      <c r="U659" s="324"/>
      <c r="V659" s="324"/>
      <c r="W659" s="322"/>
      <c r="X659" s="332"/>
      <c r="Y659" s="332"/>
      <c r="Z659" s="332"/>
      <c r="AA659" s="332"/>
      <c r="AB659" s="332"/>
      <c r="AC659" s="324"/>
      <c r="AD659" s="322"/>
      <c r="AE659" s="332"/>
      <c r="AF659" s="332"/>
      <c r="AG659" s="332"/>
      <c r="AH659" s="332"/>
      <c r="AI659" s="332"/>
      <c r="AJ659" s="324"/>
      <c r="AK659" s="322"/>
      <c r="AL659" s="332"/>
      <c r="AM659" s="332"/>
      <c r="AN659" s="332"/>
      <c r="AO659" s="332"/>
      <c r="AP659" s="332"/>
      <c r="AQ659" s="324"/>
      <c r="AR659" s="322"/>
      <c r="AS659" s="332"/>
      <c r="AT659" s="332"/>
      <c r="AU659" s="332"/>
      <c r="AV659" s="332"/>
      <c r="AW659" s="332"/>
      <c r="AX659" s="324"/>
      <c r="AY659" s="322"/>
      <c r="AZ659" s="332"/>
      <c r="BA659" s="332"/>
      <c r="BB659" s="332"/>
      <c r="BC659" s="332"/>
      <c r="BD659" s="332"/>
      <c r="BE659" s="324"/>
      <c r="BF659" s="322"/>
      <c r="BG659" s="332"/>
      <c r="BH659" s="332"/>
      <c r="BI659" s="332"/>
      <c r="BJ659" s="332"/>
      <c r="BK659" s="332"/>
    </row>
    <row r="660" spans="1:63" s="328" customFormat="1" ht="24" customHeight="1">
      <c r="A660" s="171" t="s">
        <v>259</v>
      </c>
      <c r="B660" s="330" t="s">
        <v>260</v>
      </c>
      <c r="C660" s="322" t="s">
        <v>258</v>
      </c>
      <c r="D660" s="322" t="s">
        <v>56</v>
      </c>
      <c r="E660" s="322"/>
      <c r="F660" s="536">
        <v>0.16</v>
      </c>
      <c r="G660" s="536">
        <v>0.16</v>
      </c>
      <c r="H660" s="536">
        <v>0.16</v>
      </c>
      <c r="I660" s="536">
        <v>0.16</v>
      </c>
      <c r="J660" s="536">
        <v>0.16</v>
      </c>
      <c r="K660" s="525"/>
      <c r="L660" s="324"/>
      <c r="M660" s="324"/>
      <c r="N660" s="322"/>
      <c r="O660" s="332"/>
      <c r="P660" s="332"/>
      <c r="Q660" s="332"/>
      <c r="R660" s="332"/>
      <c r="S660" s="332"/>
      <c r="T660" s="324"/>
      <c r="U660" s="324"/>
      <c r="V660" s="324"/>
      <c r="W660" s="322"/>
      <c r="X660" s="332"/>
      <c r="Y660" s="332"/>
      <c r="Z660" s="332"/>
      <c r="AA660" s="332"/>
      <c r="AB660" s="332"/>
      <c r="AC660" s="324"/>
      <c r="AD660" s="322"/>
      <c r="AE660" s="332"/>
      <c r="AF660" s="332"/>
      <c r="AG660" s="332"/>
      <c r="AH660" s="332"/>
      <c r="AI660" s="332"/>
      <c r="AJ660" s="324"/>
      <c r="AK660" s="322"/>
      <c r="AL660" s="332"/>
      <c r="AM660" s="332"/>
      <c r="AN660" s="332"/>
      <c r="AO660" s="332"/>
      <c r="AP660" s="332"/>
      <c r="AQ660" s="324"/>
      <c r="AR660" s="322"/>
      <c r="AS660" s="332"/>
      <c r="AT660" s="332"/>
      <c r="AU660" s="332"/>
      <c r="AV660" s="332"/>
      <c r="AW660" s="332"/>
      <c r="AX660" s="324"/>
      <c r="AY660" s="322"/>
      <c r="AZ660" s="332"/>
      <c r="BA660" s="332"/>
      <c r="BB660" s="332"/>
      <c r="BC660" s="332"/>
      <c r="BD660" s="332"/>
      <c r="BE660" s="324"/>
      <c r="BF660" s="322"/>
      <c r="BG660" s="332"/>
      <c r="BH660" s="332"/>
      <c r="BI660" s="332"/>
      <c r="BJ660" s="332"/>
      <c r="BK660" s="332"/>
    </row>
    <row r="661" spans="1:63" s="328" customFormat="1" ht="24" customHeight="1">
      <c r="A661" s="171" t="s">
        <v>261</v>
      </c>
      <c r="B661" s="330" t="s">
        <v>262</v>
      </c>
      <c r="C661" s="322" t="s">
        <v>258</v>
      </c>
      <c r="D661" s="322" t="s">
        <v>56</v>
      </c>
      <c r="E661" s="322"/>
      <c r="F661" s="532">
        <v>11.73</v>
      </c>
      <c r="G661" s="532">
        <v>11.73</v>
      </c>
      <c r="H661" s="532">
        <v>11.73</v>
      </c>
      <c r="I661" s="532">
        <v>11.73</v>
      </c>
      <c r="J661" s="532">
        <v>11.73</v>
      </c>
      <c r="K661" s="525"/>
      <c r="L661" s="324"/>
      <c r="M661" s="324"/>
      <c r="N661" s="322"/>
      <c r="O661" s="332"/>
      <c r="P661" s="332"/>
      <c r="Q661" s="332"/>
      <c r="R661" s="332"/>
      <c r="S661" s="332"/>
      <c r="T661" s="324"/>
      <c r="U661" s="324"/>
      <c r="V661" s="324"/>
      <c r="W661" s="322"/>
      <c r="X661" s="332"/>
      <c r="Y661" s="332"/>
      <c r="Z661" s="332"/>
      <c r="AA661" s="332"/>
      <c r="AB661" s="332"/>
      <c r="AC661" s="324"/>
      <c r="AD661" s="322"/>
      <c r="AE661" s="332"/>
      <c r="AF661" s="332"/>
      <c r="AG661" s="332"/>
      <c r="AH661" s="332"/>
      <c r="AI661" s="332"/>
      <c r="AJ661" s="324"/>
      <c r="AK661" s="322"/>
      <c r="AL661" s="332"/>
      <c r="AM661" s="332"/>
      <c r="AN661" s="332"/>
      <c r="AO661" s="332"/>
      <c r="AP661" s="332"/>
      <c r="AQ661" s="324"/>
      <c r="AR661" s="322"/>
      <c r="AS661" s="332"/>
      <c r="AT661" s="332"/>
      <c r="AU661" s="332"/>
      <c r="AV661" s="332"/>
      <c r="AW661" s="332"/>
      <c r="AX661" s="324"/>
      <c r="AY661" s="322"/>
      <c r="AZ661" s="332"/>
      <c r="BA661" s="332"/>
      <c r="BB661" s="332"/>
      <c r="BC661" s="332"/>
      <c r="BD661" s="332"/>
      <c r="BE661" s="324"/>
      <c r="BF661" s="322"/>
      <c r="BG661" s="332"/>
      <c r="BH661" s="332"/>
      <c r="BI661" s="332"/>
      <c r="BJ661" s="332"/>
      <c r="BK661" s="332"/>
    </row>
    <row r="662" spans="1:63" s="328" customFormat="1" ht="24" customHeight="1">
      <c r="A662" s="331" t="s">
        <v>263</v>
      </c>
      <c r="B662" s="330" t="s">
        <v>264</v>
      </c>
      <c r="C662" s="322" t="s">
        <v>100</v>
      </c>
      <c r="D662" s="322" t="s">
        <v>56</v>
      </c>
      <c r="E662" s="322"/>
      <c r="F662" s="532">
        <v>1.17</v>
      </c>
      <c r="G662" s="532">
        <v>1.17</v>
      </c>
      <c r="H662" s="532">
        <v>1.17</v>
      </c>
      <c r="I662" s="532">
        <v>1.17</v>
      </c>
      <c r="J662" s="532">
        <v>1.17</v>
      </c>
      <c r="K662" s="525"/>
    </row>
    <row r="663" spans="1:63" s="328" customFormat="1" ht="24" customHeight="1">
      <c r="A663" s="331" t="s">
        <v>236</v>
      </c>
      <c r="B663" s="330" t="s">
        <v>265</v>
      </c>
      <c r="C663" s="322" t="s">
        <v>100</v>
      </c>
      <c r="D663" s="322" t="s">
        <v>56</v>
      </c>
      <c r="E663" s="537"/>
      <c r="F663" s="532">
        <v>11.73</v>
      </c>
      <c r="G663" s="532">
        <v>11.73</v>
      </c>
      <c r="H663" s="532">
        <v>11.73</v>
      </c>
      <c r="I663" s="532">
        <v>11.73</v>
      </c>
      <c r="J663" s="532">
        <v>11.73</v>
      </c>
      <c r="K663" s="525"/>
    </row>
    <row r="664" spans="1:63" s="328" customFormat="1" ht="24" customHeight="1">
      <c r="A664" s="331" t="s">
        <v>263</v>
      </c>
      <c r="B664" s="330" t="s">
        <v>266</v>
      </c>
      <c r="C664" s="322" t="s">
        <v>100</v>
      </c>
      <c r="D664" s="322" t="s">
        <v>56</v>
      </c>
      <c r="E664" s="322"/>
      <c r="F664" s="532">
        <v>1.17</v>
      </c>
      <c r="G664" s="532">
        <v>1.17</v>
      </c>
      <c r="H664" s="532">
        <v>1.17</v>
      </c>
      <c r="I664" s="532">
        <v>1.17</v>
      </c>
      <c r="J664" s="532">
        <v>1.17</v>
      </c>
      <c r="K664" s="525"/>
    </row>
    <row r="665" spans="1:63" s="328" customFormat="1" ht="24" customHeight="1">
      <c r="A665" s="331" t="s">
        <v>236</v>
      </c>
      <c r="B665" s="330" t="s">
        <v>293</v>
      </c>
      <c r="C665" s="322" t="s">
        <v>100</v>
      </c>
      <c r="D665" s="322" t="s">
        <v>56</v>
      </c>
      <c r="E665" s="322"/>
      <c r="F665" s="532">
        <v>19.54</v>
      </c>
      <c r="G665" s="532">
        <v>19.54</v>
      </c>
      <c r="H665" s="532">
        <v>19.54</v>
      </c>
      <c r="I665" s="532">
        <v>19.54</v>
      </c>
      <c r="J665" s="532">
        <v>19.54</v>
      </c>
      <c r="K665" s="525"/>
    </row>
    <row r="666" spans="1:63" s="328" customFormat="1" ht="24" customHeight="1">
      <c r="A666" s="191" t="s">
        <v>268</v>
      </c>
      <c r="B666" s="330" t="s">
        <v>269</v>
      </c>
      <c r="C666" s="322" t="s">
        <v>255</v>
      </c>
      <c r="D666" s="322" t="s">
        <v>56</v>
      </c>
      <c r="E666" s="322"/>
      <c r="F666" s="538">
        <v>0.75</v>
      </c>
      <c r="G666" s="538">
        <v>0.75</v>
      </c>
      <c r="H666" s="538">
        <v>0.75</v>
      </c>
      <c r="I666" s="538">
        <v>0.75</v>
      </c>
      <c r="J666" s="538">
        <v>0.75</v>
      </c>
      <c r="K666" s="525"/>
    </row>
    <row r="667" spans="1:63" s="328" customFormat="1" ht="24" customHeight="1">
      <c r="A667" s="191" t="s">
        <v>270</v>
      </c>
      <c r="B667" s="330" t="s">
        <v>271</v>
      </c>
      <c r="C667" s="322" t="s">
        <v>255</v>
      </c>
      <c r="D667" s="322" t="s">
        <v>56</v>
      </c>
      <c r="E667" s="322"/>
      <c r="F667" s="538">
        <v>0.9</v>
      </c>
      <c r="G667" s="538">
        <v>0.9</v>
      </c>
      <c r="H667" s="538">
        <v>0.9</v>
      </c>
      <c r="I667" s="538">
        <v>0.9</v>
      </c>
      <c r="J667" s="538">
        <v>0.9</v>
      </c>
      <c r="K667" s="525"/>
    </row>
    <row r="668" spans="1:63" ht="24" customHeight="1">
      <c r="A668" s="171" t="s">
        <v>272</v>
      </c>
      <c r="B668" s="330" t="s">
        <v>273</v>
      </c>
      <c r="C668" s="322" t="s">
        <v>100</v>
      </c>
      <c r="D668" s="322" t="s">
        <v>56</v>
      </c>
      <c r="E668" s="532">
        <v>8</v>
      </c>
      <c r="F668" s="536"/>
      <c r="G668" s="536"/>
      <c r="H668" s="536"/>
      <c r="I668" s="536"/>
      <c r="J668" s="536"/>
      <c r="K668" s="526"/>
    </row>
    <row r="669" spans="1:63" s="328" customFormat="1" ht="24" customHeight="1">
      <c r="A669" s="191" t="s">
        <v>274</v>
      </c>
      <c r="B669" s="330" t="s">
        <v>275</v>
      </c>
      <c r="C669" s="322" t="s">
        <v>100</v>
      </c>
      <c r="D669" s="322" t="s">
        <v>56</v>
      </c>
      <c r="E669" s="532">
        <v>13.7</v>
      </c>
      <c r="F669" s="536"/>
      <c r="G669" s="536"/>
      <c r="H669" s="536"/>
      <c r="I669" s="536"/>
      <c r="J669" s="536"/>
      <c r="K669" s="526"/>
    </row>
    <row r="670" spans="1:63" s="328" customFormat="1" ht="24" customHeight="1">
      <c r="A670" s="171" t="s">
        <v>276</v>
      </c>
      <c r="B670" s="330" t="s">
        <v>277</v>
      </c>
      <c r="C670" s="322" t="s">
        <v>100</v>
      </c>
      <c r="D670" s="322" t="s">
        <v>56</v>
      </c>
      <c r="E670" s="322"/>
      <c r="F670" s="532">
        <v>9.9600000000000009</v>
      </c>
      <c r="G670" s="532">
        <v>9.9600000000000009</v>
      </c>
      <c r="H670" s="532">
        <v>9.9600000000000009</v>
      </c>
      <c r="I670" s="532">
        <v>9.9600000000000009</v>
      </c>
      <c r="J670" s="532">
        <v>9.9600000000000009</v>
      </c>
      <c r="K670" s="525"/>
      <c r="L670" s="324"/>
      <c r="M670" s="324"/>
      <c r="N670" s="322"/>
      <c r="O670" s="340"/>
      <c r="P670" s="340"/>
      <c r="Q670" s="340"/>
      <c r="R670" s="340"/>
      <c r="S670" s="340"/>
      <c r="T670" s="324"/>
      <c r="U670" s="324"/>
      <c r="V670" s="324"/>
      <c r="W670" s="322"/>
      <c r="X670" s="340"/>
      <c r="Y670" s="340"/>
      <c r="Z670" s="340"/>
      <c r="AA670" s="340"/>
      <c r="AB670" s="340"/>
      <c r="AC670" s="324"/>
      <c r="AD670" s="322"/>
      <c r="AE670" s="340"/>
      <c r="AF670" s="340"/>
      <c r="AG670" s="340"/>
      <c r="AH670" s="340"/>
      <c r="AI670" s="340"/>
      <c r="AJ670" s="324"/>
      <c r="AK670" s="322"/>
      <c r="AL670" s="340"/>
      <c r="AM670" s="340"/>
      <c r="AN670" s="340"/>
      <c r="AO670" s="340"/>
      <c r="AP670" s="340"/>
      <c r="AQ670" s="324"/>
      <c r="AR670" s="322"/>
      <c r="AS670" s="340"/>
      <c r="AT670" s="340"/>
      <c r="AU670" s="340"/>
      <c r="AV670" s="340"/>
      <c r="AW670" s="340"/>
      <c r="AX670" s="324"/>
      <c r="AY670" s="322"/>
      <c r="AZ670" s="340"/>
      <c r="BA670" s="340"/>
      <c r="BB670" s="340"/>
      <c r="BC670" s="340"/>
      <c r="BD670" s="340"/>
      <c r="BE670" s="324"/>
      <c r="BF670" s="322"/>
      <c r="BG670" s="340"/>
      <c r="BH670" s="340"/>
      <c r="BI670" s="340"/>
      <c r="BJ670" s="340"/>
      <c r="BK670" s="340"/>
    </row>
    <row r="671" spans="1:63" s="328" customFormat="1" ht="24" customHeight="1">
      <c r="A671" s="171" t="s">
        <v>278</v>
      </c>
      <c r="B671" s="330" t="s">
        <v>279</v>
      </c>
      <c r="C671" s="322" t="s">
        <v>100</v>
      </c>
      <c r="D671" s="322" t="s">
        <v>56</v>
      </c>
      <c r="E671" s="322"/>
      <c r="F671" s="532">
        <v>3.46</v>
      </c>
      <c r="G671" s="532">
        <v>3.46</v>
      </c>
      <c r="H671" s="532">
        <v>3.46</v>
      </c>
      <c r="I671" s="532">
        <v>3.46</v>
      </c>
      <c r="J671" s="532">
        <v>3.46</v>
      </c>
      <c r="K671" s="525"/>
      <c r="L671" s="324"/>
      <c r="M671" s="324"/>
      <c r="N671" s="322"/>
      <c r="O671" s="340"/>
      <c r="P671" s="340"/>
      <c r="Q671" s="340"/>
      <c r="R671" s="340"/>
      <c r="S671" s="340"/>
      <c r="T671" s="324"/>
      <c r="U671" s="324"/>
      <c r="V671" s="324"/>
      <c r="W671" s="322"/>
      <c r="X671" s="340"/>
      <c r="Y671" s="340"/>
      <c r="Z671" s="340"/>
      <c r="AA671" s="340"/>
      <c r="AB671" s="340"/>
      <c r="AC671" s="324"/>
      <c r="AD671" s="322"/>
      <c r="AE671" s="340"/>
      <c r="AF671" s="340"/>
      <c r="AG671" s="340"/>
      <c r="AH671" s="340"/>
      <c r="AI671" s="340"/>
      <c r="AJ671" s="324"/>
      <c r="AK671" s="322"/>
      <c r="AL671" s="340"/>
      <c r="AM671" s="340"/>
      <c r="AN671" s="340"/>
      <c r="AO671" s="340"/>
      <c r="AP671" s="340"/>
      <c r="AQ671" s="324"/>
      <c r="AR671" s="322"/>
      <c r="AS671" s="340"/>
      <c r="AT671" s="340"/>
      <c r="AU671" s="340"/>
      <c r="AV671" s="340"/>
      <c r="AW671" s="340"/>
      <c r="AX671" s="324"/>
      <c r="AY671" s="322"/>
      <c r="AZ671" s="340"/>
      <c r="BA671" s="340"/>
      <c r="BB671" s="340"/>
      <c r="BC671" s="340"/>
      <c r="BD671" s="340"/>
      <c r="BE671" s="324"/>
      <c r="BF671" s="322"/>
      <c r="BG671" s="340"/>
      <c r="BH671" s="340"/>
      <c r="BI671" s="340"/>
      <c r="BJ671" s="340"/>
      <c r="BK671" s="340"/>
    </row>
    <row r="672" spans="1:63" s="328" customFormat="1" ht="24" customHeight="1">
      <c r="A672" s="171" t="s">
        <v>280</v>
      </c>
      <c r="B672" s="330" t="s">
        <v>281</v>
      </c>
      <c r="C672" s="322" t="s">
        <v>100</v>
      </c>
      <c r="D672" s="322" t="s">
        <v>56</v>
      </c>
      <c r="E672" s="322"/>
      <c r="F672" s="532">
        <v>0.41</v>
      </c>
      <c r="G672" s="532">
        <v>0.41</v>
      </c>
      <c r="H672" s="532">
        <v>0.41</v>
      </c>
      <c r="I672" s="532">
        <v>0.41</v>
      </c>
      <c r="J672" s="532">
        <v>0.41</v>
      </c>
      <c r="K672" s="525"/>
      <c r="L672" s="324"/>
      <c r="M672" s="324"/>
      <c r="N672" s="322"/>
      <c r="O672" s="340"/>
      <c r="P672" s="340"/>
      <c r="Q672" s="340"/>
      <c r="R672" s="340"/>
      <c r="S672" s="340"/>
      <c r="T672" s="324"/>
      <c r="U672" s="324"/>
      <c r="V672" s="324"/>
      <c r="W672" s="322"/>
      <c r="X672" s="340"/>
      <c r="Y672" s="340"/>
      <c r="Z672" s="340"/>
      <c r="AA672" s="340"/>
      <c r="AB672" s="340"/>
      <c r="AC672" s="324"/>
      <c r="AD672" s="322"/>
      <c r="AE672" s="340"/>
      <c r="AF672" s="340"/>
      <c r="AG672" s="340"/>
      <c r="AH672" s="340"/>
      <c r="AI672" s="340"/>
      <c r="AJ672" s="324"/>
      <c r="AK672" s="322"/>
      <c r="AL672" s="340"/>
      <c r="AM672" s="340"/>
      <c r="AN672" s="340"/>
      <c r="AO672" s="340"/>
      <c r="AP672" s="340"/>
      <c r="AQ672" s="324"/>
      <c r="AR672" s="322"/>
      <c r="AS672" s="340"/>
      <c r="AT672" s="340"/>
      <c r="AU672" s="340"/>
      <c r="AV672" s="340"/>
      <c r="AW672" s="340"/>
      <c r="AX672" s="324"/>
      <c r="AY672" s="322"/>
      <c r="AZ672" s="340"/>
      <c r="BA672" s="340"/>
      <c r="BB672" s="340"/>
      <c r="BC672" s="340"/>
      <c r="BD672" s="340"/>
      <c r="BE672" s="324"/>
      <c r="BF672" s="322"/>
      <c r="BG672" s="340"/>
      <c r="BH672" s="340"/>
      <c r="BI672" s="340"/>
      <c r="BJ672" s="340"/>
      <c r="BK672" s="340"/>
    </row>
    <row r="673" spans="1:63" s="328" customFormat="1" ht="24" customHeight="1">
      <c r="A673" s="171" t="s">
        <v>282</v>
      </c>
      <c r="B673" s="330" t="s">
        <v>283</v>
      </c>
      <c r="C673" s="322" t="s">
        <v>211</v>
      </c>
      <c r="D673" s="322" t="s">
        <v>56</v>
      </c>
      <c r="E673" s="322"/>
      <c r="F673" s="532">
        <v>341.2</v>
      </c>
      <c r="G673" s="532">
        <v>341.2</v>
      </c>
      <c r="H673" s="532">
        <v>341.2</v>
      </c>
      <c r="I673" s="532">
        <v>341.2</v>
      </c>
      <c r="J673" s="532">
        <v>341.2</v>
      </c>
      <c r="K673" s="525"/>
      <c r="L673" s="324"/>
      <c r="M673" s="324"/>
      <c r="N673" s="322"/>
      <c r="O673" s="340"/>
      <c r="P673" s="340"/>
      <c r="Q673" s="340"/>
      <c r="R673" s="340"/>
      <c r="S673" s="340"/>
      <c r="T673" s="324"/>
      <c r="U673" s="324"/>
      <c r="V673" s="324"/>
      <c r="W673" s="322"/>
      <c r="X673" s="340"/>
      <c r="Y673" s="340"/>
      <c r="Z673" s="340"/>
      <c r="AA673" s="340"/>
      <c r="AB673" s="340"/>
      <c r="AC673" s="324"/>
      <c r="AD673" s="322"/>
      <c r="AE673" s="340"/>
      <c r="AF673" s="340"/>
      <c r="AG673" s="340"/>
      <c r="AH673" s="340"/>
      <c r="AI673" s="340"/>
      <c r="AJ673" s="324"/>
      <c r="AK673" s="322"/>
      <c r="AL673" s="340"/>
      <c r="AM673" s="340"/>
      <c r="AN673" s="340"/>
      <c r="AO673" s="340"/>
      <c r="AP673" s="340"/>
      <c r="AQ673" s="324"/>
      <c r="AR673" s="322"/>
      <c r="AS673" s="340"/>
      <c r="AT673" s="340"/>
      <c r="AU673" s="340"/>
      <c r="AV673" s="340"/>
      <c r="AW673" s="340"/>
      <c r="AX673" s="324"/>
      <c r="AY673" s="322"/>
      <c r="AZ673" s="340"/>
      <c r="BA673" s="340"/>
      <c r="BB673" s="340"/>
      <c r="BC673" s="340"/>
      <c r="BD673" s="340"/>
      <c r="BE673" s="324"/>
      <c r="BF673" s="322"/>
      <c r="BG673" s="340"/>
      <c r="BH673" s="340"/>
      <c r="BI673" s="340"/>
      <c r="BJ673" s="340"/>
      <c r="BK673" s="340"/>
    </row>
    <row r="674" spans="1:63" ht="24" customHeight="1">
      <c r="A674" s="321" t="s">
        <v>98</v>
      </c>
      <c r="B674" s="322" t="s">
        <v>99</v>
      </c>
      <c r="C674" s="322" t="s">
        <v>100</v>
      </c>
      <c r="D674" s="322" t="s">
        <v>58</v>
      </c>
      <c r="E674" s="322"/>
      <c r="F674" s="532">
        <v>92.3</v>
      </c>
      <c r="G674" s="532">
        <v>93</v>
      </c>
      <c r="H674" s="532">
        <v>94.9</v>
      </c>
      <c r="I674" s="532">
        <v>89.8</v>
      </c>
      <c r="J674" s="532">
        <v>86.6</v>
      </c>
    </row>
    <row r="675" spans="1:63" ht="24" customHeight="1">
      <c r="A675" s="329" t="s">
        <v>101</v>
      </c>
      <c r="B675" s="330" t="s">
        <v>102</v>
      </c>
      <c r="C675" s="322" t="s">
        <v>100</v>
      </c>
      <c r="D675" s="322" t="s">
        <v>58</v>
      </c>
      <c r="E675" s="322"/>
      <c r="F675" s="487"/>
      <c r="G675" s="487"/>
      <c r="H675" s="487"/>
      <c r="I675" s="487"/>
      <c r="J675" s="487"/>
      <c r="K675" s="564" t="s">
        <v>103</v>
      </c>
    </row>
    <row r="676" spans="1:63" s="326" customFormat="1" ht="24" customHeight="1">
      <c r="A676" s="329" t="s">
        <v>104</v>
      </c>
      <c r="B676" s="330" t="s">
        <v>105</v>
      </c>
      <c r="C676" s="322" t="s">
        <v>100</v>
      </c>
      <c r="D676" s="322" t="s">
        <v>58</v>
      </c>
      <c r="E676" s="322"/>
      <c r="F676" s="487"/>
      <c r="G676" s="487"/>
      <c r="H676" s="487"/>
      <c r="I676" s="487"/>
      <c r="J676" s="487"/>
      <c r="K676" s="564" t="s">
        <v>103</v>
      </c>
    </row>
    <row r="677" spans="1:63" s="326" customFormat="1" ht="24" customHeight="1">
      <c r="A677" s="329" t="s">
        <v>106</v>
      </c>
      <c r="B677" s="330" t="s">
        <v>107</v>
      </c>
      <c r="C677" s="322" t="s">
        <v>100</v>
      </c>
      <c r="D677" s="322" t="s">
        <v>58</v>
      </c>
      <c r="E677" s="322"/>
      <c r="F677" s="487"/>
      <c r="G677" s="487"/>
      <c r="H677" s="487"/>
      <c r="I677" s="487"/>
      <c r="J677" s="487"/>
      <c r="K677" s="564" t="s">
        <v>103</v>
      </c>
      <c r="P677" s="121"/>
    </row>
    <row r="678" spans="1:63" s="326" customFormat="1" ht="24" customHeight="1">
      <c r="A678" s="329" t="s">
        <v>108</v>
      </c>
      <c r="B678" s="330" t="s">
        <v>109</v>
      </c>
      <c r="C678" s="322" t="s">
        <v>100</v>
      </c>
      <c r="D678" s="322" t="s">
        <v>58</v>
      </c>
      <c r="E678" s="322"/>
      <c r="F678" s="532"/>
      <c r="G678" s="532"/>
      <c r="H678" s="532"/>
      <c r="I678" s="532"/>
      <c r="J678" s="532"/>
      <c r="K678" s="526"/>
      <c r="P678" s="121"/>
    </row>
    <row r="679" spans="1:63" s="326" customFormat="1" ht="24" customHeight="1">
      <c r="A679" s="329" t="s">
        <v>110</v>
      </c>
      <c r="B679" s="330" t="s">
        <v>111</v>
      </c>
      <c r="C679" s="322" t="s">
        <v>100</v>
      </c>
      <c r="D679" s="322" t="s">
        <v>58</v>
      </c>
      <c r="E679" s="322"/>
      <c r="F679" s="532"/>
      <c r="G679" s="532"/>
      <c r="H679" s="532"/>
      <c r="I679" s="532"/>
      <c r="J679" s="532"/>
      <c r="K679" s="526"/>
      <c r="P679" s="121"/>
    </row>
    <row r="680" spans="1:63" s="326" customFormat="1" ht="24" customHeight="1">
      <c r="A680" s="329" t="s">
        <v>112</v>
      </c>
      <c r="B680" s="330" t="s">
        <v>113</v>
      </c>
      <c r="C680" s="322" t="s">
        <v>100</v>
      </c>
      <c r="D680" s="322" t="s">
        <v>58</v>
      </c>
      <c r="E680" s="322"/>
      <c r="F680" s="532"/>
      <c r="G680" s="532"/>
      <c r="H680" s="532"/>
      <c r="I680" s="532"/>
      <c r="J680" s="532"/>
      <c r="K680" s="526"/>
      <c r="P680" s="121"/>
    </row>
    <row r="681" spans="1:63" ht="24" customHeight="1">
      <c r="A681" s="331" t="s">
        <v>114</v>
      </c>
      <c r="B681" s="330" t="s">
        <v>115</v>
      </c>
      <c r="C681" s="322" t="s">
        <v>116</v>
      </c>
      <c r="D681" s="322" t="s">
        <v>58</v>
      </c>
      <c r="E681" s="322"/>
      <c r="F681" s="532">
        <v>54.24</v>
      </c>
      <c r="G681" s="532">
        <v>54.24</v>
      </c>
      <c r="H681" s="532">
        <v>54.24</v>
      </c>
      <c r="I681" s="532">
        <v>54.24</v>
      </c>
      <c r="J681" s="532">
        <v>54.24</v>
      </c>
    </row>
    <row r="682" spans="1:63" ht="24" customHeight="1">
      <c r="A682" s="331" t="s">
        <v>117</v>
      </c>
      <c r="B682" s="330" t="s">
        <v>115</v>
      </c>
      <c r="C682" s="322" t="s">
        <v>116</v>
      </c>
      <c r="D682" s="322" t="s">
        <v>58</v>
      </c>
      <c r="E682" s="322"/>
      <c r="F682" s="532">
        <v>1682.6</v>
      </c>
      <c r="G682" s="532">
        <v>1682.6</v>
      </c>
      <c r="H682" s="532">
        <v>1682.6</v>
      </c>
      <c r="I682" s="532">
        <v>1682.6</v>
      </c>
      <c r="J682" s="532">
        <v>1682.6</v>
      </c>
    </row>
    <row r="683" spans="1:63" ht="24" customHeight="1">
      <c r="A683" s="331" t="s">
        <v>118</v>
      </c>
      <c r="B683" s="330" t="s">
        <v>115</v>
      </c>
      <c r="C683" s="322" t="s">
        <v>116</v>
      </c>
      <c r="D683" s="322" t="s">
        <v>58</v>
      </c>
      <c r="E683" s="322"/>
      <c r="F683" s="532">
        <v>982.03</v>
      </c>
      <c r="G683" s="532">
        <v>982.03</v>
      </c>
      <c r="H683" s="532">
        <v>982.03</v>
      </c>
      <c r="I683" s="532">
        <v>982.03</v>
      </c>
      <c r="J683" s="532">
        <v>982.03</v>
      </c>
    </row>
    <row r="684" spans="1:63" ht="24" customHeight="1">
      <c r="A684" s="331" t="s">
        <v>119</v>
      </c>
      <c r="B684" s="330" t="s">
        <v>115</v>
      </c>
      <c r="C684" s="322" t="s">
        <v>116</v>
      </c>
      <c r="D684" s="322" t="s">
        <v>58</v>
      </c>
      <c r="E684" s="322"/>
      <c r="F684" s="532">
        <v>481.13</v>
      </c>
      <c r="G684" s="532">
        <v>481.13</v>
      </c>
      <c r="H684" s="532">
        <v>481.13</v>
      </c>
      <c r="I684" s="532">
        <v>481.13</v>
      </c>
      <c r="J684" s="532">
        <v>481.13</v>
      </c>
    </row>
    <row r="685" spans="1:63" ht="24" customHeight="1">
      <c r="A685" s="331" t="s">
        <v>120</v>
      </c>
      <c r="B685" s="330" t="s">
        <v>121</v>
      </c>
      <c r="C685" s="322" t="s">
        <v>122</v>
      </c>
      <c r="D685" s="322" t="s">
        <v>58</v>
      </c>
      <c r="E685" s="322"/>
      <c r="F685" s="487"/>
      <c r="G685" s="487"/>
      <c r="H685" s="487"/>
      <c r="I685" s="487"/>
      <c r="J685" s="487"/>
      <c r="K685" s="565" t="s">
        <v>123</v>
      </c>
    </row>
    <row r="686" spans="1:63" ht="24" customHeight="1">
      <c r="A686" s="331" t="s">
        <v>124</v>
      </c>
      <c r="B686" s="330" t="s">
        <v>121</v>
      </c>
      <c r="C686" s="322" t="s">
        <v>122</v>
      </c>
      <c r="D686" s="322" t="s">
        <v>58</v>
      </c>
      <c r="E686" s="322"/>
      <c r="F686" s="487"/>
      <c r="G686" s="487"/>
      <c r="H686" s="487"/>
      <c r="I686" s="487"/>
      <c r="J686" s="487"/>
      <c r="K686" s="565" t="s">
        <v>123</v>
      </c>
    </row>
    <row r="687" spans="1:63" ht="24" customHeight="1">
      <c r="A687" s="331" t="s">
        <v>125</v>
      </c>
      <c r="B687" s="330" t="s">
        <v>121</v>
      </c>
      <c r="C687" s="322" t="s">
        <v>122</v>
      </c>
      <c r="D687" s="322" t="s">
        <v>58</v>
      </c>
      <c r="E687" s="322"/>
      <c r="F687" s="487"/>
      <c r="G687" s="487"/>
      <c r="H687" s="487"/>
      <c r="I687" s="487"/>
      <c r="J687" s="487"/>
      <c r="K687" s="565" t="s">
        <v>123</v>
      </c>
    </row>
    <row r="688" spans="1:63" ht="24" customHeight="1">
      <c r="A688" s="331" t="s">
        <v>126</v>
      </c>
      <c r="B688" s="330" t="s">
        <v>121</v>
      </c>
      <c r="C688" s="322" t="s">
        <v>122</v>
      </c>
      <c r="D688" s="322" t="s">
        <v>58</v>
      </c>
      <c r="E688" s="322"/>
      <c r="F688" s="487"/>
      <c r="G688" s="487"/>
      <c r="H688" s="487"/>
      <c r="I688" s="487"/>
      <c r="J688" s="487"/>
      <c r="K688" s="565" t="s">
        <v>123</v>
      </c>
    </row>
    <row r="689" spans="1:11" ht="24" customHeight="1">
      <c r="A689" s="331" t="s">
        <v>127</v>
      </c>
      <c r="B689" s="330" t="s">
        <v>128</v>
      </c>
      <c r="C689" s="322" t="s">
        <v>100</v>
      </c>
      <c r="D689" s="322" t="s">
        <v>58</v>
      </c>
      <c r="E689" s="322"/>
      <c r="F689" s="532">
        <v>148.1</v>
      </c>
      <c r="G689" s="532">
        <v>144.6</v>
      </c>
      <c r="H689" s="532">
        <v>144.06</v>
      </c>
      <c r="I689" s="532">
        <v>140.24</v>
      </c>
      <c r="J689" s="532">
        <v>138.82</v>
      </c>
    </row>
    <row r="690" spans="1:11" ht="24" customHeight="1">
      <c r="A690" s="331" t="s">
        <v>129</v>
      </c>
      <c r="B690" s="330" t="s">
        <v>130</v>
      </c>
      <c r="C690" s="322" t="s">
        <v>100</v>
      </c>
      <c r="D690" s="322" t="s">
        <v>58</v>
      </c>
      <c r="E690" s="322"/>
      <c r="F690" s="532">
        <v>715.82</v>
      </c>
      <c r="G690" s="532">
        <v>715.82</v>
      </c>
      <c r="H690" s="532">
        <v>715.82</v>
      </c>
      <c r="I690" s="532">
        <v>715.82</v>
      </c>
      <c r="J690" s="532">
        <v>715.82</v>
      </c>
    </row>
    <row r="691" spans="1:11" s="328" customFormat="1" ht="24" customHeight="1">
      <c r="A691" s="331" t="s">
        <v>131</v>
      </c>
      <c r="B691" s="330"/>
      <c r="C691" s="322" t="s">
        <v>116</v>
      </c>
      <c r="D691" s="322" t="s">
        <v>58</v>
      </c>
      <c r="E691" s="532">
        <v>3200</v>
      </c>
      <c r="F691" s="532"/>
      <c r="G691" s="532"/>
      <c r="H691" s="532"/>
      <c r="I691" s="532"/>
      <c r="J691" s="532"/>
      <c r="K691" s="525"/>
    </row>
    <row r="692" spans="1:11" s="328" customFormat="1" ht="24" customHeight="1">
      <c r="A692" s="331" t="s">
        <v>175</v>
      </c>
      <c r="B692" s="330" t="s">
        <v>313</v>
      </c>
      <c r="C692" s="322" t="s">
        <v>100</v>
      </c>
      <c r="D692" s="322" t="s">
        <v>58</v>
      </c>
      <c r="E692" s="322"/>
      <c r="F692" s="532">
        <v>0.64</v>
      </c>
      <c r="G692" s="532">
        <v>0.62</v>
      </c>
      <c r="H692" s="532">
        <v>1.25</v>
      </c>
      <c r="I692" s="532">
        <v>2.37</v>
      </c>
      <c r="J692" s="532">
        <v>3.48</v>
      </c>
      <c r="K692" s="525"/>
    </row>
    <row r="693" spans="1:11" s="328" customFormat="1" ht="24" customHeight="1">
      <c r="A693" s="331" t="s">
        <v>175</v>
      </c>
      <c r="B693" s="330" t="s">
        <v>314</v>
      </c>
      <c r="C693" s="322" t="s">
        <v>100</v>
      </c>
      <c r="D693" s="322" t="s">
        <v>58</v>
      </c>
      <c r="E693" s="322"/>
      <c r="F693" s="532"/>
      <c r="G693" s="532"/>
      <c r="H693" s="532"/>
      <c r="I693" s="532"/>
      <c r="J693" s="532"/>
      <c r="K693" s="525"/>
    </row>
    <row r="694" spans="1:11" s="328" customFormat="1" ht="24" customHeight="1">
      <c r="A694" s="331" t="s">
        <v>175</v>
      </c>
      <c r="B694" s="330" t="s">
        <v>315</v>
      </c>
      <c r="C694" s="322" t="s">
        <v>100</v>
      </c>
      <c r="D694" s="322" t="s">
        <v>58</v>
      </c>
      <c r="E694" s="322"/>
      <c r="F694" s="532">
        <v>0</v>
      </c>
      <c r="G694" s="532">
        <v>0</v>
      </c>
      <c r="H694" s="532">
        <v>1.51</v>
      </c>
      <c r="I694" s="532">
        <v>3.12</v>
      </c>
      <c r="J694" s="532">
        <v>4.13</v>
      </c>
      <c r="K694" s="525"/>
    </row>
    <row r="695" spans="1:11" s="328" customFormat="1" ht="24" customHeight="1">
      <c r="A695" s="331" t="s">
        <v>175</v>
      </c>
      <c r="B695" s="330" t="s">
        <v>305</v>
      </c>
      <c r="C695" s="322" t="s">
        <v>100</v>
      </c>
      <c r="D695" s="322" t="s">
        <v>58</v>
      </c>
      <c r="E695" s="322"/>
      <c r="F695" s="532"/>
      <c r="G695" s="532"/>
      <c r="H695" s="532"/>
      <c r="I695" s="532"/>
      <c r="J695" s="532"/>
      <c r="K695" s="525"/>
    </row>
    <row r="696" spans="1:11" ht="24" customHeight="1">
      <c r="A696" s="331" t="s">
        <v>134</v>
      </c>
      <c r="B696" s="330" t="s">
        <v>115</v>
      </c>
      <c r="C696" s="322" t="s">
        <v>135</v>
      </c>
      <c r="D696" s="322" t="s">
        <v>58</v>
      </c>
      <c r="E696" s="322"/>
      <c r="F696" s="533">
        <v>173208</v>
      </c>
      <c r="G696" s="533">
        <v>173208</v>
      </c>
      <c r="H696" s="533">
        <v>173208</v>
      </c>
      <c r="I696" s="533">
        <v>173208</v>
      </c>
      <c r="J696" s="533">
        <v>173208</v>
      </c>
    </row>
    <row r="697" spans="1:11" ht="24" customHeight="1">
      <c r="A697" s="331" t="s">
        <v>136</v>
      </c>
      <c r="B697" s="330" t="s">
        <v>115</v>
      </c>
      <c r="C697" s="322" t="s">
        <v>135</v>
      </c>
      <c r="D697" s="322" t="s">
        <v>58</v>
      </c>
      <c r="E697" s="322"/>
      <c r="F697" s="533">
        <v>89192</v>
      </c>
      <c r="G697" s="533">
        <v>89192</v>
      </c>
      <c r="H697" s="533">
        <v>89192</v>
      </c>
      <c r="I697" s="533">
        <v>89192</v>
      </c>
      <c r="J697" s="533">
        <v>89192</v>
      </c>
    </row>
    <row r="698" spans="1:11" ht="24" customHeight="1">
      <c r="A698" s="331" t="s">
        <v>137</v>
      </c>
      <c r="B698" s="330" t="s">
        <v>121</v>
      </c>
      <c r="C698" s="530" t="s">
        <v>138</v>
      </c>
      <c r="D698" s="322" t="s">
        <v>58</v>
      </c>
      <c r="E698" s="322"/>
      <c r="F698" s="487"/>
      <c r="G698" s="487"/>
      <c r="H698" s="487"/>
      <c r="I698" s="487"/>
      <c r="J698" s="487"/>
      <c r="K698" s="565" t="s">
        <v>123</v>
      </c>
    </row>
    <row r="699" spans="1:11" ht="24" customHeight="1">
      <c r="A699" s="331" t="s">
        <v>139</v>
      </c>
      <c r="B699" s="330" t="s">
        <v>121</v>
      </c>
      <c r="C699" s="530" t="s">
        <v>138</v>
      </c>
      <c r="D699" s="322" t="s">
        <v>58</v>
      </c>
      <c r="E699" s="322"/>
      <c r="F699" s="487"/>
      <c r="G699" s="487"/>
      <c r="H699" s="487"/>
      <c r="I699" s="487"/>
      <c r="J699" s="487"/>
      <c r="K699" s="565" t="s">
        <v>123</v>
      </c>
    </row>
    <row r="700" spans="1:11" ht="24" customHeight="1">
      <c r="A700" s="331" t="s">
        <v>140</v>
      </c>
      <c r="B700" s="330" t="s">
        <v>141</v>
      </c>
      <c r="C700" s="322" t="s">
        <v>100</v>
      </c>
      <c r="D700" s="322" t="s">
        <v>58</v>
      </c>
      <c r="E700" s="322"/>
      <c r="F700" s="532">
        <v>43.2</v>
      </c>
      <c r="G700" s="532">
        <v>42.18</v>
      </c>
      <c r="H700" s="532">
        <v>42.02</v>
      </c>
      <c r="I700" s="532">
        <v>40.909999999999997</v>
      </c>
      <c r="J700" s="532">
        <v>40.49</v>
      </c>
    </row>
    <row r="701" spans="1:11" ht="24" customHeight="1">
      <c r="A701" s="331" t="s">
        <v>142</v>
      </c>
      <c r="B701" s="330" t="s">
        <v>143</v>
      </c>
      <c r="C701" s="322" t="s">
        <v>100</v>
      </c>
      <c r="D701" s="322" t="s">
        <v>58</v>
      </c>
      <c r="E701" s="322"/>
      <c r="F701" s="532">
        <v>208.79</v>
      </c>
      <c r="G701" s="532">
        <v>208.79</v>
      </c>
      <c r="H701" s="532">
        <v>208.79</v>
      </c>
      <c r="I701" s="532">
        <v>208.79</v>
      </c>
      <c r="J701" s="532">
        <v>208.79</v>
      </c>
    </row>
    <row r="702" spans="1:11" s="328" customFormat="1" ht="24" customHeight="1">
      <c r="A702" s="331" t="s">
        <v>144</v>
      </c>
      <c r="B702" s="330"/>
      <c r="C702" s="322" t="s">
        <v>145</v>
      </c>
      <c r="D702" s="322" t="s">
        <v>58</v>
      </c>
      <c r="E702" s="532">
        <v>262400</v>
      </c>
      <c r="F702" s="534"/>
      <c r="G702" s="534"/>
      <c r="H702" s="534"/>
      <c r="I702" s="534"/>
      <c r="J702" s="534"/>
      <c r="K702" s="525"/>
    </row>
    <row r="703" spans="1:11" s="328" customFormat="1" ht="24" customHeight="1">
      <c r="A703" s="331" t="s">
        <v>148</v>
      </c>
      <c r="B703" s="330" t="s">
        <v>149</v>
      </c>
      <c r="C703" s="322" t="s">
        <v>150</v>
      </c>
      <c r="D703" s="322" t="s">
        <v>58</v>
      </c>
      <c r="E703" s="322"/>
      <c r="F703" s="532">
        <v>107</v>
      </c>
      <c r="G703" s="532">
        <v>107</v>
      </c>
      <c r="H703" s="532">
        <v>107</v>
      </c>
      <c r="I703" s="532">
        <v>106</v>
      </c>
      <c r="J703" s="532">
        <v>106</v>
      </c>
      <c r="K703" s="525"/>
    </row>
    <row r="704" spans="1:11" s="328" customFormat="1" ht="24" customHeight="1">
      <c r="A704" s="331" t="s">
        <v>151</v>
      </c>
      <c r="B704" s="401" t="s">
        <v>152</v>
      </c>
      <c r="C704" s="322" t="s">
        <v>122</v>
      </c>
      <c r="D704" s="322" t="s">
        <v>58</v>
      </c>
      <c r="E704" s="322"/>
      <c r="F704" s="487"/>
      <c r="G704" s="487"/>
      <c r="H704" s="487"/>
      <c r="I704" s="487"/>
      <c r="J704" s="487"/>
      <c r="K704" s="565" t="s">
        <v>123</v>
      </c>
    </row>
    <row r="705" spans="1:11" s="328" customFormat="1" ht="24" customHeight="1">
      <c r="A705" s="331" t="s">
        <v>153</v>
      </c>
      <c r="B705" s="330" t="s">
        <v>154</v>
      </c>
      <c r="C705" s="322" t="s">
        <v>150</v>
      </c>
      <c r="D705" s="322" t="s">
        <v>58</v>
      </c>
      <c r="E705" s="322"/>
      <c r="F705" s="532">
        <v>18</v>
      </c>
      <c r="G705" s="532">
        <v>18</v>
      </c>
      <c r="H705" s="532">
        <v>18</v>
      </c>
      <c r="I705" s="532">
        <v>18</v>
      </c>
      <c r="J705" s="532">
        <v>18</v>
      </c>
      <c r="K705" s="525"/>
    </row>
    <row r="706" spans="1:11" s="328" customFormat="1" ht="24" customHeight="1">
      <c r="A706" s="331" t="s">
        <v>155</v>
      </c>
      <c r="B706" s="330" t="s">
        <v>156</v>
      </c>
      <c r="C706" s="322" t="s">
        <v>122</v>
      </c>
      <c r="D706" s="322" t="s">
        <v>58</v>
      </c>
      <c r="E706" s="322"/>
      <c r="F706" s="487"/>
      <c r="G706" s="487"/>
      <c r="H706" s="487"/>
      <c r="I706" s="487"/>
      <c r="J706" s="487"/>
      <c r="K706" s="565" t="s">
        <v>123</v>
      </c>
    </row>
    <row r="707" spans="1:11" s="328" customFormat="1" ht="24" customHeight="1">
      <c r="A707" s="331" t="s">
        <v>157</v>
      </c>
      <c r="B707" s="330" t="s">
        <v>158</v>
      </c>
      <c r="C707" s="322" t="s">
        <v>150</v>
      </c>
      <c r="D707" s="322" t="s">
        <v>58</v>
      </c>
      <c r="E707" s="533">
        <v>370</v>
      </c>
      <c r="F707" s="535"/>
      <c r="G707" s="535"/>
      <c r="H707" s="535"/>
      <c r="I707" s="535"/>
      <c r="J707" s="535"/>
      <c r="K707" s="525"/>
    </row>
    <row r="708" spans="1:11" s="328" customFormat="1" ht="24" customHeight="1">
      <c r="A708" s="331" t="s">
        <v>159</v>
      </c>
      <c r="B708" s="330" t="s">
        <v>158</v>
      </c>
      <c r="C708" s="322" t="s">
        <v>150</v>
      </c>
      <c r="D708" s="322" t="s">
        <v>58</v>
      </c>
      <c r="E708" s="533"/>
      <c r="F708" s="535"/>
      <c r="G708" s="535"/>
      <c r="H708" s="535"/>
      <c r="I708" s="535"/>
      <c r="J708" s="535"/>
      <c r="K708" s="525"/>
    </row>
    <row r="709" spans="1:11" s="328" customFormat="1" ht="24" customHeight="1">
      <c r="A709" s="331" t="s">
        <v>160</v>
      </c>
      <c r="B709" s="330" t="s">
        <v>158</v>
      </c>
      <c r="C709" s="322" t="s">
        <v>150</v>
      </c>
      <c r="D709" s="322" t="s">
        <v>58</v>
      </c>
      <c r="E709" s="533">
        <v>85</v>
      </c>
      <c r="F709" s="535"/>
      <c r="G709" s="535"/>
      <c r="H709" s="535"/>
      <c r="I709" s="535"/>
      <c r="J709" s="535"/>
      <c r="K709" s="525"/>
    </row>
    <row r="710" spans="1:11" s="328" customFormat="1" ht="24" customHeight="1">
      <c r="A710" s="331" t="s">
        <v>161</v>
      </c>
      <c r="B710" s="330" t="s">
        <v>158</v>
      </c>
      <c r="C710" s="322" t="s">
        <v>150</v>
      </c>
      <c r="D710" s="322" t="s">
        <v>58</v>
      </c>
      <c r="E710" s="533"/>
      <c r="F710" s="535"/>
      <c r="G710" s="535"/>
      <c r="H710" s="535"/>
      <c r="I710" s="535"/>
      <c r="J710" s="535"/>
      <c r="K710" s="525"/>
    </row>
    <row r="711" spans="1:11" s="328" customFormat="1" ht="24" customHeight="1">
      <c r="A711" s="331" t="s">
        <v>162</v>
      </c>
      <c r="B711" s="330" t="s">
        <v>158</v>
      </c>
      <c r="C711" s="322" t="s">
        <v>150</v>
      </c>
      <c r="D711" s="322" t="s">
        <v>58</v>
      </c>
      <c r="E711" s="533">
        <v>98</v>
      </c>
      <c r="F711" s="535"/>
      <c r="G711" s="535"/>
      <c r="H711" s="535"/>
      <c r="I711" s="535"/>
      <c r="J711" s="535"/>
      <c r="K711" s="525"/>
    </row>
    <row r="712" spans="1:11" s="328" customFormat="1" ht="24" customHeight="1">
      <c r="A712" s="331" t="s">
        <v>163</v>
      </c>
      <c r="B712" s="330" t="s">
        <v>158</v>
      </c>
      <c r="C712" s="322" t="s">
        <v>150</v>
      </c>
      <c r="D712" s="322" t="s">
        <v>58</v>
      </c>
      <c r="E712" s="533"/>
      <c r="F712" s="535"/>
      <c r="G712" s="535"/>
      <c r="H712" s="535"/>
      <c r="I712" s="535"/>
      <c r="J712" s="535"/>
      <c r="K712" s="525"/>
    </row>
    <row r="713" spans="1:11" s="328" customFormat="1" ht="24" customHeight="1">
      <c r="A713" s="331" t="s">
        <v>164</v>
      </c>
      <c r="B713" s="330" t="s">
        <v>165</v>
      </c>
      <c r="C713" s="322" t="s">
        <v>122</v>
      </c>
      <c r="D713" s="322" t="s">
        <v>58</v>
      </c>
      <c r="E713" s="487"/>
      <c r="F713" s="535"/>
      <c r="G713" s="535"/>
      <c r="H713" s="535"/>
      <c r="I713" s="535"/>
      <c r="J713" s="535"/>
      <c r="K713" s="565" t="s">
        <v>123</v>
      </c>
    </row>
    <row r="714" spans="1:11" s="328" customFormat="1" ht="24" customHeight="1">
      <c r="A714" s="331" t="s">
        <v>166</v>
      </c>
      <c r="B714" s="330" t="s">
        <v>165</v>
      </c>
      <c r="C714" s="322" t="s">
        <v>122</v>
      </c>
      <c r="D714" s="322" t="s">
        <v>58</v>
      </c>
      <c r="E714" s="487"/>
      <c r="F714" s="535"/>
      <c r="G714" s="535"/>
      <c r="H714" s="535"/>
      <c r="I714" s="535"/>
      <c r="J714" s="535"/>
      <c r="K714" s="565" t="s">
        <v>123</v>
      </c>
    </row>
    <row r="715" spans="1:11" s="328" customFormat="1" ht="24" customHeight="1">
      <c r="A715" s="331" t="s">
        <v>167</v>
      </c>
      <c r="B715" s="330" t="s">
        <v>165</v>
      </c>
      <c r="C715" s="322" t="s">
        <v>122</v>
      </c>
      <c r="D715" s="322" t="s">
        <v>58</v>
      </c>
      <c r="E715" s="487"/>
      <c r="F715" s="535"/>
      <c r="G715" s="535"/>
      <c r="H715" s="535"/>
      <c r="I715" s="535"/>
      <c r="J715" s="535"/>
      <c r="K715" s="565" t="s">
        <v>123</v>
      </c>
    </row>
    <row r="716" spans="1:11" s="328" customFormat="1" ht="24" customHeight="1">
      <c r="A716" s="331" t="s">
        <v>168</v>
      </c>
      <c r="B716" s="330" t="s">
        <v>165</v>
      </c>
      <c r="C716" s="322" t="s">
        <v>122</v>
      </c>
      <c r="D716" s="322" t="s">
        <v>58</v>
      </c>
      <c r="E716" s="487"/>
      <c r="F716" s="535"/>
      <c r="G716" s="535"/>
      <c r="H716" s="535"/>
      <c r="I716" s="535"/>
      <c r="J716" s="535"/>
      <c r="K716" s="565" t="s">
        <v>123</v>
      </c>
    </row>
    <row r="717" spans="1:11" s="328" customFormat="1" ht="24" customHeight="1">
      <c r="A717" s="331" t="s">
        <v>169</v>
      </c>
      <c r="B717" s="330" t="s">
        <v>165</v>
      </c>
      <c r="C717" s="322" t="s">
        <v>122</v>
      </c>
      <c r="D717" s="322" t="s">
        <v>58</v>
      </c>
      <c r="E717" s="487"/>
      <c r="F717" s="535"/>
      <c r="G717" s="535"/>
      <c r="H717" s="535"/>
      <c r="I717" s="535"/>
      <c r="J717" s="535"/>
      <c r="K717" s="565" t="s">
        <v>123</v>
      </c>
    </row>
    <row r="718" spans="1:11" s="328" customFormat="1" ht="24" customHeight="1">
      <c r="A718" s="331" t="s">
        <v>170</v>
      </c>
      <c r="B718" s="330" t="s">
        <v>165</v>
      </c>
      <c r="C718" s="322" t="s">
        <v>122</v>
      </c>
      <c r="D718" s="322" t="s">
        <v>58</v>
      </c>
      <c r="E718" s="487"/>
      <c r="F718" s="535"/>
      <c r="G718" s="535"/>
      <c r="H718" s="535"/>
      <c r="I718" s="535"/>
      <c r="J718" s="535"/>
      <c r="K718" s="565" t="s">
        <v>123</v>
      </c>
    </row>
    <row r="719" spans="1:11" ht="24" customHeight="1">
      <c r="A719" s="331" t="s">
        <v>171</v>
      </c>
      <c r="B719" s="330" t="s">
        <v>172</v>
      </c>
      <c r="C719" s="322" t="s">
        <v>100</v>
      </c>
      <c r="D719" s="322" t="s">
        <v>58</v>
      </c>
      <c r="E719" s="322"/>
      <c r="F719" s="532">
        <v>0.02</v>
      </c>
      <c r="G719" s="532">
        <v>0.13</v>
      </c>
      <c r="H719" s="532">
        <v>0.27</v>
      </c>
      <c r="I719" s="532">
        <v>0.34</v>
      </c>
      <c r="J719" s="532">
        <v>0.35</v>
      </c>
    </row>
    <row r="720" spans="1:11" ht="24" customHeight="1">
      <c r="A720" s="331" t="s">
        <v>306</v>
      </c>
      <c r="B720" s="330" t="s">
        <v>316</v>
      </c>
      <c r="C720" s="322" t="s">
        <v>100</v>
      </c>
      <c r="D720" s="322" t="s">
        <v>58</v>
      </c>
      <c r="E720" s="322"/>
      <c r="F720" s="532">
        <v>5.83</v>
      </c>
      <c r="G720" s="532">
        <v>5.77</v>
      </c>
      <c r="H720" s="532">
        <v>5.71</v>
      </c>
      <c r="I720" s="532">
        <v>5.65</v>
      </c>
      <c r="J720" s="532">
        <v>5.6</v>
      </c>
    </row>
    <row r="721" spans="1:12" s="328" customFormat="1" ht="24" customHeight="1">
      <c r="A721" s="331" t="s">
        <v>177</v>
      </c>
      <c r="B721" s="330" t="s">
        <v>178</v>
      </c>
      <c r="C721" s="322" t="s">
        <v>100</v>
      </c>
      <c r="D721" s="322" t="s">
        <v>58</v>
      </c>
      <c r="E721" s="532">
        <v>20</v>
      </c>
      <c r="F721" s="532"/>
      <c r="G721" s="532"/>
      <c r="H721" s="532"/>
      <c r="I721" s="532"/>
      <c r="J721" s="532"/>
      <c r="K721" s="525"/>
    </row>
    <row r="722" spans="1:12" s="328" customFormat="1" ht="24" customHeight="1">
      <c r="A722" s="331" t="s">
        <v>179</v>
      </c>
      <c r="B722" s="330" t="s">
        <v>180</v>
      </c>
      <c r="C722" s="322" t="s">
        <v>122</v>
      </c>
      <c r="D722" s="322" t="s">
        <v>58</v>
      </c>
      <c r="E722" s="322"/>
      <c r="F722" s="532">
        <v>220</v>
      </c>
      <c r="G722" s="532">
        <v>220</v>
      </c>
      <c r="H722" s="532">
        <v>220</v>
      </c>
      <c r="I722" s="532">
        <v>220</v>
      </c>
      <c r="J722" s="532">
        <v>220</v>
      </c>
      <c r="K722" s="525"/>
    </row>
    <row r="723" spans="1:12" s="328" customFormat="1" ht="24" customHeight="1">
      <c r="A723" s="331" t="s">
        <v>181</v>
      </c>
      <c r="B723" s="330" t="s">
        <v>182</v>
      </c>
      <c r="C723" s="322" t="s">
        <v>122</v>
      </c>
      <c r="D723" s="322" t="s">
        <v>58</v>
      </c>
      <c r="E723" s="322"/>
      <c r="F723" s="532">
        <v>1810</v>
      </c>
      <c r="G723" s="532">
        <v>1810</v>
      </c>
      <c r="H723" s="532">
        <v>1810</v>
      </c>
      <c r="I723" s="532">
        <v>1810</v>
      </c>
      <c r="J723" s="532">
        <v>1810</v>
      </c>
      <c r="K723" s="525"/>
    </row>
    <row r="724" spans="1:12" s="328" customFormat="1" ht="24" customHeight="1">
      <c r="A724" s="331" t="s">
        <v>183</v>
      </c>
      <c r="B724" s="330" t="s">
        <v>184</v>
      </c>
      <c r="C724" s="322" t="s">
        <v>185</v>
      </c>
      <c r="D724" s="322" t="s">
        <v>58</v>
      </c>
      <c r="E724" s="322"/>
      <c r="F724" s="487"/>
      <c r="G724" s="487"/>
      <c r="H724" s="487"/>
      <c r="I724" s="487"/>
      <c r="J724" s="487"/>
      <c r="K724" s="565" t="s">
        <v>123</v>
      </c>
    </row>
    <row r="725" spans="1:12" s="328" customFormat="1" ht="24" customHeight="1">
      <c r="A725" s="331" t="s">
        <v>186</v>
      </c>
      <c r="B725" s="330" t="s">
        <v>184</v>
      </c>
      <c r="C725" s="322" t="s">
        <v>185</v>
      </c>
      <c r="D725" s="322" t="s">
        <v>58</v>
      </c>
      <c r="E725" s="322"/>
      <c r="F725" s="487"/>
      <c r="G725" s="487"/>
      <c r="H725" s="487"/>
      <c r="I725" s="487"/>
      <c r="J725" s="487"/>
      <c r="K725" s="565" t="s">
        <v>123</v>
      </c>
    </row>
    <row r="726" spans="1:12" s="328" customFormat="1" ht="24" customHeight="1">
      <c r="A726" s="331" t="s">
        <v>187</v>
      </c>
      <c r="B726" s="330" t="s">
        <v>184</v>
      </c>
      <c r="C726" s="322" t="s">
        <v>185</v>
      </c>
      <c r="D726" s="322" t="s">
        <v>58</v>
      </c>
      <c r="E726" s="322"/>
      <c r="F726" s="487"/>
      <c r="G726" s="487"/>
      <c r="H726" s="487"/>
      <c r="I726" s="487"/>
      <c r="J726" s="487"/>
      <c r="K726" s="565" t="s">
        <v>123</v>
      </c>
    </row>
    <row r="727" spans="1:12" s="328" customFormat="1" ht="24" customHeight="1">
      <c r="A727" s="331" t="s">
        <v>188</v>
      </c>
      <c r="B727" s="330" t="s">
        <v>189</v>
      </c>
      <c r="C727" s="322" t="s">
        <v>100</v>
      </c>
      <c r="D727" s="322" t="s">
        <v>58</v>
      </c>
      <c r="E727" s="322"/>
      <c r="F727" s="532">
        <v>2.79</v>
      </c>
      <c r="G727" s="532">
        <v>2.79</v>
      </c>
      <c r="H727" s="532">
        <v>2.79</v>
      </c>
      <c r="I727" s="532">
        <v>2.79</v>
      </c>
      <c r="J727" s="532">
        <v>2.78</v>
      </c>
      <c r="K727" s="525"/>
    </row>
    <row r="728" spans="1:12" ht="24" customHeight="1">
      <c r="A728" s="331" t="s">
        <v>190</v>
      </c>
      <c r="B728" s="330" t="s">
        <v>191</v>
      </c>
      <c r="C728" s="322" t="s">
        <v>100</v>
      </c>
      <c r="D728" s="322" t="s">
        <v>58</v>
      </c>
      <c r="E728" s="322"/>
      <c r="F728" s="487"/>
      <c r="G728" s="487"/>
      <c r="H728" s="487"/>
      <c r="I728" s="487"/>
      <c r="J728" s="487"/>
      <c r="K728" s="565" t="s">
        <v>123</v>
      </c>
    </row>
    <row r="729" spans="1:12" ht="24" customHeight="1">
      <c r="A729" s="331" t="s">
        <v>192</v>
      </c>
      <c r="B729" s="330" t="s">
        <v>193</v>
      </c>
      <c r="C729" s="322" t="s">
        <v>100</v>
      </c>
      <c r="D729" s="322" t="s">
        <v>58</v>
      </c>
      <c r="E729" s="322"/>
      <c r="F729" s="532">
        <v>0</v>
      </c>
      <c r="G729" s="532">
        <v>0</v>
      </c>
      <c r="H729" s="532">
        <v>0</v>
      </c>
      <c r="I729" s="532">
        <v>0</v>
      </c>
      <c r="J729" s="532">
        <v>0</v>
      </c>
      <c r="K729" s="525"/>
      <c r="L729" s="330"/>
    </row>
    <row r="730" spans="1:12" ht="24" customHeight="1">
      <c r="A730" s="331" t="s">
        <v>192</v>
      </c>
      <c r="B730" s="330" t="s">
        <v>194</v>
      </c>
      <c r="C730" s="322" t="s">
        <v>100</v>
      </c>
      <c r="D730" s="322" t="s">
        <v>58</v>
      </c>
      <c r="E730" s="322"/>
      <c r="F730" s="532">
        <v>0</v>
      </c>
      <c r="G730" s="532">
        <v>0</v>
      </c>
      <c r="H730" s="532">
        <v>0</v>
      </c>
      <c r="I730" s="532">
        <v>0</v>
      </c>
      <c r="J730" s="532">
        <v>0</v>
      </c>
      <c r="K730" s="525"/>
      <c r="L730" s="330"/>
    </row>
    <row r="731" spans="1:12" ht="24" customHeight="1">
      <c r="A731" s="331" t="s">
        <v>192</v>
      </c>
      <c r="B731" s="330" t="s">
        <v>195</v>
      </c>
      <c r="C731" s="322" t="s">
        <v>100</v>
      </c>
      <c r="D731" s="322" t="s">
        <v>58</v>
      </c>
      <c r="E731" s="322"/>
      <c r="F731" s="532">
        <v>0</v>
      </c>
      <c r="G731" s="532">
        <v>0</v>
      </c>
      <c r="H731" s="532">
        <v>0</v>
      </c>
      <c r="I731" s="532">
        <v>0</v>
      </c>
      <c r="J731" s="532">
        <v>0</v>
      </c>
      <c r="K731" s="525"/>
      <c r="L731" s="330"/>
    </row>
    <row r="732" spans="1:12" ht="24" customHeight="1">
      <c r="A732" s="331" t="s">
        <v>192</v>
      </c>
      <c r="B732" s="330" t="s">
        <v>196</v>
      </c>
      <c r="C732" s="322" t="s">
        <v>100</v>
      </c>
      <c r="D732" s="322" t="s">
        <v>58</v>
      </c>
      <c r="E732" s="322"/>
      <c r="F732" s="532">
        <v>0</v>
      </c>
      <c r="G732" s="532">
        <v>0</v>
      </c>
      <c r="H732" s="532">
        <v>0</v>
      </c>
      <c r="I732" s="532">
        <v>0</v>
      </c>
      <c r="J732" s="532">
        <v>0</v>
      </c>
      <c r="K732" s="525"/>
      <c r="L732" s="330"/>
    </row>
    <row r="733" spans="1:12" ht="24" customHeight="1">
      <c r="A733" s="331" t="s">
        <v>192</v>
      </c>
      <c r="B733" s="330" t="s">
        <v>197</v>
      </c>
      <c r="C733" s="322" t="s">
        <v>100</v>
      </c>
      <c r="D733" s="322" t="s">
        <v>58</v>
      </c>
      <c r="E733" s="322"/>
      <c r="F733" s="532">
        <v>0</v>
      </c>
      <c r="G733" s="532">
        <v>0</v>
      </c>
      <c r="H733" s="532">
        <v>0</v>
      </c>
      <c r="I733" s="532">
        <v>0</v>
      </c>
      <c r="J733" s="532">
        <v>0</v>
      </c>
      <c r="K733" s="525"/>
      <c r="L733" s="330"/>
    </row>
    <row r="734" spans="1:12" ht="24" customHeight="1">
      <c r="A734" s="331" t="s">
        <v>192</v>
      </c>
      <c r="B734" s="330" t="s">
        <v>308</v>
      </c>
      <c r="C734" s="322" t="s">
        <v>100</v>
      </c>
      <c r="D734" s="322" t="s">
        <v>58</v>
      </c>
      <c r="E734" s="322"/>
      <c r="F734" s="532">
        <v>0</v>
      </c>
      <c r="G734" s="532">
        <v>0</v>
      </c>
      <c r="H734" s="532">
        <v>0</v>
      </c>
      <c r="I734" s="532">
        <v>0</v>
      </c>
      <c r="J734" s="532">
        <v>0</v>
      </c>
      <c r="K734" s="525"/>
      <c r="L734" s="330"/>
    </row>
    <row r="735" spans="1:12" ht="24" customHeight="1">
      <c r="A735" s="331" t="s">
        <v>192</v>
      </c>
      <c r="B735" s="330" t="s">
        <v>199</v>
      </c>
      <c r="C735" s="322" t="s">
        <v>100</v>
      </c>
      <c r="D735" s="322" t="s">
        <v>58</v>
      </c>
      <c r="E735" s="322"/>
      <c r="F735" s="532">
        <v>0</v>
      </c>
      <c r="G735" s="532">
        <v>0</v>
      </c>
      <c r="H735" s="532">
        <v>0</v>
      </c>
      <c r="I735" s="532">
        <v>0</v>
      </c>
      <c r="J735" s="532">
        <v>0</v>
      </c>
      <c r="K735" s="525"/>
      <c r="L735" s="330"/>
    </row>
    <row r="736" spans="1:12" ht="24" customHeight="1">
      <c r="A736" s="331" t="s">
        <v>192</v>
      </c>
      <c r="B736" s="330" t="s">
        <v>200</v>
      </c>
      <c r="C736" s="322" t="s">
        <v>100</v>
      </c>
      <c r="D736" s="322" t="s">
        <v>58</v>
      </c>
      <c r="E736" s="322"/>
      <c r="F736" s="532">
        <v>0</v>
      </c>
      <c r="G736" s="532">
        <v>0</v>
      </c>
      <c r="H736" s="532">
        <v>0</v>
      </c>
      <c r="I736" s="532">
        <v>0</v>
      </c>
      <c r="J736" s="532">
        <v>0</v>
      </c>
      <c r="K736" s="525"/>
      <c r="L736" s="330"/>
    </row>
    <row r="737" spans="1:63" ht="24" customHeight="1">
      <c r="A737" s="331" t="s">
        <v>192</v>
      </c>
      <c r="B737" s="330" t="s">
        <v>201</v>
      </c>
      <c r="C737" s="322" t="s">
        <v>100</v>
      </c>
      <c r="D737" s="322" t="s">
        <v>58</v>
      </c>
      <c r="E737" s="322"/>
      <c r="F737" s="532">
        <v>0</v>
      </c>
      <c r="G737" s="532">
        <v>0</v>
      </c>
      <c r="H737" s="532">
        <v>0</v>
      </c>
      <c r="I737" s="532">
        <v>0</v>
      </c>
      <c r="J737" s="532">
        <v>0</v>
      </c>
      <c r="K737" s="525"/>
      <c r="L737" s="330"/>
    </row>
    <row r="738" spans="1:63" ht="24" customHeight="1">
      <c r="A738" s="331" t="s">
        <v>192</v>
      </c>
      <c r="B738" s="330" t="s">
        <v>202</v>
      </c>
      <c r="C738" s="322" t="s">
        <v>100</v>
      </c>
      <c r="D738" s="322" t="s">
        <v>58</v>
      </c>
      <c r="E738" s="322"/>
      <c r="F738" s="532">
        <v>0</v>
      </c>
      <c r="G738" s="532">
        <v>0</v>
      </c>
      <c r="H738" s="532">
        <v>0</v>
      </c>
      <c r="I738" s="532">
        <v>0</v>
      </c>
      <c r="J738" s="532">
        <v>0</v>
      </c>
      <c r="K738" s="525"/>
      <c r="L738" s="330"/>
    </row>
    <row r="739" spans="1:63" ht="24" customHeight="1">
      <c r="A739" s="331" t="s">
        <v>192</v>
      </c>
      <c r="B739" s="330" t="s">
        <v>309</v>
      </c>
      <c r="C739" s="322" t="s">
        <v>100</v>
      </c>
      <c r="D739" s="322" t="s">
        <v>58</v>
      </c>
      <c r="E739" s="322"/>
      <c r="F739" s="532">
        <v>0</v>
      </c>
      <c r="G739" s="532">
        <v>0</v>
      </c>
      <c r="H739" s="532">
        <v>0</v>
      </c>
      <c r="I739" s="532">
        <v>0</v>
      </c>
      <c r="J739" s="532">
        <v>0</v>
      </c>
      <c r="K739" s="525"/>
      <c r="L739" s="330"/>
    </row>
    <row r="740" spans="1:63" ht="24" customHeight="1">
      <c r="A740" s="331" t="s">
        <v>192</v>
      </c>
      <c r="B740" s="330" t="s">
        <v>310</v>
      </c>
      <c r="C740" s="322" t="s">
        <v>100</v>
      </c>
      <c r="D740" s="322" t="s">
        <v>58</v>
      </c>
      <c r="E740" s="322"/>
      <c r="F740" s="532">
        <v>0</v>
      </c>
      <c r="G740" s="532">
        <v>0</v>
      </c>
      <c r="H740" s="532">
        <v>0</v>
      </c>
      <c r="I740" s="532">
        <v>0</v>
      </c>
      <c r="J740" s="532">
        <v>0</v>
      </c>
      <c r="K740" s="525"/>
      <c r="L740" s="330"/>
    </row>
    <row r="741" spans="1:63" ht="24" customHeight="1">
      <c r="A741" s="331" t="s">
        <v>192</v>
      </c>
      <c r="B741" s="330" t="s">
        <v>311</v>
      </c>
      <c r="C741" s="322" t="s">
        <v>100</v>
      </c>
      <c r="D741" s="322" t="s">
        <v>58</v>
      </c>
      <c r="E741" s="322"/>
      <c r="F741" s="532">
        <v>0</v>
      </c>
      <c r="G741" s="532">
        <v>0</v>
      </c>
      <c r="H741" s="532">
        <v>0</v>
      </c>
      <c r="I741" s="532">
        <v>0</v>
      </c>
      <c r="J741" s="532">
        <v>0</v>
      </c>
      <c r="K741" s="525"/>
      <c r="L741" s="330"/>
    </row>
    <row r="742" spans="1:63" ht="24" customHeight="1">
      <c r="A742" s="331" t="s">
        <v>192</v>
      </c>
      <c r="B742" s="330" t="s">
        <v>312</v>
      </c>
      <c r="C742" s="322" t="s">
        <v>100</v>
      </c>
      <c r="D742" s="322" t="s">
        <v>58</v>
      </c>
      <c r="E742" s="322"/>
      <c r="F742" s="532">
        <v>0</v>
      </c>
      <c r="G742" s="532">
        <v>0</v>
      </c>
      <c r="H742" s="532">
        <v>0</v>
      </c>
      <c r="I742" s="532">
        <v>0</v>
      </c>
      <c r="J742" s="532">
        <v>0</v>
      </c>
      <c r="K742" s="525"/>
      <c r="L742" s="330"/>
    </row>
    <row r="743" spans="1:63" ht="24" customHeight="1">
      <c r="A743" s="331" t="s">
        <v>192</v>
      </c>
      <c r="B743" s="330" t="s">
        <v>204</v>
      </c>
      <c r="C743" s="322" t="s">
        <v>100</v>
      </c>
      <c r="D743" s="322" t="s">
        <v>58</v>
      </c>
      <c r="E743" s="322"/>
      <c r="F743" s="532">
        <v>0</v>
      </c>
      <c r="G743" s="532">
        <v>0</v>
      </c>
      <c r="H743" s="532">
        <v>0</v>
      </c>
      <c r="I743" s="532">
        <v>0</v>
      </c>
      <c r="J743" s="532">
        <v>0</v>
      </c>
      <c r="K743" s="525"/>
      <c r="L743" s="330"/>
    </row>
    <row r="744" spans="1:63" ht="24" customHeight="1">
      <c r="A744" s="331" t="s">
        <v>192</v>
      </c>
      <c r="B744" s="330" t="s">
        <v>205</v>
      </c>
      <c r="C744" s="322" t="s">
        <v>100</v>
      </c>
      <c r="D744" s="322" t="s">
        <v>58</v>
      </c>
      <c r="E744" s="322"/>
      <c r="F744" s="532">
        <v>0</v>
      </c>
      <c r="G744" s="532">
        <v>0</v>
      </c>
      <c r="H744" s="532">
        <v>0</v>
      </c>
      <c r="I744" s="532">
        <v>0</v>
      </c>
      <c r="J744" s="532">
        <v>0</v>
      </c>
      <c r="K744" s="525"/>
      <c r="L744" s="330"/>
    </row>
    <row r="745" spans="1:63" ht="24" customHeight="1">
      <c r="A745" s="331" t="s">
        <v>192</v>
      </c>
      <c r="B745" s="330" t="s">
        <v>206</v>
      </c>
      <c r="C745" s="322" t="s">
        <v>100</v>
      </c>
      <c r="D745" s="322" t="s">
        <v>58</v>
      </c>
      <c r="E745" s="322"/>
      <c r="F745" s="532">
        <v>0</v>
      </c>
      <c r="G745" s="532">
        <v>0</v>
      </c>
      <c r="H745" s="532">
        <v>0</v>
      </c>
      <c r="I745" s="532">
        <v>0</v>
      </c>
      <c r="J745" s="532">
        <v>0</v>
      </c>
      <c r="K745" s="525"/>
      <c r="L745" s="330"/>
    </row>
    <row r="746" spans="1:63" s="328" customFormat="1" ht="24" customHeight="1">
      <c r="A746" s="171" t="s">
        <v>207</v>
      </c>
      <c r="B746" s="330" t="s">
        <v>208</v>
      </c>
      <c r="C746" s="322" t="s">
        <v>100</v>
      </c>
      <c r="D746" s="322" t="s">
        <v>58</v>
      </c>
      <c r="E746" s="322"/>
      <c r="F746" s="532">
        <v>988.4</v>
      </c>
      <c r="G746" s="532">
        <v>988.4</v>
      </c>
      <c r="H746" s="532">
        <v>988.4</v>
      </c>
      <c r="I746" s="532">
        <v>988.4</v>
      </c>
      <c r="J746" s="532">
        <v>988.4</v>
      </c>
      <c r="K746" s="523"/>
      <c r="L746" s="330"/>
      <c r="M746" s="324"/>
      <c r="N746" s="322"/>
      <c r="O746" s="340"/>
      <c r="P746" s="340"/>
      <c r="Q746" s="340"/>
      <c r="R746" s="340"/>
      <c r="S746" s="340"/>
      <c r="T746" s="324"/>
      <c r="U746" s="324"/>
      <c r="V746" s="324"/>
      <c r="W746" s="322"/>
      <c r="X746" s="340"/>
      <c r="Y746" s="340"/>
      <c r="Z746" s="340"/>
      <c r="AA746" s="340"/>
      <c r="AB746" s="340"/>
      <c r="AC746" s="324"/>
      <c r="AD746" s="322"/>
      <c r="AE746" s="340"/>
      <c r="AF746" s="340"/>
      <c r="AG746" s="340"/>
      <c r="AH746" s="340"/>
      <c r="AI746" s="340"/>
      <c r="AJ746" s="324"/>
      <c r="AK746" s="322"/>
      <c r="AL746" s="340"/>
      <c r="AM746" s="340"/>
      <c r="AN746" s="340"/>
      <c r="AO746" s="340"/>
      <c r="AP746" s="340"/>
      <c r="AQ746" s="324"/>
      <c r="AR746" s="322"/>
      <c r="AS746" s="340"/>
      <c r="AT746" s="340"/>
      <c r="AU746" s="340"/>
      <c r="AV746" s="340"/>
      <c r="AW746" s="340"/>
      <c r="AX746" s="324"/>
      <c r="AY746" s="322"/>
      <c r="AZ746" s="340"/>
      <c r="BA746" s="340"/>
      <c r="BB746" s="340"/>
      <c r="BC746" s="340"/>
      <c r="BD746" s="340"/>
      <c r="BE746" s="324"/>
      <c r="BF746" s="322"/>
      <c r="BG746" s="340"/>
      <c r="BH746" s="340"/>
      <c r="BI746" s="340"/>
      <c r="BJ746" s="340"/>
      <c r="BK746" s="340"/>
    </row>
    <row r="747" spans="1:63" s="328" customFormat="1" ht="24" customHeight="1">
      <c r="A747" s="191" t="s">
        <v>209</v>
      </c>
      <c r="B747" s="330" t="s">
        <v>210</v>
      </c>
      <c r="C747" s="322" t="s">
        <v>211</v>
      </c>
      <c r="D747" s="322" t="s">
        <v>58</v>
      </c>
      <c r="E747" s="322"/>
      <c r="F747" s="532">
        <v>9.1300000000000008</v>
      </c>
      <c r="G747" s="532">
        <v>9.1300000000000008</v>
      </c>
      <c r="H747" s="532">
        <v>9.1300000000000008</v>
      </c>
      <c r="I747" s="532">
        <v>9.1300000000000008</v>
      </c>
      <c r="J747" s="532">
        <v>9.1300000000000008</v>
      </c>
      <c r="K747" s="525"/>
      <c r="L747" s="330"/>
    </row>
    <row r="748" spans="1:63" s="328" customFormat="1" ht="24" customHeight="1">
      <c r="A748" s="191" t="s">
        <v>212</v>
      </c>
      <c r="B748" s="330" t="s">
        <v>213</v>
      </c>
      <c r="C748" s="322" t="s">
        <v>100</v>
      </c>
      <c r="D748" s="322" t="s">
        <v>58</v>
      </c>
      <c r="E748" s="322"/>
      <c r="F748" s="532">
        <v>1.66</v>
      </c>
      <c r="G748" s="532">
        <v>1.66</v>
      </c>
      <c r="H748" s="532">
        <v>1.66</v>
      </c>
      <c r="I748" s="532">
        <v>1.66</v>
      </c>
      <c r="J748" s="532">
        <v>1.66</v>
      </c>
      <c r="K748" s="525"/>
      <c r="L748" s="330"/>
    </row>
    <row r="749" spans="1:63" s="328" customFormat="1" ht="24" customHeight="1">
      <c r="A749" s="191" t="s">
        <v>214</v>
      </c>
      <c r="B749" s="330" t="s">
        <v>215</v>
      </c>
      <c r="C749" s="322" t="s">
        <v>100</v>
      </c>
      <c r="D749" s="322" t="s">
        <v>58</v>
      </c>
      <c r="E749" s="322"/>
      <c r="F749" s="532">
        <v>20.8</v>
      </c>
      <c r="G749" s="532">
        <v>20.8</v>
      </c>
      <c r="H749" s="532">
        <v>20.8</v>
      </c>
      <c r="I749" s="532">
        <v>20.8</v>
      </c>
      <c r="J749" s="532">
        <v>20.8</v>
      </c>
      <c r="K749" s="525"/>
      <c r="L749" s="330"/>
    </row>
    <row r="750" spans="1:63" s="328" customFormat="1" ht="24" customHeight="1">
      <c r="A750" s="191" t="s">
        <v>216</v>
      </c>
      <c r="B750" s="330" t="s">
        <v>217</v>
      </c>
      <c r="C750" s="322" t="s">
        <v>211</v>
      </c>
      <c r="D750" s="322" t="s">
        <v>58</v>
      </c>
      <c r="E750" s="322"/>
      <c r="F750" s="532">
        <v>8.7899999999999991</v>
      </c>
      <c r="G750" s="532">
        <v>8.7899999999999991</v>
      </c>
      <c r="H750" s="532">
        <v>8.7899999999999991</v>
      </c>
      <c r="I750" s="532">
        <v>8.7899999999999991</v>
      </c>
      <c r="J750" s="532">
        <v>8.7899999999999991</v>
      </c>
      <c r="K750" s="525"/>
      <c r="L750" s="330"/>
    </row>
    <row r="751" spans="1:63" s="328" customFormat="1" ht="24" customHeight="1">
      <c r="A751" s="191" t="s">
        <v>218</v>
      </c>
      <c r="B751" s="330" t="s">
        <v>219</v>
      </c>
      <c r="C751" s="322" t="s">
        <v>100</v>
      </c>
      <c r="D751" s="322" t="s">
        <v>58</v>
      </c>
      <c r="E751" s="322"/>
      <c r="F751" s="532">
        <v>1.66</v>
      </c>
      <c r="G751" s="532">
        <v>1.66</v>
      </c>
      <c r="H751" s="532">
        <v>1.66</v>
      </c>
      <c r="I751" s="532">
        <v>1.66</v>
      </c>
      <c r="J751" s="532">
        <v>1.66</v>
      </c>
      <c r="K751" s="525"/>
      <c r="L751" s="330"/>
    </row>
    <row r="752" spans="1:63" s="328" customFormat="1" ht="24" customHeight="1">
      <c r="A752" s="191" t="s">
        <v>220</v>
      </c>
      <c r="B752" s="330" t="s">
        <v>221</v>
      </c>
      <c r="C752" s="322" t="s">
        <v>100</v>
      </c>
      <c r="D752" s="322" t="s">
        <v>58</v>
      </c>
      <c r="E752" s="322"/>
      <c r="F752" s="532">
        <v>12.8</v>
      </c>
      <c r="G752" s="532">
        <v>12.8</v>
      </c>
      <c r="H752" s="532">
        <v>12.8</v>
      </c>
      <c r="I752" s="532">
        <v>12.8</v>
      </c>
      <c r="J752" s="532">
        <v>12.8</v>
      </c>
      <c r="K752" s="525"/>
      <c r="L752" s="330"/>
    </row>
    <row r="753" spans="1:12" s="328" customFormat="1" ht="24" customHeight="1">
      <c r="A753" s="171" t="s">
        <v>214</v>
      </c>
      <c r="B753" s="330" t="s">
        <v>222</v>
      </c>
      <c r="C753" s="322" t="s">
        <v>100</v>
      </c>
      <c r="D753" s="322" t="s">
        <v>58</v>
      </c>
      <c r="E753" s="322"/>
      <c r="F753" s="532">
        <v>27.74</v>
      </c>
      <c r="G753" s="532">
        <v>27.74</v>
      </c>
      <c r="H753" s="532">
        <v>27.74</v>
      </c>
      <c r="I753" s="532">
        <v>27.74</v>
      </c>
      <c r="J753" s="532">
        <v>27.74</v>
      </c>
      <c r="K753" s="525"/>
      <c r="L753" s="330"/>
    </row>
    <row r="754" spans="1:12" s="328" customFormat="1" ht="24" customHeight="1">
      <c r="A754" s="171" t="s">
        <v>209</v>
      </c>
      <c r="B754" s="330" t="s">
        <v>223</v>
      </c>
      <c r="C754" s="322" t="s">
        <v>211</v>
      </c>
      <c r="D754" s="322" t="s">
        <v>58</v>
      </c>
      <c r="E754" s="322"/>
      <c r="F754" s="532">
        <v>9.69</v>
      </c>
      <c r="G754" s="532">
        <v>9.69</v>
      </c>
      <c r="H754" s="532">
        <v>9.69</v>
      </c>
      <c r="I754" s="532">
        <v>9.69</v>
      </c>
      <c r="J754" s="532">
        <v>9.69</v>
      </c>
      <c r="K754" s="525"/>
      <c r="L754" s="330"/>
    </row>
    <row r="755" spans="1:12" s="328" customFormat="1" ht="24" customHeight="1">
      <c r="A755" s="171" t="s">
        <v>212</v>
      </c>
      <c r="B755" s="330" t="s">
        <v>224</v>
      </c>
      <c r="C755" s="322" t="s">
        <v>100</v>
      </c>
      <c r="D755" s="322" t="s">
        <v>58</v>
      </c>
      <c r="E755" s="322"/>
      <c r="F755" s="532">
        <v>1.66</v>
      </c>
      <c r="G755" s="532">
        <v>1.66</v>
      </c>
      <c r="H755" s="532">
        <v>1.66</v>
      </c>
      <c r="I755" s="532">
        <v>1.66</v>
      </c>
      <c r="J755" s="532">
        <v>1.66</v>
      </c>
      <c r="K755" s="525"/>
      <c r="L755" s="330"/>
    </row>
    <row r="756" spans="1:12" s="328" customFormat="1" ht="24" customHeight="1">
      <c r="A756" s="171" t="s">
        <v>216</v>
      </c>
      <c r="B756" s="330" t="s">
        <v>225</v>
      </c>
      <c r="C756" s="322" t="s">
        <v>211</v>
      </c>
      <c r="D756" s="322" t="s">
        <v>58</v>
      </c>
      <c r="E756" s="322"/>
      <c r="F756" s="532">
        <v>9</v>
      </c>
      <c r="G756" s="532">
        <v>9</v>
      </c>
      <c r="H756" s="532">
        <v>9</v>
      </c>
      <c r="I756" s="532">
        <v>9</v>
      </c>
      <c r="J756" s="532">
        <v>9</v>
      </c>
      <c r="K756" s="525"/>
      <c r="L756" s="330"/>
    </row>
    <row r="757" spans="1:12" s="328" customFormat="1" ht="24" customHeight="1">
      <c r="A757" s="171" t="s">
        <v>218</v>
      </c>
      <c r="B757" s="330" t="s">
        <v>226</v>
      </c>
      <c r="C757" s="322" t="s">
        <v>100</v>
      </c>
      <c r="D757" s="322" t="s">
        <v>58</v>
      </c>
      <c r="E757" s="322"/>
      <c r="F757" s="532">
        <v>1.66</v>
      </c>
      <c r="G757" s="532">
        <v>1.66</v>
      </c>
      <c r="H757" s="532">
        <v>1.66</v>
      </c>
      <c r="I757" s="532">
        <v>1.66</v>
      </c>
      <c r="J757" s="532">
        <v>1.66</v>
      </c>
      <c r="K757" s="525"/>
      <c r="L757" s="330"/>
    </row>
    <row r="758" spans="1:12" s="328" customFormat="1" ht="24" customHeight="1">
      <c r="A758" s="171" t="s">
        <v>209</v>
      </c>
      <c r="B758" s="330" t="s">
        <v>227</v>
      </c>
      <c r="C758" s="322" t="s">
        <v>211</v>
      </c>
      <c r="D758" s="322" t="s">
        <v>58</v>
      </c>
      <c r="E758" s="322"/>
      <c r="F758" s="532">
        <v>9.2899999999999991</v>
      </c>
      <c r="G758" s="532">
        <v>9.2899999999999991</v>
      </c>
      <c r="H758" s="532">
        <v>9.2899999999999991</v>
      </c>
      <c r="I758" s="532">
        <v>9.2899999999999991</v>
      </c>
      <c r="J758" s="532">
        <v>9.2899999999999991</v>
      </c>
      <c r="K758" s="525"/>
      <c r="L758" s="330"/>
    </row>
    <row r="759" spans="1:12" s="328" customFormat="1" ht="24" customHeight="1">
      <c r="A759" s="171" t="s">
        <v>212</v>
      </c>
      <c r="B759" s="330" t="s">
        <v>228</v>
      </c>
      <c r="C759" s="322" t="s">
        <v>100</v>
      </c>
      <c r="D759" s="322" t="s">
        <v>58</v>
      </c>
      <c r="E759" s="322"/>
      <c r="F759" s="532">
        <v>1.66</v>
      </c>
      <c r="G759" s="532">
        <v>1.66</v>
      </c>
      <c r="H759" s="532">
        <v>1.66</v>
      </c>
      <c r="I759" s="532">
        <v>1.66</v>
      </c>
      <c r="J759" s="532">
        <v>1.66</v>
      </c>
      <c r="K759" s="525"/>
      <c r="L759" s="330"/>
    </row>
    <row r="760" spans="1:12" s="328" customFormat="1" ht="24" customHeight="1">
      <c r="A760" s="171" t="s">
        <v>216</v>
      </c>
      <c r="B760" s="330" t="s">
        <v>229</v>
      </c>
      <c r="C760" s="322" t="s">
        <v>211</v>
      </c>
      <c r="D760" s="322" t="s">
        <v>58</v>
      </c>
      <c r="E760" s="322"/>
      <c r="F760" s="532">
        <v>8.8800000000000008</v>
      </c>
      <c r="G760" s="532">
        <v>8.8800000000000008</v>
      </c>
      <c r="H760" s="532">
        <v>8.8800000000000008</v>
      </c>
      <c r="I760" s="532">
        <v>8.8800000000000008</v>
      </c>
      <c r="J760" s="532">
        <v>8.8800000000000008</v>
      </c>
      <c r="K760" s="525"/>
      <c r="L760" s="330"/>
    </row>
    <row r="761" spans="1:12" s="328" customFormat="1" ht="24" customHeight="1">
      <c r="A761" s="171" t="s">
        <v>218</v>
      </c>
      <c r="B761" s="330" t="s">
        <v>230</v>
      </c>
      <c r="C761" s="322" t="s">
        <v>100</v>
      </c>
      <c r="D761" s="322" t="s">
        <v>58</v>
      </c>
      <c r="E761" s="322"/>
      <c r="F761" s="532">
        <v>1.66</v>
      </c>
      <c r="G761" s="532">
        <v>1.66</v>
      </c>
      <c r="H761" s="532">
        <v>1.66</v>
      </c>
      <c r="I761" s="532">
        <v>1.66</v>
      </c>
      <c r="J761" s="532">
        <v>1.66</v>
      </c>
      <c r="K761" s="525"/>
      <c r="L761" s="330"/>
    </row>
    <row r="762" spans="1:12" s="328" customFormat="1" ht="24" customHeight="1">
      <c r="A762" s="171" t="s">
        <v>220</v>
      </c>
      <c r="B762" s="330" t="s">
        <v>231</v>
      </c>
      <c r="C762" s="322" t="s">
        <v>100</v>
      </c>
      <c r="D762" s="322" t="s">
        <v>58</v>
      </c>
      <c r="E762" s="322"/>
      <c r="F762" s="532">
        <v>11.1</v>
      </c>
      <c r="G762" s="532">
        <v>11.1</v>
      </c>
      <c r="H762" s="532">
        <v>11.1</v>
      </c>
      <c r="I762" s="532">
        <v>11.1</v>
      </c>
      <c r="J762" s="532">
        <v>11.1</v>
      </c>
      <c r="K762" s="525"/>
      <c r="L762" s="330"/>
    </row>
    <row r="763" spans="1:12" s="328" customFormat="1" ht="24" customHeight="1">
      <c r="A763" s="171" t="s">
        <v>214</v>
      </c>
      <c r="B763" s="330" t="s">
        <v>232</v>
      </c>
      <c r="C763" s="322" t="s">
        <v>100</v>
      </c>
      <c r="D763" s="322" t="s">
        <v>58</v>
      </c>
      <c r="E763" s="322"/>
      <c r="F763" s="532">
        <v>16.64</v>
      </c>
      <c r="G763" s="532">
        <v>16.64</v>
      </c>
      <c r="H763" s="532">
        <v>16.64</v>
      </c>
      <c r="I763" s="532">
        <v>16.64</v>
      </c>
      <c r="J763" s="532">
        <v>16.64</v>
      </c>
      <c r="K763" s="525"/>
      <c r="L763" s="330"/>
    </row>
    <row r="764" spans="1:12" s="328" customFormat="1" ht="24" customHeight="1">
      <c r="A764" s="171" t="s">
        <v>218</v>
      </c>
      <c r="B764" s="330" t="s">
        <v>233</v>
      </c>
      <c r="C764" s="322" t="s">
        <v>100</v>
      </c>
      <c r="D764" s="322" t="s">
        <v>58</v>
      </c>
      <c r="E764" s="322"/>
      <c r="F764" s="532">
        <v>4.99</v>
      </c>
      <c r="G764" s="532">
        <v>4.99</v>
      </c>
      <c r="H764" s="532">
        <v>4.99</v>
      </c>
      <c r="I764" s="532">
        <v>4.99</v>
      </c>
      <c r="J764" s="532">
        <v>4.99</v>
      </c>
      <c r="K764" s="525"/>
      <c r="L764" s="330"/>
    </row>
    <row r="765" spans="1:12" s="328" customFormat="1" ht="24" customHeight="1">
      <c r="A765" s="171" t="s">
        <v>234</v>
      </c>
      <c r="B765" s="330" t="s">
        <v>235</v>
      </c>
      <c r="C765" s="322" t="s">
        <v>211</v>
      </c>
      <c r="D765" s="322" t="s">
        <v>58</v>
      </c>
      <c r="E765" s="322"/>
      <c r="F765" s="532">
        <v>3.5</v>
      </c>
      <c r="G765" s="532">
        <v>3.5</v>
      </c>
      <c r="H765" s="532">
        <v>3.5</v>
      </c>
      <c r="I765" s="532">
        <v>3.5</v>
      </c>
      <c r="J765" s="532">
        <v>3.5</v>
      </c>
      <c r="K765" s="525"/>
      <c r="L765" s="330"/>
    </row>
    <row r="766" spans="1:12" s="328" customFormat="1" ht="24" customHeight="1">
      <c r="A766" s="171" t="s">
        <v>236</v>
      </c>
      <c r="B766" s="330" t="s">
        <v>237</v>
      </c>
      <c r="C766" s="322" t="s">
        <v>100</v>
      </c>
      <c r="D766" s="322" t="s">
        <v>58</v>
      </c>
      <c r="E766" s="322"/>
      <c r="F766" s="532">
        <v>3.33</v>
      </c>
      <c r="G766" s="532">
        <v>3.33</v>
      </c>
      <c r="H766" s="532">
        <v>3.33</v>
      </c>
      <c r="I766" s="532">
        <v>3.33</v>
      </c>
      <c r="J766" s="532">
        <v>3.33</v>
      </c>
      <c r="K766" s="525"/>
      <c r="L766" s="330"/>
    </row>
    <row r="767" spans="1:12" s="328" customFormat="1" ht="24" customHeight="1">
      <c r="A767" s="171" t="s">
        <v>238</v>
      </c>
      <c r="B767" s="330" t="s">
        <v>239</v>
      </c>
      <c r="C767" s="322" t="s">
        <v>240</v>
      </c>
      <c r="D767" s="322" t="s">
        <v>58</v>
      </c>
      <c r="E767" s="322"/>
      <c r="F767" s="532">
        <f>212*60</f>
        <v>12720</v>
      </c>
      <c r="G767" s="532">
        <f t="shared" ref="G767:J767" si="24">212*60</f>
        <v>12720</v>
      </c>
      <c r="H767" s="532">
        <f t="shared" si="24"/>
        <v>12720</v>
      </c>
      <c r="I767" s="532">
        <f t="shared" si="24"/>
        <v>12720</v>
      </c>
      <c r="J767" s="532">
        <f t="shared" si="24"/>
        <v>12720</v>
      </c>
      <c r="K767" s="525"/>
    </row>
    <row r="768" spans="1:12" s="328" customFormat="1" ht="24" customHeight="1">
      <c r="A768" s="171" t="s">
        <v>241</v>
      </c>
      <c r="B768" s="330" t="s">
        <v>242</v>
      </c>
      <c r="C768" s="322" t="s">
        <v>240</v>
      </c>
      <c r="D768" s="322" t="s">
        <v>58</v>
      </c>
      <c r="E768" s="322"/>
      <c r="F768" s="532">
        <f>15*60</f>
        <v>900</v>
      </c>
      <c r="G768" s="532">
        <f t="shared" ref="G768:J768" si="25">15*60</f>
        <v>900</v>
      </c>
      <c r="H768" s="532">
        <f t="shared" si="25"/>
        <v>900</v>
      </c>
      <c r="I768" s="532">
        <f t="shared" si="25"/>
        <v>900</v>
      </c>
      <c r="J768" s="532">
        <f t="shared" si="25"/>
        <v>900</v>
      </c>
      <c r="K768" s="525"/>
    </row>
    <row r="769" spans="1:63" s="328" customFormat="1" ht="24" customHeight="1">
      <c r="A769" s="171" t="s">
        <v>243</v>
      </c>
      <c r="B769" s="330" t="s">
        <v>244</v>
      </c>
      <c r="C769" s="322" t="s">
        <v>240</v>
      </c>
      <c r="D769" s="322" t="s">
        <v>58</v>
      </c>
      <c r="E769" s="322"/>
      <c r="F769" s="532">
        <f>412*60</f>
        <v>24720</v>
      </c>
      <c r="G769" s="532">
        <f t="shared" ref="G769:J769" si="26">412*60</f>
        <v>24720</v>
      </c>
      <c r="H769" s="532">
        <f t="shared" si="26"/>
        <v>24720</v>
      </c>
      <c r="I769" s="532">
        <f t="shared" si="26"/>
        <v>24720</v>
      </c>
      <c r="J769" s="532">
        <f t="shared" si="26"/>
        <v>24720</v>
      </c>
      <c r="K769" s="525"/>
    </row>
    <row r="770" spans="1:63" s="328" customFormat="1" ht="24" customHeight="1">
      <c r="A770" s="171" t="s">
        <v>245</v>
      </c>
      <c r="B770" s="330" t="s">
        <v>246</v>
      </c>
      <c r="C770" s="322" t="s">
        <v>240</v>
      </c>
      <c r="D770" s="322" t="s">
        <v>58</v>
      </c>
      <c r="E770" s="322"/>
      <c r="F770" s="532">
        <f>20*60</f>
        <v>1200</v>
      </c>
      <c r="G770" s="532">
        <f t="shared" ref="G770:J770" si="27">20*60</f>
        <v>1200</v>
      </c>
      <c r="H770" s="532">
        <f t="shared" si="27"/>
        <v>1200</v>
      </c>
      <c r="I770" s="532">
        <f t="shared" si="27"/>
        <v>1200</v>
      </c>
      <c r="J770" s="532">
        <f t="shared" si="27"/>
        <v>1200</v>
      </c>
      <c r="K770" s="525"/>
    </row>
    <row r="771" spans="1:63" s="328" customFormat="1" ht="24" customHeight="1">
      <c r="A771" s="171" t="s">
        <v>247</v>
      </c>
      <c r="B771" s="330" t="s">
        <v>248</v>
      </c>
      <c r="C771" s="322" t="s">
        <v>100</v>
      </c>
      <c r="D771" s="322" t="s">
        <v>58</v>
      </c>
      <c r="E771" s="322"/>
      <c r="F771" s="532">
        <v>2.5</v>
      </c>
      <c r="G771" s="532">
        <v>2.5</v>
      </c>
      <c r="H771" s="532">
        <v>2.5</v>
      </c>
      <c r="I771" s="532">
        <v>2.5</v>
      </c>
      <c r="J771" s="532">
        <v>2.5</v>
      </c>
      <c r="K771" s="525"/>
    </row>
    <row r="772" spans="1:63" s="328" customFormat="1" ht="24" customHeight="1">
      <c r="A772" s="171" t="s">
        <v>249</v>
      </c>
      <c r="B772" s="330" t="s">
        <v>250</v>
      </c>
      <c r="C772" s="322" t="s">
        <v>100</v>
      </c>
      <c r="D772" s="322" t="s">
        <v>58</v>
      </c>
      <c r="E772" s="322"/>
      <c r="F772" s="532">
        <v>2.5</v>
      </c>
      <c r="G772" s="532">
        <v>2.5</v>
      </c>
      <c r="H772" s="532">
        <v>2.5</v>
      </c>
      <c r="I772" s="532">
        <v>2.5</v>
      </c>
      <c r="J772" s="532">
        <v>2.5</v>
      </c>
      <c r="K772" s="525"/>
      <c r="L772" s="324"/>
      <c r="M772" s="324"/>
      <c r="N772" s="322"/>
      <c r="O772" s="340"/>
      <c r="P772" s="340"/>
      <c r="Q772" s="340"/>
      <c r="R772" s="340"/>
      <c r="S772" s="340"/>
      <c r="T772" s="324"/>
      <c r="U772" s="324"/>
      <c r="V772" s="324"/>
      <c r="W772" s="322"/>
      <c r="X772" s="340"/>
      <c r="Y772" s="340"/>
      <c r="Z772" s="340"/>
      <c r="AA772" s="340"/>
      <c r="AB772" s="340"/>
      <c r="AC772" s="324"/>
      <c r="AD772" s="322"/>
      <c r="AE772" s="340"/>
      <c r="AF772" s="340"/>
      <c r="AG772" s="340"/>
      <c r="AH772" s="340"/>
      <c r="AI772" s="340"/>
      <c r="AJ772" s="324"/>
      <c r="AK772" s="322"/>
      <c r="AL772" s="340"/>
      <c r="AM772" s="340"/>
      <c r="AN772" s="340"/>
      <c r="AO772" s="340"/>
      <c r="AP772" s="340"/>
      <c r="AQ772" s="324"/>
      <c r="AR772" s="322"/>
      <c r="AS772" s="340"/>
      <c r="AT772" s="340"/>
      <c r="AU772" s="340"/>
      <c r="AV772" s="340"/>
      <c r="AW772" s="340"/>
      <c r="AX772" s="324"/>
      <c r="AY772" s="322"/>
      <c r="AZ772" s="340"/>
      <c r="BA772" s="340"/>
      <c r="BB772" s="340"/>
      <c r="BC772" s="340"/>
      <c r="BD772" s="340"/>
      <c r="BE772" s="324"/>
      <c r="BF772" s="322"/>
      <c r="BG772" s="340"/>
      <c r="BH772" s="340"/>
      <c r="BI772" s="340"/>
      <c r="BJ772" s="340"/>
      <c r="BK772" s="340"/>
    </row>
    <row r="773" spans="1:63" s="328" customFormat="1" ht="24" customHeight="1">
      <c r="A773" s="171" t="s">
        <v>251</v>
      </c>
      <c r="B773" s="330" t="s">
        <v>252</v>
      </c>
      <c r="C773" s="322" t="s">
        <v>211</v>
      </c>
      <c r="D773" s="322" t="s">
        <v>58</v>
      </c>
      <c r="E773" s="322"/>
      <c r="F773" s="532">
        <v>5</v>
      </c>
      <c r="G773" s="532">
        <v>5</v>
      </c>
      <c r="H773" s="532">
        <v>5</v>
      </c>
      <c r="I773" s="532">
        <v>5</v>
      </c>
      <c r="J773" s="532">
        <v>5</v>
      </c>
      <c r="K773" s="525"/>
      <c r="L773" s="324"/>
      <c r="M773" s="324"/>
      <c r="N773" s="322"/>
      <c r="O773" s="340"/>
      <c r="P773" s="340"/>
      <c r="Q773" s="340"/>
      <c r="R773" s="340"/>
      <c r="S773" s="340"/>
      <c r="T773" s="324"/>
      <c r="U773" s="324"/>
      <c r="V773" s="324"/>
      <c r="W773" s="322"/>
      <c r="X773" s="340"/>
      <c r="Y773" s="340"/>
      <c r="Z773" s="340"/>
      <c r="AA773" s="340"/>
      <c r="AB773" s="340"/>
      <c r="AC773" s="324"/>
      <c r="AD773" s="322"/>
      <c r="AE773" s="340"/>
      <c r="AF773" s="340"/>
      <c r="AG773" s="340"/>
      <c r="AH773" s="340"/>
      <c r="AI773" s="340"/>
      <c r="AJ773" s="324"/>
      <c r="AK773" s="322"/>
      <c r="AL773" s="340"/>
      <c r="AM773" s="340"/>
      <c r="AN773" s="340"/>
      <c r="AO773" s="340"/>
      <c r="AP773" s="340"/>
      <c r="AQ773" s="324"/>
      <c r="AR773" s="322"/>
      <c r="AS773" s="340"/>
      <c r="AT773" s="340"/>
      <c r="AU773" s="340"/>
      <c r="AV773" s="340"/>
      <c r="AW773" s="340"/>
      <c r="AX773" s="324"/>
      <c r="AY773" s="322"/>
      <c r="AZ773" s="340"/>
      <c r="BA773" s="340"/>
      <c r="BB773" s="340"/>
      <c r="BC773" s="340"/>
      <c r="BD773" s="340"/>
      <c r="BE773" s="324"/>
      <c r="BF773" s="322"/>
      <c r="BG773" s="340"/>
      <c r="BH773" s="340"/>
      <c r="BI773" s="340"/>
      <c r="BJ773" s="340"/>
      <c r="BK773" s="340"/>
    </row>
    <row r="774" spans="1:63" s="328" customFormat="1" ht="24" customHeight="1">
      <c r="A774" s="171" t="s">
        <v>253</v>
      </c>
      <c r="B774" s="330" t="s">
        <v>254</v>
      </c>
      <c r="C774" s="322" t="s">
        <v>255</v>
      </c>
      <c r="D774" s="322" t="s">
        <v>58</v>
      </c>
      <c r="E774" s="322"/>
      <c r="F774" s="532">
        <v>0.5</v>
      </c>
      <c r="G774" s="532">
        <v>0.5</v>
      </c>
      <c r="H774" s="532">
        <v>0.5</v>
      </c>
      <c r="I774" s="532">
        <v>0.5</v>
      </c>
      <c r="J774" s="532">
        <v>0.5</v>
      </c>
      <c r="K774" s="525"/>
      <c r="L774" s="324"/>
      <c r="M774" s="324"/>
      <c r="N774" s="322"/>
      <c r="O774" s="340"/>
      <c r="P774" s="340"/>
      <c r="Q774" s="340"/>
      <c r="R774" s="340"/>
      <c r="S774" s="340"/>
      <c r="T774" s="324"/>
      <c r="U774" s="324"/>
      <c r="V774" s="324"/>
      <c r="W774" s="322"/>
      <c r="X774" s="340"/>
      <c r="Y774" s="340"/>
      <c r="Z774" s="340"/>
      <c r="AA774" s="340"/>
      <c r="AB774" s="340"/>
      <c r="AC774" s="324"/>
      <c r="AD774" s="322"/>
      <c r="AE774" s="340"/>
      <c r="AF774" s="340"/>
      <c r="AG774" s="340"/>
      <c r="AH774" s="340"/>
      <c r="AI774" s="340"/>
      <c r="AJ774" s="324"/>
      <c r="AK774" s="322"/>
      <c r="AL774" s="340"/>
      <c r="AM774" s="340"/>
      <c r="AN774" s="340"/>
      <c r="AO774" s="340"/>
      <c r="AP774" s="340"/>
      <c r="AQ774" s="324"/>
      <c r="AR774" s="322"/>
      <c r="AS774" s="340"/>
      <c r="AT774" s="340"/>
      <c r="AU774" s="340"/>
      <c r="AV774" s="340"/>
      <c r="AW774" s="340"/>
      <c r="AX774" s="324"/>
      <c r="AY774" s="322"/>
      <c r="AZ774" s="340"/>
      <c r="BA774" s="340"/>
      <c r="BB774" s="340"/>
      <c r="BC774" s="340"/>
      <c r="BD774" s="340"/>
      <c r="BE774" s="324"/>
      <c r="BF774" s="322"/>
      <c r="BG774" s="340"/>
      <c r="BH774" s="340"/>
      <c r="BI774" s="340"/>
      <c r="BJ774" s="340"/>
      <c r="BK774" s="340"/>
    </row>
    <row r="775" spans="1:63" s="328" customFormat="1" ht="24" customHeight="1">
      <c r="A775" s="171" t="s">
        <v>256</v>
      </c>
      <c r="B775" s="330" t="s">
        <v>257</v>
      </c>
      <c r="C775" s="322" t="s">
        <v>258</v>
      </c>
      <c r="D775" s="322" t="s">
        <v>58</v>
      </c>
      <c r="E775" s="322"/>
      <c r="F775" s="536">
        <v>9.5000000000000001E-2</v>
      </c>
      <c r="G775" s="536">
        <v>9.5000000000000001E-2</v>
      </c>
      <c r="H775" s="536">
        <v>9.5000000000000001E-2</v>
      </c>
      <c r="I775" s="536">
        <v>9.5000000000000001E-2</v>
      </c>
      <c r="J775" s="536">
        <v>9.5000000000000001E-2</v>
      </c>
      <c r="K775" s="525"/>
      <c r="L775" s="324"/>
      <c r="M775" s="324"/>
      <c r="N775" s="322"/>
      <c r="O775" s="332"/>
      <c r="P775" s="332"/>
      <c r="Q775" s="332"/>
      <c r="R775" s="332"/>
      <c r="S775" s="332"/>
      <c r="T775" s="324"/>
      <c r="U775" s="324"/>
      <c r="V775" s="324"/>
      <c r="W775" s="322"/>
      <c r="X775" s="332"/>
      <c r="Y775" s="332"/>
      <c r="Z775" s="332"/>
      <c r="AA775" s="332"/>
      <c r="AB775" s="332"/>
      <c r="AC775" s="324"/>
      <c r="AD775" s="322"/>
      <c r="AE775" s="332"/>
      <c r="AF775" s="332"/>
      <c r="AG775" s="332"/>
      <c r="AH775" s="332"/>
      <c r="AI775" s="332"/>
      <c r="AJ775" s="324"/>
      <c r="AK775" s="322"/>
      <c r="AL775" s="332"/>
      <c r="AM775" s="332"/>
      <c r="AN775" s="332"/>
      <c r="AO775" s="332"/>
      <c r="AP775" s="332"/>
      <c r="AQ775" s="324"/>
      <c r="AR775" s="322"/>
      <c r="AS775" s="332"/>
      <c r="AT775" s="332"/>
      <c r="AU775" s="332"/>
      <c r="AV775" s="332"/>
      <c r="AW775" s="332"/>
      <c r="AX775" s="324"/>
      <c r="AY775" s="322"/>
      <c r="AZ775" s="332"/>
      <c r="BA775" s="332"/>
      <c r="BB775" s="332"/>
      <c r="BC775" s="332"/>
      <c r="BD775" s="332"/>
      <c r="BE775" s="324"/>
      <c r="BF775" s="322"/>
      <c r="BG775" s="332"/>
      <c r="BH775" s="332"/>
      <c r="BI775" s="332"/>
      <c r="BJ775" s="332"/>
      <c r="BK775" s="332"/>
    </row>
    <row r="776" spans="1:63" s="328" customFormat="1" ht="24" customHeight="1">
      <c r="A776" s="171" t="s">
        <v>259</v>
      </c>
      <c r="B776" s="330" t="s">
        <v>260</v>
      </c>
      <c r="C776" s="322" t="s">
        <v>258</v>
      </c>
      <c r="D776" s="322" t="s">
        <v>58</v>
      </c>
      <c r="E776" s="322"/>
      <c r="F776" s="536">
        <v>0.16</v>
      </c>
      <c r="G776" s="536">
        <v>0.16</v>
      </c>
      <c r="H776" s="536">
        <v>0.16</v>
      </c>
      <c r="I776" s="536">
        <v>0.16</v>
      </c>
      <c r="J776" s="536">
        <v>0.16</v>
      </c>
      <c r="K776" s="525"/>
      <c r="L776" s="324"/>
      <c r="M776" s="324"/>
      <c r="N776" s="322"/>
      <c r="O776" s="332"/>
      <c r="P776" s="332"/>
      <c r="Q776" s="332"/>
      <c r="R776" s="332"/>
      <c r="S776" s="332"/>
      <c r="T776" s="324"/>
      <c r="U776" s="324"/>
      <c r="V776" s="324"/>
      <c r="W776" s="322"/>
      <c r="X776" s="332"/>
      <c r="Y776" s="332"/>
      <c r="Z776" s="332"/>
      <c r="AA776" s="332"/>
      <c r="AB776" s="332"/>
      <c r="AC776" s="324"/>
      <c r="AD776" s="322"/>
      <c r="AE776" s="332"/>
      <c r="AF776" s="332"/>
      <c r="AG776" s="332"/>
      <c r="AH776" s="332"/>
      <c r="AI776" s="332"/>
      <c r="AJ776" s="324"/>
      <c r="AK776" s="322"/>
      <c r="AL776" s="332"/>
      <c r="AM776" s="332"/>
      <c r="AN776" s="332"/>
      <c r="AO776" s="332"/>
      <c r="AP776" s="332"/>
      <c r="AQ776" s="324"/>
      <c r="AR776" s="322"/>
      <c r="AS776" s="332"/>
      <c r="AT776" s="332"/>
      <c r="AU776" s="332"/>
      <c r="AV776" s="332"/>
      <c r="AW776" s="332"/>
      <c r="AX776" s="324"/>
      <c r="AY776" s="322"/>
      <c r="AZ776" s="332"/>
      <c r="BA776" s="332"/>
      <c r="BB776" s="332"/>
      <c r="BC776" s="332"/>
      <c r="BD776" s="332"/>
      <c r="BE776" s="324"/>
      <c r="BF776" s="322"/>
      <c r="BG776" s="332"/>
      <c r="BH776" s="332"/>
      <c r="BI776" s="332"/>
      <c r="BJ776" s="332"/>
      <c r="BK776" s="332"/>
    </row>
    <row r="777" spans="1:63" s="328" customFormat="1" ht="24" customHeight="1">
      <c r="A777" s="171" t="s">
        <v>261</v>
      </c>
      <c r="B777" s="330" t="s">
        <v>289</v>
      </c>
      <c r="C777" s="322" t="s">
        <v>258</v>
      </c>
      <c r="D777" s="322" t="s">
        <v>58</v>
      </c>
      <c r="E777" s="322"/>
      <c r="F777" s="532">
        <v>24.97</v>
      </c>
      <c r="G777" s="532">
        <v>24.97</v>
      </c>
      <c r="H777" s="532">
        <v>24.97</v>
      </c>
      <c r="I777" s="532">
        <v>24.97</v>
      </c>
      <c r="J777" s="532">
        <v>24.97</v>
      </c>
      <c r="K777" s="525"/>
      <c r="L777" s="324"/>
      <c r="M777" s="324"/>
      <c r="N777" s="322"/>
      <c r="O777" s="332"/>
      <c r="P777" s="332"/>
      <c r="Q777" s="332"/>
      <c r="R777" s="332"/>
      <c r="S777" s="332"/>
      <c r="T777" s="324"/>
      <c r="U777" s="324"/>
      <c r="V777" s="324"/>
      <c r="W777" s="322"/>
      <c r="X777" s="332"/>
      <c r="Y777" s="332"/>
      <c r="Z777" s="332"/>
      <c r="AA777" s="332"/>
      <c r="AB777" s="332"/>
      <c r="AC777" s="324"/>
      <c r="AD777" s="322"/>
      <c r="AE777" s="332"/>
      <c r="AF777" s="332"/>
      <c r="AG777" s="332"/>
      <c r="AH777" s="332"/>
      <c r="AI777" s="332"/>
      <c r="AJ777" s="324"/>
      <c r="AK777" s="322"/>
      <c r="AL777" s="332"/>
      <c r="AM777" s="332"/>
      <c r="AN777" s="332"/>
      <c r="AO777" s="332"/>
      <c r="AP777" s="332"/>
      <c r="AQ777" s="324"/>
      <c r="AR777" s="322"/>
      <c r="AS777" s="332"/>
      <c r="AT777" s="332"/>
      <c r="AU777" s="332"/>
      <c r="AV777" s="332"/>
      <c r="AW777" s="332"/>
      <c r="AX777" s="324"/>
      <c r="AY777" s="322"/>
      <c r="AZ777" s="332"/>
      <c r="BA777" s="332"/>
      <c r="BB777" s="332"/>
      <c r="BC777" s="332"/>
      <c r="BD777" s="332"/>
      <c r="BE777" s="324"/>
      <c r="BF777" s="322"/>
      <c r="BG777" s="332"/>
      <c r="BH777" s="332"/>
      <c r="BI777" s="332"/>
      <c r="BJ777" s="332"/>
      <c r="BK777" s="332"/>
    </row>
    <row r="778" spans="1:63" s="328" customFormat="1" ht="24" customHeight="1">
      <c r="A778" s="331" t="s">
        <v>263</v>
      </c>
      <c r="B778" s="330" t="s">
        <v>290</v>
      </c>
      <c r="C778" s="322" t="s">
        <v>100</v>
      </c>
      <c r="D778" s="322" t="s">
        <v>58</v>
      </c>
      <c r="E778" s="322"/>
      <c r="F778" s="532">
        <v>2.5</v>
      </c>
      <c r="G778" s="532">
        <v>2.5</v>
      </c>
      <c r="H778" s="532">
        <v>2.5</v>
      </c>
      <c r="I778" s="532">
        <v>2.5</v>
      </c>
      <c r="J778" s="532">
        <v>2.5</v>
      </c>
      <c r="K778" s="525"/>
    </row>
    <row r="779" spans="1:63" s="328" customFormat="1" ht="24" customHeight="1">
      <c r="A779" s="331" t="s">
        <v>236</v>
      </c>
      <c r="B779" s="330" t="s">
        <v>291</v>
      </c>
      <c r="C779" s="322" t="s">
        <v>100</v>
      </c>
      <c r="D779" s="322" t="s">
        <v>58</v>
      </c>
      <c r="E779" s="537"/>
      <c r="F779" s="532">
        <v>24.97</v>
      </c>
      <c r="G779" s="532">
        <v>24.97</v>
      </c>
      <c r="H779" s="532">
        <v>24.97</v>
      </c>
      <c r="I779" s="532">
        <v>24.97</v>
      </c>
      <c r="J779" s="532">
        <v>24.97</v>
      </c>
      <c r="K779" s="525"/>
    </row>
    <row r="780" spans="1:63" s="328" customFormat="1" ht="24" customHeight="1">
      <c r="A780" s="331" t="s">
        <v>263</v>
      </c>
      <c r="B780" s="330" t="s">
        <v>292</v>
      </c>
      <c r="C780" s="322" t="s">
        <v>100</v>
      </c>
      <c r="D780" s="322" t="s">
        <v>58</v>
      </c>
      <c r="E780" s="322"/>
      <c r="F780" s="532">
        <v>2.5</v>
      </c>
      <c r="G780" s="532">
        <v>2.5</v>
      </c>
      <c r="H780" s="532">
        <v>2.5</v>
      </c>
      <c r="I780" s="532">
        <v>2.5</v>
      </c>
      <c r="J780" s="532">
        <v>2.5</v>
      </c>
      <c r="K780" s="525"/>
    </row>
    <row r="781" spans="1:63" s="328" customFormat="1" ht="24" customHeight="1">
      <c r="A781" s="331" t="s">
        <v>236</v>
      </c>
      <c r="B781" s="330" t="s">
        <v>293</v>
      </c>
      <c r="C781" s="322" t="s">
        <v>100</v>
      </c>
      <c r="D781" s="322" t="s">
        <v>58</v>
      </c>
      <c r="E781" s="322"/>
      <c r="F781" s="532">
        <v>41.61</v>
      </c>
      <c r="G781" s="532">
        <v>41.61</v>
      </c>
      <c r="H781" s="532">
        <v>41.61</v>
      </c>
      <c r="I781" s="532">
        <v>41.61</v>
      </c>
      <c r="J781" s="532">
        <v>41.61</v>
      </c>
      <c r="K781" s="525"/>
    </row>
    <row r="782" spans="1:63" s="328" customFormat="1" ht="24" customHeight="1">
      <c r="A782" s="191" t="s">
        <v>268</v>
      </c>
      <c r="B782" s="330" t="s">
        <v>269</v>
      </c>
      <c r="C782" s="322" t="s">
        <v>255</v>
      </c>
      <c r="D782" s="322" t="s">
        <v>58</v>
      </c>
      <c r="E782" s="322"/>
      <c r="F782" s="538">
        <v>0.75</v>
      </c>
      <c r="G782" s="538">
        <v>0.75</v>
      </c>
      <c r="H782" s="538">
        <v>0.75</v>
      </c>
      <c r="I782" s="538">
        <v>0.75</v>
      </c>
      <c r="J782" s="538">
        <v>0.75</v>
      </c>
      <c r="K782" s="525"/>
    </row>
    <row r="783" spans="1:63" s="328" customFormat="1" ht="24" customHeight="1">
      <c r="A783" s="191" t="s">
        <v>270</v>
      </c>
      <c r="B783" s="330" t="s">
        <v>271</v>
      </c>
      <c r="C783" s="322" t="s">
        <v>255</v>
      </c>
      <c r="D783" s="322" t="s">
        <v>58</v>
      </c>
      <c r="E783" s="322"/>
      <c r="F783" s="538">
        <v>0.9</v>
      </c>
      <c r="G783" s="538">
        <v>0.9</v>
      </c>
      <c r="H783" s="538">
        <v>0.9</v>
      </c>
      <c r="I783" s="538">
        <v>0.9</v>
      </c>
      <c r="J783" s="538">
        <v>0.9</v>
      </c>
      <c r="K783" s="525"/>
    </row>
    <row r="784" spans="1:63" ht="24" customHeight="1">
      <c r="A784" s="171" t="s">
        <v>272</v>
      </c>
      <c r="B784" s="330" t="s">
        <v>294</v>
      </c>
      <c r="C784" s="322" t="s">
        <v>100</v>
      </c>
      <c r="D784" s="322" t="s">
        <v>58</v>
      </c>
      <c r="E784" s="532">
        <v>16.3</v>
      </c>
      <c r="F784" s="534"/>
      <c r="G784" s="534"/>
      <c r="H784" s="534"/>
      <c r="I784" s="534"/>
      <c r="J784" s="534"/>
      <c r="K784" s="526"/>
    </row>
    <row r="785" spans="1:63" s="328" customFormat="1" ht="24" customHeight="1">
      <c r="A785" s="191" t="s">
        <v>274</v>
      </c>
      <c r="B785" s="330" t="s">
        <v>275</v>
      </c>
      <c r="C785" s="322" t="s">
        <v>100</v>
      </c>
      <c r="D785" s="322" t="s">
        <v>58</v>
      </c>
      <c r="E785" s="532">
        <v>30.64</v>
      </c>
      <c r="F785" s="534"/>
      <c r="G785" s="534"/>
      <c r="H785" s="534"/>
      <c r="I785" s="534"/>
      <c r="J785" s="534"/>
      <c r="K785" s="526"/>
    </row>
    <row r="786" spans="1:63" s="328" customFormat="1" ht="24" customHeight="1">
      <c r="A786" s="171" t="s">
        <v>276</v>
      </c>
      <c r="B786" s="330" t="s">
        <v>277</v>
      </c>
      <c r="C786" s="322" t="s">
        <v>100</v>
      </c>
      <c r="D786" s="322" t="s">
        <v>58</v>
      </c>
      <c r="E786" s="322"/>
      <c r="F786" s="532">
        <v>22.29</v>
      </c>
      <c r="G786" s="532">
        <v>22.29</v>
      </c>
      <c r="H786" s="532">
        <v>22.29</v>
      </c>
      <c r="I786" s="532">
        <v>22.29</v>
      </c>
      <c r="J786" s="532">
        <v>22.29</v>
      </c>
      <c r="K786" s="525"/>
      <c r="L786" s="324"/>
      <c r="M786" s="324"/>
      <c r="N786" s="322"/>
      <c r="O786" s="340"/>
      <c r="P786" s="340"/>
      <c r="Q786" s="340"/>
      <c r="R786" s="340"/>
      <c r="S786" s="340"/>
      <c r="T786" s="324"/>
      <c r="U786" s="324"/>
      <c r="V786" s="324"/>
      <c r="W786" s="322"/>
      <c r="X786" s="340"/>
      <c r="Y786" s="340"/>
      <c r="Z786" s="340"/>
      <c r="AA786" s="340"/>
      <c r="AB786" s="340"/>
      <c r="AC786" s="324"/>
      <c r="AD786" s="322"/>
      <c r="AE786" s="340"/>
      <c r="AF786" s="340"/>
      <c r="AG786" s="340"/>
      <c r="AH786" s="340"/>
      <c r="AI786" s="340"/>
      <c r="AJ786" s="324"/>
      <c r="AK786" s="322"/>
      <c r="AL786" s="340"/>
      <c r="AM786" s="340"/>
      <c r="AN786" s="340"/>
      <c r="AO786" s="340"/>
      <c r="AP786" s="340"/>
      <c r="AQ786" s="324"/>
      <c r="AR786" s="322"/>
      <c r="AS786" s="340"/>
      <c r="AT786" s="340"/>
      <c r="AU786" s="340"/>
      <c r="AV786" s="340"/>
      <c r="AW786" s="340"/>
      <c r="AX786" s="324"/>
      <c r="AY786" s="322"/>
      <c r="AZ786" s="340"/>
      <c r="BA786" s="340"/>
      <c r="BB786" s="340"/>
      <c r="BC786" s="340"/>
      <c r="BD786" s="340"/>
      <c r="BE786" s="324"/>
      <c r="BF786" s="322"/>
      <c r="BG786" s="340"/>
      <c r="BH786" s="340"/>
      <c r="BI786" s="340"/>
      <c r="BJ786" s="340"/>
      <c r="BK786" s="340"/>
    </row>
    <row r="787" spans="1:63" s="328" customFormat="1" ht="24" customHeight="1">
      <c r="A787" s="171" t="s">
        <v>278</v>
      </c>
      <c r="B787" s="330" t="s">
        <v>279</v>
      </c>
      <c r="C787" s="322" t="s">
        <v>100</v>
      </c>
      <c r="D787" s="322" t="s">
        <v>58</v>
      </c>
      <c r="E787" s="322"/>
      <c r="F787" s="532">
        <v>7.74</v>
      </c>
      <c r="G787" s="532">
        <v>7.74</v>
      </c>
      <c r="H787" s="532">
        <v>7.74</v>
      </c>
      <c r="I787" s="532">
        <v>7.74</v>
      </c>
      <c r="J787" s="532">
        <v>7.74</v>
      </c>
      <c r="K787" s="525"/>
      <c r="L787" s="324"/>
      <c r="M787" s="324"/>
      <c r="N787" s="322"/>
      <c r="O787" s="340"/>
      <c r="P787" s="340"/>
      <c r="Q787" s="340"/>
      <c r="R787" s="340"/>
      <c r="S787" s="340"/>
      <c r="T787" s="324"/>
      <c r="U787" s="324"/>
      <c r="V787" s="324"/>
      <c r="W787" s="322"/>
      <c r="X787" s="340"/>
      <c r="Y787" s="340"/>
      <c r="Z787" s="340"/>
      <c r="AA787" s="340"/>
      <c r="AB787" s="340"/>
      <c r="AC787" s="324"/>
      <c r="AD787" s="322"/>
      <c r="AE787" s="340"/>
      <c r="AF787" s="340"/>
      <c r="AG787" s="340"/>
      <c r="AH787" s="340"/>
      <c r="AI787" s="340"/>
      <c r="AJ787" s="324"/>
      <c r="AK787" s="322"/>
      <c r="AL787" s="340"/>
      <c r="AM787" s="340"/>
      <c r="AN787" s="340"/>
      <c r="AO787" s="340"/>
      <c r="AP787" s="340"/>
      <c r="AQ787" s="324"/>
      <c r="AR787" s="322"/>
      <c r="AS787" s="340"/>
      <c r="AT787" s="340"/>
      <c r="AU787" s="340"/>
      <c r="AV787" s="340"/>
      <c r="AW787" s="340"/>
      <c r="AX787" s="324"/>
      <c r="AY787" s="322"/>
      <c r="AZ787" s="340"/>
      <c r="BA787" s="340"/>
      <c r="BB787" s="340"/>
      <c r="BC787" s="340"/>
      <c r="BD787" s="340"/>
      <c r="BE787" s="324"/>
      <c r="BF787" s="322"/>
      <c r="BG787" s="340"/>
      <c r="BH787" s="340"/>
      <c r="BI787" s="340"/>
      <c r="BJ787" s="340"/>
      <c r="BK787" s="340"/>
    </row>
    <row r="788" spans="1:63" s="328" customFormat="1" ht="24" customHeight="1">
      <c r="A788" s="171" t="s">
        <v>280</v>
      </c>
      <c r="B788" s="330" t="s">
        <v>281</v>
      </c>
      <c r="C788" s="322" t="s">
        <v>100</v>
      </c>
      <c r="D788" s="322" t="s">
        <v>58</v>
      </c>
      <c r="E788" s="322"/>
      <c r="F788" s="532">
        <v>0.93</v>
      </c>
      <c r="G788" s="532">
        <v>0.93</v>
      </c>
      <c r="H788" s="532">
        <v>0.93</v>
      </c>
      <c r="I788" s="532">
        <v>0.93</v>
      </c>
      <c r="J788" s="532">
        <v>0.93</v>
      </c>
      <c r="K788" s="525"/>
      <c r="L788" s="324"/>
      <c r="M788" s="324"/>
      <c r="N788" s="322"/>
      <c r="O788" s="340"/>
      <c r="P788" s="340"/>
      <c r="Q788" s="340"/>
      <c r="R788" s="340"/>
      <c r="S788" s="340"/>
      <c r="T788" s="324"/>
      <c r="U788" s="324"/>
      <c r="V788" s="324"/>
      <c r="W788" s="322"/>
      <c r="X788" s="340"/>
      <c r="Y788" s="340"/>
      <c r="Z788" s="340"/>
      <c r="AA788" s="340"/>
      <c r="AB788" s="340"/>
      <c r="AC788" s="324"/>
      <c r="AD788" s="322"/>
      <c r="AE788" s="340"/>
      <c r="AF788" s="340"/>
      <c r="AG788" s="340"/>
      <c r="AH788" s="340"/>
      <c r="AI788" s="340"/>
      <c r="AJ788" s="324"/>
      <c r="AK788" s="322"/>
      <c r="AL788" s="340"/>
      <c r="AM788" s="340"/>
      <c r="AN788" s="340"/>
      <c r="AO788" s="340"/>
      <c r="AP788" s="340"/>
      <c r="AQ788" s="324"/>
      <c r="AR788" s="322"/>
      <c r="AS788" s="340"/>
      <c r="AT788" s="340"/>
      <c r="AU788" s="340"/>
      <c r="AV788" s="340"/>
      <c r="AW788" s="340"/>
      <c r="AX788" s="324"/>
      <c r="AY788" s="322"/>
      <c r="AZ788" s="340"/>
      <c r="BA788" s="340"/>
      <c r="BB788" s="340"/>
      <c r="BC788" s="340"/>
      <c r="BD788" s="340"/>
      <c r="BE788" s="324"/>
      <c r="BF788" s="322"/>
      <c r="BG788" s="340"/>
      <c r="BH788" s="340"/>
      <c r="BI788" s="340"/>
      <c r="BJ788" s="340"/>
      <c r="BK788" s="340"/>
    </row>
    <row r="789" spans="1:63" s="328" customFormat="1" ht="24" customHeight="1">
      <c r="A789" s="171" t="s">
        <v>282</v>
      </c>
      <c r="B789" s="330" t="s">
        <v>283</v>
      </c>
      <c r="C789" s="322" t="s">
        <v>211</v>
      </c>
      <c r="D789" s="322" t="s">
        <v>58</v>
      </c>
      <c r="E789" s="322"/>
      <c r="F789" s="532">
        <v>341.2</v>
      </c>
      <c r="G789" s="532">
        <v>341.2</v>
      </c>
      <c r="H789" s="532">
        <v>341.2</v>
      </c>
      <c r="I789" s="532">
        <v>341.2</v>
      </c>
      <c r="J789" s="532">
        <v>341.2</v>
      </c>
      <c r="K789" s="525"/>
      <c r="L789" s="324"/>
      <c r="M789" s="324"/>
      <c r="N789" s="322"/>
      <c r="O789" s="340"/>
      <c r="P789" s="340"/>
      <c r="Q789" s="340"/>
      <c r="R789" s="340"/>
      <c r="S789" s="340"/>
      <c r="T789" s="324"/>
      <c r="U789" s="324"/>
      <c r="V789" s="324"/>
      <c r="W789" s="322"/>
      <c r="X789" s="340"/>
      <c r="Y789" s="340"/>
      <c r="Z789" s="340"/>
      <c r="AA789" s="340"/>
      <c r="AB789" s="340"/>
      <c r="AC789" s="324"/>
      <c r="AD789" s="322"/>
      <c r="AE789" s="340"/>
      <c r="AF789" s="340"/>
      <c r="AG789" s="340"/>
      <c r="AH789" s="340"/>
      <c r="AI789" s="340"/>
      <c r="AJ789" s="324"/>
      <c r="AK789" s="322"/>
      <c r="AL789" s="340"/>
      <c r="AM789" s="340"/>
      <c r="AN789" s="340"/>
      <c r="AO789" s="340"/>
      <c r="AP789" s="340"/>
      <c r="AQ789" s="324"/>
      <c r="AR789" s="322"/>
      <c r="AS789" s="340"/>
      <c r="AT789" s="340"/>
      <c r="AU789" s="340"/>
      <c r="AV789" s="340"/>
      <c r="AW789" s="340"/>
      <c r="AX789" s="324"/>
      <c r="AY789" s="322"/>
      <c r="AZ789" s="340"/>
      <c r="BA789" s="340"/>
      <c r="BB789" s="340"/>
      <c r="BC789" s="340"/>
      <c r="BD789" s="340"/>
      <c r="BE789" s="324"/>
      <c r="BF789" s="322"/>
      <c r="BG789" s="340"/>
      <c r="BH789" s="340"/>
      <c r="BI789" s="340"/>
      <c r="BJ789" s="340"/>
      <c r="BK789" s="340"/>
    </row>
    <row r="790" spans="1:63" ht="24" customHeight="1">
      <c r="A790" s="321" t="s">
        <v>98</v>
      </c>
      <c r="B790" s="322" t="s">
        <v>99</v>
      </c>
      <c r="C790" s="322" t="s">
        <v>100</v>
      </c>
      <c r="D790" s="322" t="s">
        <v>60</v>
      </c>
      <c r="E790" s="322"/>
      <c r="F790" s="532">
        <v>59.1</v>
      </c>
      <c r="G790" s="532">
        <v>72.5</v>
      </c>
      <c r="H790" s="532">
        <v>69</v>
      </c>
      <c r="I790" s="532">
        <v>69.5</v>
      </c>
      <c r="J790" s="532">
        <v>52.6</v>
      </c>
    </row>
    <row r="791" spans="1:63" ht="24" customHeight="1">
      <c r="A791" s="329" t="s">
        <v>101</v>
      </c>
      <c r="B791" s="330" t="s">
        <v>102</v>
      </c>
      <c r="C791" s="322" t="s">
        <v>100</v>
      </c>
      <c r="D791" s="322" t="s">
        <v>60</v>
      </c>
      <c r="E791" s="322"/>
      <c r="F791" s="487"/>
      <c r="G791" s="487"/>
      <c r="H791" s="487"/>
      <c r="I791" s="487"/>
      <c r="J791" s="487"/>
      <c r="K791" s="564" t="s">
        <v>103</v>
      </c>
    </row>
    <row r="792" spans="1:63" s="326" customFormat="1" ht="24" customHeight="1">
      <c r="A792" s="329" t="s">
        <v>104</v>
      </c>
      <c r="B792" s="330" t="s">
        <v>105</v>
      </c>
      <c r="C792" s="322" t="s">
        <v>100</v>
      </c>
      <c r="D792" s="322" t="s">
        <v>60</v>
      </c>
      <c r="E792" s="322"/>
      <c r="F792" s="487"/>
      <c r="G792" s="487"/>
      <c r="H792" s="487"/>
      <c r="I792" s="487"/>
      <c r="J792" s="487"/>
      <c r="K792" s="564" t="s">
        <v>103</v>
      </c>
    </row>
    <row r="793" spans="1:63" s="326" customFormat="1" ht="24" customHeight="1">
      <c r="A793" s="329" t="s">
        <v>106</v>
      </c>
      <c r="B793" s="330" t="s">
        <v>107</v>
      </c>
      <c r="C793" s="322" t="s">
        <v>100</v>
      </c>
      <c r="D793" s="322" t="s">
        <v>60</v>
      </c>
      <c r="E793" s="322"/>
      <c r="F793" s="487"/>
      <c r="G793" s="487"/>
      <c r="H793" s="487"/>
      <c r="I793" s="487"/>
      <c r="J793" s="487"/>
      <c r="K793" s="564" t="s">
        <v>103</v>
      </c>
      <c r="P793" s="121"/>
    </row>
    <row r="794" spans="1:63" s="326" customFormat="1" ht="24" customHeight="1">
      <c r="A794" s="329" t="s">
        <v>108</v>
      </c>
      <c r="B794" s="330" t="s">
        <v>109</v>
      </c>
      <c r="C794" s="322" t="s">
        <v>100</v>
      </c>
      <c r="D794" s="322" t="s">
        <v>60</v>
      </c>
      <c r="E794" s="322"/>
      <c r="F794" s="532"/>
      <c r="G794" s="532"/>
      <c r="H794" s="532"/>
      <c r="I794" s="532"/>
      <c r="J794" s="532"/>
      <c r="K794" s="526"/>
      <c r="P794" s="121"/>
    </row>
    <row r="795" spans="1:63" s="326" customFormat="1" ht="24" customHeight="1">
      <c r="A795" s="329" t="s">
        <v>110</v>
      </c>
      <c r="B795" s="330" t="s">
        <v>111</v>
      </c>
      <c r="C795" s="322" t="s">
        <v>100</v>
      </c>
      <c r="D795" s="322" t="s">
        <v>60</v>
      </c>
      <c r="E795" s="322"/>
      <c r="F795" s="532"/>
      <c r="G795" s="532"/>
      <c r="H795" s="532"/>
      <c r="I795" s="532"/>
      <c r="J795" s="532"/>
      <c r="K795" s="526"/>
      <c r="P795" s="121"/>
    </row>
    <row r="796" spans="1:63" s="326" customFormat="1" ht="24" customHeight="1">
      <c r="A796" s="329" t="s">
        <v>112</v>
      </c>
      <c r="B796" s="330" t="s">
        <v>113</v>
      </c>
      <c r="C796" s="322" t="s">
        <v>100</v>
      </c>
      <c r="D796" s="322" t="s">
        <v>60</v>
      </c>
      <c r="E796" s="322"/>
      <c r="F796" s="532"/>
      <c r="G796" s="532"/>
      <c r="H796" s="532"/>
      <c r="I796" s="532"/>
      <c r="J796" s="532"/>
      <c r="K796" s="526"/>
      <c r="P796" s="121"/>
    </row>
    <row r="797" spans="1:63" ht="24" customHeight="1">
      <c r="A797" s="331" t="s">
        <v>114</v>
      </c>
      <c r="B797" s="330" t="s">
        <v>115</v>
      </c>
      <c r="C797" s="322" t="s">
        <v>116</v>
      </c>
      <c r="D797" s="322" t="s">
        <v>60</v>
      </c>
      <c r="E797" s="322"/>
      <c r="F797" s="532">
        <v>23.41</v>
      </c>
      <c r="G797" s="532">
        <v>23.41</v>
      </c>
      <c r="H797" s="532">
        <v>23.41</v>
      </c>
      <c r="I797" s="532">
        <v>23.41</v>
      </c>
      <c r="J797" s="532">
        <v>23.41</v>
      </c>
    </row>
    <row r="798" spans="1:63" ht="24" customHeight="1">
      <c r="A798" s="331" t="s">
        <v>117</v>
      </c>
      <c r="B798" s="330" t="s">
        <v>115</v>
      </c>
      <c r="C798" s="322" t="s">
        <v>116</v>
      </c>
      <c r="D798" s="322" t="s">
        <v>60</v>
      </c>
      <c r="E798" s="322"/>
      <c r="F798" s="532">
        <v>798.93</v>
      </c>
      <c r="G798" s="532">
        <v>798.93</v>
      </c>
      <c r="H798" s="532">
        <v>798.93</v>
      </c>
      <c r="I798" s="532">
        <v>798.93</v>
      </c>
      <c r="J798" s="532">
        <v>798.93</v>
      </c>
    </row>
    <row r="799" spans="1:63" ht="24" customHeight="1">
      <c r="A799" s="331" t="s">
        <v>118</v>
      </c>
      <c r="B799" s="330" t="s">
        <v>115</v>
      </c>
      <c r="C799" s="322" t="s">
        <v>116</v>
      </c>
      <c r="D799" s="322" t="s">
        <v>60</v>
      </c>
      <c r="E799" s="322"/>
      <c r="F799" s="532">
        <v>562.57000000000005</v>
      </c>
      <c r="G799" s="532">
        <v>562.57000000000005</v>
      </c>
      <c r="H799" s="532">
        <v>562.57000000000005</v>
      </c>
      <c r="I799" s="532">
        <v>562.57000000000005</v>
      </c>
      <c r="J799" s="532">
        <v>562.57000000000005</v>
      </c>
    </row>
    <row r="800" spans="1:63" ht="24" customHeight="1">
      <c r="A800" s="331" t="s">
        <v>119</v>
      </c>
      <c r="B800" s="330" t="s">
        <v>115</v>
      </c>
      <c r="C800" s="322" t="s">
        <v>116</v>
      </c>
      <c r="D800" s="322" t="s">
        <v>60</v>
      </c>
      <c r="E800" s="322"/>
      <c r="F800" s="532">
        <v>289.86</v>
      </c>
      <c r="G800" s="532">
        <v>289.86</v>
      </c>
      <c r="H800" s="532">
        <v>289.86</v>
      </c>
      <c r="I800" s="532">
        <v>289.86</v>
      </c>
      <c r="J800" s="532">
        <v>289.86</v>
      </c>
    </row>
    <row r="801" spans="1:11" ht="24" customHeight="1">
      <c r="A801" s="331" t="s">
        <v>120</v>
      </c>
      <c r="B801" s="330" t="s">
        <v>121</v>
      </c>
      <c r="C801" s="322" t="s">
        <v>122</v>
      </c>
      <c r="D801" s="322" t="s">
        <v>60</v>
      </c>
      <c r="E801" s="322"/>
      <c r="F801" s="487"/>
      <c r="G801" s="487"/>
      <c r="H801" s="487"/>
      <c r="I801" s="487"/>
      <c r="J801" s="487"/>
      <c r="K801" s="565" t="s">
        <v>123</v>
      </c>
    </row>
    <row r="802" spans="1:11" ht="24" customHeight="1">
      <c r="A802" s="331" t="s">
        <v>124</v>
      </c>
      <c r="B802" s="330" t="s">
        <v>121</v>
      </c>
      <c r="C802" s="322" t="s">
        <v>122</v>
      </c>
      <c r="D802" s="322" t="s">
        <v>60</v>
      </c>
      <c r="E802" s="322"/>
      <c r="F802" s="487"/>
      <c r="G802" s="487"/>
      <c r="H802" s="487"/>
      <c r="I802" s="487"/>
      <c r="J802" s="487"/>
      <c r="K802" s="565" t="s">
        <v>123</v>
      </c>
    </row>
    <row r="803" spans="1:11" ht="24" customHeight="1">
      <c r="A803" s="331" t="s">
        <v>125</v>
      </c>
      <c r="B803" s="330" t="s">
        <v>121</v>
      </c>
      <c r="C803" s="322" t="s">
        <v>122</v>
      </c>
      <c r="D803" s="322" t="s">
        <v>60</v>
      </c>
      <c r="E803" s="322"/>
      <c r="F803" s="487"/>
      <c r="G803" s="487"/>
      <c r="H803" s="487"/>
      <c r="I803" s="487"/>
      <c r="J803" s="487"/>
      <c r="K803" s="565" t="s">
        <v>123</v>
      </c>
    </row>
    <row r="804" spans="1:11" ht="24" customHeight="1">
      <c r="A804" s="331" t="s">
        <v>126</v>
      </c>
      <c r="B804" s="330" t="s">
        <v>121</v>
      </c>
      <c r="C804" s="322" t="s">
        <v>122</v>
      </c>
      <c r="D804" s="322" t="s">
        <v>60</v>
      </c>
      <c r="E804" s="322"/>
      <c r="F804" s="487"/>
      <c r="G804" s="487"/>
      <c r="H804" s="487"/>
      <c r="I804" s="487"/>
      <c r="J804" s="487"/>
      <c r="K804" s="565" t="s">
        <v>123</v>
      </c>
    </row>
    <row r="805" spans="1:11" ht="24" customHeight="1">
      <c r="A805" s="337" t="s">
        <v>127</v>
      </c>
      <c r="B805" s="330" t="s">
        <v>128</v>
      </c>
      <c r="C805" s="322" t="s">
        <v>100</v>
      </c>
      <c r="D805" s="322" t="s">
        <v>60</v>
      </c>
      <c r="E805" s="322"/>
      <c r="F805" s="532">
        <v>80.55</v>
      </c>
      <c r="G805" s="532">
        <v>77.91</v>
      </c>
      <c r="H805" s="532">
        <v>76.98</v>
      </c>
      <c r="I805" s="532">
        <v>76.92</v>
      </c>
      <c r="J805" s="532">
        <v>73.88</v>
      </c>
    </row>
    <row r="806" spans="1:11" ht="24" customHeight="1">
      <c r="A806" s="331" t="s">
        <v>129</v>
      </c>
      <c r="B806" s="330" t="s">
        <v>130</v>
      </c>
      <c r="C806" s="322" t="s">
        <v>100</v>
      </c>
      <c r="D806" s="322" t="s">
        <v>60</v>
      </c>
      <c r="E806" s="322"/>
      <c r="F806" s="532">
        <v>386.24</v>
      </c>
      <c r="G806" s="532">
        <v>386.24</v>
      </c>
      <c r="H806" s="532">
        <v>386.24</v>
      </c>
      <c r="I806" s="532">
        <v>386.24</v>
      </c>
      <c r="J806" s="532">
        <v>386.24</v>
      </c>
    </row>
    <row r="807" spans="1:11" s="328" customFormat="1" ht="24" customHeight="1">
      <c r="A807" s="331" t="s">
        <v>131</v>
      </c>
      <c r="B807" s="330"/>
      <c r="C807" s="322" t="s">
        <v>116</v>
      </c>
      <c r="D807" s="322" t="s">
        <v>60</v>
      </c>
      <c r="E807" s="532">
        <v>1674.77</v>
      </c>
      <c r="F807" s="532"/>
      <c r="G807" s="532"/>
      <c r="H807" s="532"/>
      <c r="I807" s="532"/>
      <c r="J807" s="532"/>
      <c r="K807" s="525"/>
    </row>
    <row r="808" spans="1:11" ht="24" customHeight="1">
      <c r="A808" s="331" t="s">
        <v>134</v>
      </c>
      <c r="B808" s="330" t="s">
        <v>115</v>
      </c>
      <c r="C808" s="322" t="s">
        <v>135</v>
      </c>
      <c r="D808" s="322" t="s">
        <v>60</v>
      </c>
      <c r="E808" s="322"/>
      <c r="F808" s="533">
        <v>61492</v>
      </c>
      <c r="G808" s="533">
        <v>61492</v>
      </c>
      <c r="H808" s="533">
        <v>61492</v>
      </c>
      <c r="I808" s="533">
        <v>61492</v>
      </c>
      <c r="J808" s="533">
        <v>61492</v>
      </c>
    </row>
    <row r="809" spans="1:11" ht="24" customHeight="1">
      <c r="A809" s="331" t="s">
        <v>136</v>
      </c>
      <c r="B809" s="330" t="s">
        <v>115</v>
      </c>
      <c r="C809" s="322" t="s">
        <v>135</v>
      </c>
      <c r="D809" s="322" t="s">
        <v>60</v>
      </c>
      <c r="E809" s="322"/>
      <c r="F809" s="533">
        <v>61492</v>
      </c>
      <c r="G809" s="533">
        <v>61492</v>
      </c>
      <c r="H809" s="533">
        <v>61492</v>
      </c>
      <c r="I809" s="533">
        <v>61492</v>
      </c>
      <c r="J809" s="533">
        <v>61492</v>
      </c>
    </row>
    <row r="810" spans="1:11" ht="24" customHeight="1">
      <c r="A810" s="331" t="s">
        <v>137</v>
      </c>
      <c r="B810" s="330" t="s">
        <v>121</v>
      </c>
      <c r="C810" s="530" t="s">
        <v>138</v>
      </c>
      <c r="D810" s="322" t="s">
        <v>60</v>
      </c>
      <c r="E810" s="322"/>
      <c r="F810" s="487"/>
      <c r="G810" s="487"/>
      <c r="H810" s="487"/>
      <c r="I810" s="487"/>
      <c r="J810" s="487"/>
      <c r="K810" s="565" t="s">
        <v>123</v>
      </c>
    </row>
    <row r="811" spans="1:11" ht="24" customHeight="1">
      <c r="A811" s="331" t="s">
        <v>139</v>
      </c>
      <c r="B811" s="330" t="s">
        <v>121</v>
      </c>
      <c r="C811" s="530" t="s">
        <v>138</v>
      </c>
      <c r="D811" s="322" t="s">
        <v>60</v>
      </c>
      <c r="E811" s="322"/>
      <c r="F811" s="487"/>
      <c r="G811" s="487"/>
      <c r="H811" s="487"/>
      <c r="I811" s="487"/>
      <c r="J811" s="487"/>
      <c r="K811" s="565" t="s">
        <v>123</v>
      </c>
    </row>
    <row r="812" spans="1:11" ht="24" customHeight="1">
      <c r="A812" s="331" t="s">
        <v>140</v>
      </c>
      <c r="B812" s="330" t="s">
        <v>141</v>
      </c>
      <c r="C812" s="322" t="s">
        <v>100</v>
      </c>
      <c r="D812" s="322" t="s">
        <v>60</v>
      </c>
      <c r="E812" s="322"/>
      <c r="F812" s="532">
        <v>25.4</v>
      </c>
      <c r="G812" s="532">
        <v>27.9</v>
      </c>
      <c r="H812" s="532">
        <v>25.01</v>
      </c>
      <c r="I812" s="532">
        <v>25.02</v>
      </c>
      <c r="J812" s="532">
        <v>28.54</v>
      </c>
    </row>
    <row r="813" spans="1:11" ht="24" customHeight="1">
      <c r="A813" s="331" t="s">
        <v>142</v>
      </c>
      <c r="B813" s="330" t="s">
        <v>143</v>
      </c>
      <c r="C813" s="322" t="s">
        <v>100</v>
      </c>
      <c r="D813" s="322" t="s">
        <v>60</v>
      </c>
      <c r="E813" s="322"/>
      <c r="F813" s="532">
        <v>131.87</v>
      </c>
      <c r="G813" s="532">
        <v>131.87</v>
      </c>
      <c r="H813" s="532">
        <v>131.87</v>
      </c>
      <c r="I813" s="532">
        <v>131.87</v>
      </c>
      <c r="J813" s="532">
        <v>131.87</v>
      </c>
    </row>
    <row r="814" spans="1:11" s="328" customFormat="1" ht="24" customHeight="1">
      <c r="A814" s="331" t="s">
        <v>144</v>
      </c>
      <c r="B814" s="330"/>
      <c r="C814" s="322" t="s">
        <v>145</v>
      </c>
      <c r="D814" s="322" t="s">
        <v>60</v>
      </c>
      <c r="E814" s="532">
        <v>122984</v>
      </c>
      <c r="F814" s="534"/>
      <c r="G814" s="534"/>
      <c r="H814" s="534"/>
      <c r="I814" s="534"/>
      <c r="J814" s="534"/>
      <c r="K814" s="525"/>
    </row>
    <row r="815" spans="1:11" s="328" customFormat="1" ht="24" customHeight="1">
      <c r="A815" s="331" t="s">
        <v>148</v>
      </c>
      <c r="B815" s="330" t="s">
        <v>149</v>
      </c>
      <c r="C815" s="322" t="s">
        <v>150</v>
      </c>
      <c r="D815" s="322" t="s">
        <v>60</v>
      </c>
      <c r="E815" s="322"/>
      <c r="F815" s="532">
        <v>305</v>
      </c>
      <c r="G815" s="532">
        <v>305</v>
      </c>
      <c r="H815" s="532">
        <v>305</v>
      </c>
      <c r="I815" s="532">
        <v>305</v>
      </c>
      <c r="J815" s="532">
        <v>307</v>
      </c>
      <c r="K815" s="525"/>
    </row>
    <row r="816" spans="1:11" s="328" customFormat="1" ht="24" customHeight="1">
      <c r="A816" s="121" t="s">
        <v>151</v>
      </c>
      <c r="B816" s="330" t="s">
        <v>152</v>
      </c>
      <c r="C816" s="322" t="s">
        <v>122</v>
      </c>
      <c r="D816" s="322" t="s">
        <v>60</v>
      </c>
      <c r="E816" s="322"/>
      <c r="F816" s="487"/>
      <c r="G816" s="487"/>
      <c r="H816" s="487"/>
      <c r="I816" s="487"/>
      <c r="J816" s="487"/>
      <c r="K816" s="565" t="s">
        <v>123</v>
      </c>
    </row>
    <row r="817" spans="1:17" s="328" customFormat="1" ht="24" customHeight="1">
      <c r="A817" s="331" t="s">
        <v>153</v>
      </c>
      <c r="B817" s="330" t="s">
        <v>154</v>
      </c>
      <c r="C817" s="322" t="s">
        <v>150</v>
      </c>
      <c r="D817" s="322" t="s">
        <v>60</v>
      </c>
      <c r="E817" s="322"/>
      <c r="F817" s="532">
        <v>211</v>
      </c>
      <c r="G817" s="532">
        <v>211</v>
      </c>
      <c r="H817" s="532">
        <v>211</v>
      </c>
      <c r="I817" s="532">
        <v>211</v>
      </c>
      <c r="J817" s="532">
        <v>211</v>
      </c>
      <c r="K817" s="525"/>
    </row>
    <row r="818" spans="1:17" s="328" customFormat="1" ht="24" customHeight="1">
      <c r="A818" s="331" t="s">
        <v>155</v>
      </c>
      <c r="B818" s="330" t="s">
        <v>156</v>
      </c>
      <c r="C818" s="322" t="s">
        <v>122</v>
      </c>
      <c r="D818" s="322" t="s">
        <v>60</v>
      </c>
      <c r="E818" s="322"/>
      <c r="F818" s="487"/>
      <c r="G818" s="487"/>
      <c r="H818" s="487"/>
      <c r="I818" s="487"/>
      <c r="J818" s="487"/>
      <c r="K818" s="565" t="s">
        <v>123</v>
      </c>
    </row>
    <row r="819" spans="1:17" s="328" customFormat="1" ht="24" customHeight="1">
      <c r="A819" s="331" t="s">
        <v>157</v>
      </c>
      <c r="B819" s="330" t="s">
        <v>158</v>
      </c>
      <c r="C819" s="322" t="s">
        <v>150</v>
      </c>
      <c r="D819" s="322" t="s">
        <v>60</v>
      </c>
      <c r="E819" s="533"/>
      <c r="F819" s="535"/>
      <c r="G819" s="535"/>
      <c r="H819" s="535"/>
      <c r="I819" s="535"/>
      <c r="J819" s="535"/>
      <c r="K819" s="525"/>
    </row>
    <row r="820" spans="1:17" s="328" customFormat="1" ht="24" customHeight="1">
      <c r="A820" s="331" t="s">
        <v>159</v>
      </c>
      <c r="B820" s="330" t="s">
        <v>158</v>
      </c>
      <c r="C820" s="322" t="s">
        <v>150</v>
      </c>
      <c r="D820" s="322" t="s">
        <v>60</v>
      </c>
      <c r="E820" s="533"/>
      <c r="F820" s="535"/>
      <c r="G820" s="535"/>
      <c r="H820" s="535"/>
      <c r="I820" s="535"/>
      <c r="J820" s="535"/>
      <c r="K820" s="525"/>
    </row>
    <row r="821" spans="1:17" s="328" customFormat="1" ht="24" customHeight="1">
      <c r="A821" s="331" t="s">
        <v>160</v>
      </c>
      <c r="B821" s="330" t="s">
        <v>158</v>
      </c>
      <c r="C821" s="322" t="s">
        <v>150</v>
      </c>
      <c r="D821" s="322" t="s">
        <v>60</v>
      </c>
      <c r="E821" s="533"/>
      <c r="F821" s="535"/>
      <c r="G821" s="535"/>
      <c r="H821" s="535"/>
      <c r="I821" s="535"/>
      <c r="J821" s="535"/>
      <c r="K821" s="525"/>
    </row>
    <row r="822" spans="1:17" s="328" customFormat="1" ht="24" customHeight="1">
      <c r="A822" s="331" t="s">
        <v>161</v>
      </c>
      <c r="B822" s="330" t="s">
        <v>158</v>
      </c>
      <c r="C822" s="322" t="s">
        <v>150</v>
      </c>
      <c r="D822" s="322" t="s">
        <v>60</v>
      </c>
      <c r="E822" s="533"/>
      <c r="F822" s="535"/>
      <c r="G822" s="535"/>
      <c r="H822" s="535"/>
      <c r="I822" s="535"/>
      <c r="J822" s="535"/>
      <c r="K822" s="525"/>
    </row>
    <row r="823" spans="1:17" s="328" customFormat="1" ht="24" customHeight="1">
      <c r="A823" s="331" t="s">
        <v>162</v>
      </c>
      <c r="B823" s="330" t="s">
        <v>158</v>
      </c>
      <c r="C823" s="322" t="s">
        <v>150</v>
      </c>
      <c r="D823" s="322" t="s">
        <v>60</v>
      </c>
      <c r="E823" s="533"/>
      <c r="F823" s="535"/>
      <c r="G823" s="535"/>
      <c r="H823" s="535"/>
      <c r="I823" s="535"/>
      <c r="J823" s="535"/>
      <c r="K823" s="525"/>
    </row>
    <row r="824" spans="1:17" s="328" customFormat="1" ht="24" customHeight="1">
      <c r="A824" s="331" t="s">
        <v>163</v>
      </c>
      <c r="B824" s="330" t="s">
        <v>158</v>
      </c>
      <c r="C824" s="322" t="s">
        <v>150</v>
      </c>
      <c r="D824" s="322" t="s">
        <v>60</v>
      </c>
      <c r="E824" s="533">
        <v>9</v>
      </c>
      <c r="F824" s="535"/>
      <c r="G824" s="535"/>
      <c r="H824" s="535"/>
      <c r="I824" s="535"/>
      <c r="J824" s="535"/>
      <c r="K824" s="525"/>
    </row>
    <row r="825" spans="1:17" s="328" customFormat="1" ht="24" customHeight="1">
      <c r="A825" s="331" t="s">
        <v>164</v>
      </c>
      <c r="B825" s="330" t="s">
        <v>165</v>
      </c>
      <c r="C825" s="322" t="s">
        <v>122</v>
      </c>
      <c r="D825" s="322" t="s">
        <v>60</v>
      </c>
      <c r="E825" s="487"/>
      <c r="F825" s="535"/>
      <c r="G825" s="535"/>
      <c r="H825" s="535"/>
      <c r="I825" s="535"/>
      <c r="J825" s="535"/>
      <c r="K825" s="565" t="s">
        <v>123</v>
      </c>
    </row>
    <row r="826" spans="1:17" s="328" customFormat="1" ht="24" customHeight="1">
      <c r="A826" s="331" t="s">
        <v>166</v>
      </c>
      <c r="B826" s="330" t="s">
        <v>165</v>
      </c>
      <c r="C826" s="322" t="s">
        <v>122</v>
      </c>
      <c r="D826" s="322" t="s">
        <v>60</v>
      </c>
      <c r="E826" s="487"/>
      <c r="F826" s="535"/>
      <c r="G826" s="535"/>
      <c r="H826" s="535"/>
      <c r="I826" s="535"/>
      <c r="J826" s="535"/>
      <c r="K826" s="565" t="s">
        <v>123</v>
      </c>
    </row>
    <row r="827" spans="1:17" s="328" customFormat="1" ht="24" customHeight="1">
      <c r="A827" s="331" t="s">
        <v>167</v>
      </c>
      <c r="B827" s="330" t="s">
        <v>165</v>
      </c>
      <c r="C827" s="322" t="s">
        <v>122</v>
      </c>
      <c r="D827" s="322" t="s">
        <v>60</v>
      </c>
      <c r="E827" s="487"/>
      <c r="F827" s="535"/>
      <c r="G827" s="535"/>
      <c r="H827" s="535"/>
      <c r="I827" s="535"/>
      <c r="J827" s="535"/>
      <c r="K827" s="565" t="s">
        <v>123</v>
      </c>
    </row>
    <row r="828" spans="1:17" s="328" customFormat="1" ht="24" customHeight="1">
      <c r="A828" s="331" t="s">
        <v>168</v>
      </c>
      <c r="B828" s="330" t="s">
        <v>165</v>
      </c>
      <c r="C828" s="322" t="s">
        <v>122</v>
      </c>
      <c r="D828" s="322" t="s">
        <v>60</v>
      </c>
      <c r="E828" s="487"/>
      <c r="F828" s="535"/>
      <c r="G828" s="535"/>
      <c r="H828" s="535"/>
      <c r="I828" s="535"/>
      <c r="J828" s="535"/>
      <c r="K828" s="565" t="s">
        <v>123</v>
      </c>
    </row>
    <row r="829" spans="1:17" s="328" customFormat="1" ht="24" customHeight="1">
      <c r="A829" s="331" t="s">
        <v>169</v>
      </c>
      <c r="B829" s="330" t="s">
        <v>165</v>
      </c>
      <c r="C829" s="322" t="s">
        <v>122</v>
      </c>
      <c r="D829" s="322" t="s">
        <v>60</v>
      </c>
      <c r="E829" s="487"/>
      <c r="F829" s="535"/>
      <c r="G829" s="535"/>
      <c r="H829" s="535"/>
      <c r="I829" s="535"/>
      <c r="J829" s="535"/>
      <c r="K829" s="565" t="s">
        <v>123</v>
      </c>
    </row>
    <row r="830" spans="1:17" s="328" customFormat="1" ht="24" customHeight="1">
      <c r="A830" s="331" t="s">
        <v>170</v>
      </c>
      <c r="B830" s="330" t="s">
        <v>165</v>
      </c>
      <c r="C830" s="322" t="s">
        <v>122</v>
      </c>
      <c r="D830" s="322" t="s">
        <v>60</v>
      </c>
      <c r="E830" s="487"/>
      <c r="F830" s="535"/>
      <c r="G830" s="535"/>
      <c r="H830" s="535"/>
      <c r="I830" s="535"/>
      <c r="J830" s="535"/>
      <c r="K830" s="565" t="s">
        <v>123</v>
      </c>
    </row>
    <row r="831" spans="1:17" ht="24" customHeight="1">
      <c r="A831" s="331" t="s">
        <v>317</v>
      </c>
      <c r="B831" s="330" t="s">
        <v>172</v>
      </c>
      <c r="C831" s="322" t="s">
        <v>100</v>
      </c>
      <c r="D831" s="322" t="s">
        <v>60</v>
      </c>
      <c r="E831" s="322"/>
      <c r="F831" s="532">
        <v>0.04</v>
      </c>
      <c r="G831" s="532">
        <v>0.02</v>
      </c>
      <c r="H831" s="532">
        <v>0.01</v>
      </c>
      <c r="I831" s="532">
        <v>0.03</v>
      </c>
      <c r="J831" s="532">
        <v>0</v>
      </c>
      <c r="Q831" s="328"/>
    </row>
    <row r="832" spans="1:17" ht="24" customHeight="1">
      <c r="A832" s="331" t="s">
        <v>318</v>
      </c>
      <c r="B832" s="330" t="s">
        <v>319</v>
      </c>
      <c r="C832" s="322" t="s">
        <v>100</v>
      </c>
      <c r="D832" s="322" t="s">
        <v>60</v>
      </c>
      <c r="E832" s="322"/>
      <c r="F832" s="532">
        <v>1.103</v>
      </c>
      <c r="G832" s="532">
        <v>6.8385999999999996</v>
      </c>
      <c r="H832" s="532">
        <v>6.8385999999999996</v>
      </c>
      <c r="I832" s="532">
        <v>6.8385999999999996</v>
      </c>
      <c r="J832" s="532">
        <v>0.44119999999999998</v>
      </c>
      <c r="K832" s="526"/>
      <c r="Q832" s="328"/>
    </row>
    <row r="833" spans="1:18" ht="24" customHeight="1">
      <c r="A833" s="331" t="s">
        <v>320</v>
      </c>
      <c r="B833" s="330" t="s">
        <v>319</v>
      </c>
      <c r="C833" s="322" t="s">
        <v>100</v>
      </c>
      <c r="D833" s="322" t="s">
        <v>60</v>
      </c>
      <c r="E833" s="322"/>
      <c r="F833" s="532">
        <v>2.75</v>
      </c>
      <c r="G833" s="532">
        <v>17.05</v>
      </c>
      <c r="H833" s="532">
        <v>17.05</v>
      </c>
      <c r="I833" s="532">
        <v>17.05</v>
      </c>
      <c r="J833" s="532">
        <v>1.1000000000000001</v>
      </c>
      <c r="K833" s="526"/>
      <c r="Q833" s="328"/>
    </row>
    <row r="834" spans="1:18" s="328" customFormat="1" ht="24" customHeight="1">
      <c r="A834" s="331" t="s">
        <v>177</v>
      </c>
      <c r="B834" s="330" t="s">
        <v>178</v>
      </c>
      <c r="C834" s="322" t="s">
        <v>100</v>
      </c>
      <c r="D834" s="322" t="s">
        <v>60</v>
      </c>
      <c r="E834" s="532">
        <v>20</v>
      </c>
      <c r="F834" s="532"/>
      <c r="G834" s="532"/>
      <c r="H834" s="532"/>
      <c r="I834" s="532"/>
      <c r="J834" s="532"/>
      <c r="K834" s="525"/>
    </row>
    <row r="835" spans="1:18" s="328" customFormat="1" ht="24" customHeight="1">
      <c r="A835" s="331" t="s">
        <v>179</v>
      </c>
      <c r="B835" s="330" t="s">
        <v>180</v>
      </c>
      <c r="C835" s="322" t="s">
        <v>122</v>
      </c>
      <c r="D835" s="322" t="s">
        <v>60</v>
      </c>
      <c r="E835" s="322"/>
      <c r="F835" s="532">
        <v>250</v>
      </c>
      <c r="G835" s="532">
        <v>250</v>
      </c>
      <c r="H835" s="532">
        <v>250</v>
      </c>
      <c r="I835" s="532">
        <v>250</v>
      </c>
      <c r="J835" s="532">
        <v>250</v>
      </c>
      <c r="K835" s="525"/>
      <c r="N835" s="479"/>
      <c r="O835" s="479"/>
      <c r="P835" s="479"/>
      <c r="Q835" s="325"/>
    </row>
    <row r="836" spans="1:18" s="328" customFormat="1" ht="24" customHeight="1">
      <c r="A836" s="331" t="s">
        <v>181</v>
      </c>
      <c r="B836" s="330" t="s">
        <v>182</v>
      </c>
      <c r="C836" s="322" t="s">
        <v>122</v>
      </c>
      <c r="D836" s="322" t="s">
        <v>60</v>
      </c>
      <c r="E836" s="322"/>
      <c r="F836" s="532">
        <v>1111</v>
      </c>
      <c r="G836" s="532">
        <v>1111</v>
      </c>
      <c r="H836" s="532">
        <v>1111</v>
      </c>
      <c r="I836" s="532">
        <v>1111</v>
      </c>
      <c r="J836" s="532">
        <v>1111</v>
      </c>
      <c r="K836" s="525"/>
      <c r="N836" s="480"/>
      <c r="O836" s="479"/>
      <c r="P836" s="479"/>
      <c r="Q836" s="325"/>
    </row>
    <row r="837" spans="1:18" s="328" customFormat="1" ht="24" customHeight="1">
      <c r="A837" s="331" t="s">
        <v>183</v>
      </c>
      <c r="B837" s="330" t="s">
        <v>184</v>
      </c>
      <c r="C837" s="322" t="s">
        <v>185</v>
      </c>
      <c r="D837" s="322" t="s">
        <v>60</v>
      </c>
      <c r="E837" s="322"/>
      <c r="F837" s="487"/>
      <c r="G837" s="487"/>
      <c r="H837" s="487"/>
      <c r="I837" s="487"/>
      <c r="J837" s="487"/>
      <c r="K837" s="565" t="s">
        <v>123</v>
      </c>
      <c r="N837" s="480"/>
      <c r="O837" s="479"/>
      <c r="P837" s="479"/>
      <c r="Q837" s="325"/>
    </row>
    <row r="838" spans="1:18" s="328" customFormat="1" ht="24" customHeight="1">
      <c r="A838" s="331" t="s">
        <v>186</v>
      </c>
      <c r="B838" s="330" t="s">
        <v>184</v>
      </c>
      <c r="C838" s="322" t="s">
        <v>185</v>
      </c>
      <c r="D838" s="322" t="s">
        <v>60</v>
      </c>
      <c r="E838" s="322"/>
      <c r="F838" s="487"/>
      <c r="G838" s="487"/>
      <c r="H838" s="487"/>
      <c r="I838" s="487"/>
      <c r="J838" s="487"/>
      <c r="K838" s="565" t="s">
        <v>123</v>
      </c>
      <c r="N838" s="480"/>
      <c r="O838" s="479"/>
      <c r="P838" s="479"/>
    </row>
    <row r="839" spans="1:18" s="328" customFormat="1" ht="24" customHeight="1">
      <c r="A839" s="331" t="s">
        <v>187</v>
      </c>
      <c r="B839" s="330" t="s">
        <v>184</v>
      </c>
      <c r="C839" s="322" t="s">
        <v>185</v>
      </c>
      <c r="D839" s="322" t="s">
        <v>60</v>
      </c>
      <c r="E839" s="322"/>
      <c r="F839" s="487"/>
      <c r="G839" s="487"/>
      <c r="H839" s="487"/>
      <c r="I839" s="487"/>
      <c r="J839" s="487"/>
      <c r="K839" s="565" t="s">
        <v>123</v>
      </c>
      <c r="N839" s="480"/>
      <c r="O839" s="479"/>
      <c r="P839" s="479"/>
    </row>
    <row r="840" spans="1:18" ht="24" customHeight="1">
      <c r="A840" s="331" t="s">
        <v>190</v>
      </c>
      <c r="B840" s="330" t="s">
        <v>191</v>
      </c>
      <c r="C840" s="322" t="s">
        <v>100</v>
      </c>
      <c r="D840" s="322" t="s">
        <v>60</v>
      </c>
      <c r="E840" s="322"/>
      <c r="F840" s="487"/>
      <c r="G840" s="487"/>
      <c r="H840" s="487"/>
      <c r="I840" s="487"/>
      <c r="J840" s="487"/>
      <c r="K840" s="565" t="s">
        <v>123</v>
      </c>
    </row>
    <row r="841" spans="1:18" s="328" customFormat="1" ht="24" customHeight="1">
      <c r="A841" s="331" t="s">
        <v>188</v>
      </c>
      <c r="B841" s="330" t="s">
        <v>288</v>
      </c>
      <c r="C841" s="322" t="s">
        <v>100</v>
      </c>
      <c r="D841" s="322" t="s">
        <v>60</v>
      </c>
      <c r="E841" s="322"/>
      <c r="F841" s="532">
        <v>1.86</v>
      </c>
      <c r="G841" s="532">
        <v>1.86</v>
      </c>
      <c r="H841" s="532">
        <v>1.86</v>
      </c>
      <c r="I841" s="532">
        <v>1.85</v>
      </c>
      <c r="J841" s="532">
        <v>1.85</v>
      </c>
      <c r="K841" s="525"/>
      <c r="N841" s="479"/>
      <c r="O841" s="479"/>
      <c r="P841" s="479"/>
      <c r="Q841" s="479"/>
    </row>
    <row r="842" spans="1:18" ht="24" customHeight="1">
      <c r="A842" s="331" t="s">
        <v>192</v>
      </c>
      <c r="B842" s="330" t="s">
        <v>193</v>
      </c>
      <c r="C842" s="322" t="s">
        <v>100</v>
      </c>
      <c r="D842" s="322" t="s">
        <v>60</v>
      </c>
      <c r="E842" s="322"/>
      <c r="F842" s="532">
        <v>0</v>
      </c>
      <c r="G842" s="532">
        <v>0</v>
      </c>
      <c r="H842" s="532">
        <v>0</v>
      </c>
      <c r="I842" s="532">
        <v>0</v>
      </c>
      <c r="J842" s="532">
        <v>0</v>
      </c>
      <c r="N842" s="479"/>
      <c r="O842" s="479"/>
      <c r="P842" s="479"/>
      <c r="Q842" s="479"/>
      <c r="R842" s="479"/>
    </row>
    <row r="843" spans="1:18" ht="24" customHeight="1">
      <c r="A843" s="331" t="s">
        <v>192</v>
      </c>
      <c r="B843" s="330" t="s">
        <v>194</v>
      </c>
      <c r="C843" s="322" t="s">
        <v>100</v>
      </c>
      <c r="D843" s="322" t="s">
        <v>60</v>
      </c>
      <c r="E843" s="322"/>
      <c r="F843" s="532">
        <v>0</v>
      </c>
      <c r="G843" s="532">
        <v>0</v>
      </c>
      <c r="H843" s="532">
        <v>0</v>
      </c>
      <c r="I843" s="532">
        <v>0</v>
      </c>
      <c r="J843" s="532">
        <v>0</v>
      </c>
    </row>
    <row r="844" spans="1:18" ht="24" customHeight="1">
      <c r="A844" s="331" t="s">
        <v>192</v>
      </c>
      <c r="B844" s="330" t="s">
        <v>195</v>
      </c>
      <c r="C844" s="322" t="s">
        <v>100</v>
      </c>
      <c r="D844" s="322" t="s">
        <v>60</v>
      </c>
      <c r="E844" s="322"/>
      <c r="F844" s="532">
        <v>0</v>
      </c>
      <c r="G844" s="532">
        <v>0</v>
      </c>
      <c r="H844" s="532">
        <v>0</v>
      </c>
      <c r="I844" s="532">
        <v>0</v>
      </c>
      <c r="J844" s="532">
        <v>0</v>
      </c>
    </row>
    <row r="845" spans="1:18" ht="24" customHeight="1">
      <c r="A845" s="331" t="s">
        <v>192</v>
      </c>
      <c r="B845" s="330" t="s">
        <v>196</v>
      </c>
      <c r="C845" s="322" t="s">
        <v>100</v>
      </c>
      <c r="D845" s="322" t="s">
        <v>60</v>
      </c>
      <c r="E845" s="322"/>
      <c r="F845" s="532">
        <v>0</v>
      </c>
      <c r="G845" s="532">
        <v>0</v>
      </c>
      <c r="H845" s="532">
        <v>0</v>
      </c>
      <c r="I845" s="532">
        <v>0</v>
      </c>
      <c r="J845" s="532">
        <v>0</v>
      </c>
    </row>
    <row r="846" spans="1:18" ht="24" customHeight="1">
      <c r="A846" s="331" t="s">
        <v>192</v>
      </c>
      <c r="B846" s="330" t="s">
        <v>197</v>
      </c>
      <c r="C846" s="322" t="s">
        <v>100</v>
      </c>
      <c r="D846" s="322" t="s">
        <v>60</v>
      </c>
      <c r="E846" s="322"/>
      <c r="F846" s="532">
        <v>0</v>
      </c>
      <c r="G846" s="532">
        <v>0</v>
      </c>
      <c r="H846" s="532">
        <v>0</v>
      </c>
      <c r="I846" s="532">
        <v>0</v>
      </c>
      <c r="J846" s="532">
        <v>0</v>
      </c>
    </row>
    <row r="847" spans="1:18" ht="24" customHeight="1">
      <c r="A847" s="331" t="s">
        <v>192</v>
      </c>
      <c r="B847" s="330" t="s">
        <v>198</v>
      </c>
      <c r="C847" s="322" t="s">
        <v>100</v>
      </c>
      <c r="D847" s="322" t="s">
        <v>60</v>
      </c>
      <c r="E847" s="322"/>
      <c r="F847" s="532">
        <v>0</v>
      </c>
      <c r="G847" s="532">
        <v>0</v>
      </c>
      <c r="H847" s="532">
        <v>0</v>
      </c>
      <c r="I847" s="532">
        <v>0</v>
      </c>
      <c r="J847" s="532">
        <v>0</v>
      </c>
    </row>
    <row r="848" spans="1:18" ht="24" customHeight="1">
      <c r="A848" s="331" t="s">
        <v>192</v>
      </c>
      <c r="B848" s="330" t="s">
        <v>199</v>
      </c>
      <c r="C848" s="322" t="s">
        <v>100</v>
      </c>
      <c r="D848" s="322" t="s">
        <v>60</v>
      </c>
      <c r="E848" s="322"/>
      <c r="F848" s="532">
        <v>0</v>
      </c>
      <c r="G848" s="532">
        <v>0</v>
      </c>
      <c r="H848" s="532">
        <v>0</v>
      </c>
      <c r="I848" s="532">
        <v>0</v>
      </c>
      <c r="J848" s="532">
        <v>0</v>
      </c>
    </row>
    <row r="849" spans="1:63" ht="24" customHeight="1">
      <c r="A849" s="331" t="s">
        <v>192</v>
      </c>
      <c r="B849" s="330" t="s">
        <v>200</v>
      </c>
      <c r="C849" s="322" t="s">
        <v>100</v>
      </c>
      <c r="D849" s="322" t="s">
        <v>60</v>
      </c>
      <c r="E849" s="322"/>
      <c r="F849" s="532">
        <v>0</v>
      </c>
      <c r="G849" s="532">
        <v>0</v>
      </c>
      <c r="H849" s="532">
        <v>0</v>
      </c>
      <c r="I849" s="532">
        <v>0</v>
      </c>
      <c r="J849" s="532">
        <v>0</v>
      </c>
    </row>
    <row r="850" spans="1:63" ht="24" customHeight="1">
      <c r="A850" s="331" t="s">
        <v>192</v>
      </c>
      <c r="B850" s="330" t="s">
        <v>201</v>
      </c>
      <c r="C850" s="322" t="s">
        <v>100</v>
      </c>
      <c r="D850" s="322" t="s">
        <v>60</v>
      </c>
      <c r="E850" s="322"/>
      <c r="F850" s="532">
        <v>0</v>
      </c>
      <c r="G850" s="532">
        <v>0</v>
      </c>
      <c r="H850" s="532">
        <v>0</v>
      </c>
      <c r="I850" s="532">
        <v>0</v>
      </c>
      <c r="J850" s="532">
        <v>0</v>
      </c>
    </row>
    <row r="851" spans="1:63" ht="24" customHeight="1">
      <c r="A851" s="331" t="s">
        <v>192</v>
      </c>
      <c r="B851" s="330" t="s">
        <v>202</v>
      </c>
      <c r="C851" s="322" t="s">
        <v>100</v>
      </c>
      <c r="D851" s="322" t="s">
        <v>60</v>
      </c>
      <c r="E851" s="322"/>
      <c r="F851" s="532">
        <v>0</v>
      </c>
      <c r="G851" s="532">
        <v>0</v>
      </c>
      <c r="H851" s="532">
        <v>0</v>
      </c>
      <c r="I851" s="532">
        <v>0</v>
      </c>
      <c r="J851" s="532">
        <v>0</v>
      </c>
    </row>
    <row r="852" spans="1:63" ht="24" customHeight="1">
      <c r="A852" s="331" t="s">
        <v>192</v>
      </c>
      <c r="B852" s="330" t="s">
        <v>204</v>
      </c>
      <c r="C852" s="322" t="s">
        <v>100</v>
      </c>
      <c r="D852" s="322" t="s">
        <v>60</v>
      </c>
      <c r="E852" s="322"/>
      <c r="F852" s="532">
        <v>0</v>
      </c>
      <c r="G852" s="532">
        <v>0</v>
      </c>
      <c r="H852" s="532">
        <v>0</v>
      </c>
      <c r="I852" s="532">
        <v>0</v>
      </c>
      <c r="J852" s="532">
        <v>0</v>
      </c>
    </row>
    <row r="853" spans="1:63" ht="24" customHeight="1">
      <c r="A853" s="331" t="s">
        <v>192</v>
      </c>
      <c r="B853" s="330" t="s">
        <v>205</v>
      </c>
      <c r="C853" s="322" t="s">
        <v>100</v>
      </c>
      <c r="D853" s="322" t="s">
        <v>60</v>
      </c>
      <c r="E853" s="322"/>
      <c r="F853" s="532">
        <v>0</v>
      </c>
      <c r="G853" s="532">
        <v>0</v>
      </c>
      <c r="H853" s="532">
        <v>0</v>
      </c>
      <c r="I853" s="532">
        <v>0</v>
      </c>
      <c r="J853" s="532">
        <v>0</v>
      </c>
    </row>
    <row r="854" spans="1:63" ht="24" customHeight="1">
      <c r="A854" s="331" t="s">
        <v>192</v>
      </c>
      <c r="B854" s="330" t="s">
        <v>206</v>
      </c>
      <c r="C854" s="322" t="s">
        <v>100</v>
      </c>
      <c r="D854" s="322" t="s">
        <v>60</v>
      </c>
      <c r="E854" s="322"/>
      <c r="F854" s="532">
        <v>0</v>
      </c>
      <c r="G854" s="532">
        <v>0</v>
      </c>
      <c r="H854" s="532">
        <v>0</v>
      </c>
      <c r="I854" s="532">
        <v>0</v>
      </c>
      <c r="J854" s="532">
        <v>0</v>
      </c>
    </row>
    <row r="855" spans="1:63" s="328" customFormat="1" ht="24" customHeight="1">
      <c r="A855" s="171" t="s">
        <v>207</v>
      </c>
      <c r="B855" s="330" t="s">
        <v>208</v>
      </c>
      <c r="C855" s="322" t="s">
        <v>100</v>
      </c>
      <c r="D855" s="322" t="s">
        <v>60</v>
      </c>
      <c r="E855" s="322"/>
      <c r="F855" s="532">
        <v>632.6</v>
      </c>
      <c r="G855" s="532">
        <v>632.6</v>
      </c>
      <c r="H855" s="532">
        <v>632.6</v>
      </c>
      <c r="I855" s="532">
        <v>632.6</v>
      </c>
      <c r="J855" s="532">
        <v>632.6</v>
      </c>
      <c r="K855" s="523"/>
      <c r="L855" s="324"/>
      <c r="M855" s="324"/>
      <c r="N855" s="322"/>
      <c r="O855" s="340"/>
      <c r="P855" s="340"/>
      <c r="Q855" s="340"/>
      <c r="R855" s="340"/>
      <c r="S855" s="340"/>
      <c r="T855" s="324"/>
      <c r="U855" s="324"/>
      <c r="V855" s="324"/>
      <c r="W855" s="322"/>
      <c r="X855" s="340"/>
      <c r="Y855" s="340"/>
      <c r="Z855" s="340"/>
      <c r="AA855" s="340"/>
      <c r="AB855" s="340"/>
      <c r="AC855" s="324"/>
      <c r="AD855" s="322"/>
      <c r="AE855" s="340"/>
      <c r="AF855" s="340"/>
      <c r="AG855" s="340"/>
      <c r="AH855" s="340"/>
      <c r="AI855" s="340"/>
      <c r="AJ855" s="324"/>
      <c r="AK855" s="322"/>
      <c r="AL855" s="340"/>
      <c r="AM855" s="340"/>
      <c r="AN855" s="340"/>
      <c r="AO855" s="340"/>
      <c r="AP855" s="340"/>
      <c r="AQ855" s="324"/>
      <c r="AR855" s="322"/>
      <c r="AS855" s="340"/>
      <c r="AT855" s="340"/>
      <c r="AU855" s="340"/>
      <c r="AV855" s="340"/>
      <c r="AW855" s="340"/>
      <c r="AX855" s="324"/>
      <c r="AY855" s="322"/>
      <c r="AZ855" s="340"/>
      <c r="BA855" s="340"/>
      <c r="BB855" s="340"/>
      <c r="BC855" s="340"/>
      <c r="BD855" s="340"/>
      <c r="BE855" s="324"/>
      <c r="BF855" s="322"/>
      <c r="BG855" s="340"/>
      <c r="BH855" s="340"/>
      <c r="BI855" s="340"/>
      <c r="BJ855" s="340"/>
      <c r="BK855" s="340"/>
    </row>
    <row r="856" spans="1:63" s="328" customFormat="1" ht="24" customHeight="1">
      <c r="A856" s="191" t="s">
        <v>209</v>
      </c>
      <c r="B856" s="330" t="s">
        <v>210</v>
      </c>
      <c r="C856" s="322" t="s">
        <v>211</v>
      </c>
      <c r="D856" s="322" t="s">
        <v>60</v>
      </c>
      <c r="E856" s="322"/>
      <c r="F856" s="532">
        <v>9.1300000000000008</v>
      </c>
      <c r="G856" s="532">
        <v>9.1300000000000008</v>
      </c>
      <c r="H856" s="532">
        <v>9.1300000000000008</v>
      </c>
      <c r="I856" s="532">
        <v>9.1300000000000008</v>
      </c>
      <c r="J856" s="532">
        <v>9.1300000000000008</v>
      </c>
      <c r="K856" s="525"/>
    </row>
    <row r="857" spans="1:63" s="328" customFormat="1" ht="24" customHeight="1">
      <c r="A857" s="191" t="s">
        <v>212</v>
      </c>
      <c r="B857" s="330" t="s">
        <v>213</v>
      </c>
      <c r="C857" s="322" t="s">
        <v>100</v>
      </c>
      <c r="D857" s="322" t="s">
        <v>60</v>
      </c>
      <c r="E857" s="322"/>
      <c r="F857" s="532">
        <v>1.06</v>
      </c>
      <c r="G857" s="532">
        <v>1.06</v>
      </c>
      <c r="H857" s="532">
        <v>1.06</v>
      </c>
      <c r="I857" s="532">
        <v>1.06</v>
      </c>
      <c r="J857" s="532">
        <v>1.06</v>
      </c>
      <c r="K857" s="525"/>
    </row>
    <row r="858" spans="1:63" s="328" customFormat="1" ht="24" customHeight="1">
      <c r="A858" s="191" t="s">
        <v>214</v>
      </c>
      <c r="B858" s="330" t="s">
        <v>215</v>
      </c>
      <c r="C858" s="322" t="s">
        <v>100</v>
      </c>
      <c r="D858" s="322" t="s">
        <v>60</v>
      </c>
      <c r="E858" s="322"/>
      <c r="F858" s="532">
        <v>13.2</v>
      </c>
      <c r="G858" s="532">
        <v>13.2</v>
      </c>
      <c r="H858" s="532">
        <v>13.2</v>
      </c>
      <c r="I858" s="532">
        <v>13.2</v>
      </c>
      <c r="J858" s="532">
        <v>13.2</v>
      </c>
      <c r="K858" s="525"/>
    </row>
    <row r="859" spans="1:63" s="328" customFormat="1" ht="24" customHeight="1">
      <c r="A859" s="191" t="s">
        <v>216</v>
      </c>
      <c r="B859" s="330" t="s">
        <v>217</v>
      </c>
      <c r="C859" s="322" t="s">
        <v>211</v>
      </c>
      <c r="D859" s="322" t="s">
        <v>60</v>
      </c>
      <c r="E859" s="322"/>
      <c r="F859" s="532">
        <v>8.7899999999999991</v>
      </c>
      <c r="G859" s="532">
        <v>8.7899999999999991</v>
      </c>
      <c r="H859" s="532">
        <v>8.7899999999999991</v>
      </c>
      <c r="I859" s="532">
        <v>8.7899999999999991</v>
      </c>
      <c r="J859" s="532">
        <v>8.7899999999999991</v>
      </c>
      <c r="K859" s="525"/>
    </row>
    <row r="860" spans="1:63" s="328" customFormat="1" ht="24" customHeight="1">
      <c r="A860" s="191" t="s">
        <v>218</v>
      </c>
      <c r="B860" s="330" t="s">
        <v>219</v>
      </c>
      <c r="C860" s="322" t="s">
        <v>100</v>
      </c>
      <c r="D860" s="322" t="s">
        <v>60</v>
      </c>
      <c r="E860" s="322"/>
      <c r="F860" s="532">
        <v>1.06</v>
      </c>
      <c r="G860" s="532">
        <v>1.06</v>
      </c>
      <c r="H860" s="532">
        <v>1.06</v>
      </c>
      <c r="I860" s="532">
        <v>1.06</v>
      </c>
      <c r="J860" s="532">
        <v>1.06</v>
      </c>
      <c r="K860" s="525"/>
    </row>
    <row r="861" spans="1:63" s="328" customFormat="1" ht="24" customHeight="1">
      <c r="A861" s="191" t="s">
        <v>220</v>
      </c>
      <c r="B861" s="330" t="s">
        <v>221</v>
      </c>
      <c r="C861" s="322" t="s">
        <v>100</v>
      </c>
      <c r="D861" s="322" t="s">
        <v>60</v>
      </c>
      <c r="E861" s="322"/>
      <c r="F861" s="532">
        <v>8.1199999999999992</v>
      </c>
      <c r="G861" s="532">
        <v>8.1199999999999992</v>
      </c>
      <c r="H861" s="532">
        <v>8.1199999999999992</v>
      </c>
      <c r="I861" s="532">
        <v>8.1199999999999992</v>
      </c>
      <c r="J861" s="532">
        <v>8.1199999999999992</v>
      </c>
      <c r="K861" s="525"/>
    </row>
    <row r="862" spans="1:63" s="328" customFormat="1" ht="24" customHeight="1">
      <c r="A862" s="171" t="s">
        <v>214</v>
      </c>
      <c r="B862" s="330" t="s">
        <v>222</v>
      </c>
      <c r="C862" s="322" t="s">
        <v>100</v>
      </c>
      <c r="D862" s="322" t="s">
        <v>60</v>
      </c>
      <c r="E862" s="322"/>
      <c r="F862" s="532">
        <v>17.59</v>
      </c>
      <c r="G862" s="532">
        <v>17.59</v>
      </c>
      <c r="H862" s="532">
        <v>17.59</v>
      </c>
      <c r="I862" s="532">
        <v>17.59</v>
      </c>
      <c r="J862" s="532">
        <v>17.59</v>
      </c>
      <c r="K862" s="525"/>
    </row>
    <row r="863" spans="1:63" s="328" customFormat="1" ht="24" customHeight="1">
      <c r="A863" s="171" t="s">
        <v>209</v>
      </c>
      <c r="B863" s="330" t="s">
        <v>223</v>
      </c>
      <c r="C863" s="322" t="s">
        <v>211</v>
      </c>
      <c r="D863" s="322" t="s">
        <v>60</v>
      </c>
      <c r="E863" s="322"/>
      <c r="F863" s="532">
        <v>9.69</v>
      </c>
      <c r="G863" s="532">
        <v>9.69</v>
      </c>
      <c r="H863" s="532">
        <v>9.69</v>
      </c>
      <c r="I863" s="532">
        <v>9.69</v>
      </c>
      <c r="J863" s="532">
        <v>9.69</v>
      </c>
      <c r="K863" s="525"/>
    </row>
    <row r="864" spans="1:63" s="328" customFormat="1" ht="24" customHeight="1">
      <c r="A864" s="171" t="s">
        <v>212</v>
      </c>
      <c r="B864" s="330" t="s">
        <v>224</v>
      </c>
      <c r="C864" s="322" t="s">
        <v>100</v>
      </c>
      <c r="D864" s="322" t="s">
        <v>60</v>
      </c>
      <c r="E864" s="322"/>
      <c r="F864" s="532">
        <v>1.06</v>
      </c>
      <c r="G864" s="532">
        <v>1.06</v>
      </c>
      <c r="H864" s="532">
        <v>1.06</v>
      </c>
      <c r="I864" s="532">
        <v>1.06</v>
      </c>
      <c r="J864" s="532">
        <v>1.06</v>
      </c>
      <c r="K864" s="525"/>
    </row>
    <row r="865" spans="1:16" s="328" customFormat="1" ht="24" customHeight="1">
      <c r="A865" s="171" t="s">
        <v>216</v>
      </c>
      <c r="B865" s="330" t="s">
        <v>225</v>
      </c>
      <c r="C865" s="322" t="s">
        <v>211</v>
      </c>
      <c r="D865" s="322" t="s">
        <v>60</v>
      </c>
      <c r="E865" s="322"/>
      <c r="F865" s="532">
        <v>9</v>
      </c>
      <c r="G865" s="532">
        <v>9</v>
      </c>
      <c r="H865" s="532">
        <v>9</v>
      </c>
      <c r="I865" s="532">
        <v>9</v>
      </c>
      <c r="J865" s="532">
        <v>9</v>
      </c>
      <c r="K865" s="525"/>
    </row>
    <row r="866" spans="1:16" s="328" customFormat="1" ht="24" customHeight="1">
      <c r="A866" s="171" t="s">
        <v>218</v>
      </c>
      <c r="B866" s="330" t="s">
        <v>226</v>
      </c>
      <c r="C866" s="322" t="s">
        <v>100</v>
      </c>
      <c r="D866" s="322" t="s">
        <v>60</v>
      </c>
      <c r="E866" s="322"/>
      <c r="F866" s="532">
        <v>1.06</v>
      </c>
      <c r="G866" s="532">
        <v>1.06</v>
      </c>
      <c r="H866" s="532">
        <v>1.06</v>
      </c>
      <c r="I866" s="532">
        <v>1.06</v>
      </c>
      <c r="J866" s="532">
        <v>1.06</v>
      </c>
      <c r="K866" s="525"/>
    </row>
    <row r="867" spans="1:16" s="328" customFormat="1" ht="24" customHeight="1">
      <c r="A867" s="171" t="s">
        <v>209</v>
      </c>
      <c r="B867" s="330" t="s">
        <v>227</v>
      </c>
      <c r="C867" s="322" t="s">
        <v>211</v>
      </c>
      <c r="D867" s="322" t="s">
        <v>60</v>
      </c>
      <c r="E867" s="322"/>
      <c r="F867" s="532">
        <v>9.2899999999999991</v>
      </c>
      <c r="G867" s="532">
        <v>9.2899999999999991</v>
      </c>
      <c r="H867" s="532">
        <v>9.2899999999999991</v>
      </c>
      <c r="I867" s="532">
        <v>9.2899999999999991</v>
      </c>
      <c r="J867" s="532">
        <v>9.2899999999999991</v>
      </c>
      <c r="K867" s="525"/>
    </row>
    <row r="868" spans="1:16" s="328" customFormat="1" ht="24" customHeight="1">
      <c r="A868" s="171" t="s">
        <v>212</v>
      </c>
      <c r="B868" s="330" t="s">
        <v>228</v>
      </c>
      <c r="C868" s="322" t="s">
        <v>100</v>
      </c>
      <c r="D868" s="322" t="s">
        <v>60</v>
      </c>
      <c r="E868" s="322"/>
      <c r="F868" s="532">
        <v>1.06</v>
      </c>
      <c r="G868" s="532">
        <v>1.06</v>
      </c>
      <c r="H868" s="532">
        <v>1.06</v>
      </c>
      <c r="I868" s="532">
        <v>1.06</v>
      </c>
      <c r="J868" s="532">
        <v>1.06</v>
      </c>
      <c r="K868" s="525"/>
    </row>
    <row r="869" spans="1:16" s="328" customFormat="1" ht="24" customHeight="1">
      <c r="A869" s="171" t="s">
        <v>216</v>
      </c>
      <c r="B869" s="330" t="s">
        <v>229</v>
      </c>
      <c r="C869" s="322" t="s">
        <v>211</v>
      </c>
      <c r="D869" s="322" t="s">
        <v>60</v>
      </c>
      <c r="E869" s="322"/>
      <c r="F869" s="532">
        <v>8.8800000000000008</v>
      </c>
      <c r="G869" s="532">
        <v>8.8800000000000008</v>
      </c>
      <c r="H869" s="532">
        <v>8.8800000000000008</v>
      </c>
      <c r="I869" s="532">
        <v>8.8800000000000008</v>
      </c>
      <c r="J869" s="532">
        <v>8.8800000000000008</v>
      </c>
      <c r="K869" s="525"/>
    </row>
    <row r="870" spans="1:16" s="328" customFormat="1" ht="24" customHeight="1">
      <c r="A870" s="171" t="s">
        <v>218</v>
      </c>
      <c r="B870" s="330" t="s">
        <v>230</v>
      </c>
      <c r="C870" s="322" t="s">
        <v>100</v>
      </c>
      <c r="D870" s="322" t="s">
        <v>60</v>
      </c>
      <c r="E870" s="322"/>
      <c r="F870" s="532">
        <v>1.06</v>
      </c>
      <c r="G870" s="532">
        <v>1.06</v>
      </c>
      <c r="H870" s="532">
        <v>1.06</v>
      </c>
      <c r="I870" s="532">
        <v>1.06</v>
      </c>
      <c r="J870" s="532">
        <v>1.06</v>
      </c>
      <c r="K870" s="525"/>
    </row>
    <row r="871" spans="1:16" s="328" customFormat="1" ht="24" customHeight="1">
      <c r="A871" s="171" t="s">
        <v>220</v>
      </c>
      <c r="B871" s="330" t="s">
        <v>231</v>
      </c>
      <c r="C871" s="322" t="s">
        <v>100</v>
      </c>
      <c r="D871" s="322" t="s">
        <v>60</v>
      </c>
      <c r="E871" s="322"/>
      <c r="F871" s="532">
        <v>7.04</v>
      </c>
      <c r="G871" s="532">
        <v>7.04</v>
      </c>
      <c r="H871" s="532">
        <v>7.04</v>
      </c>
      <c r="I871" s="532">
        <v>7.04</v>
      </c>
      <c r="J871" s="532">
        <v>7.04</v>
      </c>
      <c r="K871" s="525"/>
    </row>
    <row r="872" spans="1:16" s="328" customFormat="1" ht="24" customHeight="1">
      <c r="A872" s="171" t="s">
        <v>214</v>
      </c>
      <c r="B872" s="330" t="s">
        <v>232</v>
      </c>
      <c r="C872" s="322" t="s">
        <v>100</v>
      </c>
      <c r="D872" s="322" t="s">
        <v>60</v>
      </c>
      <c r="E872" s="322"/>
      <c r="F872" s="532">
        <v>10.56</v>
      </c>
      <c r="G872" s="532">
        <v>10.56</v>
      </c>
      <c r="H872" s="532">
        <v>10.56</v>
      </c>
      <c r="I872" s="532">
        <v>10.56</v>
      </c>
      <c r="J872" s="532">
        <v>10.56</v>
      </c>
      <c r="K872" s="525"/>
    </row>
    <row r="873" spans="1:16" s="328" customFormat="1" ht="24" customHeight="1">
      <c r="A873" s="171" t="s">
        <v>218</v>
      </c>
      <c r="B873" s="330" t="s">
        <v>233</v>
      </c>
      <c r="C873" s="322" t="s">
        <v>100</v>
      </c>
      <c r="D873" s="322" t="s">
        <v>60</v>
      </c>
      <c r="E873" s="322"/>
      <c r="F873" s="532">
        <v>3.17</v>
      </c>
      <c r="G873" s="532">
        <v>3.17</v>
      </c>
      <c r="H873" s="532">
        <v>3.17</v>
      </c>
      <c r="I873" s="532">
        <v>3.17</v>
      </c>
      <c r="J873" s="532">
        <v>3.17</v>
      </c>
      <c r="K873" s="525"/>
    </row>
    <row r="874" spans="1:16" s="328" customFormat="1" ht="24" customHeight="1">
      <c r="A874" s="171" t="s">
        <v>234</v>
      </c>
      <c r="B874" s="330" t="s">
        <v>235</v>
      </c>
      <c r="C874" s="322" t="s">
        <v>211</v>
      </c>
      <c r="D874" s="322" t="s">
        <v>60</v>
      </c>
      <c r="E874" s="322"/>
      <c r="F874" s="532">
        <v>3.5</v>
      </c>
      <c r="G874" s="532">
        <v>3.5</v>
      </c>
      <c r="H874" s="532">
        <v>3.5</v>
      </c>
      <c r="I874" s="532">
        <v>3.5</v>
      </c>
      <c r="J874" s="532">
        <v>3.5</v>
      </c>
      <c r="K874" s="525"/>
    </row>
    <row r="875" spans="1:16" s="328" customFormat="1" ht="24" customHeight="1">
      <c r="A875" s="171" t="s">
        <v>236</v>
      </c>
      <c r="B875" s="330" t="s">
        <v>237</v>
      </c>
      <c r="C875" s="322" t="s">
        <v>100</v>
      </c>
      <c r="D875" s="322" t="s">
        <v>60</v>
      </c>
      <c r="E875" s="322"/>
      <c r="F875" s="532">
        <v>2.11</v>
      </c>
      <c r="G875" s="532">
        <v>2.11</v>
      </c>
      <c r="H875" s="532">
        <v>2.11</v>
      </c>
      <c r="I875" s="532">
        <v>2.11</v>
      </c>
      <c r="J875" s="532">
        <v>2.11</v>
      </c>
      <c r="K875" s="525"/>
    </row>
    <row r="876" spans="1:16" s="328" customFormat="1" ht="24" customHeight="1">
      <c r="A876" s="171" t="s">
        <v>238</v>
      </c>
      <c r="B876" s="330" t="s">
        <v>239</v>
      </c>
      <c r="C876" s="322" t="s">
        <v>240</v>
      </c>
      <c r="D876" s="322" t="s">
        <v>60</v>
      </c>
      <c r="E876" s="322"/>
      <c r="F876" s="532">
        <f>212*60</f>
        <v>12720</v>
      </c>
      <c r="G876" s="532">
        <f t="shared" ref="G876:J876" si="28">212*60</f>
        <v>12720</v>
      </c>
      <c r="H876" s="532">
        <f t="shared" si="28"/>
        <v>12720</v>
      </c>
      <c r="I876" s="532">
        <f t="shared" si="28"/>
        <v>12720</v>
      </c>
      <c r="J876" s="532">
        <f t="shared" si="28"/>
        <v>12720</v>
      </c>
      <c r="K876" s="525"/>
      <c r="O876" s="209"/>
    </row>
    <row r="877" spans="1:16" s="328" customFormat="1" ht="24" customHeight="1">
      <c r="A877" s="171" t="s">
        <v>241</v>
      </c>
      <c r="B877" s="330" t="s">
        <v>242</v>
      </c>
      <c r="C877" s="322" t="s">
        <v>240</v>
      </c>
      <c r="D877" s="322" t="s">
        <v>60</v>
      </c>
      <c r="E877" s="322"/>
      <c r="F877" s="532">
        <f>13*60</f>
        <v>780</v>
      </c>
      <c r="G877" s="532">
        <f t="shared" ref="G877:J877" si="29">13*60</f>
        <v>780</v>
      </c>
      <c r="H877" s="532">
        <f t="shared" si="29"/>
        <v>780</v>
      </c>
      <c r="I877" s="532">
        <f t="shared" si="29"/>
        <v>780</v>
      </c>
      <c r="J877" s="532">
        <f t="shared" si="29"/>
        <v>780</v>
      </c>
      <c r="K877" s="525"/>
      <c r="O877" s="209"/>
    </row>
    <row r="878" spans="1:16" s="328" customFormat="1" ht="24" customHeight="1">
      <c r="A878" s="171" t="s">
        <v>243</v>
      </c>
      <c r="B878" s="330" t="s">
        <v>244</v>
      </c>
      <c r="C878" s="322" t="s">
        <v>240</v>
      </c>
      <c r="D878" s="322" t="s">
        <v>60</v>
      </c>
      <c r="E878" s="322"/>
      <c r="F878" s="532">
        <f>412*60</f>
        <v>24720</v>
      </c>
      <c r="G878" s="532">
        <f t="shared" ref="G878:J878" si="30">412*60</f>
        <v>24720</v>
      </c>
      <c r="H878" s="532">
        <f t="shared" si="30"/>
        <v>24720</v>
      </c>
      <c r="I878" s="532">
        <f t="shared" si="30"/>
        <v>24720</v>
      </c>
      <c r="J878" s="532">
        <f t="shared" si="30"/>
        <v>24720</v>
      </c>
      <c r="K878" s="525"/>
      <c r="O878" s="209"/>
      <c r="P878" s="209"/>
    </row>
    <row r="879" spans="1:16" s="328" customFormat="1" ht="24" customHeight="1">
      <c r="A879" s="171" t="s">
        <v>245</v>
      </c>
      <c r="B879" s="330" t="s">
        <v>246</v>
      </c>
      <c r="C879" s="322" t="s">
        <v>240</v>
      </c>
      <c r="D879" s="322" t="s">
        <v>60</v>
      </c>
      <c r="E879" s="322"/>
      <c r="F879" s="532">
        <f>18*60</f>
        <v>1080</v>
      </c>
      <c r="G879" s="532">
        <f t="shared" ref="G879:J879" si="31">18*60</f>
        <v>1080</v>
      </c>
      <c r="H879" s="532">
        <f t="shared" si="31"/>
        <v>1080</v>
      </c>
      <c r="I879" s="532">
        <f t="shared" si="31"/>
        <v>1080</v>
      </c>
      <c r="J879" s="532">
        <f t="shared" si="31"/>
        <v>1080</v>
      </c>
      <c r="K879" s="525"/>
      <c r="O879" s="209"/>
      <c r="P879" s="209"/>
    </row>
    <row r="880" spans="1:16" s="328" customFormat="1" ht="24" customHeight="1">
      <c r="A880" s="171" t="s">
        <v>247</v>
      </c>
      <c r="B880" s="330" t="s">
        <v>248</v>
      </c>
      <c r="C880" s="322" t="s">
        <v>100</v>
      </c>
      <c r="D880" s="322" t="s">
        <v>60</v>
      </c>
      <c r="E880" s="322"/>
      <c r="F880" s="532">
        <v>1.58</v>
      </c>
      <c r="G880" s="532">
        <v>1.58</v>
      </c>
      <c r="H880" s="532">
        <v>1.58</v>
      </c>
      <c r="I880" s="532">
        <v>1.58</v>
      </c>
      <c r="J880" s="532">
        <v>1.58</v>
      </c>
      <c r="K880" s="525"/>
      <c r="O880" s="209"/>
      <c r="P880" s="209"/>
    </row>
    <row r="881" spans="1:63" s="328" customFormat="1" ht="24" customHeight="1">
      <c r="A881" s="171" t="s">
        <v>249</v>
      </c>
      <c r="B881" s="330" t="s">
        <v>250</v>
      </c>
      <c r="C881" s="322" t="s">
        <v>100</v>
      </c>
      <c r="D881" s="322" t="s">
        <v>60</v>
      </c>
      <c r="E881" s="322"/>
      <c r="F881" s="532">
        <v>1.58</v>
      </c>
      <c r="G881" s="532">
        <v>1.58</v>
      </c>
      <c r="H881" s="532">
        <v>1.58</v>
      </c>
      <c r="I881" s="532">
        <v>1.58</v>
      </c>
      <c r="J881" s="532">
        <v>1.58</v>
      </c>
      <c r="K881" s="525"/>
      <c r="L881" s="324"/>
      <c r="M881" s="324"/>
      <c r="N881" s="322"/>
      <c r="O881" s="209"/>
      <c r="P881" s="209"/>
      <c r="Q881" s="340"/>
      <c r="R881" s="340"/>
      <c r="S881" s="340"/>
      <c r="T881" s="324"/>
      <c r="U881" s="324"/>
      <c r="V881" s="324"/>
      <c r="W881" s="322"/>
      <c r="X881" s="340"/>
      <c r="Y881" s="340"/>
      <c r="Z881" s="340"/>
      <c r="AA881" s="340"/>
      <c r="AB881" s="340"/>
      <c r="AC881" s="324"/>
      <c r="AD881" s="322"/>
      <c r="AE881" s="340"/>
      <c r="AF881" s="340"/>
      <c r="AG881" s="340"/>
      <c r="AH881" s="340"/>
      <c r="AI881" s="340"/>
      <c r="AJ881" s="324"/>
      <c r="AK881" s="322"/>
      <c r="AL881" s="340"/>
      <c r="AM881" s="340"/>
      <c r="AN881" s="340"/>
      <c r="AO881" s="340"/>
      <c r="AP881" s="340"/>
      <c r="AQ881" s="324"/>
      <c r="AR881" s="322"/>
      <c r="AS881" s="340"/>
      <c r="AT881" s="340"/>
      <c r="AU881" s="340"/>
      <c r="AV881" s="340"/>
      <c r="AW881" s="340"/>
      <c r="AX881" s="324"/>
      <c r="AY881" s="322"/>
      <c r="AZ881" s="340"/>
      <c r="BA881" s="340"/>
      <c r="BB881" s="340"/>
      <c r="BC881" s="340"/>
      <c r="BD881" s="340"/>
      <c r="BE881" s="324"/>
      <c r="BF881" s="322"/>
      <c r="BG881" s="340"/>
      <c r="BH881" s="340"/>
      <c r="BI881" s="340"/>
      <c r="BJ881" s="340"/>
      <c r="BK881" s="340"/>
    </row>
    <row r="882" spans="1:63" s="328" customFormat="1" ht="24" customHeight="1">
      <c r="A882" s="171" t="s">
        <v>251</v>
      </c>
      <c r="B882" s="330" t="s">
        <v>252</v>
      </c>
      <c r="C882" s="322" t="s">
        <v>211</v>
      </c>
      <c r="D882" s="322" t="s">
        <v>60</v>
      </c>
      <c r="E882" s="322"/>
      <c r="F882" s="532">
        <v>0</v>
      </c>
      <c r="G882" s="532">
        <v>0</v>
      </c>
      <c r="H882" s="532">
        <v>0</v>
      </c>
      <c r="I882" s="532">
        <v>0</v>
      </c>
      <c r="J882" s="532">
        <v>0</v>
      </c>
      <c r="K882" s="525"/>
      <c r="L882" s="324"/>
      <c r="M882" s="324"/>
      <c r="N882" s="322"/>
      <c r="O882" s="340"/>
      <c r="P882" s="340"/>
      <c r="Q882" s="340"/>
      <c r="R882" s="340"/>
      <c r="S882" s="340"/>
      <c r="T882" s="324"/>
      <c r="U882" s="324"/>
      <c r="V882" s="324"/>
      <c r="W882" s="322"/>
      <c r="X882" s="340"/>
      <c r="Y882" s="340"/>
      <c r="Z882" s="340"/>
      <c r="AA882" s="340"/>
      <c r="AB882" s="340"/>
      <c r="AC882" s="324"/>
      <c r="AD882" s="322"/>
      <c r="AE882" s="340"/>
      <c r="AF882" s="340"/>
      <c r="AG882" s="340"/>
      <c r="AH882" s="340"/>
      <c r="AI882" s="340"/>
      <c r="AJ882" s="324"/>
      <c r="AK882" s="322"/>
      <c r="AL882" s="340"/>
      <c r="AM882" s="340"/>
      <c r="AN882" s="340"/>
      <c r="AO882" s="340"/>
      <c r="AP882" s="340"/>
      <c r="AQ882" s="324"/>
      <c r="AR882" s="322"/>
      <c r="AS882" s="340"/>
      <c r="AT882" s="340"/>
      <c r="AU882" s="340"/>
      <c r="AV882" s="340"/>
      <c r="AW882" s="340"/>
      <c r="AX882" s="324"/>
      <c r="AY882" s="322"/>
      <c r="AZ882" s="340"/>
      <c r="BA882" s="340"/>
      <c r="BB882" s="340"/>
      <c r="BC882" s="340"/>
      <c r="BD882" s="340"/>
      <c r="BE882" s="324"/>
      <c r="BF882" s="322"/>
      <c r="BG882" s="340"/>
      <c r="BH882" s="340"/>
      <c r="BI882" s="340"/>
      <c r="BJ882" s="340"/>
      <c r="BK882" s="340"/>
    </row>
    <row r="883" spans="1:63" s="328" customFormat="1" ht="24" customHeight="1">
      <c r="A883" s="171" t="s">
        <v>253</v>
      </c>
      <c r="B883" s="330" t="s">
        <v>254</v>
      </c>
      <c r="C883" s="322" t="s">
        <v>255</v>
      </c>
      <c r="D883" s="322" t="s">
        <v>60</v>
      </c>
      <c r="E883" s="322"/>
      <c r="F883" s="532">
        <v>0.5</v>
      </c>
      <c r="G883" s="532">
        <v>0.5</v>
      </c>
      <c r="H883" s="532">
        <v>0.5</v>
      </c>
      <c r="I883" s="532">
        <v>0.5</v>
      </c>
      <c r="J883" s="532">
        <v>0.5</v>
      </c>
      <c r="K883" s="525"/>
      <c r="L883" s="324"/>
      <c r="M883" s="324"/>
      <c r="N883" s="322"/>
      <c r="O883" s="340"/>
      <c r="P883" s="340"/>
      <c r="Q883" s="340"/>
      <c r="R883" s="340"/>
      <c r="S883" s="340"/>
      <c r="T883" s="324"/>
      <c r="U883" s="324"/>
      <c r="V883" s="324"/>
      <c r="W883" s="322"/>
      <c r="X883" s="340"/>
      <c r="Y883" s="340"/>
      <c r="Z883" s="340"/>
      <c r="AA883" s="340"/>
      <c r="AB883" s="340"/>
      <c r="AC883" s="324"/>
      <c r="AD883" s="322"/>
      <c r="AE883" s="340"/>
      <c r="AF883" s="340"/>
      <c r="AG883" s="340"/>
      <c r="AH883" s="340"/>
      <c r="AI883" s="340"/>
      <c r="AJ883" s="324"/>
      <c r="AK883" s="322"/>
      <c r="AL883" s="340"/>
      <c r="AM883" s="340"/>
      <c r="AN883" s="340"/>
      <c r="AO883" s="340"/>
      <c r="AP883" s="340"/>
      <c r="AQ883" s="324"/>
      <c r="AR883" s="322"/>
      <c r="AS883" s="340"/>
      <c r="AT883" s="340"/>
      <c r="AU883" s="340"/>
      <c r="AV883" s="340"/>
      <c r="AW883" s="340"/>
      <c r="AX883" s="324"/>
      <c r="AY883" s="322"/>
      <c r="AZ883" s="340"/>
      <c r="BA883" s="340"/>
      <c r="BB883" s="340"/>
      <c r="BC883" s="340"/>
      <c r="BD883" s="340"/>
      <c r="BE883" s="324"/>
      <c r="BF883" s="322"/>
      <c r="BG883" s="340"/>
      <c r="BH883" s="340"/>
      <c r="BI883" s="340"/>
      <c r="BJ883" s="340"/>
      <c r="BK883" s="340"/>
    </row>
    <row r="884" spans="1:63" s="328" customFormat="1" ht="24" customHeight="1">
      <c r="A884" s="171" t="s">
        <v>256</v>
      </c>
      <c r="B884" s="330" t="s">
        <v>257</v>
      </c>
      <c r="C884" s="322" t="s">
        <v>258</v>
      </c>
      <c r="D884" s="322" t="s">
        <v>60</v>
      </c>
      <c r="E884" s="322"/>
      <c r="F884" s="536">
        <v>9.5000000000000001E-2</v>
      </c>
      <c r="G884" s="536">
        <v>9.5000000000000001E-2</v>
      </c>
      <c r="H884" s="536">
        <v>9.5000000000000001E-2</v>
      </c>
      <c r="I884" s="536">
        <v>9.5000000000000001E-2</v>
      </c>
      <c r="J884" s="536">
        <v>9.5000000000000001E-2</v>
      </c>
      <c r="K884" s="525"/>
      <c r="L884" s="324"/>
      <c r="M884" s="324"/>
      <c r="N884" s="322"/>
      <c r="O884" s="332"/>
      <c r="P884" s="332"/>
      <c r="Q884" s="332"/>
      <c r="R884" s="332"/>
      <c r="S884" s="332"/>
      <c r="T884" s="324"/>
      <c r="U884" s="324"/>
      <c r="V884" s="324"/>
      <c r="W884" s="322"/>
      <c r="X884" s="332"/>
      <c r="Y884" s="332"/>
      <c r="Z884" s="332"/>
      <c r="AA884" s="332"/>
      <c r="AB884" s="332"/>
      <c r="AC884" s="324"/>
      <c r="AD884" s="322"/>
      <c r="AE884" s="332"/>
      <c r="AF884" s="332"/>
      <c r="AG884" s="332"/>
      <c r="AH884" s="332"/>
      <c r="AI884" s="332"/>
      <c r="AJ884" s="324"/>
      <c r="AK884" s="322"/>
      <c r="AL884" s="332"/>
      <c r="AM884" s="332"/>
      <c r="AN884" s="332"/>
      <c r="AO884" s="332"/>
      <c r="AP884" s="332"/>
      <c r="AQ884" s="324"/>
      <c r="AR884" s="322"/>
      <c r="AS884" s="332"/>
      <c r="AT884" s="332"/>
      <c r="AU884" s="332"/>
      <c r="AV884" s="332"/>
      <c r="AW884" s="332"/>
      <c r="AX884" s="324"/>
      <c r="AY884" s="322"/>
      <c r="AZ884" s="332"/>
      <c r="BA884" s="332"/>
      <c r="BB884" s="332"/>
      <c r="BC884" s="332"/>
      <c r="BD884" s="332"/>
      <c r="BE884" s="324"/>
      <c r="BF884" s="322"/>
      <c r="BG884" s="332"/>
      <c r="BH884" s="332"/>
      <c r="BI884" s="332"/>
      <c r="BJ884" s="332"/>
      <c r="BK884" s="332"/>
    </row>
    <row r="885" spans="1:63" s="328" customFormat="1" ht="24" customHeight="1">
      <c r="A885" s="171" t="s">
        <v>259</v>
      </c>
      <c r="B885" s="330" t="s">
        <v>260</v>
      </c>
      <c r="C885" s="322" t="s">
        <v>258</v>
      </c>
      <c r="D885" s="322" t="s">
        <v>60</v>
      </c>
      <c r="E885" s="322"/>
      <c r="F885" s="536">
        <v>0.16</v>
      </c>
      <c r="G885" s="536">
        <v>0.16</v>
      </c>
      <c r="H885" s="536">
        <v>0.16</v>
      </c>
      <c r="I885" s="536">
        <v>0.16</v>
      </c>
      <c r="J885" s="536">
        <v>0.16</v>
      </c>
      <c r="K885" s="525"/>
      <c r="L885" s="324"/>
      <c r="M885" s="324"/>
      <c r="N885" s="322"/>
      <c r="O885" s="332"/>
      <c r="P885" s="332"/>
      <c r="Q885" s="332"/>
      <c r="R885" s="332"/>
      <c r="S885" s="332"/>
      <c r="T885" s="324"/>
      <c r="U885" s="324"/>
      <c r="V885" s="324"/>
      <c r="W885" s="322"/>
      <c r="X885" s="332"/>
      <c r="Y885" s="332"/>
      <c r="Z885" s="332"/>
      <c r="AA885" s="332"/>
      <c r="AB885" s="332"/>
      <c r="AC885" s="324"/>
      <c r="AD885" s="322"/>
      <c r="AE885" s="332"/>
      <c r="AF885" s="332"/>
      <c r="AG885" s="332"/>
      <c r="AH885" s="332"/>
      <c r="AI885" s="332"/>
      <c r="AJ885" s="324"/>
      <c r="AK885" s="322"/>
      <c r="AL885" s="332"/>
      <c r="AM885" s="332"/>
      <c r="AN885" s="332"/>
      <c r="AO885" s="332"/>
      <c r="AP885" s="332"/>
      <c r="AQ885" s="324"/>
      <c r="AR885" s="322"/>
      <c r="AS885" s="332"/>
      <c r="AT885" s="332"/>
      <c r="AU885" s="332"/>
      <c r="AV885" s="332"/>
      <c r="AW885" s="332"/>
      <c r="AX885" s="324"/>
      <c r="AY885" s="322"/>
      <c r="AZ885" s="332"/>
      <c r="BA885" s="332"/>
      <c r="BB885" s="332"/>
      <c r="BC885" s="332"/>
      <c r="BD885" s="332"/>
      <c r="BE885" s="324"/>
      <c r="BF885" s="322"/>
      <c r="BG885" s="332"/>
      <c r="BH885" s="332"/>
      <c r="BI885" s="332"/>
      <c r="BJ885" s="332"/>
      <c r="BK885" s="332"/>
    </row>
    <row r="886" spans="1:63" s="328" customFormat="1" ht="24" customHeight="1">
      <c r="A886" s="171" t="s">
        <v>261</v>
      </c>
      <c r="B886" s="330" t="s">
        <v>289</v>
      </c>
      <c r="C886" s="322" t="s">
        <v>258</v>
      </c>
      <c r="D886" s="322" t="s">
        <v>60</v>
      </c>
      <c r="E886" s="322"/>
      <c r="F886" s="532">
        <v>15.84</v>
      </c>
      <c r="G886" s="532">
        <v>15.84</v>
      </c>
      <c r="H886" s="532">
        <v>15.84</v>
      </c>
      <c r="I886" s="532">
        <v>15.84</v>
      </c>
      <c r="J886" s="532">
        <v>15.84</v>
      </c>
      <c r="K886" s="525"/>
      <c r="L886" s="324"/>
      <c r="M886" s="324"/>
      <c r="N886" s="322"/>
      <c r="O886" s="332"/>
      <c r="P886" s="332"/>
      <c r="Q886" s="332"/>
      <c r="R886" s="332"/>
      <c r="S886" s="332"/>
      <c r="T886" s="324"/>
      <c r="U886" s="324"/>
      <c r="V886" s="324"/>
      <c r="W886" s="322"/>
      <c r="X886" s="332"/>
      <c r="Y886" s="332"/>
      <c r="Z886" s="332"/>
      <c r="AA886" s="332"/>
      <c r="AB886" s="332"/>
      <c r="AC886" s="324"/>
      <c r="AD886" s="322"/>
      <c r="AE886" s="332"/>
      <c r="AF886" s="332"/>
      <c r="AG886" s="332"/>
      <c r="AH886" s="332"/>
      <c r="AI886" s="332"/>
      <c r="AJ886" s="324"/>
      <c r="AK886" s="322"/>
      <c r="AL886" s="332"/>
      <c r="AM886" s="332"/>
      <c r="AN886" s="332"/>
      <c r="AO886" s="332"/>
      <c r="AP886" s="332"/>
      <c r="AQ886" s="324"/>
      <c r="AR886" s="322"/>
      <c r="AS886" s="332"/>
      <c r="AT886" s="332"/>
      <c r="AU886" s="332"/>
      <c r="AV886" s="332"/>
      <c r="AW886" s="332"/>
      <c r="AX886" s="324"/>
      <c r="AY886" s="322"/>
      <c r="AZ886" s="332"/>
      <c r="BA886" s="332"/>
      <c r="BB886" s="332"/>
      <c r="BC886" s="332"/>
      <c r="BD886" s="332"/>
      <c r="BE886" s="324"/>
      <c r="BF886" s="322"/>
      <c r="BG886" s="332"/>
      <c r="BH886" s="332"/>
      <c r="BI886" s="332"/>
      <c r="BJ886" s="332"/>
      <c r="BK886" s="332"/>
    </row>
    <row r="887" spans="1:63" s="328" customFormat="1" ht="24" customHeight="1">
      <c r="A887" s="331" t="s">
        <v>263</v>
      </c>
      <c r="B887" s="330" t="s">
        <v>264</v>
      </c>
      <c r="C887" s="322" t="s">
        <v>100</v>
      </c>
      <c r="D887" s="322" t="s">
        <v>60</v>
      </c>
      <c r="E887" s="322"/>
      <c r="F887" s="532">
        <v>1.58</v>
      </c>
      <c r="G887" s="532">
        <v>1.58</v>
      </c>
      <c r="H887" s="532">
        <v>1.58</v>
      </c>
      <c r="I887" s="532">
        <v>1.58</v>
      </c>
      <c r="J887" s="532">
        <v>1.58</v>
      </c>
      <c r="K887" s="525"/>
    </row>
    <row r="888" spans="1:63" s="328" customFormat="1" ht="24" customHeight="1">
      <c r="A888" s="331" t="s">
        <v>236</v>
      </c>
      <c r="B888" s="330" t="s">
        <v>265</v>
      </c>
      <c r="C888" s="322" t="s">
        <v>100</v>
      </c>
      <c r="D888" s="322" t="s">
        <v>60</v>
      </c>
      <c r="E888" s="537"/>
      <c r="F888" s="532">
        <v>15.84</v>
      </c>
      <c r="G888" s="532">
        <v>15.84</v>
      </c>
      <c r="H888" s="532">
        <v>15.84</v>
      </c>
      <c r="I888" s="532">
        <v>15.84</v>
      </c>
      <c r="J888" s="532">
        <v>15.84</v>
      </c>
      <c r="K888" s="525"/>
    </row>
    <row r="889" spans="1:63" s="328" customFormat="1" ht="24" customHeight="1">
      <c r="A889" s="331" t="s">
        <v>263</v>
      </c>
      <c r="B889" s="330" t="s">
        <v>266</v>
      </c>
      <c r="C889" s="322" t="s">
        <v>100</v>
      </c>
      <c r="D889" s="322" t="s">
        <v>60</v>
      </c>
      <c r="E889" s="322"/>
      <c r="F889" s="532">
        <v>1.58</v>
      </c>
      <c r="G889" s="532">
        <v>1.58</v>
      </c>
      <c r="H889" s="532">
        <v>1.58</v>
      </c>
      <c r="I889" s="532">
        <v>1.58</v>
      </c>
      <c r="J889" s="532">
        <v>1.58</v>
      </c>
      <c r="K889" s="525"/>
    </row>
    <row r="890" spans="1:63" s="328" customFormat="1" ht="24" customHeight="1">
      <c r="A890" s="331" t="s">
        <v>236</v>
      </c>
      <c r="B890" s="330" t="s">
        <v>267</v>
      </c>
      <c r="C890" s="322" t="s">
        <v>100</v>
      </c>
      <c r="D890" s="322" t="s">
        <v>60</v>
      </c>
      <c r="E890" s="322"/>
      <c r="F890" s="532">
        <v>26.39</v>
      </c>
      <c r="G890" s="532">
        <v>26.39</v>
      </c>
      <c r="H890" s="532">
        <v>26.39</v>
      </c>
      <c r="I890" s="532">
        <v>26.39</v>
      </c>
      <c r="J890" s="532">
        <v>26.39</v>
      </c>
      <c r="K890" s="525"/>
    </row>
    <row r="891" spans="1:63" s="328" customFormat="1" ht="24" customHeight="1">
      <c r="A891" s="191" t="s">
        <v>268</v>
      </c>
      <c r="B891" s="330" t="s">
        <v>269</v>
      </c>
      <c r="C891" s="322" t="s">
        <v>255</v>
      </c>
      <c r="D891" s="322" t="s">
        <v>60</v>
      </c>
      <c r="E891" s="322"/>
      <c r="F891" s="538">
        <v>0.75</v>
      </c>
      <c r="G891" s="538">
        <v>0.75</v>
      </c>
      <c r="H891" s="538">
        <v>0.75</v>
      </c>
      <c r="I891" s="538">
        <v>0.75</v>
      </c>
      <c r="J891" s="538">
        <v>0.75</v>
      </c>
      <c r="K891" s="525"/>
    </row>
    <row r="892" spans="1:63" s="328" customFormat="1" ht="24" customHeight="1">
      <c r="A892" s="191" t="s">
        <v>270</v>
      </c>
      <c r="B892" s="330" t="s">
        <v>271</v>
      </c>
      <c r="C892" s="322" t="s">
        <v>255</v>
      </c>
      <c r="D892" s="322" t="s">
        <v>60</v>
      </c>
      <c r="E892" s="322"/>
      <c r="F892" s="538">
        <v>0.9</v>
      </c>
      <c r="G892" s="538">
        <v>0.9</v>
      </c>
      <c r="H892" s="538">
        <v>0.9</v>
      </c>
      <c r="I892" s="538">
        <v>0.9</v>
      </c>
      <c r="J892" s="538">
        <v>0.9</v>
      </c>
      <c r="K892" s="525"/>
    </row>
    <row r="893" spans="1:63" ht="24" customHeight="1">
      <c r="A893" s="171" t="s">
        <v>272</v>
      </c>
      <c r="B893" s="330" t="s">
        <v>273</v>
      </c>
      <c r="C893" s="322" t="s">
        <v>100</v>
      </c>
      <c r="D893" s="322" t="s">
        <v>60</v>
      </c>
      <c r="E893" s="534">
        <v>18.48</v>
      </c>
      <c r="F893" s="536"/>
      <c r="G893" s="536"/>
      <c r="H893" s="536"/>
      <c r="I893" s="536"/>
      <c r="J893" s="536"/>
    </row>
    <row r="894" spans="1:63" s="328" customFormat="1" ht="24" customHeight="1">
      <c r="A894" s="191" t="s">
        <v>274</v>
      </c>
      <c r="B894" s="330" t="s">
        <v>275</v>
      </c>
      <c r="C894" s="322" t="s">
        <v>100</v>
      </c>
      <c r="D894" s="322" t="s">
        <v>60</v>
      </c>
      <c r="E894" s="532">
        <v>16.57</v>
      </c>
      <c r="F894" s="532"/>
      <c r="G894" s="532"/>
      <c r="H894" s="532"/>
      <c r="I894" s="532"/>
      <c r="J894" s="532"/>
      <c r="K894" s="526"/>
    </row>
    <row r="895" spans="1:63" s="328" customFormat="1" ht="24" customHeight="1">
      <c r="A895" s="171" t="s">
        <v>276</v>
      </c>
      <c r="B895" s="330" t="s">
        <v>277</v>
      </c>
      <c r="C895" s="322" t="s">
        <v>100</v>
      </c>
      <c r="D895" s="322" t="s">
        <v>60</v>
      </c>
      <c r="E895" s="322"/>
      <c r="F895" s="532">
        <v>13.85</v>
      </c>
      <c r="G895" s="532">
        <v>13.85</v>
      </c>
      <c r="H895" s="532">
        <v>13.85</v>
      </c>
      <c r="I895" s="532">
        <v>13.85</v>
      </c>
      <c r="J895" s="532">
        <v>13.85</v>
      </c>
      <c r="K895" s="525"/>
      <c r="L895" s="324"/>
      <c r="M895" s="324"/>
      <c r="N895" s="322"/>
      <c r="O895" s="340"/>
      <c r="P895" s="340"/>
      <c r="Q895" s="340"/>
      <c r="R895" s="340"/>
      <c r="S895" s="340"/>
      <c r="T895" s="324"/>
      <c r="U895" s="324"/>
      <c r="V895" s="324"/>
      <c r="W895" s="322"/>
      <c r="X895" s="340"/>
      <c r="Y895" s="340"/>
      <c r="Z895" s="340"/>
      <c r="AA895" s="340"/>
      <c r="AB895" s="340"/>
      <c r="AC895" s="324"/>
      <c r="AD895" s="322"/>
      <c r="AE895" s="340"/>
      <c r="AF895" s="340"/>
      <c r="AG895" s="340"/>
      <c r="AH895" s="340"/>
      <c r="AI895" s="340"/>
      <c r="AJ895" s="324"/>
      <c r="AK895" s="322"/>
      <c r="AL895" s="340"/>
      <c r="AM895" s="340"/>
      <c r="AN895" s="340"/>
      <c r="AO895" s="340"/>
      <c r="AP895" s="340"/>
      <c r="AQ895" s="324"/>
      <c r="AR895" s="322"/>
      <c r="AS895" s="340"/>
      <c r="AT895" s="340"/>
      <c r="AU895" s="340"/>
      <c r="AV895" s="340"/>
      <c r="AW895" s="340"/>
      <c r="AX895" s="324"/>
      <c r="AY895" s="322"/>
      <c r="AZ895" s="340"/>
      <c r="BA895" s="340"/>
      <c r="BB895" s="340"/>
      <c r="BC895" s="340"/>
      <c r="BD895" s="340"/>
      <c r="BE895" s="324"/>
      <c r="BF895" s="322"/>
      <c r="BG895" s="340"/>
      <c r="BH895" s="340"/>
      <c r="BI895" s="340"/>
      <c r="BJ895" s="340"/>
      <c r="BK895" s="340"/>
    </row>
    <row r="896" spans="1:63" s="328" customFormat="1" ht="24" customHeight="1">
      <c r="A896" s="171" t="s">
        <v>278</v>
      </c>
      <c r="B896" s="330" t="s">
        <v>279</v>
      </c>
      <c r="C896" s="322" t="s">
        <v>100</v>
      </c>
      <c r="D896" s="322" t="s">
        <v>60</v>
      </c>
      <c r="E896" s="322"/>
      <c r="F896" s="532">
        <v>4.8099999999999996</v>
      </c>
      <c r="G896" s="532">
        <v>4.8099999999999996</v>
      </c>
      <c r="H896" s="532">
        <v>4.8099999999999996</v>
      </c>
      <c r="I896" s="532">
        <v>4.8099999999999996</v>
      </c>
      <c r="J896" s="532">
        <v>4.8099999999999996</v>
      </c>
      <c r="K896" s="525"/>
      <c r="L896" s="324"/>
      <c r="M896" s="324"/>
      <c r="N896" s="322"/>
      <c r="O896" s="340"/>
      <c r="P896" s="340"/>
      <c r="Q896" s="340"/>
      <c r="R896" s="340"/>
      <c r="S896" s="340"/>
      <c r="T896" s="324"/>
      <c r="U896" s="324"/>
      <c r="V896" s="324"/>
      <c r="W896" s="322"/>
      <c r="X896" s="340"/>
      <c r="Y896" s="340"/>
      <c r="Z896" s="340"/>
      <c r="AA896" s="340"/>
      <c r="AB896" s="340"/>
      <c r="AC896" s="324"/>
      <c r="AD896" s="322"/>
      <c r="AE896" s="340"/>
      <c r="AF896" s="340"/>
      <c r="AG896" s="340"/>
      <c r="AH896" s="340"/>
      <c r="AI896" s="340"/>
      <c r="AJ896" s="324"/>
      <c r="AK896" s="322"/>
      <c r="AL896" s="340"/>
      <c r="AM896" s="340"/>
      <c r="AN896" s="340"/>
      <c r="AO896" s="340"/>
      <c r="AP896" s="340"/>
      <c r="AQ896" s="324"/>
      <c r="AR896" s="322"/>
      <c r="AS896" s="340"/>
      <c r="AT896" s="340"/>
      <c r="AU896" s="340"/>
      <c r="AV896" s="340"/>
      <c r="AW896" s="340"/>
      <c r="AX896" s="324"/>
      <c r="AY896" s="322"/>
      <c r="AZ896" s="340"/>
      <c r="BA896" s="340"/>
      <c r="BB896" s="340"/>
      <c r="BC896" s="340"/>
      <c r="BD896" s="340"/>
      <c r="BE896" s="324"/>
      <c r="BF896" s="322"/>
      <c r="BG896" s="340"/>
      <c r="BH896" s="340"/>
      <c r="BI896" s="340"/>
      <c r="BJ896" s="340"/>
      <c r="BK896" s="340"/>
    </row>
    <row r="897" spans="1:63" s="328" customFormat="1" ht="24" customHeight="1">
      <c r="A897" s="171" t="s">
        <v>280</v>
      </c>
      <c r="B897" s="330" t="s">
        <v>281</v>
      </c>
      <c r="C897" s="322" t="s">
        <v>100</v>
      </c>
      <c r="D897" s="322" t="s">
        <v>60</v>
      </c>
      <c r="E897" s="322"/>
      <c r="F897" s="532">
        <v>0.57999999999999996</v>
      </c>
      <c r="G897" s="532">
        <v>0.57999999999999996</v>
      </c>
      <c r="H897" s="532">
        <v>0.57999999999999996</v>
      </c>
      <c r="I897" s="532">
        <v>0.57999999999999996</v>
      </c>
      <c r="J897" s="532">
        <v>0.57999999999999996</v>
      </c>
      <c r="K897" s="525"/>
      <c r="L897" s="324"/>
      <c r="M897" s="324"/>
      <c r="N897" s="322"/>
      <c r="O897" s="340"/>
      <c r="P897" s="340"/>
      <c r="Q897" s="340"/>
      <c r="R897" s="340"/>
      <c r="S897" s="340"/>
      <c r="T897" s="324"/>
      <c r="U897" s="324"/>
      <c r="V897" s="324"/>
      <c r="W897" s="322"/>
      <c r="X897" s="340"/>
      <c r="Y897" s="340"/>
      <c r="Z897" s="340"/>
      <c r="AA897" s="340"/>
      <c r="AB897" s="340"/>
      <c r="AC897" s="324"/>
      <c r="AD897" s="322"/>
      <c r="AE897" s="340"/>
      <c r="AF897" s="340"/>
      <c r="AG897" s="340"/>
      <c r="AH897" s="340"/>
      <c r="AI897" s="340"/>
      <c r="AJ897" s="324"/>
      <c r="AK897" s="322"/>
      <c r="AL897" s="340"/>
      <c r="AM897" s="340"/>
      <c r="AN897" s="340"/>
      <c r="AO897" s="340"/>
      <c r="AP897" s="340"/>
      <c r="AQ897" s="324"/>
      <c r="AR897" s="322"/>
      <c r="AS897" s="340"/>
      <c r="AT897" s="340"/>
      <c r="AU897" s="340"/>
      <c r="AV897" s="340"/>
      <c r="AW897" s="340"/>
      <c r="AX897" s="324"/>
      <c r="AY897" s="322"/>
      <c r="AZ897" s="340"/>
      <c r="BA897" s="340"/>
      <c r="BB897" s="340"/>
      <c r="BC897" s="340"/>
      <c r="BD897" s="340"/>
      <c r="BE897" s="324"/>
      <c r="BF897" s="322"/>
      <c r="BG897" s="340"/>
      <c r="BH897" s="340"/>
      <c r="BI897" s="340"/>
      <c r="BJ897" s="340"/>
      <c r="BK897" s="340"/>
    </row>
    <row r="898" spans="1:63" s="328" customFormat="1" ht="24.75" customHeight="1">
      <c r="A898" s="171" t="s">
        <v>282</v>
      </c>
      <c r="B898" s="330" t="s">
        <v>283</v>
      </c>
      <c r="C898" s="322" t="s">
        <v>211</v>
      </c>
      <c r="D898" s="322" t="s">
        <v>60</v>
      </c>
      <c r="E898" s="322"/>
      <c r="F898" s="532">
        <v>341.2</v>
      </c>
      <c r="G898" s="532">
        <v>341.2</v>
      </c>
      <c r="H898" s="532">
        <v>341.2</v>
      </c>
      <c r="I898" s="532">
        <v>341.2</v>
      </c>
      <c r="J898" s="532">
        <v>341.2</v>
      </c>
      <c r="K898" s="525"/>
      <c r="L898" s="324"/>
      <c r="M898" s="324"/>
      <c r="N898" s="322"/>
      <c r="O898" s="340"/>
      <c r="P898" s="340"/>
      <c r="Q898" s="340"/>
      <c r="R898" s="340"/>
      <c r="S898" s="340"/>
      <c r="T898" s="324"/>
      <c r="U898" s="324"/>
      <c r="V898" s="324"/>
      <c r="W898" s="322"/>
      <c r="X898" s="340"/>
      <c r="Y898" s="340"/>
      <c r="Z898" s="340"/>
      <c r="AA898" s="340"/>
      <c r="AB898" s="340"/>
      <c r="AC898" s="324"/>
      <c r="AD898" s="322"/>
      <c r="AE898" s="340"/>
      <c r="AF898" s="340"/>
      <c r="AG898" s="340"/>
      <c r="AH898" s="340"/>
      <c r="AI898" s="340"/>
      <c r="AJ898" s="324"/>
      <c r="AK898" s="322"/>
      <c r="AL898" s="340"/>
      <c r="AM898" s="340"/>
      <c r="AN898" s="340"/>
      <c r="AO898" s="340"/>
      <c r="AP898" s="340"/>
      <c r="AQ898" s="324"/>
      <c r="AR898" s="322"/>
      <c r="AS898" s="340"/>
      <c r="AT898" s="340"/>
      <c r="AU898" s="340"/>
      <c r="AV898" s="340"/>
      <c r="AW898" s="340"/>
      <c r="AX898" s="324"/>
      <c r="AY898" s="322"/>
      <c r="AZ898" s="340"/>
      <c r="BA898" s="340"/>
      <c r="BB898" s="340"/>
      <c r="BC898" s="340"/>
      <c r="BD898" s="340"/>
      <c r="BE898" s="324"/>
      <c r="BF898" s="322"/>
      <c r="BG898" s="340"/>
      <c r="BH898" s="340"/>
      <c r="BI898" s="340"/>
      <c r="BJ898" s="340"/>
      <c r="BK898" s="340"/>
    </row>
  </sheetData>
  <mergeCells count="7">
    <mergeCell ref="BG108:BK108"/>
    <mergeCell ref="O108:S108"/>
    <mergeCell ref="X108:AB108"/>
    <mergeCell ref="AE108:AI108"/>
    <mergeCell ref="AL108:AP108"/>
    <mergeCell ref="AS108:AW108"/>
    <mergeCell ref="AZ108:BD108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35A3-FB79-4057-9CEC-17D7AFA882E2}">
  <sheetPr codeName="Sheet14">
    <tabColor theme="7" tint="0.39997558519241921"/>
    <pageSetUpPr autoPageBreaks="0"/>
  </sheetPr>
  <dimension ref="A1:S266"/>
  <sheetViews>
    <sheetView showGridLines="0" zoomScale="50" zoomScaleNormal="50" workbookViewId="0">
      <pane ySplit="6" topLeftCell="A7" activePane="bottomLeft" state="frozen"/>
      <selection activeCell="G59" sqref="G59"/>
      <selection pane="bottomLeft" activeCell="A2" sqref="A2"/>
    </sheetView>
  </sheetViews>
  <sheetFormatPr defaultColWidth="8.54296875" defaultRowHeight="13.5"/>
  <cols>
    <col min="1" max="1" width="31.54296875" style="110" customWidth="1"/>
    <col min="2" max="2" width="24" style="110" customWidth="1"/>
    <col min="3" max="3" width="16.453125" style="110" bestFit="1" customWidth="1"/>
    <col min="4" max="4" width="19.453125" style="110" customWidth="1"/>
    <col min="5" max="5" width="31.1796875" style="110" customWidth="1"/>
    <col min="6" max="6" width="19" style="110" customWidth="1"/>
    <col min="7" max="9" width="15.54296875" style="110" customWidth="1"/>
    <col min="10" max="10" width="16.453125" style="110" customWidth="1"/>
    <col min="11" max="11" width="11.453125" style="110" customWidth="1"/>
    <col min="12" max="12" width="15.453125" style="110" customWidth="1"/>
    <col min="13" max="13" width="42.453125" style="110" customWidth="1"/>
    <col min="14" max="14" width="27.453125" style="110" customWidth="1"/>
    <col min="15" max="16" width="23.54296875" style="110" customWidth="1"/>
    <col min="17" max="17" width="13.54296875" style="110" customWidth="1"/>
    <col min="18" max="18" width="18.453125" style="110" customWidth="1"/>
    <col min="19" max="19" width="18.453125" style="106" customWidth="1"/>
    <col min="20" max="16384" width="8.54296875" style="110"/>
  </cols>
  <sheetData>
    <row r="1" spans="1:16" s="2" customFormat="1" ht="25">
      <c r="A1" s="24" t="s">
        <v>321</v>
      </c>
      <c r="B1" s="3"/>
      <c r="P1" s="4" t="s">
        <v>1</v>
      </c>
    </row>
    <row r="2" spans="1:16" s="2" customFormat="1" ht="25">
      <c r="A2" s="4" t="str">
        <f>Cover!$E$13</f>
        <v>Master</v>
      </c>
      <c r="B2" s="3"/>
    </row>
    <row r="3" spans="1:16" s="2" customFormat="1" ht="25">
      <c r="A3" s="4">
        <f>Cover!$E$15</f>
        <v>2027</v>
      </c>
      <c r="B3" s="4"/>
      <c r="C3" s="4"/>
      <c r="D3" s="4"/>
    </row>
    <row r="4" spans="1:16" s="5" customFormat="1" ht="25.5" thickBot="1">
      <c r="A4" s="339" t="s">
        <v>32</v>
      </c>
      <c r="B4" s="6"/>
    </row>
    <row r="5" spans="1:16" ht="14">
      <c r="A5" s="105"/>
      <c r="B5" s="106"/>
      <c r="C5" s="106"/>
      <c r="D5" s="107"/>
      <c r="E5" s="108"/>
      <c r="F5" s="109"/>
      <c r="G5" s="109"/>
      <c r="H5" s="109"/>
      <c r="I5" s="108"/>
      <c r="J5" s="108"/>
      <c r="K5" s="106"/>
      <c r="L5" s="106"/>
      <c r="M5" s="106"/>
      <c r="N5" s="106"/>
      <c r="O5" s="106"/>
      <c r="P5" s="106"/>
    </row>
    <row r="6" spans="1:16" ht="15" customHeight="1" thickBot="1">
      <c r="A6" s="105"/>
      <c r="B6" s="106"/>
      <c r="C6" s="111"/>
      <c r="D6" s="107" t="s">
        <v>322</v>
      </c>
      <c r="E6" s="109"/>
      <c r="F6" s="112" t="s">
        <v>65</v>
      </c>
      <c r="G6" s="112" t="s">
        <v>66</v>
      </c>
      <c r="H6" s="112" t="s">
        <v>67</v>
      </c>
      <c r="I6" s="112" t="s">
        <v>68</v>
      </c>
      <c r="J6" s="112" t="s">
        <v>70</v>
      </c>
      <c r="K6" s="106"/>
      <c r="L6" s="106"/>
      <c r="M6" s="106"/>
      <c r="N6" s="106"/>
      <c r="O6" s="106"/>
      <c r="P6" s="106"/>
    </row>
    <row r="7" spans="1:16" ht="15" customHeight="1">
      <c r="A7" s="113" t="s">
        <v>323</v>
      </c>
      <c r="B7" s="114"/>
      <c r="C7" s="115"/>
      <c r="D7" s="115"/>
      <c r="E7" s="116"/>
      <c r="F7" s="117"/>
      <c r="G7" s="117"/>
      <c r="H7" s="118"/>
      <c r="I7" s="118"/>
      <c r="J7" s="118"/>
      <c r="K7" s="469"/>
      <c r="L7" s="106"/>
      <c r="M7" s="106"/>
      <c r="N7" s="106"/>
      <c r="O7" s="106"/>
      <c r="P7" s="106"/>
    </row>
    <row r="8" spans="1:16" ht="15" customHeight="1">
      <c r="A8" s="120"/>
      <c r="B8" s="121"/>
      <c r="C8" s="121"/>
      <c r="D8" s="122"/>
      <c r="E8" s="108"/>
      <c r="K8" s="470"/>
      <c r="L8" s="106"/>
      <c r="M8" s="106"/>
      <c r="N8" s="106"/>
      <c r="O8" s="106"/>
      <c r="P8" s="106"/>
    </row>
    <row r="9" spans="1:16" ht="15" customHeight="1">
      <c r="A9" s="124" t="s">
        <v>175</v>
      </c>
      <c r="B9" s="121" t="s">
        <v>99</v>
      </c>
      <c r="C9" s="121" t="s">
        <v>324</v>
      </c>
      <c r="D9" s="121" t="s">
        <v>100</v>
      </c>
      <c r="E9" s="108"/>
      <c r="F9" s="333" cm="1">
        <f t="array" ref="F9">SUMPRODUCT(('License Values Data Table'!F$2:F$897)*('License Values Data Table'!$D$2:$D$897=$A$2)*('License Values Data Table'!$B$2:$B$897=$B9))</f>
        <v>0</v>
      </c>
      <c r="G9" s="333" cm="1">
        <f t="array" ref="G9">SUMPRODUCT(('License Values Data Table'!G$2:G$897)*('License Values Data Table'!$D$2:$D$897=$A$2)*('License Values Data Table'!$B$2:$B$897=$B9))</f>
        <v>0</v>
      </c>
      <c r="H9" s="333" cm="1">
        <f t="array" ref="H9">SUMPRODUCT(('License Values Data Table'!H$2:H$897)*('License Values Data Table'!$D$2:$D$897=$A$2)*('License Values Data Table'!$B$2:$B$897=$B9))</f>
        <v>0</v>
      </c>
      <c r="I9" s="333" cm="1">
        <f t="array" ref="I9">SUMPRODUCT(('License Values Data Table'!I$2:I$897)*('License Values Data Table'!$D$2:$D$897=$A$2)*('License Values Data Table'!$B$2:$B$897=$B9))</f>
        <v>0</v>
      </c>
      <c r="J9" s="333" cm="1">
        <f t="array" ref="J9">SUMPRODUCT(('License Values Data Table'!J$2:J$897)*('License Values Data Table'!$D$2:$D$897=$A$2)*('License Values Data Table'!$B$2:$B$897=$B9))</f>
        <v>0</v>
      </c>
      <c r="K9" s="470"/>
      <c r="L9" s="106"/>
      <c r="M9" s="106"/>
      <c r="N9" s="106"/>
      <c r="O9" s="106"/>
      <c r="P9" s="106"/>
    </row>
    <row r="10" spans="1:16" ht="20.65" customHeight="1">
      <c r="A10" s="124"/>
      <c r="B10" s="121"/>
      <c r="C10" s="121"/>
      <c r="D10" s="121" t="s">
        <v>100</v>
      </c>
      <c r="E10" s="108"/>
      <c r="F10" s="99"/>
      <c r="G10" s="99"/>
      <c r="H10" s="99"/>
      <c r="I10" s="99"/>
      <c r="J10" s="99"/>
      <c r="K10" s="420" t="s">
        <v>325</v>
      </c>
      <c r="L10" s="106"/>
      <c r="M10" s="106"/>
      <c r="N10" s="106"/>
      <c r="O10" s="106"/>
      <c r="P10" s="106"/>
    </row>
    <row r="11" spans="1:16" ht="15" customHeight="1">
      <c r="A11" s="105"/>
      <c r="B11" s="106"/>
      <c r="C11" s="111"/>
      <c r="D11" s="111"/>
      <c r="E11" s="109"/>
      <c r="F11" s="126"/>
      <c r="G11" s="126"/>
      <c r="H11" s="126"/>
      <c r="I11" s="126"/>
      <c r="J11" s="127"/>
      <c r="K11" s="470"/>
      <c r="L11" s="106"/>
      <c r="M11" s="106"/>
      <c r="N11" s="106"/>
      <c r="O11" s="106"/>
      <c r="P11" s="106"/>
    </row>
    <row r="12" spans="1:16" ht="15" customHeight="1">
      <c r="A12" s="105"/>
      <c r="B12" s="106"/>
      <c r="C12" s="111"/>
      <c r="D12" s="111"/>
      <c r="E12" s="109"/>
      <c r="F12" s="126"/>
      <c r="G12" s="126"/>
      <c r="H12" s="126"/>
      <c r="I12" s="126"/>
      <c r="J12" s="127"/>
      <c r="K12" s="470"/>
      <c r="L12" s="106"/>
      <c r="M12" s="106"/>
      <c r="N12" s="106"/>
      <c r="O12" s="106"/>
      <c r="P12" s="106"/>
    </row>
    <row r="13" spans="1:16" ht="14">
      <c r="A13" s="120" t="s">
        <v>101</v>
      </c>
      <c r="B13" s="121"/>
      <c r="E13" s="108"/>
      <c r="F13" s="128"/>
      <c r="G13" s="128"/>
      <c r="H13" s="128"/>
      <c r="I13" s="128"/>
      <c r="J13" s="128"/>
      <c r="K13" s="470"/>
      <c r="M13" s="106"/>
      <c r="N13" s="106"/>
      <c r="O13" s="106"/>
      <c r="P13" s="106"/>
    </row>
    <row r="14" spans="1:16" ht="14">
      <c r="A14" s="129"/>
      <c r="C14" s="121"/>
      <c r="D14" s="121"/>
      <c r="E14" s="108"/>
      <c r="F14" s="128"/>
      <c r="G14" s="128"/>
      <c r="H14" s="128"/>
      <c r="I14" s="128"/>
      <c r="J14" s="128"/>
      <c r="K14" s="470"/>
      <c r="M14" s="106"/>
      <c r="N14" s="106"/>
      <c r="O14" s="106"/>
      <c r="P14" s="106"/>
    </row>
    <row r="15" spans="1:16" ht="19.149999999999999" customHeight="1">
      <c r="A15" s="124" t="s">
        <v>326</v>
      </c>
      <c r="B15" s="121" t="s">
        <v>327</v>
      </c>
      <c r="C15" s="121" t="s">
        <v>328</v>
      </c>
      <c r="D15" s="121" t="s">
        <v>100</v>
      </c>
      <c r="E15" s="108"/>
      <c r="F15" s="333" cm="1">
        <f t="array" ref="F15">SUMPRODUCT(('License Values Data Table'!F$2:F$897)*('License Values Data Table'!$D$2:$D$897=$A$2)*('License Values Data Table'!$B$2:$B$897=$B15))</f>
        <v>0</v>
      </c>
      <c r="G15" s="333" cm="1">
        <f t="array" ref="G15">SUMPRODUCT(('License Values Data Table'!G$2:G$897)*('License Values Data Table'!$D$2:$D$897=$A$2)*('License Values Data Table'!$B$2:$B$897=$B15))</f>
        <v>0</v>
      </c>
      <c r="H15" s="333" cm="1">
        <f t="array" ref="H15">SUMPRODUCT(('License Values Data Table'!H$2:H$897)*('License Values Data Table'!$D$2:$D$897=$A$2)*('License Values Data Table'!$B$2:$B$897=$B15))</f>
        <v>0</v>
      </c>
      <c r="I15" s="333" cm="1">
        <f t="array" ref="I15">SUMPRODUCT(('License Values Data Table'!I$2:I$897)*('License Values Data Table'!$D$2:$D$897=$A$2)*('License Values Data Table'!$B$2:$B$897=$B15))</f>
        <v>0</v>
      </c>
      <c r="J15" s="333" cm="1">
        <f t="array" ref="J15">SUMPRODUCT(('License Values Data Table'!J$2:J$897)*('License Values Data Table'!$D$2:$D$897=$A$2)*('License Values Data Table'!$B$2:$B$897=$B15))</f>
        <v>0</v>
      </c>
      <c r="K15" s="421"/>
      <c r="M15" s="106"/>
      <c r="N15" s="106"/>
      <c r="O15" s="106"/>
      <c r="P15" s="106"/>
    </row>
    <row r="16" spans="1:16" ht="17.25" customHeight="1">
      <c r="A16" s="124" t="s">
        <v>329</v>
      </c>
      <c r="B16" s="121" t="s">
        <v>330</v>
      </c>
      <c r="C16" s="121" t="s">
        <v>328</v>
      </c>
      <c r="D16" s="121" t="s">
        <v>100</v>
      </c>
      <c r="E16" s="108"/>
      <c r="F16" s="487">
        <v>0</v>
      </c>
      <c r="G16" s="487">
        <v>0</v>
      </c>
      <c r="H16" s="487">
        <v>0</v>
      </c>
      <c r="I16" s="487">
        <v>0</v>
      </c>
      <c r="J16" s="487">
        <v>0</v>
      </c>
      <c r="K16" s="420" t="s">
        <v>331</v>
      </c>
      <c r="M16" s="106"/>
      <c r="N16" s="106"/>
      <c r="O16" s="106"/>
      <c r="P16" s="106"/>
    </row>
    <row r="17" spans="1:19" ht="19.5" customHeight="1">
      <c r="A17" s="129"/>
      <c r="B17" s="131" t="s">
        <v>332</v>
      </c>
      <c r="C17" s="131" t="s">
        <v>328</v>
      </c>
      <c r="D17" s="131" t="s">
        <v>100</v>
      </c>
      <c r="E17" s="132"/>
      <c r="F17" s="298">
        <f>F15-F16</f>
        <v>0</v>
      </c>
      <c r="G17" s="298">
        <f>G15-G16</f>
        <v>0</v>
      </c>
      <c r="H17" s="298">
        <f>H15-H16</f>
        <v>0</v>
      </c>
      <c r="I17" s="298">
        <f>I15-I16</f>
        <v>0</v>
      </c>
      <c r="J17" s="298">
        <f>J15-J16</f>
        <v>0</v>
      </c>
      <c r="K17" s="417"/>
    </row>
    <row r="18" spans="1:19" ht="14">
      <c r="A18" s="129"/>
      <c r="B18" s="121"/>
      <c r="C18" s="121"/>
      <c r="D18" s="121"/>
      <c r="E18" s="108"/>
      <c r="F18" s="128"/>
      <c r="G18" s="128"/>
      <c r="H18" s="128"/>
      <c r="I18" s="128"/>
      <c r="J18" s="128"/>
      <c r="K18" s="417"/>
    </row>
    <row r="19" spans="1:19" ht="14">
      <c r="A19" s="129"/>
      <c r="B19" s="121"/>
      <c r="C19" s="121"/>
      <c r="D19" s="121"/>
      <c r="E19" s="108"/>
      <c r="F19" s="128"/>
      <c r="G19" s="128"/>
      <c r="H19" s="128"/>
      <c r="I19" s="128"/>
      <c r="J19" s="128"/>
      <c r="K19" s="417"/>
    </row>
    <row r="20" spans="1:19" ht="14">
      <c r="A20" s="129"/>
      <c r="B20" s="121"/>
      <c r="C20" s="121"/>
      <c r="D20" s="121"/>
      <c r="E20" s="108"/>
      <c r="F20" s="128"/>
      <c r="G20" s="128"/>
      <c r="H20" s="128"/>
      <c r="I20" s="128"/>
      <c r="J20" s="128"/>
      <c r="K20" s="417"/>
    </row>
    <row r="21" spans="1:19" ht="14">
      <c r="A21" s="169" t="s">
        <v>333</v>
      </c>
      <c r="B21" s="121"/>
      <c r="E21" s="108"/>
      <c r="F21" s="134"/>
      <c r="G21" s="134"/>
      <c r="H21" s="135"/>
      <c r="I21" s="135"/>
      <c r="J21" s="135"/>
      <c r="K21" s="417"/>
      <c r="M21" s="109"/>
    </row>
    <row r="22" spans="1:19" ht="14">
      <c r="A22" s="120"/>
      <c r="B22" s="121"/>
      <c r="C22" s="121"/>
      <c r="D22" s="121"/>
      <c r="E22" s="108"/>
      <c r="K22" s="417"/>
    </row>
    <row r="23" spans="1:19" ht="18" customHeight="1">
      <c r="A23" s="124" t="s">
        <v>106</v>
      </c>
      <c r="B23" s="121" t="s">
        <v>334</v>
      </c>
      <c r="C23" s="121" t="s">
        <v>328</v>
      </c>
      <c r="D23" s="121" t="s">
        <v>100</v>
      </c>
      <c r="E23" s="108"/>
      <c r="F23" s="333" cm="1">
        <f t="array" ref="F23">SUMPRODUCT(('License Values Data Table'!F$2:F$897)*('License Values Data Table'!$D$2:$D$897=$A$2)*('License Values Data Table'!$A$2:$A$897=$A23))</f>
        <v>0</v>
      </c>
      <c r="G23" s="333" cm="1">
        <f t="array" ref="G23">SUMPRODUCT(('License Values Data Table'!G$2:G$897)*('License Values Data Table'!$D$2:$D$897=$A$2)*('License Values Data Table'!$A$2:$A$897=$A23))</f>
        <v>0</v>
      </c>
      <c r="H23" s="333" cm="1">
        <f t="array" ref="H23">SUMPRODUCT(('License Values Data Table'!H$2:H$897)*('License Values Data Table'!$D$2:$D$897=$A$2)*('License Values Data Table'!$A$2:$A$897=$A23))</f>
        <v>0</v>
      </c>
      <c r="I23" s="333" cm="1">
        <f t="array" ref="I23">SUMPRODUCT(('License Values Data Table'!I$2:I$897)*('License Values Data Table'!$D$2:$D$897=$A$2)*('License Values Data Table'!$A$2:$A$897=$A23))</f>
        <v>0</v>
      </c>
      <c r="J23" s="333" cm="1">
        <f t="array" ref="J23">SUMPRODUCT(('License Values Data Table'!J$2:J$897)*('License Values Data Table'!$D$2:$D$897=$A$2)*('License Values Data Table'!$A$2:$A$897=$A23))</f>
        <v>0</v>
      </c>
      <c r="K23" s="417"/>
    </row>
    <row r="24" spans="1:19" ht="19.5" customHeight="1">
      <c r="A24" s="124" t="s">
        <v>329</v>
      </c>
      <c r="B24" s="121" t="s">
        <v>335</v>
      </c>
      <c r="C24" s="121" t="s">
        <v>328</v>
      </c>
      <c r="D24" s="121" t="s">
        <v>100</v>
      </c>
      <c r="E24" s="108"/>
      <c r="F24" s="487">
        <v>0</v>
      </c>
      <c r="G24" s="487">
        <v>0</v>
      </c>
      <c r="H24" s="487">
        <v>0</v>
      </c>
      <c r="I24" s="487">
        <v>0</v>
      </c>
      <c r="J24" s="487">
        <v>0</v>
      </c>
      <c r="K24" s="420" t="s">
        <v>331</v>
      </c>
    </row>
    <row r="25" spans="1:19" ht="22.15" customHeight="1">
      <c r="A25" s="120"/>
      <c r="B25" s="131" t="s">
        <v>336</v>
      </c>
      <c r="C25" s="131" t="s">
        <v>328</v>
      </c>
      <c r="D25" s="131" t="s">
        <v>100</v>
      </c>
      <c r="E25" s="132"/>
      <c r="F25" s="298">
        <f>F23-F24</f>
        <v>0</v>
      </c>
      <c r="G25" s="298">
        <f>G23-G24</f>
        <v>0</v>
      </c>
      <c r="H25" s="298">
        <f>H23-H24</f>
        <v>0</v>
      </c>
      <c r="I25" s="298">
        <f>I23-I24</f>
        <v>0</v>
      </c>
      <c r="J25" s="298">
        <f>J23-J24</f>
        <v>0</v>
      </c>
      <c r="K25" s="417"/>
    </row>
    <row r="26" spans="1:19" ht="14">
      <c r="A26" s="169"/>
      <c r="B26" s="131"/>
      <c r="C26" s="131"/>
      <c r="D26" s="131"/>
      <c r="E26" s="404"/>
      <c r="F26" s="128"/>
      <c r="G26" s="128"/>
      <c r="H26" s="128"/>
      <c r="I26" s="128"/>
      <c r="J26" s="128"/>
      <c r="K26" s="417"/>
      <c r="S26" s="110"/>
    </row>
    <row r="27" spans="1:19" ht="14">
      <c r="A27" s="120"/>
      <c r="B27" s="121"/>
      <c r="C27" s="121"/>
      <c r="D27" s="121"/>
      <c r="E27" s="108"/>
      <c r="F27" s="59"/>
      <c r="G27" s="59"/>
      <c r="H27" s="59"/>
      <c r="I27" s="59"/>
      <c r="J27" s="59"/>
      <c r="K27" s="417"/>
    </row>
    <row r="28" spans="1:19" ht="14">
      <c r="A28" s="120"/>
      <c r="B28" s="121"/>
      <c r="C28" s="121"/>
      <c r="D28" s="121"/>
      <c r="E28" s="108"/>
      <c r="F28" s="59"/>
      <c r="G28" s="59"/>
      <c r="H28" s="59"/>
      <c r="I28" s="59"/>
      <c r="J28" s="59"/>
      <c r="K28" s="417"/>
    </row>
    <row r="29" spans="1:19" ht="14">
      <c r="A29" s="169" t="s">
        <v>337</v>
      </c>
      <c r="E29" s="108"/>
      <c r="F29" s="158"/>
      <c r="G29" s="135"/>
      <c r="H29" s="135"/>
      <c r="I29" s="135"/>
      <c r="J29" s="135"/>
      <c r="K29" s="421"/>
    </row>
    <row r="30" spans="1:19">
      <c r="A30" s="124"/>
      <c r="K30" s="130"/>
    </row>
    <row r="31" spans="1:19" ht="19.5" customHeight="1">
      <c r="A31" s="124" t="s">
        <v>300</v>
      </c>
      <c r="B31" s="121" t="s">
        <v>334</v>
      </c>
      <c r="C31" s="121" t="s">
        <v>328</v>
      </c>
      <c r="D31" s="121" t="s">
        <v>100</v>
      </c>
      <c r="E31" s="108"/>
      <c r="F31" s="293" cm="1">
        <f t="array" ref="F31">SUMPRODUCT(('License Values Data Table'!F$2:F$897)*('License Values Data Table'!$D$2:$D$897=$A$2)*('License Values Data Table'!$A$2:$A$897=$A31))</f>
        <v>0</v>
      </c>
      <c r="G31" s="293" cm="1">
        <f t="array" ref="G31">SUMPRODUCT(('License Values Data Table'!G$2:G$897)*('License Values Data Table'!$D$2:$D$897=$A$2)*('License Values Data Table'!$A$2:$A$897=$A31))</f>
        <v>0</v>
      </c>
      <c r="H31" s="293" cm="1">
        <f t="array" ref="H31">SUMPRODUCT(('License Values Data Table'!H$2:H$897)*('License Values Data Table'!$D$2:$D$897=$A$2)*('License Values Data Table'!$A$2:$A$897=$A31))</f>
        <v>0</v>
      </c>
      <c r="I31" s="293" cm="1">
        <f t="array" ref="I31">SUMPRODUCT(('License Values Data Table'!I$2:I$897)*('License Values Data Table'!$D$2:$D$897=$A$2)*('License Values Data Table'!$A$2:$A$897=$A31))</f>
        <v>0</v>
      </c>
      <c r="J31" s="293" cm="1">
        <f t="array" ref="J31">SUMPRODUCT(('License Values Data Table'!J$2:J$897)*('License Values Data Table'!$D$2:$D$897=$A$2)*('License Values Data Table'!$A$2:$A$897=$A31))</f>
        <v>0</v>
      </c>
      <c r="K31" s="130"/>
    </row>
    <row r="32" spans="1:19" ht="20.25" customHeight="1">
      <c r="A32" s="124" t="s">
        <v>329</v>
      </c>
      <c r="B32" s="121" t="s">
        <v>335</v>
      </c>
      <c r="C32" s="121" t="s">
        <v>328</v>
      </c>
      <c r="D32" s="121" t="s">
        <v>100</v>
      </c>
      <c r="F32" s="308">
        <v>0</v>
      </c>
      <c r="G32" s="308">
        <v>0</v>
      </c>
      <c r="H32" s="308">
        <v>0</v>
      </c>
      <c r="I32" s="308">
        <v>0</v>
      </c>
      <c r="J32" s="308">
        <v>0</v>
      </c>
      <c r="K32" s="125" t="s">
        <v>331</v>
      </c>
    </row>
    <row r="33" spans="1:13" ht="20.25" customHeight="1">
      <c r="A33" s="144"/>
      <c r="B33" s="131" t="s">
        <v>336</v>
      </c>
      <c r="C33" s="131" t="s">
        <v>328</v>
      </c>
      <c r="D33" s="131" t="s">
        <v>100</v>
      </c>
      <c r="E33" s="108"/>
      <c r="F33" s="300">
        <f>F31-F32</f>
        <v>0</v>
      </c>
      <c r="G33" s="300">
        <f>G31-G32</f>
        <v>0</v>
      </c>
      <c r="H33" s="300">
        <f>H31-H32</f>
        <v>0</v>
      </c>
      <c r="I33" s="300">
        <f>I31-I32</f>
        <v>0</v>
      </c>
      <c r="J33" s="300">
        <f>J31-J32</f>
        <v>0</v>
      </c>
      <c r="K33" s="130"/>
    </row>
    <row r="34" spans="1:13" ht="14">
      <c r="A34" s="406"/>
      <c r="B34" s="131"/>
      <c r="C34" s="131"/>
      <c r="D34" s="131"/>
      <c r="E34" s="108"/>
      <c r="F34" s="407"/>
      <c r="G34" s="407"/>
      <c r="H34" s="407"/>
      <c r="I34" s="407"/>
      <c r="J34" s="407"/>
      <c r="K34" s="130"/>
    </row>
    <row r="35" spans="1:13" ht="14">
      <c r="A35" s="406"/>
      <c r="B35" s="131"/>
      <c r="C35" s="131"/>
      <c r="D35" s="131"/>
      <c r="E35" s="108"/>
      <c r="F35" s="407"/>
      <c r="G35" s="407"/>
      <c r="H35" s="407"/>
      <c r="I35" s="407"/>
      <c r="J35" s="407"/>
      <c r="K35" s="130"/>
    </row>
    <row r="36" spans="1:13" ht="14">
      <c r="A36" s="120" t="s">
        <v>338</v>
      </c>
      <c r="B36" s="121"/>
      <c r="E36" s="108"/>
      <c r="F36" s="134"/>
      <c r="G36" s="134"/>
      <c r="H36" s="135"/>
      <c r="I36" s="135"/>
      <c r="J36" s="135"/>
      <c r="K36" s="133"/>
    </row>
    <row r="37" spans="1:13" ht="14">
      <c r="A37" s="120"/>
      <c r="B37" s="121"/>
      <c r="C37" s="121"/>
      <c r="D37" s="121"/>
      <c r="E37" s="108"/>
      <c r="K37" s="133"/>
      <c r="M37" s="121"/>
    </row>
    <row r="38" spans="1:13" ht="18.75" customHeight="1">
      <c r="A38" s="124" t="s">
        <v>175</v>
      </c>
      <c r="B38" s="121" t="s">
        <v>191</v>
      </c>
      <c r="C38" s="121" t="s">
        <v>339</v>
      </c>
      <c r="D38" s="121" t="s">
        <v>100</v>
      </c>
      <c r="E38" s="108"/>
      <c r="F38" s="333" cm="1">
        <f t="array" ref="F38">SUMPRODUCT(('License Values Data Table'!F$2:F$897)*('License Values Data Table'!$D$2:$D$897=$A$2)*('License Values Data Table'!$B$2:$B$897=$B38))</f>
        <v>0</v>
      </c>
      <c r="G38" s="333" cm="1">
        <f t="array" ref="G38">SUMPRODUCT(('License Values Data Table'!G$2:G$897)*('License Values Data Table'!$D$2:$D$897=$A$2)*('License Values Data Table'!$B$2:$B$897=$B38))</f>
        <v>0</v>
      </c>
      <c r="H38" s="333" cm="1">
        <f t="array" ref="H38">SUMPRODUCT(('License Values Data Table'!H$2:H$897)*('License Values Data Table'!$D$2:$D$897=$A$2)*('License Values Data Table'!$B$2:$B$897=$B38))</f>
        <v>0</v>
      </c>
      <c r="I38" s="333" cm="1">
        <f t="array" ref="I38">SUMPRODUCT(('License Values Data Table'!I$2:I$897)*('License Values Data Table'!$D$2:$D$897=$A$2)*('License Values Data Table'!$B$2:$B$897=$B38))</f>
        <v>0</v>
      </c>
      <c r="J38" s="333" cm="1">
        <f t="array" ref="J38">SUMPRODUCT(('License Values Data Table'!J$2:J$897)*('License Values Data Table'!$D$2:$D$897=$A$2)*('License Values Data Table'!$B$2:$B$897=$B38))</f>
        <v>0</v>
      </c>
      <c r="K38" s="125" t="s">
        <v>340</v>
      </c>
    </row>
    <row r="39" spans="1:13" ht="20.25" customHeight="1">
      <c r="A39" s="124" t="s">
        <v>329</v>
      </c>
      <c r="B39" s="121" t="s">
        <v>341</v>
      </c>
      <c r="C39" s="121" t="s">
        <v>339</v>
      </c>
      <c r="D39" s="121" t="s">
        <v>100</v>
      </c>
      <c r="E39" s="108"/>
      <c r="F39" s="487">
        <v>0</v>
      </c>
      <c r="G39" s="487">
        <v>0</v>
      </c>
      <c r="H39" s="487">
        <v>0</v>
      </c>
      <c r="I39" s="487">
        <v>0</v>
      </c>
      <c r="J39" s="487">
        <v>0</v>
      </c>
      <c r="K39" s="125" t="s">
        <v>331</v>
      </c>
    </row>
    <row r="40" spans="1:13" ht="20.25" customHeight="1">
      <c r="A40" s="120"/>
      <c r="B40" s="131" t="s">
        <v>342</v>
      </c>
      <c r="C40" s="131" t="s">
        <v>339</v>
      </c>
      <c r="D40" s="131" t="s">
        <v>100</v>
      </c>
      <c r="E40" s="132"/>
      <c r="F40" s="298">
        <f>F38-F39</f>
        <v>0</v>
      </c>
      <c r="G40" s="298">
        <f t="shared" ref="G40:J40" si="0">G38-G39</f>
        <v>0</v>
      </c>
      <c r="H40" s="298">
        <f t="shared" si="0"/>
        <v>0</v>
      </c>
      <c r="I40" s="298">
        <f>I38-I39</f>
        <v>0</v>
      </c>
      <c r="J40" s="298">
        <f t="shared" si="0"/>
        <v>0</v>
      </c>
      <c r="K40" s="133"/>
    </row>
    <row r="41" spans="1:13" ht="14">
      <c r="A41" s="120"/>
      <c r="B41" s="121"/>
      <c r="C41" s="121"/>
      <c r="D41" s="121"/>
      <c r="E41" s="108"/>
      <c r="F41" s="134"/>
      <c r="G41" s="134"/>
      <c r="H41" s="135"/>
      <c r="I41" s="135"/>
      <c r="J41" s="135"/>
      <c r="K41" s="133"/>
    </row>
    <row r="42" spans="1:13" ht="14">
      <c r="A42" s="120"/>
      <c r="B42" s="121"/>
      <c r="C42" s="121"/>
      <c r="D42" s="121"/>
      <c r="E42" s="108"/>
      <c r="F42" s="134"/>
      <c r="G42" s="134"/>
      <c r="H42" s="135"/>
      <c r="I42" s="135"/>
      <c r="J42" s="135"/>
      <c r="K42" s="133"/>
    </row>
    <row r="43" spans="1:13" ht="14">
      <c r="A43" s="120"/>
      <c r="B43" s="121"/>
      <c r="C43" s="121"/>
      <c r="D43" s="121"/>
      <c r="E43" s="108"/>
      <c r="F43" s="134"/>
      <c r="G43" s="134"/>
      <c r="H43" s="135"/>
      <c r="I43" s="135"/>
      <c r="J43" s="135"/>
      <c r="K43" s="130"/>
    </row>
    <row r="44" spans="1:13" ht="14">
      <c r="A44" s="120" t="s">
        <v>188</v>
      </c>
      <c r="E44" s="108"/>
      <c r="F44" s="136"/>
      <c r="G44" s="134"/>
      <c r="H44" s="135"/>
      <c r="I44" s="135"/>
      <c r="J44" s="135"/>
      <c r="K44" s="130"/>
    </row>
    <row r="45" spans="1:13" ht="14">
      <c r="A45" s="105"/>
      <c r="B45" s="106"/>
      <c r="C45" s="121"/>
      <c r="D45" s="121"/>
      <c r="E45" s="108"/>
      <c r="F45" s="127"/>
      <c r="G45" s="127"/>
      <c r="H45" s="127"/>
      <c r="I45" s="127"/>
      <c r="J45" s="127"/>
      <c r="K45" s="130"/>
    </row>
    <row r="46" spans="1:13" ht="18.399999999999999" customHeight="1">
      <c r="A46" s="124" t="s">
        <v>175</v>
      </c>
      <c r="B46" s="121" t="s">
        <v>189</v>
      </c>
      <c r="C46" s="121" t="s">
        <v>343</v>
      </c>
      <c r="D46" s="121" t="s">
        <v>100</v>
      </c>
      <c r="F46" s="333" cm="1">
        <f t="array" ref="F46">SUMPRODUCT(('License Values Data Table'!F$2:F$897)*('License Values Data Table'!$D$2:$D$897=$A$2)*('License Values Data Table'!$B$2:$B$897=$B46))</f>
        <v>0</v>
      </c>
      <c r="G46" s="333" cm="1">
        <f t="array" ref="G46">SUMPRODUCT(('License Values Data Table'!G$2:G$897)*('License Values Data Table'!$D$2:$D$897=$A$2)*('License Values Data Table'!$B$2:$B$897=$B46))</f>
        <v>0</v>
      </c>
      <c r="H46" s="333" cm="1">
        <f t="array" ref="H46">SUMPRODUCT(('License Values Data Table'!H$2:H$897)*('License Values Data Table'!$D$2:$D$897=$A$2)*('License Values Data Table'!$B$2:$B$897=$B46))</f>
        <v>0</v>
      </c>
      <c r="I46" s="333" cm="1">
        <f t="array" ref="I46">SUMPRODUCT(('License Values Data Table'!I$2:I$897)*('License Values Data Table'!$D$2:$D$897=$A$2)*('License Values Data Table'!$B$2:$B$897=$B46))</f>
        <v>0</v>
      </c>
      <c r="J46" s="333" cm="1">
        <f t="array" ref="J46">SUMPRODUCT(('License Values Data Table'!J$2:J$897)*('License Values Data Table'!$D$2:$D$897=$A$2)*('License Values Data Table'!$B$2:$B$897=$B46))</f>
        <v>0</v>
      </c>
      <c r="K46" s="130"/>
    </row>
    <row r="47" spans="1:13" ht="18" customHeight="1">
      <c r="A47" s="124" t="s">
        <v>329</v>
      </c>
      <c r="B47" s="121" t="s">
        <v>344</v>
      </c>
      <c r="C47" s="121" t="s">
        <v>343</v>
      </c>
      <c r="D47" s="121" t="s">
        <v>100</v>
      </c>
      <c r="F47" s="487">
        <v>0</v>
      </c>
      <c r="G47" s="487">
        <v>0</v>
      </c>
      <c r="H47" s="487">
        <v>0</v>
      </c>
      <c r="I47" s="487">
        <v>0</v>
      </c>
      <c r="J47" s="487">
        <v>0</v>
      </c>
      <c r="K47" s="125" t="s">
        <v>331</v>
      </c>
    </row>
    <row r="48" spans="1:13" ht="19.5" customHeight="1">
      <c r="A48" s="124"/>
      <c r="B48" s="131" t="s">
        <v>345</v>
      </c>
      <c r="C48" s="131" t="s">
        <v>343</v>
      </c>
      <c r="D48" s="131" t="s">
        <v>100</v>
      </c>
      <c r="E48" s="137"/>
      <c r="F48" s="298">
        <f t="shared" ref="F48:J48" si="1">F46-F47</f>
        <v>0</v>
      </c>
      <c r="G48" s="298">
        <f t="shared" si="1"/>
        <v>0</v>
      </c>
      <c r="H48" s="298">
        <f>H46-H47</f>
        <v>0</v>
      </c>
      <c r="I48" s="298">
        <f t="shared" si="1"/>
        <v>0</v>
      </c>
      <c r="J48" s="298">
        <f t="shared" si="1"/>
        <v>0</v>
      </c>
      <c r="K48" s="130"/>
    </row>
    <row r="49" spans="1:11" ht="14">
      <c r="A49" s="124"/>
      <c r="B49" s="131"/>
      <c r="C49" s="131"/>
      <c r="D49" s="131"/>
      <c r="E49" s="137"/>
      <c r="F49" s="128"/>
      <c r="G49" s="128"/>
      <c r="H49" s="128"/>
      <c r="I49" s="128"/>
      <c r="J49" s="128"/>
      <c r="K49" s="130"/>
    </row>
    <row r="50" spans="1:11" ht="14">
      <c r="A50" s="124"/>
      <c r="B50" s="131"/>
      <c r="C50" s="131"/>
      <c r="D50" s="131"/>
      <c r="E50" s="137"/>
      <c r="F50" s="128"/>
      <c r="G50" s="128"/>
      <c r="H50" s="128"/>
      <c r="I50" s="128"/>
      <c r="J50" s="128"/>
      <c r="K50" s="130"/>
    </row>
    <row r="51" spans="1:11" ht="14" thickBot="1">
      <c r="A51" s="138"/>
      <c r="B51" s="139"/>
      <c r="C51" s="139"/>
      <c r="D51" s="139"/>
      <c r="E51" s="140"/>
      <c r="F51" s="60"/>
      <c r="G51" s="60"/>
      <c r="H51" s="60"/>
      <c r="I51" s="60"/>
      <c r="J51" s="60"/>
      <c r="K51" s="141"/>
    </row>
    <row r="52" spans="1:11">
      <c r="A52" s="124"/>
      <c r="B52" s="121"/>
      <c r="C52" s="121"/>
      <c r="D52" s="121"/>
      <c r="F52" s="59"/>
      <c r="G52" s="59"/>
      <c r="H52" s="59"/>
      <c r="I52" s="59"/>
      <c r="J52" s="59"/>
    </row>
    <row r="53" spans="1:11" ht="13.5" customHeight="1" thickBot="1">
      <c r="A53" s="124"/>
      <c r="C53" s="121"/>
      <c r="D53" s="121"/>
    </row>
    <row r="54" spans="1:11" ht="14">
      <c r="A54" s="142"/>
      <c r="B54" s="115"/>
      <c r="C54" s="115"/>
      <c r="D54" s="115"/>
      <c r="E54" s="116"/>
      <c r="F54" s="115"/>
      <c r="G54" s="118"/>
      <c r="H54" s="118"/>
      <c r="I54" s="118"/>
      <c r="J54" s="118"/>
      <c r="K54" s="143"/>
    </row>
    <row r="55" spans="1:11" ht="14">
      <c r="A55" s="120" t="s">
        <v>346</v>
      </c>
      <c r="G55" s="135"/>
      <c r="H55" s="135"/>
      <c r="I55" s="135"/>
      <c r="J55" s="135"/>
      <c r="K55" s="130"/>
    </row>
    <row r="56" spans="1:11">
      <c r="A56" s="124"/>
      <c r="K56" s="130"/>
    </row>
    <row r="57" spans="1:11">
      <c r="A57" s="124"/>
      <c r="K57" s="130"/>
    </row>
    <row r="58" spans="1:11">
      <c r="A58" s="124"/>
      <c r="K58" s="130"/>
    </row>
    <row r="59" spans="1:11">
      <c r="A59" s="124"/>
      <c r="K59" s="130"/>
    </row>
    <row r="60" spans="1:11" ht="16">
      <c r="A60" s="144"/>
      <c r="B60" s="121"/>
      <c r="C60" s="121"/>
      <c r="D60" s="122"/>
      <c r="E60" s="108"/>
      <c r="F60" s="514"/>
      <c r="G60" s="514"/>
      <c r="H60" s="514"/>
      <c r="I60" s="514"/>
      <c r="J60" s="514"/>
      <c r="K60" s="130"/>
    </row>
    <row r="61" spans="1:11" ht="15.5">
      <c r="A61" s="124"/>
      <c r="B61" s="121" t="s">
        <v>347</v>
      </c>
      <c r="C61" s="121" t="s">
        <v>348</v>
      </c>
      <c r="D61" s="121" t="s">
        <v>100</v>
      </c>
      <c r="F61" s="487">
        <v>0</v>
      </c>
      <c r="G61" s="487">
        <v>0</v>
      </c>
      <c r="H61" s="487">
        <v>0</v>
      </c>
      <c r="I61" s="487">
        <v>0</v>
      </c>
      <c r="J61" s="487">
        <v>0</v>
      </c>
      <c r="K61" s="130"/>
    </row>
    <row r="62" spans="1:11">
      <c r="A62" s="124"/>
      <c r="K62" s="130"/>
    </row>
    <row r="63" spans="1:11">
      <c r="A63" s="124"/>
      <c r="K63" s="130"/>
    </row>
    <row r="64" spans="1:11" ht="14" thickBot="1">
      <c r="A64" s="138"/>
      <c r="B64" s="140"/>
      <c r="C64" s="140"/>
      <c r="D64" s="140"/>
      <c r="E64" s="140"/>
      <c r="F64" s="140"/>
      <c r="G64" s="140"/>
      <c r="H64" s="140"/>
      <c r="I64" s="140"/>
      <c r="J64" s="140"/>
      <c r="K64" s="141"/>
    </row>
    <row r="65" spans="1:15">
      <c r="A65" s="418"/>
      <c r="C65" s="121"/>
      <c r="D65" s="121"/>
      <c r="H65" s="154"/>
      <c r="K65" s="421"/>
    </row>
    <row r="66" spans="1:15">
      <c r="A66" s="422"/>
      <c r="B66" s="423"/>
      <c r="C66" s="424"/>
      <c r="D66" s="424"/>
      <c r="E66" s="423"/>
      <c r="F66" s="423"/>
      <c r="G66" s="423"/>
      <c r="H66" s="425"/>
      <c r="I66" s="423"/>
      <c r="J66" s="423"/>
      <c r="K66" s="426"/>
    </row>
    <row r="67" spans="1:15">
      <c r="A67" s="427" t="s">
        <v>349</v>
      </c>
      <c r="K67" s="428"/>
    </row>
    <row r="68" spans="1:15">
      <c r="A68" s="429"/>
      <c r="K68" s="428"/>
    </row>
    <row r="69" spans="1:15">
      <c r="A69" s="429"/>
      <c r="K69" s="428"/>
    </row>
    <row r="70" spans="1:15">
      <c r="A70" s="429"/>
      <c r="K70" s="428"/>
    </row>
    <row r="71" spans="1:15">
      <c r="A71" s="429"/>
      <c r="K71" s="428"/>
    </row>
    <row r="72" spans="1:15" ht="20.25" customHeight="1">
      <c r="A72" s="429" t="s">
        <v>350</v>
      </c>
      <c r="B72" s="121" t="s">
        <v>351</v>
      </c>
      <c r="C72" s="121" t="s">
        <v>352</v>
      </c>
      <c r="D72" s="121" t="s">
        <v>116</v>
      </c>
      <c r="E72" s="108"/>
      <c r="F72" s="509">
        <v>0</v>
      </c>
      <c r="G72" s="509">
        <v>0</v>
      </c>
      <c r="H72" s="509">
        <v>0</v>
      </c>
      <c r="I72" s="509">
        <v>0</v>
      </c>
      <c r="J72" s="509">
        <v>0</v>
      </c>
      <c r="K72" s="430" t="s">
        <v>353</v>
      </c>
      <c r="O72" s="394"/>
    </row>
    <row r="73" spans="1:15" ht="21" customHeight="1">
      <c r="A73" s="429" t="s">
        <v>354</v>
      </c>
      <c r="B73" s="121" t="s">
        <v>351</v>
      </c>
      <c r="C73" s="121"/>
      <c r="D73" s="121" t="s">
        <v>116</v>
      </c>
      <c r="E73" s="108"/>
      <c r="F73" s="509">
        <v>0</v>
      </c>
      <c r="G73" s="509">
        <v>0</v>
      </c>
      <c r="H73" s="509">
        <v>0</v>
      </c>
      <c r="I73" s="509">
        <v>0</v>
      </c>
      <c r="J73" s="509">
        <v>0</v>
      </c>
      <c r="K73" s="430" t="s">
        <v>353</v>
      </c>
      <c r="O73" s="394"/>
    </row>
    <row r="74" spans="1:15" ht="21.4" customHeight="1">
      <c r="A74" s="429" t="s">
        <v>355</v>
      </c>
      <c r="B74" s="121" t="s">
        <v>351</v>
      </c>
      <c r="C74" s="121"/>
      <c r="D74" s="121" t="s">
        <v>116</v>
      </c>
      <c r="E74" s="108"/>
      <c r="F74" s="509">
        <v>0</v>
      </c>
      <c r="G74" s="509">
        <v>0</v>
      </c>
      <c r="H74" s="509">
        <v>0</v>
      </c>
      <c r="I74" s="509">
        <v>0</v>
      </c>
      <c r="J74" s="509">
        <v>0</v>
      </c>
      <c r="K74" s="430" t="s">
        <v>353</v>
      </c>
      <c r="O74" s="394"/>
    </row>
    <row r="75" spans="1:15" ht="18.75" customHeight="1">
      <c r="A75" s="429" t="s">
        <v>356</v>
      </c>
      <c r="B75" s="121" t="s">
        <v>351</v>
      </c>
      <c r="C75" s="121"/>
      <c r="D75" s="121" t="s">
        <v>116</v>
      </c>
      <c r="E75" s="108"/>
      <c r="F75" s="509">
        <v>0</v>
      </c>
      <c r="G75" s="509">
        <v>0</v>
      </c>
      <c r="H75" s="509">
        <v>0</v>
      </c>
      <c r="I75" s="509">
        <v>0</v>
      </c>
      <c r="J75" s="509">
        <v>0</v>
      </c>
      <c r="K75" s="430" t="s">
        <v>353</v>
      </c>
      <c r="O75" s="394"/>
    </row>
    <row r="76" spans="1:15" ht="15.5">
      <c r="A76" s="431" t="s">
        <v>114</v>
      </c>
      <c r="B76" s="121" t="s">
        <v>357</v>
      </c>
      <c r="C76" s="121" t="s">
        <v>352</v>
      </c>
      <c r="D76" s="121" t="s">
        <v>116</v>
      </c>
      <c r="E76" s="108"/>
      <c r="F76" s="333" cm="1">
        <f t="array" ref="F76">SUMPRODUCT(('License Values Data Table'!F$2:F$897)*('License Values Data Table'!$D$2:$D$897=$A$2)*('License Values Data Table'!$A$2:$A$897=$A76))</f>
        <v>0</v>
      </c>
      <c r="G76" s="333" cm="1">
        <f t="array" ref="G76">SUMPRODUCT(('License Values Data Table'!G$2:G$897)*('License Values Data Table'!$D$2:$D$897=$A$2)*('License Values Data Table'!$A$2:$A$897=$A76))</f>
        <v>0</v>
      </c>
      <c r="H76" s="333" cm="1">
        <f t="array" ref="H76">SUMPRODUCT(('License Values Data Table'!H$2:H$897)*('License Values Data Table'!$D$2:$D$897=$A$2)*('License Values Data Table'!$A$2:$A$897=$A76))</f>
        <v>0</v>
      </c>
      <c r="I76" s="333" cm="1">
        <f t="array" ref="I76">SUMPRODUCT(('License Values Data Table'!I$2:I$897)*('License Values Data Table'!$D$2:$D$897=$A$2)*('License Values Data Table'!$A$2:$A$897=$A76))</f>
        <v>0</v>
      </c>
      <c r="J76" s="333" cm="1">
        <f t="array" ref="J76">SUMPRODUCT(('License Values Data Table'!J$2:J$897)*('License Values Data Table'!$D$2:$D$897=$A$2)*('License Values Data Table'!$A$2:$A$897=$A76))</f>
        <v>0</v>
      </c>
      <c r="K76" s="432"/>
      <c r="O76" s="394"/>
    </row>
    <row r="77" spans="1:15" ht="23.25" customHeight="1">
      <c r="A77" s="431" t="s">
        <v>117</v>
      </c>
      <c r="B77" s="121" t="s">
        <v>357</v>
      </c>
      <c r="C77" s="121"/>
      <c r="D77" s="121" t="s">
        <v>116</v>
      </c>
      <c r="E77" s="108"/>
      <c r="F77" s="333" cm="1">
        <f t="array" ref="F77">SUMPRODUCT(('License Values Data Table'!F$2:F$897)*('License Values Data Table'!$D$2:$D$897=$A$2)*('License Values Data Table'!$A$2:$A$897=$A77))</f>
        <v>0</v>
      </c>
      <c r="G77" s="333" cm="1">
        <f t="array" ref="G77">SUMPRODUCT(('License Values Data Table'!G$2:G$897)*('License Values Data Table'!$D$2:$D$897=$A$2)*('License Values Data Table'!$A$2:$A$897=$A77))</f>
        <v>0</v>
      </c>
      <c r="H77" s="333" cm="1">
        <f t="array" ref="H77">SUMPRODUCT(('License Values Data Table'!H$2:H$897)*('License Values Data Table'!$D$2:$D$897=$A$2)*('License Values Data Table'!$A$2:$A$897=$A77))</f>
        <v>0</v>
      </c>
      <c r="I77" s="333" cm="1">
        <f t="array" ref="I77">SUMPRODUCT(('License Values Data Table'!I$2:I$897)*('License Values Data Table'!$D$2:$D$897=$A$2)*('License Values Data Table'!$A$2:$A$897=$A77))</f>
        <v>0</v>
      </c>
      <c r="J77" s="333" cm="1">
        <f t="array" ref="J77">SUMPRODUCT(('License Values Data Table'!J$2:J$897)*('License Values Data Table'!$D$2:$D$897=$A$2)*('License Values Data Table'!$A$2:$A$897=$A77))</f>
        <v>0</v>
      </c>
      <c r="K77" s="432"/>
      <c r="O77" s="394"/>
    </row>
    <row r="78" spans="1:15" ht="23.25" customHeight="1">
      <c r="A78" s="431" t="s">
        <v>118</v>
      </c>
      <c r="B78" s="121" t="s">
        <v>357</v>
      </c>
      <c r="C78" s="121"/>
      <c r="D78" s="121" t="s">
        <v>116</v>
      </c>
      <c r="E78" s="108"/>
      <c r="F78" s="333" cm="1">
        <f t="array" ref="F78">SUMPRODUCT(('License Values Data Table'!F$2:F$897)*('License Values Data Table'!$D$2:$D$897=$A$2)*('License Values Data Table'!$A$2:$A$897=$A78))</f>
        <v>0</v>
      </c>
      <c r="G78" s="333" cm="1">
        <f t="array" ref="G78">SUMPRODUCT(('License Values Data Table'!G$2:G$897)*('License Values Data Table'!$D$2:$D$897=$A$2)*('License Values Data Table'!$A$2:$A$897=$A78))</f>
        <v>0</v>
      </c>
      <c r="H78" s="333" cm="1">
        <f t="array" ref="H78">SUMPRODUCT(('License Values Data Table'!H$2:H$897)*('License Values Data Table'!$D$2:$D$897=$A$2)*('License Values Data Table'!$A$2:$A$897=$A78))</f>
        <v>0</v>
      </c>
      <c r="I78" s="333" cm="1">
        <f t="array" ref="I78">SUMPRODUCT(('License Values Data Table'!I$2:I$897)*('License Values Data Table'!$D$2:$D$897=$A$2)*('License Values Data Table'!$A$2:$A$897=$A78))</f>
        <v>0</v>
      </c>
      <c r="J78" s="333" cm="1">
        <f t="array" ref="J78">SUMPRODUCT(('License Values Data Table'!J$2:J$897)*('License Values Data Table'!$D$2:$D$897=$A$2)*('License Values Data Table'!$A$2:$A$897=$A78))</f>
        <v>0</v>
      </c>
      <c r="K78" s="432"/>
      <c r="O78" s="394"/>
    </row>
    <row r="79" spans="1:15" ht="23.25" customHeight="1">
      <c r="A79" s="431" t="s">
        <v>119</v>
      </c>
      <c r="B79" s="121" t="s">
        <v>357</v>
      </c>
      <c r="C79" s="121"/>
      <c r="D79" s="121" t="s">
        <v>116</v>
      </c>
      <c r="E79" s="108"/>
      <c r="F79" s="333" cm="1">
        <f t="array" ref="F79">SUMPRODUCT(('License Values Data Table'!F$2:F$897)*('License Values Data Table'!$D$2:$D$897=$A$2)*('License Values Data Table'!$A$2:$A$897=$A79))</f>
        <v>0</v>
      </c>
      <c r="G79" s="333" cm="1">
        <f t="array" ref="G79">SUMPRODUCT(('License Values Data Table'!G$2:G$897)*('License Values Data Table'!$D$2:$D$897=$A$2)*('License Values Data Table'!$A$2:$A$897=$A79))</f>
        <v>0</v>
      </c>
      <c r="H79" s="333" cm="1">
        <f t="array" ref="H79">SUMPRODUCT(('License Values Data Table'!H$2:H$897)*('License Values Data Table'!$D$2:$D$897=$A$2)*('License Values Data Table'!$A$2:$A$897=$A79))</f>
        <v>0</v>
      </c>
      <c r="I79" s="333" cm="1">
        <f t="array" ref="I79">SUMPRODUCT(('License Values Data Table'!I$2:I$897)*('License Values Data Table'!$D$2:$D$897=$A$2)*('License Values Data Table'!$A$2:$A$897=$A79))</f>
        <v>0</v>
      </c>
      <c r="J79" s="333" cm="1">
        <f t="array" ref="J79">SUMPRODUCT(('License Values Data Table'!J$2:J$897)*('License Values Data Table'!$D$2:$D$897=$A$2)*('License Values Data Table'!$A$2:$A$897=$A79))</f>
        <v>0</v>
      </c>
      <c r="K79" s="432"/>
      <c r="M79" s="384"/>
      <c r="O79" s="394"/>
    </row>
    <row r="80" spans="1:15" ht="23.25" customHeight="1">
      <c r="A80" s="431" t="s">
        <v>120</v>
      </c>
      <c r="B80" s="121" t="s">
        <v>358</v>
      </c>
      <c r="C80" s="121" t="s">
        <v>352</v>
      </c>
      <c r="D80" s="121" t="s">
        <v>122</v>
      </c>
      <c r="E80" s="108"/>
      <c r="F80" s="333" cm="1">
        <f t="array" ref="F80">SUMPRODUCT(('License Values Data Table'!F$2:F$897)*('License Values Data Table'!$D$2:$D$897=$A$2)*('License Values Data Table'!$A$2:$A$897=$A80))</f>
        <v>0</v>
      </c>
      <c r="G80" s="333" cm="1">
        <f t="array" ref="G80">SUMPRODUCT(('License Values Data Table'!G$2:G$897)*('License Values Data Table'!$D$2:$D$897=$A$2)*('License Values Data Table'!$A$2:$A$897=$A80))</f>
        <v>0</v>
      </c>
      <c r="H80" s="333" cm="1">
        <f t="array" ref="H80">SUMPRODUCT(('License Values Data Table'!H$2:H$897)*('License Values Data Table'!$D$2:$D$897=$A$2)*('License Values Data Table'!$A$2:$A$897=$A80))</f>
        <v>0</v>
      </c>
      <c r="I80" s="333" cm="1">
        <f t="array" ref="I80">SUMPRODUCT(('License Values Data Table'!I$2:I$897)*('License Values Data Table'!$D$2:$D$897=$A$2)*('License Values Data Table'!$A$2:$A$897=$A80))</f>
        <v>0</v>
      </c>
      <c r="J80" s="333" cm="1">
        <f t="array" ref="J80">SUMPRODUCT(('License Values Data Table'!J$2:J$897)*('License Values Data Table'!$D$2:$D$897=$A$2)*('License Values Data Table'!$A$2:$A$897=$A80))</f>
        <v>0</v>
      </c>
      <c r="K80" s="430" t="s">
        <v>359</v>
      </c>
      <c r="M80" s="393"/>
      <c r="O80" s="394"/>
    </row>
    <row r="81" spans="1:15" ht="23.25" customHeight="1">
      <c r="A81" s="431" t="s">
        <v>124</v>
      </c>
      <c r="B81" s="121" t="s">
        <v>358</v>
      </c>
      <c r="C81" s="121"/>
      <c r="D81" s="121" t="s">
        <v>122</v>
      </c>
      <c r="E81" s="108"/>
      <c r="F81" s="333" cm="1">
        <f t="array" ref="F81">SUMPRODUCT(('License Values Data Table'!F$2:F$897)*('License Values Data Table'!$D$2:$D$897=$A$2)*('License Values Data Table'!$A$2:$A$897=$A81))</f>
        <v>0</v>
      </c>
      <c r="G81" s="333" cm="1">
        <f t="array" ref="G81">SUMPRODUCT(('License Values Data Table'!G$2:G$897)*('License Values Data Table'!$D$2:$D$897=$A$2)*('License Values Data Table'!$A$2:$A$897=$A81))</f>
        <v>0</v>
      </c>
      <c r="H81" s="333" cm="1">
        <f t="array" ref="H81">SUMPRODUCT(('License Values Data Table'!H$2:H$897)*('License Values Data Table'!$D$2:$D$897=$A$2)*('License Values Data Table'!$A$2:$A$897=$A81))</f>
        <v>0</v>
      </c>
      <c r="I81" s="333" cm="1">
        <f t="array" ref="I81">SUMPRODUCT(('License Values Data Table'!I$2:I$897)*('License Values Data Table'!$D$2:$D$897=$A$2)*('License Values Data Table'!$A$2:$A$897=$A81))</f>
        <v>0</v>
      </c>
      <c r="J81" s="333" cm="1">
        <f t="array" ref="J81">SUMPRODUCT(('License Values Data Table'!J$2:J$897)*('License Values Data Table'!$D$2:$D$897=$A$2)*('License Values Data Table'!$A$2:$A$897=$A81))</f>
        <v>0</v>
      </c>
      <c r="K81" s="430" t="s">
        <v>359</v>
      </c>
      <c r="O81" s="394"/>
    </row>
    <row r="82" spans="1:15" ht="23.25" customHeight="1">
      <c r="A82" s="431" t="s">
        <v>125</v>
      </c>
      <c r="B82" s="121" t="s">
        <v>358</v>
      </c>
      <c r="C82" s="121"/>
      <c r="D82" s="121" t="s">
        <v>122</v>
      </c>
      <c r="E82" s="108"/>
      <c r="F82" s="333" cm="1">
        <f t="array" ref="F82">SUMPRODUCT(('License Values Data Table'!F$2:F$897)*('License Values Data Table'!$D$2:$D$897=$A$2)*('License Values Data Table'!$A$2:$A$897=$A82))</f>
        <v>0</v>
      </c>
      <c r="G82" s="333" cm="1">
        <f t="array" ref="G82">SUMPRODUCT(('License Values Data Table'!G$2:G$897)*('License Values Data Table'!$D$2:$D$897=$A$2)*('License Values Data Table'!$A$2:$A$897=$A82))</f>
        <v>0</v>
      </c>
      <c r="H82" s="333" cm="1">
        <f t="array" ref="H82">SUMPRODUCT(('License Values Data Table'!H$2:H$897)*('License Values Data Table'!$D$2:$D$897=$A$2)*('License Values Data Table'!$A$2:$A$897=$A82))</f>
        <v>0</v>
      </c>
      <c r="I82" s="333" cm="1">
        <f t="array" ref="I82">SUMPRODUCT(('License Values Data Table'!I$2:I$897)*('License Values Data Table'!$D$2:$D$897=$A$2)*('License Values Data Table'!$A$2:$A$897=$A82))</f>
        <v>0</v>
      </c>
      <c r="J82" s="333" cm="1">
        <f t="array" ref="J82">SUMPRODUCT(('License Values Data Table'!J$2:J$897)*('License Values Data Table'!$D$2:$D$897=$A$2)*('License Values Data Table'!$A$2:$A$897=$A82))</f>
        <v>0</v>
      </c>
      <c r="K82" s="430" t="s">
        <v>359</v>
      </c>
      <c r="O82" s="394"/>
    </row>
    <row r="83" spans="1:15" ht="23.25" customHeight="1">
      <c r="A83" s="431" t="s">
        <v>126</v>
      </c>
      <c r="B83" s="121" t="s">
        <v>358</v>
      </c>
      <c r="C83" s="121"/>
      <c r="D83" s="121" t="s">
        <v>122</v>
      </c>
      <c r="E83" s="108"/>
      <c r="F83" s="333" cm="1">
        <f t="array" ref="F83">SUMPRODUCT(('License Values Data Table'!F$2:F$897)*('License Values Data Table'!$D$2:$D$897=$A$2)*('License Values Data Table'!$A$2:$A$897=$A83))</f>
        <v>0</v>
      </c>
      <c r="G83" s="333" cm="1">
        <f t="array" ref="G83">SUMPRODUCT(('License Values Data Table'!G$2:G$897)*('License Values Data Table'!$D$2:$D$897=$A$2)*('License Values Data Table'!$A$2:$A$897=$A83))</f>
        <v>0</v>
      </c>
      <c r="H83" s="333" cm="1">
        <f t="array" ref="H83">SUMPRODUCT(('License Values Data Table'!H$2:H$897)*('License Values Data Table'!$D$2:$D$897=$A$2)*('License Values Data Table'!$A$2:$A$897=$A83))</f>
        <v>0</v>
      </c>
      <c r="I83" s="333" cm="1">
        <f t="array" ref="I83">SUMPRODUCT(('License Values Data Table'!I$2:I$897)*('License Values Data Table'!$D$2:$D$897=$A$2)*('License Values Data Table'!$A$2:$A$897=$A83))</f>
        <v>0</v>
      </c>
      <c r="J83" s="333" cm="1">
        <f t="array" ref="J83">SUMPRODUCT(('License Values Data Table'!J$2:J$897)*('License Values Data Table'!$D$2:$D$897=$A$2)*('License Values Data Table'!$A$2:$A$897=$A83))</f>
        <v>0</v>
      </c>
      <c r="K83" s="430" t="s">
        <v>359</v>
      </c>
      <c r="L83" s="384"/>
      <c r="O83" s="394"/>
    </row>
    <row r="84" spans="1:15" ht="28.9" customHeight="1">
      <c r="A84" s="431" t="s">
        <v>127</v>
      </c>
      <c r="B84" s="121" t="s">
        <v>128</v>
      </c>
      <c r="C84" s="121" t="s">
        <v>352</v>
      </c>
      <c r="D84" s="121" t="s">
        <v>100</v>
      </c>
      <c r="E84" s="108"/>
      <c r="F84" s="333" cm="1">
        <f t="array" ref="F84">SUMPRODUCT(('License Values Data Table'!F$2:F$897)*('License Values Data Table'!$D$2:$D$897=$A$2)*('License Values Data Table'!$A$2:$A$897=$A84))</f>
        <v>0</v>
      </c>
      <c r="G84" s="333" cm="1">
        <f t="array" ref="G84">SUMPRODUCT(('License Values Data Table'!G$2:G$897)*('License Values Data Table'!$D$2:$D$897=$A$2)*('License Values Data Table'!$A$2:$A$897=$A84))</f>
        <v>0</v>
      </c>
      <c r="H84" s="333" cm="1">
        <f t="array" ref="H84">SUMPRODUCT(('License Values Data Table'!H$2:H$897)*('License Values Data Table'!$D$2:$D$897=$A$2)*('License Values Data Table'!$A$2:$A$897=$A84))</f>
        <v>0</v>
      </c>
      <c r="I84" s="333" cm="1">
        <f t="array" ref="I84">SUMPRODUCT(('License Values Data Table'!I$2:I$897)*('License Values Data Table'!$D$2:$D$897=$A$2)*('License Values Data Table'!$A$2:$A$897=$A84))</f>
        <v>0</v>
      </c>
      <c r="J84" s="333" cm="1">
        <f t="array" ref="J84">SUMPRODUCT(('License Values Data Table'!J$2:J$897)*('License Values Data Table'!$D$2:$D$897=$A$2)*('License Values Data Table'!$A$2:$A$897=$A84))</f>
        <v>0</v>
      </c>
      <c r="K84" s="432"/>
      <c r="L84" s="384"/>
      <c r="O84" s="394"/>
    </row>
    <row r="85" spans="1:15" ht="26.25" customHeight="1">
      <c r="A85" s="431" t="s">
        <v>129</v>
      </c>
      <c r="B85" s="121" t="s">
        <v>130</v>
      </c>
      <c r="C85" s="121" t="s">
        <v>352</v>
      </c>
      <c r="D85" s="121" t="s">
        <v>100</v>
      </c>
      <c r="E85" s="108"/>
      <c r="F85" s="333" cm="1">
        <f t="array" ref="F85">SUMPRODUCT(('License Values Data Table'!F$2:F$897)*('License Values Data Table'!$D$2:$D$897=$A$2)*('License Values Data Table'!$A$2:$A$897=$A85))</f>
        <v>0</v>
      </c>
      <c r="G85" s="333" cm="1">
        <f t="array" ref="G85">SUMPRODUCT(('License Values Data Table'!G$2:G$897)*('License Values Data Table'!$D$2:$D$897=$A$2)*('License Values Data Table'!$A$2:$A$897=$A85))</f>
        <v>0</v>
      </c>
      <c r="H85" s="333" cm="1">
        <f t="array" ref="H85">SUMPRODUCT(('License Values Data Table'!H$2:H$897)*('License Values Data Table'!$D$2:$D$897=$A$2)*('License Values Data Table'!$A$2:$A$897=$A85))</f>
        <v>0</v>
      </c>
      <c r="I85" s="333" cm="1">
        <f t="array" ref="I85">SUMPRODUCT(('License Values Data Table'!I$2:I$897)*('License Values Data Table'!$D$2:$D$897=$A$2)*('License Values Data Table'!$A$2:$A$897=$A85))</f>
        <v>0</v>
      </c>
      <c r="J85" s="333" cm="1">
        <f t="array" ref="J85">SUMPRODUCT(('License Values Data Table'!J$2:J$897)*('License Values Data Table'!$D$2:$D$897=$A$2)*('License Values Data Table'!$A$2:$A$897=$A85))</f>
        <v>0</v>
      </c>
      <c r="K85" s="432"/>
      <c r="L85" s="384"/>
      <c r="O85" s="394"/>
    </row>
    <row r="86" spans="1:15" ht="23.65" customHeight="1">
      <c r="A86" s="429"/>
      <c r="B86" s="131" t="s">
        <v>360</v>
      </c>
      <c r="C86" s="131" t="s">
        <v>352</v>
      </c>
      <c r="D86" s="131" t="s">
        <v>100</v>
      </c>
      <c r="E86" s="132"/>
      <c r="F86" s="298">
        <f>F84+IFERROR(((SUM(F80*(F72-F76),F81*(F73-F77),F82*(F74-F78),F83*(F75-F79))*10^-6)*F84/F85),0)</f>
        <v>0</v>
      </c>
      <c r="G86" s="298">
        <f t="shared" ref="G86:J86" si="2">G84+IFERROR(((SUM(G80*(G72-G76),G81*(G73-G77),G82*(G74-G78),G83*(G75-G79))*10^-6)*G84/G85),0)</f>
        <v>0</v>
      </c>
      <c r="H86" s="298">
        <f t="shared" si="2"/>
        <v>0</v>
      </c>
      <c r="I86" s="298">
        <f t="shared" si="2"/>
        <v>0</v>
      </c>
      <c r="J86" s="298">
        <f t="shared" si="2"/>
        <v>0</v>
      </c>
      <c r="K86" s="428"/>
      <c r="L86" s="384"/>
    </row>
    <row r="87" spans="1:15" ht="14">
      <c r="A87" s="433"/>
      <c r="B87" s="434"/>
      <c r="C87" s="434"/>
      <c r="D87" s="434"/>
      <c r="E87" s="435"/>
      <c r="F87" s="436"/>
      <c r="G87" s="436"/>
      <c r="H87" s="437"/>
      <c r="I87" s="437"/>
      <c r="J87" s="437"/>
      <c r="K87" s="438"/>
    </row>
    <row r="88" spans="1:15" ht="14">
      <c r="A88" s="144"/>
      <c r="B88" s="121"/>
      <c r="C88" s="121"/>
      <c r="D88" s="121"/>
      <c r="E88" s="108"/>
      <c r="F88" s="134"/>
      <c r="G88" s="134"/>
      <c r="H88" s="135"/>
      <c r="I88" s="135"/>
      <c r="J88" s="135"/>
      <c r="M88" s="392"/>
      <c r="N88" s="384"/>
    </row>
    <row r="89" spans="1:15" ht="14.5" thickBot="1">
      <c r="A89" s="144"/>
      <c r="B89" s="121"/>
      <c r="C89" s="121"/>
      <c r="E89" s="108"/>
      <c r="F89" s="134"/>
      <c r="G89" s="134"/>
      <c r="H89" s="135"/>
      <c r="I89" s="135"/>
      <c r="J89" s="135"/>
    </row>
    <row r="90" spans="1:15" ht="14">
      <c r="A90" s="148"/>
      <c r="B90" s="114"/>
      <c r="C90" s="114"/>
      <c r="D90" s="114"/>
      <c r="E90" s="116"/>
      <c r="F90" s="117"/>
      <c r="G90" s="117"/>
      <c r="H90" s="118"/>
      <c r="I90" s="118"/>
      <c r="J90" s="118"/>
      <c r="K90" s="143"/>
    </row>
    <row r="91" spans="1:15" ht="14">
      <c r="A91" s="120" t="s">
        <v>361</v>
      </c>
      <c r="E91" s="108"/>
      <c r="F91" s="134"/>
      <c r="G91" s="134"/>
      <c r="H91" s="135"/>
      <c r="I91" s="135"/>
      <c r="J91" s="135"/>
      <c r="K91" s="421"/>
    </row>
    <row r="92" spans="1:15">
      <c r="A92" s="124"/>
      <c r="K92" s="421"/>
    </row>
    <row r="93" spans="1:15" ht="16.5" customHeight="1">
      <c r="A93" s="124"/>
      <c r="H93" s="149"/>
      <c r="K93" s="417"/>
    </row>
    <row r="94" spans="1:15" ht="21.4" customHeight="1">
      <c r="A94" s="145" t="s">
        <v>362</v>
      </c>
      <c r="B94" s="110" t="s">
        <v>363</v>
      </c>
      <c r="C94" s="121" t="s">
        <v>364</v>
      </c>
      <c r="D94" s="121" t="s">
        <v>135</v>
      </c>
      <c r="E94" s="108"/>
      <c r="F94" s="308">
        <v>0</v>
      </c>
      <c r="G94" s="308">
        <v>0</v>
      </c>
      <c r="H94" s="308">
        <v>0</v>
      </c>
      <c r="I94" s="308">
        <v>0</v>
      </c>
      <c r="J94" s="308">
        <v>0</v>
      </c>
      <c r="K94" s="420" t="s">
        <v>353</v>
      </c>
      <c r="M94" s="393"/>
    </row>
    <row r="95" spans="1:15" ht="28">
      <c r="A95" s="145" t="s">
        <v>365</v>
      </c>
      <c r="B95" s="110" t="s">
        <v>363</v>
      </c>
      <c r="C95" s="121" t="s">
        <v>364</v>
      </c>
      <c r="D95" s="121" t="s">
        <v>135</v>
      </c>
      <c r="E95" s="108"/>
      <c r="F95" s="308">
        <v>0</v>
      </c>
      <c r="G95" s="308">
        <v>0</v>
      </c>
      <c r="H95" s="308">
        <v>0</v>
      </c>
      <c r="I95" s="308">
        <v>0</v>
      </c>
      <c r="J95" s="308">
        <v>0</v>
      </c>
      <c r="K95" s="420" t="s">
        <v>353</v>
      </c>
      <c r="M95" s="393"/>
    </row>
    <row r="96" spans="1:15" ht="28.9" customHeight="1">
      <c r="A96" s="145" t="s">
        <v>366</v>
      </c>
      <c r="C96" s="121" t="s">
        <v>364</v>
      </c>
      <c r="D96" s="121" t="s">
        <v>135</v>
      </c>
      <c r="E96" s="108"/>
      <c r="F96" s="551" cm="1">
        <f t="array" ref="F96">SUMPRODUCT(('License Values Data Table'!E$2:E$897)*('License Values Data Table'!$D$2:$D$897=$A$2)*('License Values Data Table'!$A$2:$A$897=$A96))</f>
        <v>0</v>
      </c>
      <c r="G96" s="552"/>
      <c r="H96" s="552"/>
      <c r="I96" s="552"/>
      <c r="J96" s="553"/>
      <c r="K96" s="467"/>
      <c r="M96" s="393"/>
    </row>
    <row r="97" spans="1:13" ht="19.149999999999999" customHeight="1">
      <c r="A97" s="145"/>
      <c r="C97" s="121"/>
      <c r="D97" s="121"/>
      <c r="E97" s="108"/>
      <c r="F97" s="554" t="b">
        <f>SUM(F94:J95)&lt;=F96</f>
        <v>1</v>
      </c>
      <c r="G97" s="555"/>
      <c r="H97" s="555"/>
      <c r="I97" s="555"/>
      <c r="J97" s="556"/>
      <c r="K97" s="467"/>
      <c r="M97" s="393"/>
    </row>
    <row r="98" spans="1:13" ht="14">
      <c r="A98" s="145"/>
      <c r="C98" s="121"/>
      <c r="D98" s="121"/>
      <c r="E98" s="108"/>
      <c r="F98" s="457"/>
      <c r="G98" s="457"/>
      <c r="H98" s="457"/>
      <c r="I98" s="457"/>
      <c r="J98" s="457"/>
      <c r="K98" s="420"/>
      <c r="M98" s="393"/>
    </row>
    <row r="99" spans="1:13" ht="28">
      <c r="A99" s="145" t="s">
        <v>134</v>
      </c>
      <c r="B99" s="110" t="s">
        <v>367</v>
      </c>
      <c r="C99" s="121" t="s">
        <v>364</v>
      </c>
      <c r="D99" s="121" t="s">
        <v>135</v>
      </c>
      <c r="E99" s="108"/>
      <c r="F99" s="333" cm="1">
        <f t="array" ref="F99">SUMPRODUCT(('License Values Data Table'!F$2:F$897)*('License Values Data Table'!$D$2:$D$897=$A$2)*('License Values Data Table'!$A$2:$A$897=$A99))</f>
        <v>0</v>
      </c>
      <c r="G99" s="333" cm="1">
        <f t="array" ref="G99">SUMPRODUCT(('License Values Data Table'!G$2:G$897)*('License Values Data Table'!$D$2:$D$897=$A$2)*('License Values Data Table'!$A$2:$A$897=$A99))</f>
        <v>0</v>
      </c>
      <c r="H99" s="333" cm="1">
        <f t="array" ref="H99">SUMPRODUCT(('License Values Data Table'!H$2:H$897)*('License Values Data Table'!$D$2:$D$897=$A$2)*('License Values Data Table'!$A$2:$A$897=$A99))</f>
        <v>0</v>
      </c>
      <c r="I99" s="333" cm="1">
        <f t="array" ref="I99">SUMPRODUCT(('License Values Data Table'!I$2:I$897)*('License Values Data Table'!$D$2:$D$897=$A$2)*('License Values Data Table'!$A$2:$A$897=$A99))</f>
        <v>0</v>
      </c>
      <c r="J99" s="333" cm="1">
        <f t="array" ref="J99">SUMPRODUCT(('License Values Data Table'!J$2:J$897)*('License Values Data Table'!$D$2:$D$897=$A$2)*('License Values Data Table'!$A$2:$A$897=$A99))</f>
        <v>0</v>
      </c>
      <c r="K99" s="421"/>
      <c r="M99" s="393"/>
    </row>
    <row r="100" spans="1:13" ht="31" customHeight="1">
      <c r="A100" s="145" t="s">
        <v>136</v>
      </c>
      <c r="B100" s="110" t="s">
        <v>367</v>
      </c>
      <c r="C100" s="121" t="s">
        <v>364</v>
      </c>
      <c r="D100" s="121" t="s">
        <v>135</v>
      </c>
      <c r="E100" s="108"/>
      <c r="F100" s="456" cm="1">
        <f t="array" ref="F100">SUMPRODUCT(('License Values Data Table'!F$2:F$897)*('License Values Data Table'!$D$2:$D$897=$A$2)*('License Values Data Table'!$A$2:$A$897=$A100))</f>
        <v>0</v>
      </c>
      <c r="G100" s="456" cm="1">
        <f t="array" ref="G100">SUMPRODUCT(('License Values Data Table'!G$2:G$897)*('License Values Data Table'!$D$2:$D$897=$A$2)*('License Values Data Table'!$A$2:$A$897=$A100))</f>
        <v>0</v>
      </c>
      <c r="H100" s="456" cm="1">
        <f t="array" ref="H100">SUMPRODUCT(('License Values Data Table'!H$2:H$897)*('License Values Data Table'!$D$2:$D$897=$A$2)*('License Values Data Table'!$A$2:$A$897=$A100))</f>
        <v>0</v>
      </c>
      <c r="I100" s="456" cm="1">
        <f t="array" ref="I100">SUMPRODUCT(('License Values Data Table'!I$2:I$897)*('License Values Data Table'!$D$2:$D$897=$A$2)*('License Values Data Table'!$A$2:$A$897=$A100))</f>
        <v>0</v>
      </c>
      <c r="J100" s="456" cm="1">
        <f t="array" ref="J100">SUMPRODUCT(('License Values Data Table'!J$2:J$897)*('License Values Data Table'!$D$2:$D$897=$A$2)*('License Values Data Table'!$A$2:$A$897=$A100))</f>
        <v>0</v>
      </c>
      <c r="K100" s="421"/>
      <c r="M100" s="393"/>
    </row>
    <row r="101" spans="1:13" ht="22.9" customHeight="1">
      <c r="A101" s="145" t="s">
        <v>137</v>
      </c>
      <c r="B101" s="110" t="s">
        <v>368</v>
      </c>
      <c r="C101" s="121" t="s">
        <v>364</v>
      </c>
      <c r="D101" s="121" t="s">
        <v>138</v>
      </c>
      <c r="E101" s="108"/>
      <c r="F101" s="456" cm="1">
        <f t="array" ref="F101">SUMPRODUCT(('License Values Data Table'!F$2:F$897)*('License Values Data Table'!$D$2:$D$897=$A$2)*('License Values Data Table'!$A$2:$A$897=$A101))</f>
        <v>0</v>
      </c>
      <c r="G101" s="456" cm="1">
        <f t="array" ref="G101">SUMPRODUCT(('License Values Data Table'!G$2:G$897)*('License Values Data Table'!$D$2:$D$897=$A$2)*('License Values Data Table'!$A$2:$A$897=$A101))</f>
        <v>0</v>
      </c>
      <c r="H101" s="456" cm="1">
        <f t="array" ref="H101">SUMPRODUCT(('License Values Data Table'!H$2:H$897)*('License Values Data Table'!$D$2:$D$897=$A$2)*('License Values Data Table'!$A$2:$A$897=$A101))</f>
        <v>0</v>
      </c>
      <c r="I101" s="456" cm="1">
        <f t="array" ref="I101">SUMPRODUCT(('License Values Data Table'!I$2:I$897)*('License Values Data Table'!$D$2:$D$897=$A$2)*('License Values Data Table'!$A$2:$A$897=$A101))</f>
        <v>0</v>
      </c>
      <c r="J101" s="456" cm="1">
        <f t="array" ref="J101">SUMPRODUCT(('License Values Data Table'!J$2:J$897)*('License Values Data Table'!$D$2:$D$897=$A$2)*('License Values Data Table'!$A$2:$A$897=$A101))</f>
        <v>0</v>
      </c>
      <c r="K101" s="420" t="s">
        <v>369</v>
      </c>
      <c r="M101" s="393"/>
    </row>
    <row r="102" spans="1:13" ht="29.25" customHeight="1">
      <c r="A102" s="145" t="s">
        <v>139</v>
      </c>
      <c r="B102" s="110" t="s">
        <v>368</v>
      </c>
      <c r="C102" s="121" t="s">
        <v>364</v>
      </c>
      <c r="D102" s="121" t="s">
        <v>138</v>
      </c>
      <c r="E102" s="108"/>
      <c r="F102" s="456" cm="1">
        <f t="array" ref="F102">SUMPRODUCT(('License Values Data Table'!F$2:F$897)*('License Values Data Table'!$D$2:$D$897=$A$2)*('License Values Data Table'!$A$2:$A$897=$A102))</f>
        <v>0</v>
      </c>
      <c r="G102" s="456" cm="1">
        <f t="array" ref="G102">SUMPRODUCT(('License Values Data Table'!G$2:G$897)*('License Values Data Table'!$D$2:$D$897=$A$2)*('License Values Data Table'!$A$2:$A$897=$A102))</f>
        <v>0</v>
      </c>
      <c r="H102" s="456" cm="1">
        <f t="array" ref="H102">SUMPRODUCT(('License Values Data Table'!H$2:H$897)*('License Values Data Table'!$D$2:$D$897=$A$2)*('License Values Data Table'!$A$2:$A$897=$A102))</f>
        <v>0</v>
      </c>
      <c r="I102" s="456" cm="1">
        <f t="array" ref="I102">SUMPRODUCT(('License Values Data Table'!I$2:I$897)*('License Values Data Table'!$D$2:$D$897=$A$2)*('License Values Data Table'!$A$2:$A$897=$A102))</f>
        <v>0</v>
      </c>
      <c r="J102" s="456" cm="1">
        <f t="array" ref="J102">SUMPRODUCT(('License Values Data Table'!J$2:J$897)*('License Values Data Table'!$D$2:$D$897=$A$2)*('License Values Data Table'!$A$2:$A$897=$A102))</f>
        <v>0</v>
      </c>
      <c r="K102" s="420" t="s">
        <v>369</v>
      </c>
      <c r="M102" s="393"/>
    </row>
    <row r="103" spans="1:13" ht="19.5" customHeight="1">
      <c r="A103" s="124" t="s">
        <v>140</v>
      </c>
      <c r="B103" s="110" t="s">
        <v>370</v>
      </c>
      <c r="C103" s="121" t="s">
        <v>364</v>
      </c>
      <c r="D103" s="121" t="s">
        <v>371</v>
      </c>
      <c r="E103" s="108"/>
      <c r="F103" s="333" cm="1">
        <f t="array" ref="F103">SUMPRODUCT(('License Values Data Table'!F$2:F$897)*('License Values Data Table'!$D$2:$D$897=$A$2)*('License Values Data Table'!$A$2:$A$897=$A103))</f>
        <v>0</v>
      </c>
      <c r="G103" s="333" cm="1">
        <f t="array" ref="G103">SUMPRODUCT(('License Values Data Table'!G$2:G$897)*('License Values Data Table'!$D$2:$D$897=$A$2)*('License Values Data Table'!$A$2:$A$897=$A103))</f>
        <v>0</v>
      </c>
      <c r="H103" s="333" cm="1">
        <f t="array" ref="H103">SUMPRODUCT(('License Values Data Table'!H$2:H$897)*('License Values Data Table'!$D$2:$D$897=$A$2)*('License Values Data Table'!$A$2:$A$897=$A103))</f>
        <v>0</v>
      </c>
      <c r="I103" s="333" cm="1">
        <f t="array" ref="I103">SUMPRODUCT(('License Values Data Table'!I$2:I$897)*('License Values Data Table'!$D$2:$D$897=$A$2)*('License Values Data Table'!$A$2:$A$897=$A103))</f>
        <v>0</v>
      </c>
      <c r="J103" s="333" cm="1">
        <f t="array" ref="J103">SUMPRODUCT(('License Values Data Table'!J$2:J$897)*('License Values Data Table'!$D$2:$D$897=$A$2)*('License Values Data Table'!$A$2:$A$897=$A103))</f>
        <v>0</v>
      </c>
      <c r="K103" s="421"/>
      <c r="M103" s="393"/>
    </row>
    <row r="104" spans="1:13" ht="18.75" customHeight="1">
      <c r="A104" s="124" t="s">
        <v>142</v>
      </c>
      <c r="B104" s="110" t="s">
        <v>143</v>
      </c>
      <c r="C104" s="121" t="s">
        <v>364</v>
      </c>
      <c r="D104" s="121" t="s">
        <v>371</v>
      </c>
      <c r="E104" s="108"/>
      <c r="F104" s="333" cm="1">
        <f t="array" ref="F104">SUMPRODUCT(('License Values Data Table'!F$2:F$897)*('License Values Data Table'!$D$2:$D$897=$A$2)*('License Values Data Table'!$A$2:$A$897=$A104))</f>
        <v>0</v>
      </c>
      <c r="G104" s="333" cm="1">
        <f t="array" ref="G104">SUMPRODUCT(('License Values Data Table'!G$2:G$897)*('License Values Data Table'!$D$2:$D$897=$A$2)*('License Values Data Table'!$A$2:$A$897=$A104))</f>
        <v>0</v>
      </c>
      <c r="H104" s="333" cm="1">
        <f t="array" ref="H104">SUMPRODUCT(('License Values Data Table'!H$2:H$897)*('License Values Data Table'!$D$2:$D$897=$A$2)*('License Values Data Table'!$A$2:$A$897=$A104))</f>
        <v>0</v>
      </c>
      <c r="I104" s="333" cm="1">
        <f t="array" ref="I104">SUMPRODUCT(('License Values Data Table'!I$2:I$897)*('License Values Data Table'!$D$2:$D$897=$A$2)*('License Values Data Table'!$A$2:$A$897=$A104))</f>
        <v>0</v>
      </c>
      <c r="J104" s="333" cm="1">
        <f t="array" ref="J104">SUMPRODUCT(('License Values Data Table'!J$2:J$897)*('License Values Data Table'!$D$2:$D$897=$A$2)*('License Values Data Table'!$A$2:$A$897=$A104))</f>
        <v>0</v>
      </c>
      <c r="K104" s="421"/>
      <c r="M104" s="393"/>
    </row>
    <row r="105" spans="1:13" ht="22.5" customHeight="1">
      <c r="A105" s="124"/>
      <c r="B105" s="137" t="s">
        <v>372</v>
      </c>
      <c r="C105" s="131" t="s">
        <v>364</v>
      </c>
      <c r="D105" s="131" t="s">
        <v>100</v>
      </c>
      <c r="E105" s="132"/>
      <c r="F105" s="298">
        <f>F103+IFERROR((((F94-F99)*F101+(F95-F100)*F102)*10^-6)*F103/F104,0)</f>
        <v>0</v>
      </c>
      <c r="G105" s="298">
        <f>G103+IFERROR((((G94-G99)*G101+(G95-G100)*G102)*10^-6)*G103/G104,0)</f>
        <v>0</v>
      </c>
      <c r="H105" s="298">
        <f>H103+IFERROR((((H94-H99)*H101+(H95-H100)*H102)*10^-6)*H103/H104,0)</f>
        <v>0</v>
      </c>
      <c r="I105" s="298">
        <f>I103+IFERROR((((I94-I99)*I101+(I95-I100)*I102)*10^-6)*I103/I104,0)</f>
        <v>0</v>
      </c>
      <c r="J105" s="298">
        <f>J103+IFERROR((((J94-J99)*J101+(J95-J100)*J102)*10^-6)*J103/J104,0)</f>
        <v>0</v>
      </c>
      <c r="K105" s="421"/>
    </row>
    <row r="106" spans="1:13" ht="19.5" customHeight="1" thickBot="1">
      <c r="A106" s="138"/>
      <c r="B106" s="140"/>
      <c r="C106" s="140"/>
      <c r="D106" s="140"/>
      <c r="E106" s="146"/>
      <c r="F106" s="140"/>
      <c r="G106" s="147"/>
      <c r="H106" s="147"/>
      <c r="I106" s="147"/>
      <c r="J106" s="147"/>
      <c r="K106" s="468"/>
    </row>
    <row r="107" spans="1:13" ht="12" customHeight="1">
      <c r="A107" s="124"/>
      <c r="E107" s="108"/>
      <c r="F107" s="149"/>
      <c r="G107" s="135"/>
      <c r="H107" s="135"/>
      <c r="I107" s="135"/>
      <c r="J107" s="135"/>
    </row>
    <row r="108" spans="1:13" ht="14.5" thickBot="1">
      <c r="A108" s="144"/>
      <c r="E108" s="108"/>
      <c r="F108" s="154"/>
      <c r="G108" s="59"/>
      <c r="H108" s="61"/>
      <c r="I108" s="155"/>
      <c r="J108" s="135"/>
    </row>
    <row r="109" spans="1:13" ht="14">
      <c r="A109" s="148"/>
      <c r="B109" s="115"/>
      <c r="C109" s="115"/>
      <c r="D109" s="115"/>
      <c r="E109" s="116"/>
      <c r="F109" s="156"/>
      <c r="G109" s="62"/>
      <c r="H109" s="63"/>
      <c r="I109" s="157"/>
      <c r="J109" s="118"/>
      <c r="K109" s="143"/>
    </row>
    <row r="110" spans="1:13" ht="16">
      <c r="A110" s="144"/>
      <c r="B110" s="121"/>
      <c r="C110" s="121"/>
      <c r="D110" s="122"/>
      <c r="E110" s="108"/>
      <c r="G110" s="135"/>
      <c r="H110" s="135"/>
      <c r="I110" s="135"/>
      <c r="J110" s="135"/>
      <c r="K110" s="130"/>
    </row>
    <row r="111" spans="1:13" ht="38.25" customHeight="1">
      <c r="A111" s="120" t="s">
        <v>373</v>
      </c>
      <c r="E111" s="108"/>
      <c r="F111" s="158"/>
      <c r="G111" s="128"/>
      <c r="H111" s="128"/>
      <c r="I111" s="128"/>
      <c r="J111" s="128"/>
      <c r="K111" s="130"/>
    </row>
    <row r="112" spans="1:13" ht="19.5" customHeight="1">
      <c r="A112" s="121"/>
      <c r="B112" s="121" t="s">
        <v>374</v>
      </c>
      <c r="C112" s="121" t="s">
        <v>375</v>
      </c>
      <c r="D112" s="121" t="s">
        <v>100</v>
      </c>
      <c r="E112" s="108"/>
      <c r="F112" s="293">
        <f>F124</f>
        <v>0</v>
      </c>
      <c r="G112" s="293">
        <f t="shared" ref="G112:J112" si="3">G124</f>
        <v>0</v>
      </c>
      <c r="H112" s="293">
        <f t="shared" si="3"/>
        <v>0</v>
      </c>
      <c r="I112" s="293">
        <f t="shared" si="3"/>
        <v>0</v>
      </c>
      <c r="J112" s="293">
        <f t="shared" si="3"/>
        <v>0</v>
      </c>
      <c r="K112" s="130"/>
    </row>
    <row r="113" spans="1:19" ht="18" customHeight="1">
      <c r="A113" s="144"/>
      <c r="B113" s="121" t="s">
        <v>376</v>
      </c>
      <c r="C113" s="121" t="s">
        <v>375</v>
      </c>
      <c r="D113" s="121" t="s">
        <v>100</v>
      </c>
      <c r="E113" s="108"/>
      <c r="F113" s="293">
        <f>F131</f>
        <v>0</v>
      </c>
      <c r="G113" s="293">
        <f t="shared" ref="G113:J113" si="4">G131</f>
        <v>0</v>
      </c>
      <c r="H113" s="293">
        <f t="shared" si="4"/>
        <v>0</v>
      </c>
      <c r="I113" s="293">
        <f t="shared" si="4"/>
        <v>0</v>
      </c>
      <c r="J113" s="293">
        <f t="shared" si="4"/>
        <v>0</v>
      </c>
      <c r="K113" s="130"/>
    </row>
    <row r="114" spans="1:19" ht="17.25" customHeight="1">
      <c r="A114" s="144"/>
      <c r="B114" s="121" t="s">
        <v>377</v>
      </c>
      <c r="C114" s="121" t="s">
        <v>375</v>
      </c>
      <c r="D114" s="121" t="s">
        <v>100</v>
      </c>
      <c r="E114" s="108"/>
      <c r="F114" s="293">
        <f>F140</f>
        <v>0</v>
      </c>
      <c r="G114" s="293">
        <f t="shared" ref="G114:J114" si="5">G140</f>
        <v>0</v>
      </c>
      <c r="H114" s="293">
        <f t="shared" si="5"/>
        <v>0</v>
      </c>
      <c r="I114" s="293">
        <f t="shared" si="5"/>
        <v>0</v>
      </c>
      <c r="J114" s="293">
        <f t="shared" si="5"/>
        <v>0</v>
      </c>
      <c r="K114" s="130"/>
    </row>
    <row r="115" spans="1:19" ht="17.25" customHeight="1">
      <c r="A115" s="144"/>
      <c r="B115" s="131" t="s">
        <v>378</v>
      </c>
      <c r="C115" s="131" t="s">
        <v>375</v>
      </c>
      <c r="D115" s="131" t="s">
        <v>100</v>
      </c>
      <c r="E115" s="108"/>
      <c r="F115" s="298">
        <f>F112-F113-F114</f>
        <v>0</v>
      </c>
      <c r="G115" s="298">
        <f t="shared" ref="G115:J115" si="6">G112-G113-G114</f>
        <v>0</v>
      </c>
      <c r="H115" s="298">
        <f t="shared" si="6"/>
        <v>0</v>
      </c>
      <c r="I115" s="298">
        <f t="shared" si="6"/>
        <v>0</v>
      </c>
      <c r="J115" s="298">
        <f t="shared" si="6"/>
        <v>0</v>
      </c>
      <c r="K115" s="130"/>
    </row>
    <row r="116" spans="1:19" ht="19.5" customHeight="1">
      <c r="A116" s="144"/>
      <c r="B116" s="121"/>
      <c r="C116" s="121"/>
      <c r="D116" s="121"/>
      <c r="E116" s="108"/>
      <c r="F116" s="128"/>
      <c r="G116" s="128"/>
      <c r="H116" s="128"/>
      <c r="I116" s="128"/>
      <c r="J116" s="128"/>
      <c r="K116" s="130"/>
    </row>
    <row r="117" spans="1:19" ht="19.5" customHeight="1">
      <c r="A117" s="144"/>
      <c r="B117" s="121"/>
      <c r="C117" s="121"/>
      <c r="D117" s="121"/>
      <c r="E117" s="108"/>
      <c r="F117" s="128"/>
      <c r="G117" s="128"/>
      <c r="H117" s="128"/>
      <c r="I117" s="128"/>
      <c r="J117" s="128"/>
      <c r="K117" s="130"/>
    </row>
    <row r="118" spans="1:19" ht="14">
      <c r="A118" s="144"/>
      <c r="B118" s="121"/>
      <c r="C118" s="121"/>
      <c r="D118" s="121"/>
      <c r="E118" s="108"/>
      <c r="F118" s="128"/>
      <c r="G118" s="128"/>
      <c r="H118" s="128"/>
      <c r="I118" s="128"/>
      <c r="J118" s="128"/>
      <c r="K118" s="130"/>
    </row>
    <row r="119" spans="1:19" ht="14">
      <c r="A119" s="144"/>
      <c r="B119" s="121"/>
      <c r="C119" s="121"/>
      <c r="D119" s="121"/>
      <c r="E119" s="108"/>
      <c r="F119" s="128"/>
      <c r="G119" s="128"/>
      <c r="H119" s="128"/>
      <c r="I119" s="128"/>
      <c r="J119" s="128"/>
      <c r="K119" s="130"/>
    </row>
    <row r="120" spans="1:19" ht="19.5" customHeight="1">
      <c r="A120" s="124" t="s">
        <v>379</v>
      </c>
      <c r="B120" s="121" t="s">
        <v>149</v>
      </c>
      <c r="C120" s="121" t="s">
        <v>375</v>
      </c>
      <c r="D120" s="121" t="s">
        <v>380</v>
      </c>
      <c r="E120" s="108"/>
      <c r="F120" s="293" cm="1">
        <f t="array" ref="F120">SUMPRODUCT(('License Values Data Table'!F$2:F$897)*('License Values Data Table'!$D$2:$D$897=$A$2)*('License Values Data Table'!$B$2:$B$897=$B120))</f>
        <v>0</v>
      </c>
      <c r="G120" s="293" cm="1">
        <f t="array" ref="G120">SUMPRODUCT(('License Values Data Table'!G$2:G$897)*('License Values Data Table'!$D$2:$D$897=$A$2)*('License Values Data Table'!$B$2:$B$897=$B120))</f>
        <v>0</v>
      </c>
      <c r="H120" s="293" cm="1">
        <f t="array" ref="H120">SUMPRODUCT(('License Values Data Table'!H$2:H$897)*('License Values Data Table'!$D$2:$D$897=$A$2)*('License Values Data Table'!$B$2:$B$897=$B120))</f>
        <v>0</v>
      </c>
      <c r="I120" s="293" cm="1">
        <f t="array" ref="I120">SUMPRODUCT(('License Values Data Table'!I$2:I$897)*('License Values Data Table'!$D$2:$D$897=$A$2)*('License Values Data Table'!$B$2:$B$897=$B120))</f>
        <v>0</v>
      </c>
      <c r="J120" s="293" cm="1">
        <f t="array" ref="J120">SUMPRODUCT(('License Values Data Table'!J$2:J$897)*('License Values Data Table'!$D$2:$D$897=$A$2)*('License Values Data Table'!$B$2:$B$897=$B120))</f>
        <v>0</v>
      </c>
      <c r="K120" s="130"/>
    </row>
    <row r="121" spans="1:19" ht="20.25" customHeight="1">
      <c r="A121" s="124" t="s">
        <v>381</v>
      </c>
      <c r="B121" s="121" t="s">
        <v>152</v>
      </c>
      <c r="C121" s="121" t="s">
        <v>375</v>
      </c>
      <c r="D121" s="121" t="s">
        <v>122</v>
      </c>
      <c r="F121" s="293" cm="1">
        <f t="array" ref="F121">SUMPRODUCT(('License Values Data Table'!F$2:F$897)*('License Values Data Table'!$D$2:$D$897=$A$2)*('License Values Data Table'!$B$2:$B$897=$B121))</f>
        <v>0</v>
      </c>
      <c r="G121" s="293" cm="1">
        <f t="array" ref="G121">SUMPRODUCT(('License Values Data Table'!G$2:G$897)*('License Values Data Table'!$D$2:$D$897=$A$2)*('License Values Data Table'!$B$2:$B$897=$B121))</f>
        <v>0</v>
      </c>
      <c r="H121" s="293" cm="1">
        <f t="array" ref="H121">SUMPRODUCT(('License Values Data Table'!H$2:H$897)*('License Values Data Table'!$D$2:$D$897=$A$2)*('License Values Data Table'!$B$2:$B$897=$B121))</f>
        <v>0</v>
      </c>
      <c r="I121" s="293" cm="1">
        <f t="array" ref="I121">SUMPRODUCT(('License Values Data Table'!I$2:I$897)*('License Values Data Table'!$D$2:$D$897=$A$2)*('License Values Data Table'!$B$2:$B$897=$B121))</f>
        <v>0</v>
      </c>
      <c r="J121" s="293" cm="1">
        <f t="array" ref="J121">SUMPRODUCT(('License Values Data Table'!J$2:J$897)*('License Values Data Table'!$D$2:$D$897=$A$2)*('License Values Data Table'!$B$2:$B$897=$B121))</f>
        <v>0</v>
      </c>
      <c r="K121" s="420" t="s">
        <v>382</v>
      </c>
    </row>
    <row r="122" spans="1:19" ht="21.4" customHeight="1">
      <c r="A122" s="124" t="s">
        <v>383</v>
      </c>
      <c r="B122" s="121" t="s">
        <v>154</v>
      </c>
      <c r="C122" s="121" t="s">
        <v>375</v>
      </c>
      <c r="D122" s="121" t="s">
        <v>380</v>
      </c>
      <c r="F122" s="293" cm="1">
        <f t="array" ref="F122">SUMPRODUCT(('License Values Data Table'!F$2:F$897)*('License Values Data Table'!$D$2:$D$897=$A$2)*('License Values Data Table'!$B$2:$B$897=$B122))</f>
        <v>0</v>
      </c>
      <c r="G122" s="293" cm="1">
        <f t="array" ref="G122">SUMPRODUCT(('License Values Data Table'!G$2:G$897)*('License Values Data Table'!$D$2:$D$897=$A$2)*('License Values Data Table'!$B$2:$B$897=$B122))</f>
        <v>0</v>
      </c>
      <c r="H122" s="293" cm="1">
        <f t="array" ref="H122">SUMPRODUCT(('License Values Data Table'!H$2:H$897)*('License Values Data Table'!$D$2:$D$897=$A$2)*('License Values Data Table'!$B$2:$B$897=$B122))</f>
        <v>0</v>
      </c>
      <c r="I122" s="293" cm="1">
        <f t="array" ref="I122">SUMPRODUCT(('License Values Data Table'!I$2:I$897)*('License Values Data Table'!$D$2:$D$897=$A$2)*('License Values Data Table'!$B$2:$B$897=$B122))</f>
        <v>0</v>
      </c>
      <c r="J122" s="293" cm="1">
        <f t="array" ref="J122">SUMPRODUCT(('License Values Data Table'!J$2:J$897)*('License Values Data Table'!$D$2:$D$897=$A$2)*('License Values Data Table'!$B$2:$B$897=$B122))</f>
        <v>0</v>
      </c>
      <c r="K122" s="130"/>
    </row>
    <row r="123" spans="1:19" ht="21.4" customHeight="1">
      <c r="A123" s="124" t="s">
        <v>384</v>
      </c>
      <c r="B123" s="121" t="s">
        <v>156</v>
      </c>
      <c r="C123" s="121" t="s">
        <v>375</v>
      </c>
      <c r="D123" s="121" t="s">
        <v>122</v>
      </c>
      <c r="F123" s="293" cm="1">
        <f t="array" ref="F123">SUMPRODUCT(('License Values Data Table'!F$2:F$897)*('License Values Data Table'!$D$2:$D$897=$A$2)*('License Values Data Table'!$B$2:$B$897=$B123))</f>
        <v>0</v>
      </c>
      <c r="G123" s="293" cm="1">
        <f t="array" ref="G123">SUMPRODUCT(('License Values Data Table'!G$2:G$897)*('License Values Data Table'!$D$2:$D$897=$A$2)*('License Values Data Table'!$B$2:$B$897=$B123))</f>
        <v>0</v>
      </c>
      <c r="H123" s="293" cm="1">
        <f t="array" ref="H123">SUMPRODUCT(('License Values Data Table'!H$2:H$897)*('License Values Data Table'!$D$2:$D$897=$A$2)*('License Values Data Table'!$B$2:$B$897=$B123))</f>
        <v>0</v>
      </c>
      <c r="I123" s="293" cm="1">
        <f t="array" ref="I123">SUMPRODUCT(('License Values Data Table'!I$2:I$897)*('License Values Data Table'!$D$2:$D$897=$A$2)*('License Values Data Table'!$B$2:$B$897=$B123))</f>
        <v>0</v>
      </c>
      <c r="J123" s="293" cm="1">
        <f t="array" ref="J123">SUMPRODUCT(('License Values Data Table'!J$2:J$897)*('License Values Data Table'!$D$2:$D$897=$A$2)*('License Values Data Table'!$B$2:$B$897=$B123))</f>
        <v>0</v>
      </c>
      <c r="K123" s="420" t="s">
        <v>385</v>
      </c>
    </row>
    <row r="124" spans="1:19" ht="21" customHeight="1">
      <c r="A124" s="124"/>
      <c r="B124" s="121" t="s">
        <v>374</v>
      </c>
      <c r="C124" s="121" t="s">
        <v>375</v>
      </c>
      <c r="D124" s="121" t="s">
        <v>100</v>
      </c>
      <c r="F124" s="298">
        <f>(F120*F121*10^-6)+(F122*F123*10^-6)</f>
        <v>0</v>
      </c>
      <c r="G124" s="298">
        <f t="shared" ref="G124:J124" si="7">(G120*G121*10^-6)+(G122*G123*10^-6)</f>
        <v>0</v>
      </c>
      <c r="H124" s="298">
        <f t="shared" si="7"/>
        <v>0</v>
      </c>
      <c r="I124" s="298">
        <f t="shared" si="7"/>
        <v>0</v>
      </c>
      <c r="J124" s="298">
        <f t="shared" si="7"/>
        <v>0</v>
      </c>
      <c r="K124" s="130"/>
    </row>
    <row r="125" spans="1:19" ht="16.5" customHeight="1">
      <c r="A125" s="124"/>
      <c r="B125" s="121"/>
      <c r="C125" s="121"/>
      <c r="D125" s="121"/>
      <c r="F125" s="135"/>
      <c r="G125" s="135"/>
      <c r="H125" s="135"/>
      <c r="I125" s="135"/>
      <c r="J125" s="135"/>
      <c r="K125" s="130"/>
    </row>
    <row r="126" spans="1:19" ht="16.5" customHeight="1">
      <c r="A126" s="124"/>
      <c r="B126" s="121"/>
      <c r="C126" s="121"/>
      <c r="D126" s="121"/>
      <c r="F126" s="135"/>
      <c r="G126" s="135"/>
      <c r="H126" s="135"/>
      <c r="I126" s="135"/>
      <c r="J126" s="135"/>
      <c r="K126" s="130"/>
      <c r="S126" s="110"/>
    </row>
    <row r="127" spans="1:19" ht="16.5" customHeight="1">
      <c r="A127" s="124"/>
      <c r="B127" s="121"/>
      <c r="C127" s="121"/>
      <c r="D127" s="121"/>
      <c r="F127" s="135"/>
      <c r="G127" s="135"/>
      <c r="H127" s="135"/>
      <c r="I127" s="135"/>
      <c r="J127" s="135"/>
      <c r="K127" s="421"/>
      <c r="S127" s="110"/>
    </row>
    <row r="128" spans="1:19" ht="22.5" customHeight="1">
      <c r="A128" s="124" t="s">
        <v>384</v>
      </c>
      <c r="B128" s="121" t="s">
        <v>156</v>
      </c>
      <c r="C128" s="121" t="s">
        <v>375</v>
      </c>
      <c r="D128" s="121" t="s">
        <v>100</v>
      </c>
      <c r="F128" s="293" cm="1">
        <f t="array" ref="F128">SUMPRODUCT(('License Values Data Table'!F$2:F$897)*('License Values Data Table'!$D$2:$D$897=$A$2)*('License Values Data Table'!$B$2:$B$897=$B128))</f>
        <v>0</v>
      </c>
      <c r="G128" s="293" cm="1">
        <f t="array" ref="G128">SUMPRODUCT(('License Values Data Table'!G$2:G$897)*('License Values Data Table'!$D$2:$D$897=$A$2)*('License Values Data Table'!$B$2:$B$897=$B128))</f>
        <v>0</v>
      </c>
      <c r="H128" s="293" cm="1">
        <f t="array" ref="H128">SUMPRODUCT(('License Values Data Table'!H$2:H$897)*('License Values Data Table'!$D$2:$D$897=$A$2)*('License Values Data Table'!$B$2:$B$897=$B128))</f>
        <v>0</v>
      </c>
      <c r="I128" s="293" cm="1">
        <f t="array" ref="I128">SUMPRODUCT(('License Values Data Table'!I$2:I$897)*('License Values Data Table'!$D$2:$D$897=$A$2)*('License Values Data Table'!$B$2:$B$897=$B128))</f>
        <v>0</v>
      </c>
      <c r="J128" s="293" cm="1">
        <f t="array" ref="J128">SUMPRODUCT(('License Values Data Table'!J$2:J$897)*('License Values Data Table'!$D$2:$D$897=$A$2)*('License Values Data Table'!$B$2:$B$897=$B128))</f>
        <v>0</v>
      </c>
      <c r="K128" s="420" t="s">
        <v>385</v>
      </c>
    </row>
    <row r="129" spans="1:11" ht="18" customHeight="1">
      <c r="A129" s="124" t="s">
        <v>383</v>
      </c>
      <c r="B129" s="121" t="s">
        <v>154</v>
      </c>
      <c r="C129" s="121" t="s">
        <v>375</v>
      </c>
      <c r="D129" s="121" t="s">
        <v>380</v>
      </c>
      <c r="F129" s="293" cm="1">
        <f t="array" ref="F129">SUMPRODUCT(('License Values Data Table'!F$2:F$897)*('License Values Data Table'!$D$2:$D$897=$A$2)*('License Values Data Table'!$B$2:$B$897=$B129))</f>
        <v>0</v>
      </c>
      <c r="G129" s="293" cm="1">
        <f t="array" ref="G129">SUMPRODUCT(('License Values Data Table'!G$2:G$897)*('License Values Data Table'!$D$2:$D$897=$A$2)*('License Values Data Table'!$B$2:$B$897=$B129))</f>
        <v>0</v>
      </c>
      <c r="H129" s="293" cm="1">
        <f t="array" ref="H129">SUMPRODUCT(('License Values Data Table'!H$2:H$897)*('License Values Data Table'!$D$2:$D$897=$A$2)*('License Values Data Table'!$B$2:$B$897=$B129))</f>
        <v>0</v>
      </c>
      <c r="I129" s="293" cm="1">
        <f t="array" ref="I129">SUMPRODUCT(('License Values Data Table'!I$2:I$897)*('License Values Data Table'!$D$2:$D$897=$A$2)*('License Values Data Table'!$B$2:$B$897=$B129))</f>
        <v>0</v>
      </c>
      <c r="J129" s="293" cm="1">
        <f t="array" ref="J129">SUMPRODUCT(('License Values Data Table'!J$2:J$897)*('License Values Data Table'!$D$2:$D$897=$A$2)*('License Values Data Table'!$B$2:$B$897=$B129))</f>
        <v>0</v>
      </c>
      <c r="K129" s="130"/>
    </row>
    <row r="130" spans="1:11" ht="21.4" customHeight="1">
      <c r="A130" s="124" t="s">
        <v>386</v>
      </c>
      <c r="B130" s="121" t="s">
        <v>387</v>
      </c>
      <c r="C130" s="121" t="s">
        <v>375</v>
      </c>
      <c r="D130" s="121" t="s">
        <v>380</v>
      </c>
      <c r="F130" s="308">
        <v>0</v>
      </c>
      <c r="G130" s="308">
        <v>0</v>
      </c>
      <c r="H130" s="308">
        <v>0</v>
      </c>
      <c r="I130" s="308">
        <v>0</v>
      </c>
      <c r="J130" s="308">
        <v>0</v>
      </c>
      <c r="K130" s="130"/>
    </row>
    <row r="131" spans="1:11" ht="19.149999999999999" customHeight="1">
      <c r="B131" s="121" t="s">
        <v>376</v>
      </c>
      <c r="C131" s="121" t="s">
        <v>375</v>
      </c>
      <c r="D131" s="121" t="s">
        <v>100</v>
      </c>
      <c r="F131" s="298">
        <f>MAX(F128*(F129-F130)*10^-6,0)</f>
        <v>0</v>
      </c>
      <c r="G131" s="298">
        <f>MAX(G128*(G129-G130)*10^-6,0)</f>
        <v>0</v>
      </c>
      <c r="H131" s="298">
        <f>MAX(H128*(H129-H130)*10^-6,0)</f>
        <v>0</v>
      </c>
      <c r="I131" s="298">
        <f>MAX(I128*(I129-I130)*10^-6,0)</f>
        <v>0</v>
      </c>
      <c r="J131" s="298">
        <f>MAX(J128*(J129-J130)*10^-6,0)</f>
        <v>0</v>
      </c>
      <c r="K131" s="130"/>
    </row>
    <row r="132" spans="1:11">
      <c r="K132" s="130"/>
    </row>
    <row r="133" spans="1:11">
      <c r="K133" s="130"/>
    </row>
    <row r="134" spans="1:11">
      <c r="K134" s="130"/>
    </row>
    <row r="135" spans="1:11">
      <c r="K135" s="130"/>
    </row>
    <row r="136" spans="1:11" ht="18.399999999999999" customHeight="1">
      <c r="K136" s="130"/>
    </row>
    <row r="137" spans="1:11" ht="20.65" customHeight="1">
      <c r="A137" s="124" t="s">
        <v>381</v>
      </c>
      <c r="B137" s="121" t="s">
        <v>152</v>
      </c>
      <c r="C137" s="121" t="s">
        <v>375</v>
      </c>
      <c r="D137" s="121" t="s">
        <v>100</v>
      </c>
      <c r="F137" s="293" cm="1">
        <f t="array" ref="F137">SUMPRODUCT(('License Values Data Table'!F$2:F$897)*('License Values Data Table'!$D$2:$D$897=$A$2)*('License Values Data Table'!$B$2:$B$897=$B137))</f>
        <v>0</v>
      </c>
      <c r="G137" s="293" cm="1">
        <f t="array" ref="G137">SUMPRODUCT(('License Values Data Table'!G$2:G$897)*('License Values Data Table'!$D$2:$D$897=$A$2)*('License Values Data Table'!$B$2:$B$897=$B137))</f>
        <v>0</v>
      </c>
      <c r="H137" s="293" cm="1">
        <f t="array" ref="H137">SUMPRODUCT(('License Values Data Table'!H$2:H$897)*('License Values Data Table'!$D$2:$D$897=$A$2)*('License Values Data Table'!$B$2:$B$897=$B137))</f>
        <v>0</v>
      </c>
      <c r="I137" s="293" cm="1">
        <f t="array" ref="I137">SUMPRODUCT(('License Values Data Table'!I$2:I$897)*('License Values Data Table'!$D$2:$D$897=$A$2)*('License Values Data Table'!$B$2:$B$897=$B137))</f>
        <v>0</v>
      </c>
      <c r="J137" s="293" cm="1">
        <f t="array" ref="J137">SUMPRODUCT(('License Values Data Table'!J$2:J$897)*('License Values Data Table'!$D$2:$D$897=$A$2)*('License Values Data Table'!$B$2:$B$897=$B137))</f>
        <v>0</v>
      </c>
      <c r="K137" s="420" t="s">
        <v>382</v>
      </c>
    </row>
    <row r="138" spans="1:11" ht="19.899999999999999" customHeight="1">
      <c r="A138" s="124" t="s">
        <v>379</v>
      </c>
      <c r="B138" s="121" t="s">
        <v>149</v>
      </c>
      <c r="C138" s="121" t="s">
        <v>375</v>
      </c>
      <c r="D138" s="121" t="s">
        <v>380</v>
      </c>
      <c r="F138" s="293" cm="1">
        <f t="array" ref="F138">SUMPRODUCT(('License Values Data Table'!F$2:F$897)*('License Values Data Table'!$D$2:$D$897=$A$2)*('License Values Data Table'!$B$2:$B$897=$B138))</f>
        <v>0</v>
      </c>
      <c r="G138" s="293" cm="1">
        <f t="array" ref="G138">SUMPRODUCT(('License Values Data Table'!G$2:G$897)*('License Values Data Table'!$D$2:$D$897=$A$2)*('License Values Data Table'!$B$2:$B$897=$B138))</f>
        <v>0</v>
      </c>
      <c r="H138" s="293" cm="1">
        <f t="array" ref="H138">SUMPRODUCT(('License Values Data Table'!H$2:H$897)*('License Values Data Table'!$D$2:$D$897=$A$2)*('License Values Data Table'!$B$2:$B$897=$B138))</f>
        <v>0</v>
      </c>
      <c r="I138" s="293" cm="1">
        <f t="array" ref="I138">SUMPRODUCT(('License Values Data Table'!I$2:I$897)*('License Values Data Table'!$D$2:$D$897=$A$2)*('License Values Data Table'!$B$2:$B$897=$B138))</f>
        <v>0</v>
      </c>
      <c r="J138" s="293" cm="1">
        <f t="array" ref="J138">SUMPRODUCT(('License Values Data Table'!J$2:J$897)*('License Values Data Table'!$D$2:$D$897=$A$2)*('License Values Data Table'!$B$2:$B$897=$B138))</f>
        <v>0</v>
      </c>
      <c r="K138" s="130"/>
    </row>
    <row r="139" spans="1:11" ht="21" customHeight="1">
      <c r="A139" s="110" t="s">
        <v>388</v>
      </c>
      <c r="B139" s="121" t="s">
        <v>389</v>
      </c>
      <c r="C139" s="121" t="s">
        <v>375</v>
      </c>
      <c r="D139" s="121" t="s">
        <v>380</v>
      </c>
      <c r="F139" s="487">
        <v>0</v>
      </c>
      <c r="G139" s="487">
        <v>0</v>
      </c>
      <c r="H139" s="487">
        <v>0</v>
      </c>
      <c r="I139" s="487">
        <v>0</v>
      </c>
      <c r="J139" s="487">
        <v>0</v>
      </c>
      <c r="K139" s="130"/>
    </row>
    <row r="140" spans="1:11" ht="17.649999999999999" customHeight="1">
      <c r="B140" s="121" t="s">
        <v>377</v>
      </c>
      <c r="C140" s="121" t="s">
        <v>375</v>
      </c>
      <c r="D140" s="121" t="s">
        <v>100</v>
      </c>
      <c r="F140" s="298">
        <f>F137*(F138-F139)*10^-6</f>
        <v>0</v>
      </c>
      <c r="G140" s="298">
        <f t="shared" ref="G140:J140" si="8">G137*(G138-G139)*10^-6</f>
        <v>0</v>
      </c>
      <c r="H140" s="298">
        <f t="shared" si="8"/>
        <v>0</v>
      </c>
      <c r="I140" s="298">
        <f t="shared" si="8"/>
        <v>0</v>
      </c>
      <c r="J140" s="298">
        <f t="shared" si="8"/>
        <v>0</v>
      </c>
      <c r="K140" s="130"/>
    </row>
    <row r="141" spans="1:11" ht="17.649999999999999" customHeight="1">
      <c r="B141" s="131"/>
      <c r="C141" s="121"/>
      <c r="D141" s="131"/>
      <c r="F141" s="128"/>
      <c r="G141" s="128"/>
      <c r="H141" s="128"/>
      <c r="I141" s="128"/>
      <c r="J141" s="128"/>
      <c r="K141" s="130"/>
    </row>
    <row r="142" spans="1:11" ht="17.649999999999999" customHeight="1">
      <c r="B142" s="131"/>
      <c r="C142" s="121"/>
      <c r="D142" s="131"/>
      <c r="F142" s="128"/>
      <c r="G142" s="128"/>
      <c r="H142" s="128"/>
      <c r="I142" s="128"/>
      <c r="J142" s="128"/>
      <c r="K142" s="130"/>
    </row>
    <row r="143" spans="1:11" ht="14">
      <c r="A143" s="131" t="s">
        <v>177</v>
      </c>
      <c r="E143" s="108"/>
      <c r="F143" s="136"/>
      <c r="G143" s="134"/>
      <c r="H143" s="135"/>
      <c r="I143" s="135"/>
      <c r="J143" s="135"/>
      <c r="K143" s="130"/>
    </row>
    <row r="144" spans="1:11" ht="14">
      <c r="A144" s="105"/>
      <c r="B144" s="106"/>
      <c r="C144" s="121"/>
      <c r="D144" s="121"/>
      <c r="E144" s="108"/>
      <c r="F144" s="127"/>
      <c r="G144" s="127"/>
      <c r="H144" s="127"/>
      <c r="I144" s="127"/>
      <c r="J144" s="127"/>
      <c r="K144" s="130"/>
    </row>
    <row r="145" spans="1:11" ht="18" customHeight="1">
      <c r="A145" s="124" t="s">
        <v>175</v>
      </c>
      <c r="B145" s="121" t="s">
        <v>178</v>
      </c>
      <c r="C145" s="121" t="s">
        <v>390</v>
      </c>
      <c r="D145" s="121" t="s">
        <v>100</v>
      </c>
      <c r="F145" s="527" cm="1">
        <f t="array" ref="F145">SUMPRODUCT(('License Values Data Table'!$E$2:$E$897)*('License Values Data Table'!$D$2:$D$897=$A$2)*('License Values Data Table'!$B$2:$B$897=$B145))/5</f>
        <v>0</v>
      </c>
      <c r="G145" s="527" cm="1">
        <f t="array" ref="G145">SUMPRODUCT(('License Values Data Table'!$E$2:$E$897)*('License Values Data Table'!$D$2:$D$897=$A$2)*('License Values Data Table'!$B$2:$B$897=$B145))/5</f>
        <v>0</v>
      </c>
      <c r="H145" s="527" cm="1">
        <f t="array" ref="H145">SUMPRODUCT(('License Values Data Table'!$E$2:$E$897)*('License Values Data Table'!$D$2:$D$897=$A$2)*('License Values Data Table'!$B$2:$B$897=$B145))/5</f>
        <v>0</v>
      </c>
      <c r="I145" s="527" cm="1">
        <f t="array" ref="I145">SUMPRODUCT(('License Values Data Table'!$E$2:$E$897)*('License Values Data Table'!$D$2:$D$897=$A$2)*('License Values Data Table'!$B$2:$B$897=$B145))/5</f>
        <v>0</v>
      </c>
      <c r="J145" s="527" cm="1">
        <f t="array" ref="J145">SUMPRODUCT(('License Values Data Table'!$E$2:$E$897)*('License Values Data Table'!$D$2:$D$897=$A$2)*('License Values Data Table'!$B$2:$B$897=$B145))/5</f>
        <v>0</v>
      </c>
      <c r="K145" s="130"/>
    </row>
    <row r="146" spans="1:11" ht="19.5" customHeight="1">
      <c r="A146" s="124" t="s">
        <v>329</v>
      </c>
      <c r="B146" s="121" t="s">
        <v>391</v>
      </c>
      <c r="C146" s="121" t="s">
        <v>390</v>
      </c>
      <c r="D146" s="121" t="s">
        <v>100</v>
      </c>
      <c r="F146" s="487">
        <v>0</v>
      </c>
      <c r="G146" s="487">
        <v>0</v>
      </c>
      <c r="H146" s="487">
        <v>0</v>
      </c>
      <c r="I146" s="487">
        <v>0</v>
      </c>
      <c r="J146" s="487">
        <v>0</v>
      </c>
      <c r="K146" s="125" t="s">
        <v>331</v>
      </c>
    </row>
    <row r="147" spans="1:11" ht="20.25" customHeight="1">
      <c r="A147" s="124"/>
      <c r="B147" s="131" t="s">
        <v>392</v>
      </c>
      <c r="C147" s="131" t="s">
        <v>390</v>
      </c>
      <c r="D147" s="131" t="s">
        <v>100</v>
      </c>
      <c r="E147" s="137"/>
      <c r="F147" s="298">
        <f>$F$145-F146</f>
        <v>0</v>
      </c>
      <c r="G147" s="298">
        <f t="shared" ref="G147:J147" si="9">$F$145-G146</f>
        <v>0</v>
      </c>
      <c r="H147" s="298">
        <f t="shared" si="9"/>
        <v>0</v>
      </c>
      <c r="I147" s="298">
        <f t="shared" si="9"/>
        <v>0</v>
      </c>
      <c r="J147" s="298">
        <f t="shared" si="9"/>
        <v>0</v>
      </c>
      <c r="K147" s="130"/>
    </row>
    <row r="148" spans="1:11" ht="17.649999999999999" customHeight="1">
      <c r="B148" s="131"/>
      <c r="C148" s="131"/>
      <c r="D148" s="131"/>
      <c r="E148" s="137"/>
      <c r="F148" s="128"/>
      <c r="G148" s="128"/>
      <c r="H148" s="128"/>
      <c r="I148" s="128"/>
      <c r="J148" s="128"/>
      <c r="K148" s="130"/>
    </row>
    <row r="149" spans="1:11" ht="22.5" customHeight="1">
      <c r="B149" s="131"/>
      <c r="C149" s="121"/>
      <c r="D149" s="131"/>
      <c r="F149" s="128"/>
      <c r="G149" s="128"/>
      <c r="H149" s="128"/>
      <c r="I149" s="128"/>
      <c r="J149" s="128"/>
      <c r="K149" s="133"/>
    </row>
    <row r="150" spans="1:11" ht="21" customHeight="1">
      <c r="A150" s="120" t="s">
        <v>393</v>
      </c>
      <c r="B150" s="121"/>
      <c r="E150" s="108"/>
      <c r="F150" s="134"/>
      <c r="G150" s="134"/>
      <c r="H150" s="135"/>
      <c r="I150" s="135"/>
      <c r="J150" s="135"/>
      <c r="K150" s="133"/>
    </row>
    <row r="151" spans="1:11" ht="14">
      <c r="A151" s="120"/>
      <c r="B151" s="121"/>
      <c r="C151" s="121"/>
      <c r="D151" s="121"/>
      <c r="E151" s="108"/>
      <c r="K151" s="133"/>
    </row>
    <row r="152" spans="1:11" ht="18" customHeight="1">
      <c r="A152" s="124" t="s">
        <v>175</v>
      </c>
      <c r="B152" s="121" t="s">
        <v>174</v>
      </c>
      <c r="C152" s="121" t="s">
        <v>394</v>
      </c>
      <c r="D152" s="121" t="s">
        <v>100</v>
      </c>
      <c r="E152" s="108"/>
      <c r="F152" s="333" cm="1">
        <f t="array" ref="F152">SUMPRODUCT(('License Values Data Table'!F$2:F$897)*('License Values Data Table'!$D$2:$D$897=$A$2)*('License Values Data Table'!$B$2:$B$897=$B152))</f>
        <v>0</v>
      </c>
      <c r="G152" s="333" cm="1">
        <f t="array" ref="G152">SUMPRODUCT(('License Values Data Table'!G$2:G$897)*('License Values Data Table'!$D$2:$D$897=$A$2)*('License Values Data Table'!$B$2:$B$897=$B152))</f>
        <v>0</v>
      </c>
      <c r="H152" s="333" cm="1">
        <f t="array" ref="H152">SUMPRODUCT(('License Values Data Table'!H$2:H$897)*('License Values Data Table'!$D$2:$D$897=$A$2)*('License Values Data Table'!$B$2:$B$897=$B152))</f>
        <v>0</v>
      </c>
      <c r="I152" s="333" cm="1">
        <f t="array" ref="I152">SUMPRODUCT(('License Values Data Table'!I$2:I$897)*('License Values Data Table'!$D$2:$D$897=$A$2)*('License Values Data Table'!$B$2:$B$897=$B152))</f>
        <v>0</v>
      </c>
      <c r="J152" s="333" cm="1">
        <f t="array" ref="J152">SUMPRODUCT(('License Values Data Table'!J$2:J$897)*('License Values Data Table'!$D$2:$D$897=$A$2)*('License Values Data Table'!$B$2:$B$897=$B152))</f>
        <v>0</v>
      </c>
      <c r="K152" s="133"/>
    </row>
    <row r="153" spans="1:11" ht="18" customHeight="1">
      <c r="A153" s="124" t="s">
        <v>329</v>
      </c>
      <c r="B153" s="121" t="s">
        <v>395</v>
      </c>
      <c r="C153" s="121" t="s">
        <v>394</v>
      </c>
      <c r="D153" s="121" t="s">
        <v>100</v>
      </c>
      <c r="E153" s="108"/>
      <c r="F153" s="487">
        <v>0</v>
      </c>
      <c r="G153" s="487">
        <v>0</v>
      </c>
      <c r="H153" s="487">
        <v>0</v>
      </c>
      <c r="I153" s="487">
        <v>0</v>
      </c>
      <c r="J153" s="487">
        <v>0</v>
      </c>
      <c r="K153" s="125" t="s">
        <v>331</v>
      </c>
    </row>
    <row r="154" spans="1:11" ht="18" customHeight="1">
      <c r="A154" s="120"/>
      <c r="B154" s="131" t="s">
        <v>396</v>
      </c>
      <c r="C154" s="131" t="s">
        <v>394</v>
      </c>
      <c r="D154" s="131" t="s">
        <v>100</v>
      </c>
      <c r="E154" s="132"/>
      <c r="F154" s="298">
        <f>F152-F153</f>
        <v>0</v>
      </c>
      <c r="G154" s="298">
        <f t="shared" ref="G154:J154" si="10">G152-G153</f>
        <v>0</v>
      </c>
      <c r="H154" s="298">
        <f>H152-H153</f>
        <v>0</v>
      </c>
      <c r="I154" s="298">
        <f t="shared" si="10"/>
        <v>0</v>
      </c>
      <c r="J154" s="298">
        <f t="shared" si="10"/>
        <v>0</v>
      </c>
      <c r="K154" s="133"/>
    </row>
    <row r="155" spans="1:11" ht="14">
      <c r="A155" s="120"/>
      <c r="B155" s="121"/>
      <c r="C155" s="121"/>
      <c r="D155" s="121"/>
      <c r="E155" s="108"/>
      <c r="F155" s="134"/>
      <c r="G155" s="134"/>
      <c r="H155" s="135"/>
      <c r="I155" s="135"/>
      <c r="J155" s="135"/>
      <c r="K155" s="133"/>
    </row>
    <row r="156" spans="1:11" ht="17.649999999999999" customHeight="1">
      <c r="B156" s="131"/>
      <c r="C156" s="121"/>
      <c r="D156" s="131"/>
      <c r="F156" s="128"/>
      <c r="G156" s="128"/>
      <c r="H156" s="128"/>
      <c r="I156" s="128"/>
      <c r="J156" s="128"/>
      <c r="K156" s="133"/>
    </row>
    <row r="157" spans="1:11" ht="14">
      <c r="A157" s="120" t="s">
        <v>397</v>
      </c>
      <c r="E157" s="108"/>
      <c r="G157" s="134"/>
      <c r="H157" s="135"/>
      <c r="I157" s="135"/>
      <c r="J157" s="135"/>
      <c r="K157" s="130"/>
    </row>
    <row r="158" spans="1:11" ht="16">
      <c r="A158" s="144"/>
      <c r="B158" s="121"/>
      <c r="C158" s="111"/>
      <c r="D158" s="122"/>
      <c r="E158" s="108"/>
      <c r="F158" s="134"/>
      <c r="G158" s="134"/>
      <c r="H158" s="135"/>
      <c r="I158" s="135"/>
      <c r="J158" s="135"/>
      <c r="K158" s="130"/>
    </row>
    <row r="159" spans="1:11" ht="18.75" customHeight="1">
      <c r="A159" s="124" t="s">
        <v>175</v>
      </c>
      <c r="B159" s="121" t="s">
        <v>286</v>
      </c>
      <c r="C159" s="121" t="s">
        <v>398</v>
      </c>
      <c r="D159" s="122"/>
      <c r="E159" s="108"/>
      <c r="F159" s="293" cm="1">
        <f t="array" ref="F159">SUMPRODUCT(('License Values Data Table'!F$2:F$897)*('License Values Data Table'!$D$2:$D$897=$A$2)*('License Values Data Table'!$B$2:$B$897=$B159))</f>
        <v>0</v>
      </c>
      <c r="G159" s="293" cm="1">
        <f t="array" ref="G159">SUMPRODUCT(('License Values Data Table'!G$2:G$897)*('License Values Data Table'!$D$2:$D$897=$A$2)*('License Values Data Table'!$B$2:$B$897=$B159))</f>
        <v>0</v>
      </c>
      <c r="H159" s="293" cm="1">
        <f t="array" ref="H159">SUMPRODUCT(('License Values Data Table'!H$2:H$897)*('License Values Data Table'!$D$2:$D$897=$A$2)*('License Values Data Table'!$B$2:$B$897=$B159))</f>
        <v>0</v>
      </c>
      <c r="I159" s="293" cm="1">
        <f t="array" ref="I159">SUMPRODUCT(('License Values Data Table'!I$2:I$897)*('License Values Data Table'!$D$2:$D$897=$A$2)*('License Values Data Table'!$B$2:$B$897=$B159))</f>
        <v>0</v>
      </c>
      <c r="J159" s="293" cm="1">
        <f t="array" ref="J159">SUMPRODUCT(('License Values Data Table'!J$2:J$897)*('License Values Data Table'!$D$2:$D$897=$A$2)*('License Values Data Table'!$B$2:$B$897=$B159))</f>
        <v>0</v>
      </c>
      <c r="K159" s="130"/>
    </row>
    <row r="160" spans="1:11" ht="19.5" customHeight="1">
      <c r="A160" s="124" t="s">
        <v>329</v>
      </c>
      <c r="B160" s="121" t="s">
        <v>399</v>
      </c>
      <c r="C160" s="121" t="s">
        <v>398</v>
      </c>
      <c r="D160" s="121" t="s">
        <v>371</v>
      </c>
      <c r="E160" s="108"/>
      <c r="F160" s="308" cm="1">
        <f t="array" ref="F160">SUMPRODUCT(('License Values Data Table'!E$2:E$897)*('License Values Data Table'!$D$2:$D$897=$A$2)*('License Values Data Table'!$B$2:$B$897=$B160))</f>
        <v>0</v>
      </c>
      <c r="G160" s="308" cm="1">
        <f t="array" ref="G160">SUMPRODUCT(('License Values Data Table'!G$2:G$897)*('License Values Data Table'!$D$2:$D$897=$A$2)*('License Values Data Table'!$B$2:$B$897=$B160))</f>
        <v>0</v>
      </c>
      <c r="H160" s="308" cm="1">
        <f t="array" ref="H160">SUMPRODUCT(('License Values Data Table'!H$2:H$897)*('License Values Data Table'!$D$2:$D$897=$A$2)*('License Values Data Table'!$B$2:$B$897=$B160))</f>
        <v>0</v>
      </c>
      <c r="I160" s="308" cm="1">
        <f t="array" ref="I160">SUMPRODUCT(('License Values Data Table'!I$2:I$897)*('License Values Data Table'!$D$2:$D$897=$A$2)*('License Values Data Table'!$B$2:$B$897=$B160))</f>
        <v>0</v>
      </c>
      <c r="J160" s="308" cm="1">
        <f t="array" ref="J160">SUMPRODUCT(('License Values Data Table'!J$2:J$897)*('License Values Data Table'!$D$2:$D$897=$A$2)*('License Values Data Table'!$B$2:$B$897=$B160))</f>
        <v>0</v>
      </c>
      <c r="K160" s="125" t="s">
        <v>331</v>
      </c>
    </row>
    <row r="161" spans="1:11" ht="19.5" customHeight="1">
      <c r="A161" s="144"/>
      <c r="B161" s="131" t="s">
        <v>400</v>
      </c>
      <c r="C161" s="131" t="s">
        <v>398</v>
      </c>
      <c r="D161" s="131" t="s">
        <v>100</v>
      </c>
      <c r="E161" s="108"/>
      <c r="F161" s="298">
        <f>-$F$159*$F$160/5</f>
        <v>0</v>
      </c>
      <c r="G161" s="298">
        <f>-$F$159*$F$160/5</f>
        <v>0</v>
      </c>
      <c r="H161" s="298">
        <f>-$F$159*$F$160/5</f>
        <v>0</v>
      </c>
      <c r="I161" s="298">
        <f>-$F$159*$F$160/5</f>
        <v>0</v>
      </c>
      <c r="J161" s="298">
        <f>-$F$159*$F$160/5</f>
        <v>0</v>
      </c>
      <c r="K161" s="130"/>
    </row>
    <row r="162" spans="1:11">
      <c r="A162" s="124"/>
      <c r="K162" s="130"/>
    </row>
    <row r="163" spans="1:11">
      <c r="A163" s="124"/>
      <c r="K163" s="130"/>
    </row>
    <row r="164" spans="1:11">
      <c r="A164" s="120" t="s">
        <v>401</v>
      </c>
      <c r="K164" s="130"/>
    </row>
    <row r="165" spans="1:11" ht="14">
      <c r="A165" s="120"/>
      <c r="E165" s="108"/>
      <c r="F165" s="158"/>
      <c r="G165" s="128"/>
      <c r="H165" s="128"/>
      <c r="I165" s="128"/>
      <c r="J165" s="128"/>
      <c r="K165" s="130"/>
    </row>
    <row r="166" spans="1:11">
      <c r="A166" s="120"/>
      <c r="K166" s="130"/>
    </row>
    <row r="167" spans="1:11" ht="18.75" customHeight="1">
      <c r="A167" s="124" t="s">
        <v>175</v>
      </c>
      <c r="B167" s="121" t="s">
        <v>147</v>
      </c>
      <c r="C167" s="121" t="s">
        <v>402</v>
      </c>
      <c r="D167" s="121" t="s">
        <v>100</v>
      </c>
      <c r="E167" s="108"/>
      <c r="F167" s="293" cm="1">
        <f t="array" ref="F167">SUMPRODUCT(('License Values Data Table'!F$2:F$897)*('License Values Data Table'!$D$2:$D$897=$A$2)*('License Values Data Table'!$B$2:$B$897=$B167))</f>
        <v>0</v>
      </c>
      <c r="G167" s="293" cm="1">
        <f t="array" ref="G167">SUMPRODUCT(('License Values Data Table'!G$2:G$897)*('License Values Data Table'!$D$2:$D$897=$A$2)*('License Values Data Table'!$B$2:$B$897=$B167))</f>
        <v>0</v>
      </c>
      <c r="H167" s="293" cm="1">
        <f t="array" ref="H167">SUMPRODUCT(('License Values Data Table'!H$2:H$897)*('License Values Data Table'!$D$2:$D$897=$A$2)*('License Values Data Table'!$B$2:$B$897=$B167))</f>
        <v>0</v>
      </c>
      <c r="I167" s="293" cm="1">
        <f t="array" ref="I167">SUMPRODUCT(('License Values Data Table'!I$2:I$897)*('License Values Data Table'!$D$2:$D$897=$A$2)*('License Values Data Table'!$B$2:$B$897=$B167))</f>
        <v>0</v>
      </c>
      <c r="J167" s="293" cm="1">
        <f t="array" ref="J167">SUMPRODUCT(('License Values Data Table'!J$2:J$897)*('License Values Data Table'!$D$2:$D$897=$A$2)*('License Values Data Table'!$B$2:$B$897=$B167))</f>
        <v>0</v>
      </c>
      <c r="K167" s="130"/>
    </row>
    <row r="168" spans="1:11" ht="22.15" customHeight="1">
      <c r="A168" s="124" t="s">
        <v>329</v>
      </c>
      <c r="B168" s="121" t="s">
        <v>403</v>
      </c>
      <c r="C168" s="121" t="s">
        <v>402</v>
      </c>
      <c r="D168" s="121" t="s">
        <v>100</v>
      </c>
      <c r="F168" s="308">
        <v>0</v>
      </c>
      <c r="G168" s="308">
        <v>0</v>
      </c>
      <c r="H168" s="308">
        <v>0</v>
      </c>
      <c r="I168" s="308">
        <v>0</v>
      </c>
      <c r="J168" s="308">
        <v>0</v>
      </c>
      <c r="K168" s="125" t="s">
        <v>331</v>
      </c>
    </row>
    <row r="169" spans="1:11" ht="18.75" customHeight="1">
      <c r="A169" s="120"/>
      <c r="B169" s="131" t="s">
        <v>404</v>
      </c>
      <c r="C169" s="131" t="s">
        <v>402</v>
      </c>
      <c r="D169" s="131" t="s">
        <v>100</v>
      </c>
      <c r="E169" s="108"/>
      <c r="F169" s="298">
        <f>F167-F168</f>
        <v>0</v>
      </c>
      <c r="G169" s="298">
        <f t="shared" ref="G169:J169" si="11">G167-G168</f>
        <v>0</v>
      </c>
      <c r="H169" s="298">
        <f t="shared" si="11"/>
        <v>0</v>
      </c>
      <c r="I169" s="298">
        <f t="shared" si="11"/>
        <v>0</v>
      </c>
      <c r="J169" s="298">
        <f t="shared" si="11"/>
        <v>0</v>
      </c>
      <c r="K169" s="130"/>
    </row>
    <row r="170" spans="1:11">
      <c r="K170" s="133"/>
    </row>
    <row r="171" spans="1:11">
      <c r="K171" s="133"/>
    </row>
    <row r="172" spans="1:11" ht="17.25" customHeight="1">
      <c r="A172" s="137" t="s">
        <v>405</v>
      </c>
      <c r="K172" s="133"/>
    </row>
    <row r="173" spans="1:11" ht="10.5" customHeight="1">
      <c r="A173" s="137"/>
      <c r="K173" s="421"/>
    </row>
    <row r="174" spans="1:11" ht="18.75" customHeight="1">
      <c r="A174" s="124" t="s">
        <v>175</v>
      </c>
      <c r="B174" s="121" t="s">
        <v>316</v>
      </c>
      <c r="C174" s="121" t="s">
        <v>406</v>
      </c>
      <c r="D174" s="121" t="s">
        <v>100</v>
      </c>
      <c r="F174" s="293" cm="1">
        <f t="array" ref="F174">SUMPRODUCT(('License Values Data Table'!F$2:F$897)*('License Values Data Table'!$D$2:$D$897=$A$2)*('License Values Data Table'!$B$2:$B$897=$B174))</f>
        <v>0</v>
      </c>
      <c r="G174" s="293" cm="1">
        <f t="array" ref="G174">SUMPRODUCT(('License Values Data Table'!G$2:G$897)*('License Values Data Table'!$D$2:$D$897=$A$2)*('License Values Data Table'!$B$2:$B$897=$B174))</f>
        <v>0</v>
      </c>
      <c r="H174" s="293" cm="1">
        <f t="array" ref="H174">SUMPRODUCT(('License Values Data Table'!H$2:H$897)*('License Values Data Table'!$D$2:$D$897=$A$2)*('License Values Data Table'!$B$2:$B$897=$B174))</f>
        <v>0</v>
      </c>
      <c r="I174" s="293" cm="1">
        <f t="array" ref="I174">SUMPRODUCT(('License Values Data Table'!I$2:I$897)*('License Values Data Table'!$D$2:$D$897=$A$2)*('License Values Data Table'!$B$2:$B$897=$B174))</f>
        <v>0</v>
      </c>
      <c r="J174" s="293" cm="1">
        <f t="array" ref="J174">SUMPRODUCT(('License Values Data Table'!J$2:J$897)*('License Values Data Table'!$D$2:$D$897=$A$2)*('License Values Data Table'!$B$2:$B$897=$B174))</f>
        <v>0</v>
      </c>
      <c r="K174" s="417"/>
    </row>
    <row r="175" spans="1:11" ht="19.5" customHeight="1">
      <c r="A175" s="124" t="s">
        <v>329</v>
      </c>
      <c r="B175" s="121" t="s">
        <v>407</v>
      </c>
      <c r="C175" s="121" t="s">
        <v>406</v>
      </c>
      <c r="D175" s="121" t="s">
        <v>100</v>
      </c>
      <c r="F175" s="308">
        <v>0</v>
      </c>
      <c r="G175" s="308">
        <v>0</v>
      </c>
      <c r="H175" s="308">
        <v>0</v>
      </c>
      <c r="I175" s="308">
        <v>0</v>
      </c>
      <c r="J175" s="308">
        <v>0</v>
      </c>
      <c r="K175" s="420" t="s">
        <v>331</v>
      </c>
    </row>
    <row r="176" spans="1:11" ht="18" customHeight="1">
      <c r="A176" s="124"/>
      <c r="B176" s="131" t="s">
        <v>408</v>
      </c>
      <c r="C176" s="131" t="s">
        <v>406</v>
      </c>
      <c r="D176" s="131" t="s">
        <v>100</v>
      </c>
      <c r="F176" s="300">
        <f>F174-F175</f>
        <v>0</v>
      </c>
      <c r="G176" s="300">
        <f t="shared" ref="G176:J176" si="12">G174-G175</f>
        <v>0</v>
      </c>
      <c r="H176" s="300">
        <f t="shared" si="12"/>
        <v>0</v>
      </c>
      <c r="I176" s="300">
        <f t="shared" si="12"/>
        <v>0</v>
      </c>
      <c r="J176" s="300">
        <f t="shared" si="12"/>
        <v>0</v>
      </c>
      <c r="K176" s="421"/>
    </row>
    <row r="177" spans="1:11">
      <c r="K177" s="421"/>
    </row>
    <row r="178" spans="1:11">
      <c r="K178" s="421"/>
    </row>
    <row r="179" spans="1:11" ht="14">
      <c r="A179" s="120" t="s">
        <v>409</v>
      </c>
      <c r="G179" s="135"/>
      <c r="H179" s="135"/>
      <c r="I179" s="135"/>
      <c r="J179" s="135"/>
      <c r="K179" s="130"/>
    </row>
    <row r="180" spans="1:11">
      <c r="K180" s="130"/>
    </row>
    <row r="181" spans="1:11" ht="18.399999999999999" customHeight="1">
      <c r="A181" s="124" t="s">
        <v>175</v>
      </c>
      <c r="B181" s="121" t="s">
        <v>302</v>
      </c>
      <c r="C181" s="121" t="s">
        <v>410</v>
      </c>
      <c r="D181" s="121" t="s">
        <v>100</v>
      </c>
      <c r="E181" s="108"/>
      <c r="F181" s="293" cm="1">
        <f t="array" ref="F181">SUMPRODUCT(('License Values Data Table'!F$2:F$897)*('License Values Data Table'!$D$2:$D$897=$A$2)*('License Values Data Table'!$B$2:$B$897=$B181))</f>
        <v>0</v>
      </c>
      <c r="G181" s="293" cm="1">
        <f t="array" ref="G181">SUMPRODUCT(('License Values Data Table'!G$2:G$897)*('License Values Data Table'!$D$2:$D$897=$A$2)*('License Values Data Table'!$B$2:$B$897=$B181))</f>
        <v>0</v>
      </c>
      <c r="H181" s="293" cm="1">
        <f t="array" ref="H181">SUMPRODUCT(('License Values Data Table'!H$2:H$897)*('License Values Data Table'!$D$2:$D$897=$A$2)*('License Values Data Table'!$B$2:$B$897=$B181))</f>
        <v>0</v>
      </c>
      <c r="I181" s="293" cm="1">
        <f t="array" ref="I181">SUMPRODUCT(('License Values Data Table'!I$2:I$897)*('License Values Data Table'!$D$2:$D$897=$A$2)*('License Values Data Table'!$B$2:$B$897=$B181))</f>
        <v>0</v>
      </c>
      <c r="J181" s="293" cm="1">
        <f t="array" ref="J181">SUMPRODUCT(('License Values Data Table'!J$2:J$897)*('License Values Data Table'!$D$2:$D$897=$A$2)*('License Values Data Table'!$B$2:$B$897=$B181))</f>
        <v>0</v>
      </c>
      <c r="K181" s="130"/>
    </row>
    <row r="182" spans="1:11" ht="22.15" customHeight="1">
      <c r="A182" s="124" t="s">
        <v>329</v>
      </c>
      <c r="B182" s="121" t="s">
        <v>411</v>
      </c>
      <c r="C182" s="121" t="s">
        <v>410</v>
      </c>
      <c r="D182" s="121" t="s">
        <v>100</v>
      </c>
      <c r="F182" s="308">
        <v>0</v>
      </c>
      <c r="G182" s="308">
        <v>0</v>
      </c>
      <c r="H182" s="308">
        <v>0</v>
      </c>
      <c r="I182" s="308">
        <v>0</v>
      </c>
      <c r="J182" s="308">
        <v>0</v>
      </c>
      <c r="K182" s="125" t="s">
        <v>331</v>
      </c>
    </row>
    <row r="183" spans="1:11" ht="19.5" customHeight="1">
      <c r="A183" s="129"/>
      <c r="B183" s="131" t="s">
        <v>412</v>
      </c>
      <c r="C183" s="131" t="s">
        <v>410</v>
      </c>
      <c r="D183" s="131" t="s">
        <v>100</v>
      </c>
      <c r="E183" s="108"/>
      <c r="F183" s="299">
        <f>F181-F182</f>
        <v>0</v>
      </c>
      <c r="G183" s="299">
        <f t="shared" ref="G183:J183" si="13">G181-G182</f>
        <v>0</v>
      </c>
      <c r="H183" s="299">
        <f t="shared" si="13"/>
        <v>0</v>
      </c>
      <c r="I183" s="299">
        <f t="shared" si="13"/>
        <v>0</v>
      </c>
      <c r="J183" s="299">
        <f t="shared" si="13"/>
        <v>0</v>
      </c>
      <c r="K183" s="130"/>
    </row>
    <row r="184" spans="1:11">
      <c r="A184" s="124"/>
      <c r="K184" s="130"/>
    </row>
    <row r="185" spans="1:11">
      <c r="A185" s="124"/>
      <c r="K185" s="130"/>
    </row>
    <row r="186" spans="1:11" ht="14">
      <c r="A186" s="120" t="s">
        <v>413</v>
      </c>
      <c r="E186" s="108"/>
      <c r="F186" s="158"/>
      <c r="G186" s="128"/>
      <c r="H186" s="128"/>
      <c r="I186" s="128"/>
      <c r="J186" s="128"/>
      <c r="K186" s="130"/>
    </row>
    <row r="187" spans="1:11">
      <c r="A187" s="124"/>
      <c r="K187" s="130"/>
    </row>
    <row r="188" spans="1:11" ht="17.649999999999999" customHeight="1">
      <c r="A188" s="124" t="s">
        <v>175</v>
      </c>
      <c r="B188" s="121" t="s">
        <v>414</v>
      </c>
      <c r="C188" s="121" t="s">
        <v>410</v>
      </c>
      <c r="D188" s="121" t="s">
        <v>100</v>
      </c>
      <c r="E188" s="108"/>
      <c r="F188" s="293" cm="1">
        <f t="array" ref="F188">SUMPRODUCT(('License Values Data Table'!F$2:F$897)*('License Values Data Table'!$D$2:$D$897=$A$2)*('License Values Data Table'!$B$2:$B$897=$B188))</f>
        <v>0</v>
      </c>
      <c r="G188" s="293" cm="1">
        <f t="array" ref="G188">SUMPRODUCT(('License Values Data Table'!G$2:G$897)*('License Values Data Table'!$D$2:$D$897=$A$2)*('License Values Data Table'!$B$2:$B$897=$B188))</f>
        <v>0</v>
      </c>
      <c r="H188" s="293" cm="1">
        <f t="array" ref="H188">SUMPRODUCT(('License Values Data Table'!H$2:H$897)*('License Values Data Table'!$D$2:$D$897=$A$2)*('License Values Data Table'!$B$2:$B$897=$B188))</f>
        <v>0</v>
      </c>
      <c r="I188" s="293" cm="1">
        <f t="array" ref="I188">SUMPRODUCT(('License Values Data Table'!I$2:I$897)*('License Values Data Table'!$D$2:$D$897=$A$2)*('License Values Data Table'!$B$2:$B$897=$B188))</f>
        <v>0</v>
      </c>
      <c r="J188" s="293" cm="1">
        <f t="array" ref="J188">SUMPRODUCT(('License Values Data Table'!J$2:J$897)*('License Values Data Table'!$D$2:$D$897=$A$2)*('License Values Data Table'!$B$2:$B$897=$B188))</f>
        <v>0</v>
      </c>
      <c r="K188" s="130"/>
    </row>
    <row r="189" spans="1:11" ht="21.4" customHeight="1">
      <c r="A189" s="124" t="s">
        <v>329</v>
      </c>
      <c r="B189" s="121" t="s">
        <v>411</v>
      </c>
      <c r="C189" s="121" t="s">
        <v>410</v>
      </c>
      <c r="D189" s="121" t="s">
        <v>100</v>
      </c>
      <c r="F189" s="308">
        <v>0</v>
      </c>
      <c r="G189" s="308">
        <v>0</v>
      </c>
      <c r="H189" s="308">
        <v>0</v>
      </c>
      <c r="I189" s="308">
        <v>0</v>
      </c>
      <c r="J189" s="308">
        <v>0</v>
      </c>
      <c r="K189" s="125" t="s">
        <v>331</v>
      </c>
    </row>
    <row r="190" spans="1:11" ht="18.75" customHeight="1">
      <c r="A190" s="124"/>
      <c r="B190" s="131" t="s">
        <v>412</v>
      </c>
      <c r="C190" s="131" t="s">
        <v>410</v>
      </c>
      <c r="D190" s="131" t="s">
        <v>100</v>
      </c>
      <c r="E190" s="108"/>
      <c r="F190" s="299">
        <f>F188-F189</f>
        <v>0</v>
      </c>
      <c r="G190" s="299">
        <f t="shared" ref="G190:J190" si="14">G188-G189</f>
        <v>0</v>
      </c>
      <c r="H190" s="299">
        <f t="shared" si="14"/>
        <v>0</v>
      </c>
      <c r="I190" s="299">
        <f t="shared" si="14"/>
        <v>0</v>
      </c>
      <c r="J190" s="299">
        <f t="shared" si="14"/>
        <v>0</v>
      </c>
      <c r="K190" s="130"/>
    </row>
    <row r="191" spans="1:11" ht="14">
      <c r="B191" s="131"/>
      <c r="C191" s="131"/>
      <c r="D191" s="131"/>
      <c r="E191" s="108"/>
      <c r="F191" s="135"/>
      <c r="G191" s="135"/>
      <c r="H191" s="135"/>
      <c r="I191" s="135"/>
      <c r="J191" s="135"/>
      <c r="K191" s="130"/>
    </row>
    <row r="192" spans="1:11">
      <c r="K192" s="130"/>
    </row>
    <row r="193" spans="1:11">
      <c r="A193" s="137" t="s">
        <v>415</v>
      </c>
      <c r="K193" s="130"/>
    </row>
    <row r="194" spans="1:11">
      <c r="K194" s="130"/>
    </row>
    <row r="195" spans="1:11" ht="16.899999999999999" customHeight="1">
      <c r="A195" s="124" t="s">
        <v>175</v>
      </c>
      <c r="B195" s="121" t="s">
        <v>303</v>
      </c>
      <c r="C195" s="121" t="s">
        <v>410</v>
      </c>
      <c r="D195" s="121" t="s">
        <v>100</v>
      </c>
      <c r="E195" s="108"/>
      <c r="F195" s="293" cm="1">
        <f t="array" ref="F195">SUMPRODUCT(('License Values Data Table'!F$2:F$897)*('License Values Data Table'!$D$2:$D$897=$A$2)*('License Values Data Table'!$B$2:$B$897=$B195))</f>
        <v>0</v>
      </c>
      <c r="G195" s="293" cm="1">
        <f t="array" ref="G195">SUMPRODUCT(('License Values Data Table'!G$2:G$897)*('License Values Data Table'!$D$2:$D$897=$A$2)*('License Values Data Table'!$B$2:$B$897=$B195))</f>
        <v>0</v>
      </c>
      <c r="H195" s="293" cm="1">
        <f t="array" ref="H195">SUMPRODUCT(('License Values Data Table'!H$2:H$897)*('License Values Data Table'!$D$2:$D$897=$A$2)*('License Values Data Table'!$B$2:$B$897=$B195))</f>
        <v>0</v>
      </c>
      <c r="I195" s="293" cm="1">
        <f t="array" ref="I195">SUMPRODUCT(('License Values Data Table'!I$2:I$897)*('License Values Data Table'!$D$2:$D$897=$A$2)*('License Values Data Table'!$B$2:$B$897=$B195))</f>
        <v>0</v>
      </c>
      <c r="J195" s="293" cm="1">
        <f t="array" ref="J195">SUMPRODUCT(('License Values Data Table'!J$2:J$897)*('License Values Data Table'!$D$2:$D$897=$A$2)*('License Values Data Table'!$B$2:$B$897=$B195))</f>
        <v>0</v>
      </c>
      <c r="K195" s="130"/>
    </row>
    <row r="196" spans="1:11" ht="20.25" customHeight="1">
      <c r="A196" s="124" t="s">
        <v>329</v>
      </c>
      <c r="B196" s="121" t="s">
        <v>411</v>
      </c>
      <c r="C196" s="121" t="s">
        <v>410</v>
      </c>
      <c r="D196" s="121" t="s">
        <v>100</v>
      </c>
      <c r="F196" s="308">
        <v>0</v>
      </c>
      <c r="G196" s="308">
        <v>0</v>
      </c>
      <c r="H196" s="308">
        <v>0</v>
      </c>
      <c r="I196" s="308">
        <v>0</v>
      </c>
      <c r="J196" s="308">
        <v>0</v>
      </c>
      <c r="K196" s="125" t="s">
        <v>331</v>
      </c>
    </row>
    <row r="197" spans="1:11" ht="18" customHeight="1">
      <c r="A197" s="124"/>
      <c r="B197" s="131" t="s">
        <v>412</v>
      </c>
      <c r="C197" s="131" t="s">
        <v>410</v>
      </c>
      <c r="D197" s="131" t="s">
        <v>100</v>
      </c>
      <c r="E197" s="108"/>
      <c r="F197" s="299">
        <f>F195-F196</f>
        <v>0</v>
      </c>
      <c r="G197" s="299">
        <f t="shared" ref="G197:J197" si="15">G195-G196</f>
        <v>0</v>
      </c>
      <c r="H197" s="299">
        <f t="shared" si="15"/>
        <v>0</v>
      </c>
      <c r="I197" s="299">
        <f t="shared" si="15"/>
        <v>0</v>
      </c>
      <c r="J197" s="299">
        <f t="shared" si="15"/>
        <v>0</v>
      </c>
      <c r="K197" s="130"/>
    </row>
    <row r="198" spans="1:11">
      <c r="K198" s="130"/>
    </row>
    <row r="199" spans="1:11">
      <c r="K199" s="130"/>
    </row>
    <row r="200" spans="1:11">
      <c r="A200" s="137" t="s">
        <v>416</v>
      </c>
      <c r="K200" s="130"/>
    </row>
    <row r="201" spans="1:11">
      <c r="K201" s="130"/>
    </row>
    <row r="202" spans="1:11" ht="16.899999999999999" customHeight="1">
      <c r="A202" s="124" t="s">
        <v>175</v>
      </c>
      <c r="B202" s="121" t="s">
        <v>304</v>
      </c>
      <c r="C202" s="121" t="s">
        <v>410</v>
      </c>
      <c r="D202" s="121" t="s">
        <v>100</v>
      </c>
      <c r="E202" s="108"/>
      <c r="F202" s="293" cm="1">
        <f t="array" ref="F202">SUMPRODUCT(('License Values Data Table'!F$2:F$897)*('License Values Data Table'!$D$2:$D$897=$A$2)*('License Values Data Table'!$B$2:$B$897=$B202))</f>
        <v>0</v>
      </c>
      <c r="G202" s="293" cm="1">
        <f t="array" ref="G202">SUMPRODUCT(('License Values Data Table'!G$2:G$897)*('License Values Data Table'!$D$2:$D$897=$A$2)*('License Values Data Table'!$B$2:$B$897=$B202))</f>
        <v>0</v>
      </c>
      <c r="H202" s="293" cm="1">
        <f t="array" ref="H202">SUMPRODUCT(('License Values Data Table'!H$2:H$897)*('License Values Data Table'!$D$2:$D$897=$A$2)*('License Values Data Table'!$B$2:$B$897=$B202))</f>
        <v>0</v>
      </c>
      <c r="I202" s="293" cm="1">
        <f t="array" ref="I202">SUMPRODUCT(('License Values Data Table'!I$2:I$897)*('License Values Data Table'!$D$2:$D$897=$A$2)*('License Values Data Table'!$B$2:$B$897=$B202))</f>
        <v>0</v>
      </c>
      <c r="J202" s="293" cm="1">
        <f t="array" ref="J202">SUMPRODUCT(('License Values Data Table'!J$2:J$897)*('License Values Data Table'!$D$2:$D$897=$A$2)*('License Values Data Table'!$B$2:$B$897=$B202))</f>
        <v>0</v>
      </c>
      <c r="K202" s="130"/>
    </row>
    <row r="203" spans="1:11" ht="18" customHeight="1">
      <c r="A203" s="124" t="s">
        <v>329</v>
      </c>
      <c r="B203" s="121" t="s">
        <v>411</v>
      </c>
      <c r="C203" s="121" t="s">
        <v>410</v>
      </c>
      <c r="D203" s="121" t="s">
        <v>100</v>
      </c>
      <c r="F203" s="308">
        <v>0</v>
      </c>
      <c r="G203" s="308">
        <v>0</v>
      </c>
      <c r="H203" s="308">
        <v>0</v>
      </c>
      <c r="I203" s="308">
        <v>0</v>
      </c>
      <c r="J203" s="308">
        <v>0</v>
      </c>
      <c r="K203" s="125" t="s">
        <v>331</v>
      </c>
    </row>
    <row r="204" spans="1:11" ht="19.5" customHeight="1">
      <c r="A204" s="124"/>
      <c r="B204" s="131" t="s">
        <v>412</v>
      </c>
      <c r="C204" s="131" t="s">
        <v>410</v>
      </c>
      <c r="D204" s="131" t="s">
        <v>100</v>
      </c>
      <c r="E204" s="108"/>
      <c r="F204" s="299">
        <f>F202-F203</f>
        <v>0</v>
      </c>
      <c r="G204" s="299">
        <f t="shared" ref="G204:J204" si="16">G202-G203</f>
        <v>0</v>
      </c>
      <c r="H204" s="299">
        <f t="shared" si="16"/>
        <v>0</v>
      </c>
      <c r="I204" s="299">
        <f t="shared" si="16"/>
        <v>0</v>
      </c>
      <c r="J204" s="299">
        <f t="shared" si="16"/>
        <v>0</v>
      </c>
      <c r="K204" s="130"/>
    </row>
    <row r="205" spans="1:11">
      <c r="K205" s="130"/>
    </row>
    <row r="206" spans="1:11">
      <c r="K206" s="130"/>
    </row>
    <row r="207" spans="1:11" ht="16.5">
      <c r="A207" s="120" t="s">
        <v>417</v>
      </c>
      <c r="F207" s="402" t="s">
        <v>418</v>
      </c>
      <c r="G207" s="135"/>
      <c r="H207" s="135"/>
      <c r="I207" s="135"/>
      <c r="J207" s="135"/>
      <c r="K207" s="130"/>
    </row>
    <row r="208" spans="1:11">
      <c r="K208" s="130"/>
    </row>
    <row r="209" spans="1:13" ht="19.5" customHeight="1">
      <c r="A209" s="124" t="s">
        <v>175</v>
      </c>
      <c r="B209" s="121" t="s">
        <v>285</v>
      </c>
      <c r="C209" s="121" t="s">
        <v>419</v>
      </c>
      <c r="D209" s="121" t="s">
        <v>100</v>
      </c>
      <c r="E209" s="108"/>
      <c r="F209" s="293" cm="1">
        <f t="array" ref="F209">SUMPRODUCT(('License Values Data Table'!F$2:F$897)*('License Values Data Table'!$D$2:$D$897=$A$2)*('License Values Data Table'!$B$2:$B$897=$B209))</f>
        <v>0</v>
      </c>
      <c r="G209" s="293" cm="1">
        <f t="array" ref="G209">SUMPRODUCT(('License Values Data Table'!G$2:G$897)*('License Values Data Table'!$D$2:$D$897=$A$2)*('License Values Data Table'!$B$2:$B$897=$B209))</f>
        <v>0</v>
      </c>
      <c r="H209" s="293" cm="1">
        <f t="array" ref="H209">SUMPRODUCT(('License Values Data Table'!H$2:H$897)*('License Values Data Table'!$D$2:$D$897=$A$2)*('License Values Data Table'!$B$2:$B$897=$B209))</f>
        <v>0</v>
      </c>
      <c r="I209" s="293" cm="1">
        <f t="array" ref="I209">SUMPRODUCT(('License Values Data Table'!I$2:I$897)*('License Values Data Table'!$D$2:$D$897=$A$2)*('License Values Data Table'!$B$2:$B$897=$B209))</f>
        <v>0</v>
      </c>
      <c r="J209" s="293" cm="1">
        <f t="array" ref="J209">SUMPRODUCT(('License Values Data Table'!J$2:J$897)*('License Values Data Table'!$D$2:$D$897=$A$2)*('License Values Data Table'!$B$2:$B$897=$B209))</f>
        <v>0</v>
      </c>
      <c r="K209" s="130"/>
    </row>
    <row r="210" spans="1:13" ht="22.15" customHeight="1">
      <c r="A210" s="124" t="s">
        <v>329</v>
      </c>
      <c r="B210" s="121" t="s">
        <v>420</v>
      </c>
      <c r="C210" s="121" t="s">
        <v>419</v>
      </c>
      <c r="D210" s="121" t="s">
        <v>100</v>
      </c>
      <c r="F210" s="308">
        <v>0</v>
      </c>
      <c r="G210" s="308">
        <v>0</v>
      </c>
      <c r="H210" s="308">
        <v>0</v>
      </c>
      <c r="I210" s="308">
        <v>0</v>
      </c>
      <c r="J210" s="308">
        <v>0</v>
      </c>
      <c r="K210" s="125" t="s">
        <v>331</v>
      </c>
    </row>
    <row r="211" spans="1:13" ht="20.25" customHeight="1">
      <c r="A211" s="129"/>
      <c r="B211" s="131" t="s">
        <v>421</v>
      </c>
      <c r="C211" s="131" t="s">
        <v>419</v>
      </c>
      <c r="D211" s="131" t="s">
        <v>100</v>
      </c>
      <c r="E211" s="108"/>
      <c r="F211" s="299">
        <f>F209-F210</f>
        <v>0</v>
      </c>
      <c r="G211" s="299">
        <f t="shared" ref="G211:J211" si="17">G209-G210</f>
        <v>0</v>
      </c>
      <c r="H211" s="299">
        <f t="shared" si="17"/>
        <v>0</v>
      </c>
      <c r="I211" s="299">
        <f t="shared" si="17"/>
        <v>0</v>
      </c>
      <c r="J211" s="299">
        <f t="shared" si="17"/>
        <v>0</v>
      </c>
      <c r="K211" s="130"/>
    </row>
    <row r="212" spans="1:13">
      <c r="A212" s="124"/>
      <c r="K212" s="130"/>
    </row>
    <row r="213" spans="1:13">
      <c r="A213" s="124"/>
      <c r="K213" s="130"/>
    </row>
    <row r="214" spans="1:13" ht="14">
      <c r="A214" s="160" t="s">
        <v>422</v>
      </c>
      <c r="B214" s="121"/>
      <c r="E214" s="108"/>
      <c r="F214" s="134"/>
      <c r="G214" s="134"/>
      <c r="H214" s="135"/>
      <c r="I214" s="135"/>
      <c r="J214" s="135"/>
      <c r="K214" s="133"/>
      <c r="M214" s="109"/>
    </row>
    <row r="215" spans="1:13" ht="14">
      <c r="A215" s="120"/>
      <c r="B215" s="121"/>
      <c r="C215" s="121"/>
      <c r="D215" s="121"/>
      <c r="E215" s="108"/>
      <c r="K215" s="133"/>
    </row>
    <row r="216" spans="1:13" ht="18" customHeight="1">
      <c r="A216" s="124" t="s">
        <v>175</v>
      </c>
      <c r="B216" s="121" t="s">
        <v>176</v>
      </c>
      <c r="C216" s="121" t="s">
        <v>423</v>
      </c>
      <c r="D216" s="121" t="s">
        <v>100</v>
      </c>
      <c r="E216" s="108"/>
      <c r="F216" s="293" cm="1">
        <f t="array" ref="F216">SUMPRODUCT(('License Values Data Table'!F$2:F$897)*('License Values Data Table'!$D$2:$D$897=$A$2)*('License Values Data Table'!$B$2:$B$897=$B216))</f>
        <v>0</v>
      </c>
      <c r="G216" s="293" cm="1">
        <f t="array" ref="G216">SUMPRODUCT(('License Values Data Table'!G$2:G$897)*('License Values Data Table'!$D$2:$D$897=$A$2)*('License Values Data Table'!$B$2:$B$897=$B216))</f>
        <v>0</v>
      </c>
      <c r="H216" s="293" cm="1">
        <f t="array" ref="H216">SUMPRODUCT(('License Values Data Table'!H$2:H$897)*('License Values Data Table'!$D$2:$D$897=$A$2)*('License Values Data Table'!$B$2:$B$897=$B216))</f>
        <v>0</v>
      </c>
      <c r="I216" s="293" cm="1">
        <f t="array" ref="I216">SUMPRODUCT(('License Values Data Table'!I$2:I$897)*('License Values Data Table'!$D$2:$D$897=$A$2)*('License Values Data Table'!$B$2:$B$897=$B216))</f>
        <v>0</v>
      </c>
      <c r="J216" s="293" cm="1">
        <f t="array" ref="J216">SUMPRODUCT(('License Values Data Table'!J$2:J$897)*('License Values Data Table'!$D$2:$D$897=$A$2)*('License Values Data Table'!$B$2:$B$897=$B216))</f>
        <v>0</v>
      </c>
      <c r="K216" s="125" t="s">
        <v>424</v>
      </c>
    </row>
    <row r="217" spans="1:13" ht="21.4" customHeight="1">
      <c r="A217" s="124" t="s">
        <v>329</v>
      </c>
      <c r="B217" s="121" t="s">
        <v>425</v>
      </c>
      <c r="C217" s="121" t="s">
        <v>423</v>
      </c>
      <c r="D217" s="121" t="s">
        <v>100</v>
      </c>
      <c r="E217" s="108"/>
      <c r="F217" s="487">
        <v>0</v>
      </c>
      <c r="G217" s="487">
        <v>0</v>
      </c>
      <c r="H217" s="487">
        <v>0</v>
      </c>
      <c r="I217" s="487">
        <v>0</v>
      </c>
      <c r="J217" s="487">
        <v>0</v>
      </c>
      <c r="K217" s="125" t="s">
        <v>331</v>
      </c>
    </row>
    <row r="218" spans="1:13" ht="21" customHeight="1">
      <c r="A218" s="120"/>
      <c r="B218" s="131" t="s">
        <v>426</v>
      </c>
      <c r="C218" s="131" t="s">
        <v>423</v>
      </c>
      <c r="D218" s="131" t="s">
        <v>100</v>
      </c>
      <c r="E218" s="132"/>
      <c r="F218" s="298">
        <f>F216-F217</f>
        <v>0</v>
      </c>
      <c r="G218" s="298">
        <f>G216-G217</f>
        <v>0</v>
      </c>
      <c r="H218" s="298">
        <f>H216-H217</f>
        <v>0</v>
      </c>
      <c r="I218" s="298">
        <f>I216-I217</f>
        <v>0</v>
      </c>
      <c r="J218" s="298">
        <f>J216-J217</f>
        <v>0</v>
      </c>
      <c r="K218" s="133"/>
    </row>
    <row r="219" spans="1:13" ht="14">
      <c r="A219" s="120"/>
      <c r="B219" s="131"/>
      <c r="C219" s="131"/>
      <c r="D219" s="131"/>
      <c r="E219" s="132"/>
      <c r="F219" s="128"/>
      <c r="G219" s="128"/>
      <c r="H219" s="128"/>
      <c r="I219" s="128"/>
      <c r="J219" s="128"/>
      <c r="K219" s="133"/>
    </row>
    <row r="220" spans="1:13" ht="14">
      <c r="A220" s="120"/>
      <c r="B220" s="131"/>
      <c r="C220" s="131"/>
      <c r="D220" s="131"/>
      <c r="E220" s="132"/>
      <c r="F220" s="128"/>
      <c r="G220" s="128"/>
      <c r="H220" s="128"/>
      <c r="I220" s="128"/>
      <c r="J220" s="128"/>
      <c r="K220" s="133"/>
    </row>
    <row r="221" spans="1:13" ht="17.25" customHeight="1">
      <c r="A221" s="137" t="s">
        <v>318</v>
      </c>
      <c r="K221" s="421"/>
    </row>
    <row r="222" spans="1:13" ht="10.5" customHeight="1">
      <c r="A222" s="137"/>
      <c r="K222" s="421"/>
    </row>
    <row r="223" spans="1:13" ht="19.149999999999999" customHeight="1">
      <c r="A223" s="124" t="s">
        <v>175</v>
      </c>
      <c r="B223" s="121" t="s">
        <v>319</v>
      </c>
      <c r="C223" s="121" t="s">
        <v>427</v>
      </c>
      <c r="D223" s="121" t="s">
        <v>100</v>
      </c>
      <c r="F223" s="293" cm="1">
        <f t="array" ref="F223">SUMPRODUCT(('License Values Data Table'!F$2:F$898)*('License Values Data Table'!$D$2:$D$898=$A$2)*('License Values Data Table'!$A$2:$A$898=$A221))</f>
        <v>0</v>
      </c>
      <c r="G223" s="293" cm="1">
        <f t="array" ref="G223">SUMPRODUCT(('License Values Data Table'!G$2:G$898)*('License Values Data Table'!$D$2:$D$898=$A$2)*('License Values Data Table'!$A$2:$A$898=$A221))</f>
        <v>0</v>
      </c>
      <c r="H223" s="293" cm="1">
        <f t="array" ref="H223">SUMPRODUCT(('License Values Data Table'!H$2:H$898)*('License Values Data Table'!$D$2:$D$898=$A$2)*('License Values Data Table'!$A$2:$A$898=$A221))</f>
        <v>0</v>
      </c>
      <c r="I223" s="293" cm="1">
        <f t="array" ref="I223">SUMPRODUCT(('License Values Data Table'!I$2:I$898)*('License Values Data Table'!$D$2:$D$898=$A$2)*('License Values Data Table'!$A$2:$A$898=$A221))</f>
        <v>0</v>
      </c>
      <c r="J223" s="293" cm="1">
        <f t="array" ref="J223">SUMPRODUCT(('License Values Data Table'!J$2:J$898)*('License Values Data Table'!$D$2:$D$898=$A$2)*('License Values Data Table'!$A$2:$A$898=$A221))</f>
        <v>0</v>
      </c>
      <c r="K223" s="417"/>
    </row>
    <row r="224" spans="1:13" ht="19.899999999999999" customHeight="1">
      <c r="A224" s="124" t="s">
        <v>329</v>
      </c>
      <c r="B224" s="121" t="s">
        <v>428</v>
      </c>
      <c r="C224" s="121" t="s">
        <v>427</v>
      </c>
      <c r="D224" s="121" t="s">
        <v>100</v>
      </c>
      <c r="F224" s="308">
        <v>0</v>
      </c>
      <c r="G224" s="308">
        <v>0</v>
      </c>
      <c r="H224" s="308">
        <v>0</v>
      </c>
      <c r="I224" s="308">
        <v>0</v>
      </c>
      <c r="J224" s="308">
        <v>0</v>
      </c>
      <c r="K224" s="420" t="s">
        <v>331</v>
      </c>
    </row>
    <row r="225" spans="1:11" ht="21" customHeight="1">
      <c r="A225" s="124"/>
      <c r="B225" s="131" t="s">
        <v>429</v>
      </c>
      <c r="C225" s="131" t="s">
        <v>427</v>
      </c>
      <c r="D225" s="131" t="s">
        <v>100</v>
      </c>
      <c r="F225" s="300">
        <f>F223-F224</f>
        <v>0</v>
      </c>
      <c r="G225" s="300">
        <f t="shared" ref="G225" si="18">G223-G224</f>
        <v>0</v>
      </c>
      <c r="H225" s="300">
        <f t="shared" ref="H225" si="19">H223-H224</f>
        <v>0</v>
      </c>
      <c r="I225" s="300">
        <f t="shared" ref="I225" si="20">I223-I224</f>
        <v>0</v>
      </c>
      <c r="J225" s="300">
        <f t="shared" ref="J225" si="21">J223-J224</f>
        <v>0</v>
      </c>
      <c r="K225" s="421"/>
    </row>
    <row r="226" spans="1:11">
      <c r="K226" s="421"/>
    </row>
    <row r="227" spans="1:11">
      <c r="K227" s="421"/>
    </row>
    <row r="228" spans="1:11" ht="17.25" customHeight="1">
      <c r="A228" s="137" t="s">
        <v>320</v>
      </c>
      <c r="K228" s="421"/>
    </row>
    <row r="229" spans="1:11" ht="10.5" customHeight="1">
      <c r="A229" s="137"/>
      <c r="K229" s="421"/>
    </row>
    <row r="230" spans="1:11" ht="18.399999999999999" customHeight="1">
      <c r="A230" s="124" t="s">
        <v>175</v>
      </c>
      <c r="B230" s="121" t="s">
        <v>319</v>
      </c>
      <c r="C230" s="121" t="s">
        <v>427</v>
      </c>
      <c r="D230" s="121" t="s">
        <v>100</v>
      </c>
      <c r="F230" s="293" cm="1">
        <f t="array" ref="F230">SUMPRODUCT(('License Values Data Table'!F$2:F$898)*('License Values Data Table'!$D$2:$D$898=$A$2)*('License Values Data Table'!$A$2:$A$898=$A228))</f>
        <v>0</v>
      </c>
      <c r="G230" s="293" cm="1">
        <f t="array" ref="G230">SUMPRODUCT(('License Values Data Table'!G$2:G$898)*('License Values Data Table'!$D$2:$D$898=$A$2)*('License Values Data Table'!$A$2:$A$898=$A228))</f>
        <v>0</v>
      </c>
      <c r="H230" s="293" cm="1">
        <f t="array" ref="H230">SUMPRODUCT(('License Values Data Table'!H$2:H$898)*('License Values Data Table'!$D$2:$D$898=$A$2)*('License Values Data Table'!$A$2:$A$898=$A228))</f>
        <v>0</v>
      </c>
      <c r="I230" s="293" cm="1">
        <f t="array" ref="I230">SUMPRODUCT(('License Values Data Table'!I$2:I$898)*('License Values Data Table'!$D$2:$D$898=$A$2)*('License Values Data Table'!$A$2:$A$898=$A228))</f>
        <v>0</v>
      </c>
      <c r="J230" s="293" cm="1">
        <f t="array" ref="J230">SUMPRODUCT(('License Values Data Table'!J$2:J$898)*('License Values Data Table'!$D$2:$D$898=$A$2)*('License Values Data Table'!$A$2:$A$898=$A228))</f>
        <v>0</v>
      </c>
      <c r="K230" s="417"/>
    </row>
    <row r="231" spans="1:11" ht="19.899999999999999" customHeight="1">
      <c r="A231" s="124" t="s">
        <v>329</v>
      </c>
      <c r="B231" s="121" t="s">
        <v>428</v>
      </c>
      <c r="C231" s="121" t="s">
        <v>427</v>
      </c>
      <c r="D231" s="121" t="s">
        <v>100</v>
      </c>
      <c r="F231" s="308">
        <v>0</v>
      </c>
      <c r="G231" s="308">
        <v>0</v>
      </c>
      <c r="H231" s="308">
        <v>0</v>
      </c>
      <c r="I231" s="308">
        <v>0</v>
      </c>
      <c r="J231" s="308">
        <v>0</v>
      </c>
      <c r="K231" s="420" t="s">
        <v>331</v>
      </c>
    </row>
    <row r="232" spans="1:11" ht="22.15" customHeight="1">
      <c r="A232" s="124"/>
      <c r="B232" s="131" t="s">
        <v>429</v>
      </c>
      <c r="C232" s="131" t="s">
        <v>427</v>
      </c>
      <c r="D232" s="131" t="s">
        <v>100</v>
      </c>
      <c r="F232" s="300">
        <f>F230-F231</f>
        <v>0</v>
      </c>
      <c r="G232" s="300">
        <f t="shared" ref="G232" si="22">G230-G231</f>
        <v>0</v>
      </c>
      <c r="H232" s="300">
        <f t="shared" ref="H232" si="23">H230-H231</f>
        <v>0</v>
      </c>
      <c r="I232" s="300">
        <f t="shared" ref="I232" si="24">I230-I231</f>
        <v>0</v>
      </c>
      <c r="J232" s="300">
        <f t="shared" ref="J232" si="25">J230-J231</f>
        <v>0</v>
      </c>
      <c r="K232" s="421"/>
    </row>
    <row r="233" spans="1:11">
      <c r="K233" s="421"/>
    </row>
    <row r="234" spans="1:11">
      <c r="K234" s="421"/>
    </row>
    <row r="235" spans="1:11" ht="17.25" customHeight="1">
      <c r="A235" s="137" t="s">
        <v>430</v>
      </c>
      <c r="K235" s="421"/>
    </row>
    <row r="236" spans="1:11" ht="10.5" customHeight="1">
      <c r="A236" s="137"/>
      <c r="K236" s="421"/>
    </row>
    <row r="237" spans="1:11" ht="21" customHeight="1">
      <c r="A237" s="124" t="s">
        <v>175</v>
      </c>
      <c r="B237" s="121" t="s">
        <v>319</v>
      </c>
      <c r="C237" s="121" t="s">
        <v>427</v>
      </c>
      <c r="D237" s="121" t="s">
        <v>100</v>
      </c>
      <c r="F237" s="293" cm="1">
        <f t="array" ref="F237">SUMPRODUCT(('License Values Data Table'!F$2:F$898)*('License Values Data Table'!$D$2:$D$898=$A$2)*('License Values Data Table'!$A$2:$A$898=$A235))</f>
        <v>0</v>
      </c>
      <c r="G237" s="293" cm="1">
        <f t="array" ref="G237">SUMPRODUCT(('License Values Data Table'!G$2:G$898)*('License Values Data Table'!$D$2:$D$898=$A$2)*('License Values Data Table'!$A$2:$A$898=$A235))</f>
        <v>0</v>
      </c>
      <c r="H237" s="293" cm="1">
        <f t="array" ref="H237">SUMPRODUCT(('License Values Data Table'!H$2:H$898)*('License Values Data Table'!$D$2:$D$898=$A$2)*('License Values Data Table'!$A$2:$A$898=$A235))</f>
        <v>0</v>
      </c>
      <c r="I237" s="293" cm="1">
        <f t="array" ref="I237">SUMPRODUCT(('License Values Data Table'!I$2:I$898)*('License Values Data Table'!$D$2:$D$898=$A$2)*('License Values Data Table'!$A$2:$A$898=$A235))</f>
        <v>0</v>
      </c>
      <c r="J237" s="293" cm="1">
        <f t="array" ref="J237">SUMPRODUCT(('License Values Data Table'!J$2:J$898)*('License Values Data Table'!$D$2:$D$898=$A$2)*('License Values Data Table'!$A$2:$A$898=$A235))</f>
        <v>0</v>
      </c>
      <c r="K237" s="417"/>
    </row>
    <row r="238" spans="1:11" ht="19.149999999999999" customHeight="1">
      <c r="A238" s="124" t="s">
        <v>329</v>
      </c>
      <c r="B238" s="121" t="s">
        <v>428</v>
      </c>
      <c r="C238" s="121" t="s">
        <v>427</v>
      </c>
      <c r="D238" s="121" t="s">
        <v>100</v>
      </c>
      <c r="F238" s="308">
        <v>0</v>
      </c>
      <c r="G238" s="308">
        <v>0</v>
      </c>
      <c r="H238" s="308">
        <v>0</v>
      </c>
      <c r="I238" s="308">
        <v>0</v>
      </c>
      <c r="J238" s="308">
        <v>0</v>
      </c>
      <c r="K238" s="420" t="s">
        <v>331</v>
      </c>
    </row>
    <row r="239" spans="1:11" ht="20.25" customHeight="1">
      <c r="A239" s="124"/>
      <c r="B239" s="131" t="s">
        <v>429</v>
      </c>
      <c r="C239" s="131" t="s">
        <v>427</v>
      </c>
      <c r="D239" s="131" t="s">
        <v>100</v>
      </c>
      <c r="F239" s="300">
        <f>F237-F238</f>
        <v>0</v>
      </c>
      <c r="G239" s="300">
        <f t="shared" ref="G239:J239" si="26">G237-G238</f>
        <v>0</v>
      </c>
      <c r="H239" s="300">
        <f t="shared" si="26"/>
        <v>0</v>
      </c>
      <c r="I239" s="300">
        <f t="shared" si="26"/>
        <v>0</v>
      </c>
      <c r="J239" s="300">
        <f t="shared" si="26"/>
        <v>0</v>
      </c>
      <c r="K239" s="421"/>
    </row>
    <row r="240" spans="1:11">
      <c r="B240" s="131"/>
      <c r="C240" s="131"/>
      <c r="D240" s="131"/>
      <c r="F240" s="407"/>
      <c r="G240" s="407"/>
      <c r="H240" s="407"/>
      <c r="I240" s="407"/>
      <c r="J240" s="407"/>
      <c r="K240" s="421"/>
    </row>
    <row r="241" spans="1:14">
      <c r="K241" s="421"/>
    </row>
    <row r="242" spans="1:14" ht="14">
      <c r="A242" s="409" t="s">
        <v>431</v>
      </c>
      <c r="B242" s="410"/>
      <c r="C242" s="411"/>
      <c r="D242" s="411"/>
      <c r="E242" s="412"/>
      <c r="F242" s="413"/>
      <c r="G242" s="413"/>
      <c r="H242" s="414"/>
      <c r="I242" s="414"/>
      <c r="J242" s="414"/>
      <c r="K242" s="415"/>
    </row>
    <row r="243" spans="1:14" ht="64.150000000000006" customHeight="1">
      <c r="A243" s="416"/>
      <c r="B243" s="121"/>
      <c r="E243" s="108"/>
      <c r="F243" s="548" t="s">
        <v>432</v>
      </c>
      <c r="G243" s="549"/>
      <c r="H243" s="549"/>
      <c r="I243" s="549"/>
      <c r="J243" s="549"/>
      <c r="K243" s="550"/>
    </row>
    <row r="244" spans="1:14" ht="14">
      <c r="A244" s="416"/>
      <c r="B244" s="121"/>
      <c r="C244" s="121"/>
      <c r="D244" s="121"/>
      <c r="E244" s="108"/>
      <c r="K244" s="417"/>
      <c r="M244" s="121"/>
    </row>
    <row r="245" spans="1:14" ht="16.149999999999999" customHeight="1">
      <c r="A245" s="418" t="s">
        <v>433</v>
      </c>
      <c r="B245" s="419" t="s">
        <v>434</v>
      </c>
      <c r="C245" s="121" t="s">
        <v>435</v>
      </c>
      <c r="D245" s="121" t="s">
        <v>100</v>
      </c>
      <c r="E245" s="408"/>
      <c r="F245" s="333" cm="1">
        <f t="array" ref="F245">SUMPRODUCT(('License Values Data Table'!F$2:F$897)*('License Values Data Table'!$D$2:$D$897=$A$2)*('License Values Data Table'!$B$2:$B$897=$B245))</f>
        <v>0</v>
      </c>
      <c r="G245" s="333" cm="1">
        <f t="array" ref="G245">SUMPRODUCT(('License Values Data Table'!G$2:G$897)*('License Values Data Table'!$D$2:$D$897=$A$2)*('License Values Data Table'!$B$2:$B$897=$B245))</f>
        <v>0</v>
      </c>
      <c r="H245" s="333" cm="1">
        <f t="array" ref="H245">SUMPRODUCT(('License Values Data Table'!H$2:H$897)*('License Values Data Table'!$D$2:$D$897=$A$2)*('License Values Data Table'!$B$2:$B$897=$B245))</f>
        <v>0</v>
      </c>
      <c r="I245" s="333" cm="1">
        <f t="array" ref="I245">SUMPRODUCT(('License Values Data Table'!I$2:I$897)*('License Values Data Table'!$D$2:$D$897=$A$2)*('License Values Data Table'!$B$2:$B$897=$B245))</f>
        <v>0</v>
      </c>
      <c r="J245" s="333" cm="1">
        <f t="array" ref="J245">SUMPRODUCT(('License Values Data Table'!J$2:J$897)*('License Values Data Table'!$D$2:$D$897=$A$2)*('License Values Data Table'!$B$2:$B$897=$B245))</f>
        <v>0</v>
      </c>
      <c r="K245" s="417"/>
    </row>
    <row r="246" spans="1:14" ht="16.149999999999999" customHeight="1">
      <c r="A246" s="418" t="s">
        <v>436</v>
      </c>
      <c r="B246" s="419" t="s">
        <v>437</v>
      </c>
      <c r="C246" s="121" t="s">
        <v>435</v>
      </c>
      <c r="D246" s="121" t="s">
        <v>100</v>
      </c>
      <c r="E246" s="408"/>
      <c r="F246" s="333" cm="1">
        <f t="array" ref="F246">SUMPRODUCT(('License Values Data Table'!F$2:F$897)*('License Values Data Table'!$D$2:$D$897=$A$2)*('License Values Data Table'!$B$2:$B$897=$B246))</f>
        <v>0</v>
      </c>
      <c r="G246" s="333" cm="1">
        <f t="array" ref="G246">SUMPRODUCT(('License Values Data Table'!G$2:G$897)*('License Values Data Table'!$D$2:$D$897=$A$2)*('License Values Data Table'!$B$2:$B$897=$B246))</f>
        <v>0</v>
      </c>
      <c r="H246" s="333" cm="1">
        <f t="array" ref="H246">SUMPRODUCT(('License Values Data Table'!H$2:H$897)*('License Values Data Table'!$D$2:$D$897=$A$2)*('License Values Data Table'!$B$2:$B$897=$B246))</f>
        <v>0</v>
      </c>
      <c r="I246" s="333" cm="1">
        <f t="array" ref="I246">SUMPRODUCT(('License Values Data Table'!I$2:I$897)*('License Values Data Table'!$D$2:$D$897=$A$2)*('License Values Data Table'!$B$2:$B$897=$B246))</f>
        <v>0</v>
      </c>
      <c r="J246" s="333" cm="1">
        <f t="array" ref="J246">SUMPRODUCT(('License Values Data Table'!J$2:J$897)*('License Values Data Table'!$D$2:$D$897=$A$2)*('License Values Data Table'!$B$2:$B$897=$B246))</f>
        <v>0</v>
      </c>
      <c r="K246" s="420"/>
    </row>
    <row r="247" spans="1:14" ht="16.149999999999999" customHeight="1">
      <c r="A247" s="489" t="s">
        <v>438</v>
      </c>
      <c r="B247" s="419" t="s">
        <v>439</v>
      </c>
      <c r="C247" s="121" t="s">
        <v>435</v>
      </c>
      <c r="D247" s="121" t="s">
        <v>100</v>
      </c>
      <c r="E247" s="408"/>
      <c r="F247" s="333" cm="1">
        <f t="array" ref="F247">SUMPRODUCT(('License Values Data Table'!F$2:F$897)*('License Values Data Table'!$D$2:$D$897=$A$2)*('License Values Data Table'!$B$2:$B$897=$B247))</f>
        <v>0</v>
      </c>
      <c r="G247" s="333" cm="1">
        <f t="array" ref="G247">SUMPRODUCT(('License Values Data Table'!G$2:G$897)*('License Values Data Table'!$D$2:$D$897=$A$2)*('License Values Data Table'!$B$2:$B$897=$B247))</f>
        <v>0</v>
      </c>
      <c r="H247" s="333" cm="1">
        <f t="array" ref="H247">SUMPRODUCT(('License Values Data Table'!H$2:H$897)*('License Values Data Table'!$D$2:$D$897=$A$2)*('License Values Data Table'!$B$2:$B$897=$B247))</f>
        <v>0</v>
      </c>
      <c r="I247" s="333" cm="1">
        <f t="array" ref="I247">SUMPRODUCT(('License Values Data Table'!I$2:I$897)*('License Values Data Table'!$D$2:$D$897=$A$2)*('License Values Data Table'!$B$2:$B$897=$B247))</f>
        <v>0</v>
      </c>
      <c r="J247" s="333" cm="1">
        <f t="array" ref="J247">SUMPRODUCT(('License Values Data Table'!J$2:J$897)*('License Values Data Table'!$D$2:$D$897=$A$2)*('License Values Data Table'!$B$2:$B$897=$B247))</f>
        <v>0</v>
      </c>
      <c r="K247" s="417"/>
    </row>
    <row r="248" spans="1:14" ht="16.149999999999999" customHeight="1">
      <c r="A248" s="418" t="s">
        <v>440</v>
      </c>
      <c r="B248" s="419" t="s">
        <v>441</v>
      </c>
      <c r="C248" s="121" t="s">
        <v>435</v>
      </c>
      <c r="D248" s="121" t="s">
        <v>100</v>
      </c>
      <c r="E248" s="408"/>
      <c r="F248" s="333" cm="1">
        <f t="array" ref="F248">SUMPRODUCT(('License Values Data Table'!F$2:F$897)*('License Values Data Table'!$D$2:$D$897=$A$2)*('License Values Data Table'!$B$2:$B$897=$B248))</f>
        <v>0</v>
      </c>
      <c r="G248" s="333" cm="1">
        <f t="array" ref="G248">SUMPRODUCT(('License Values Data Table'!G$2:G$897)*('License Values Data Table'!$D$2:$D$897=$A$2)*('License Values Data Table'!$B$2:$B$897=$B248))</f>
        <v>0</v>
      </c>
      <c r="H248" s="333" cm="1">
        <f t="array" ref="H248">SUMPRODUCT(('License Values Data Table'!H$2:H$897)*('License Values Data Table'!$D$2:$D$897=$A$2)*('License Values Data Table'!$B$2:$B$897=$B248))</f>
        <v>0</v>
      </c>
      <c r="I248" s="333" cm="1">
        <f t="array" ref="I248">SUMPRODUCT(('License Values Data Table'!I$2:I$897)*('License Values Data Table'!$D$2:$D$897=$A$2)*('License Values Data Table'!$B$2:$B$897=$B248))</f>
        <v>0</v>
      </c>
      <c r="J248" s="333" cm="1">
        <f t="array" ref="J248">SUMPRODUCT(('License Values Data Table'!J$2:J$897)*('License Values Data Table'!$D$2:$D$897=$A$2)*('License Values Data Table'!$B$2:$B$897=$B248))</f>
        <v>0</v>
      </c>
      <c r="K248" s="421"/>
      <c r="N248" s="110" t="s">
        <v>1</v>
      </c>
    </row>
    <row r="249" spans="1:14" ht="16.149999999999999" customHeight="1">
      <c r="A249" s="418" t="s">
        <v>442</v>
      </c>
      <c r="B249" s="419" t="s">
        <v>443</v>
      </c>
      <c r="C249" s="121" t="s">
        <v>435</v>
      </c>
      <c r="D249" s="121" t="s">
        <v>100</v>
      </c>
      <c r="E249" s="408"/>
      <c r="F249" s="333" cm="1">
        <f t="array" ref="F249">SUMPRODUCT(('License Values Data Table'!F$2:F$897)*('License Values Data Table'!$D$2:$D$897=$A$2)*('License Values Data Table'!$B$2:$B$897=$B249))</f>
        <v>0</v>
      </c>
      <c r="G249" s="333" cm="1">
        <f t="array" ref="G249">SUMPRODUCT(('License Values Data Table'!G$2:G$897)*('License Values Data Table'!$D$2:$D$897=$A$2)*('License Values Data Table'!$B$2:$B$897=$B249))</f>
        <v>0</v>
      </c>
      <c r="H249" s="333" cm="1">
        <f t="array" ref="H249">SUMPRODUCT(('License Values Data Table'!H$2:H$897)*('License Values Data Table'!$D$2:$D$897=$A$2)*('License Values Data Table'!$B$2:$B$897=$B249))</f>
        <v>0</v>
      </c>
      <c r="I249" s="333" cm="1">
        <f t="array" ref="I249">SUMPRODUCT(('License Values Data Table'!I$2:I$897)*('License Values Data Table'!$D$2:$D$897=$A$2)*('License Values Data Table'!$B$2:$B$897=$B249))</f>
        <v>0</v>
      </c>
      <c r="J249" s="333" cm="1">
        <f t="array" ref="J249">SUMPRODUCT(('License Values Data Table'!J$2:J$897)*('License Values Data Table'!$D$2:$D$897=$A$2)*('License Values Data Table'!$B$2:$B$897=$B249))</f>
        <v>0</v>
      </c>
      <c r="K249" s="421"/>
    </row>
    <row r="250" spans="1:14" ht="16.149999999999999" customHeight="1">
      <c r="A250" s="418" t="s">
        <v>444</v>
      </c>
      <c r="B250" s="419" t="s">
        <v>308</v>
      </c>
      <c r="C250" s="121" t="s">
        <v>435</v>
      </c>
      <c r="D250" s="121" t="s">
        <v>100</v>
      </c>
      <c r="E250" s="408"/>
      <c r="F250" s="333" cm="1">
        <f t="array" ref="F250">SUMPRODUCT(('License Values Data Table'!F$2:F$897)*('License Values Data Table'!$D$2:$D$897=$A$2)*('License Values Data Table'!$B$2:$B$897=$B250))</f>
        <v>0</v>
      </c>
      <c r="G250" s="333" cm="1">
        <f t="array" ref="G250">SUMPRODUCT(('License Values Data Table'!G$2:G$897)*('License Values Data Table'!$D$2:$D$897=$A$2)*('License Values Data Table'!$B$2:$B$897=$B250))</f>
        <v>0</v>
      </c>
      <c r="H250" s="333" cm="1">
        <f t="array" ref="H250">SUMPRODUCT(('License Values Data Table'!H$2:H$897)*('License Values Data Table'!$D$2:$D$897=$A$2)*('License Values Data Table'!$B$2:$B$897=$B250))</f>
        <v>0</v>
      </c>
      <c r="I250" s="333" cm="1">
        <f t="array" ref="I250">SUMPRODUCT(('License Values Data Table'!I$2:I$897)*('License Values Data Table'!$D$2:$D$897=$A$2)*('License Values Data Table'!$B$2:$B$897=$B250))</f>
        <v>0</v>
      </c>
      <c r="J250" s="333" cm="1">
        <f t="array" ref="J250">SUMPRODUCT(('License Values Data Table'!J$2:J$897)*('License Values Data Table'!$D$2:$D$897=$A$2)*('License Values Data Table'!$B$2:$B$897=$B250))</f>
        <v>0</v>
      </c>
      <c r="K250" s="421"/>
    </row>
    <row r="251" spans="1:14" ht="16.149999999999999" customHeight="1">
      <c r="A251" s="418" t="s">
        <v>445</v>
      </c>
      <c r="B251" s="419" t="s">
        <v>446</v>
      </c>
      <c r="C251" s="121" t="s">
        <v>435</v>
      </c>
      <c r="D251" s="121" t="s">
        <v>100</v>
      </c>
      <c r="E251" s="408"/>
      <c r="F251" s="333" cm="1">
        <f t="array" ref="F251">SUMPRODUCT(('License Values Data Table'!F$2:F$897)*('License Values Data Table'!$D$2:$D$897=$A$2)*('License Values Data Table'!$B$2:$B$897=$B251))</f>
        <v>0</v>
      </c>
      <c r="G251" s="333" cm="1">
        <f t="array" ref="G251">SUMPRODUCT(('License Values Data Table'!G$2:G$897)*('License Values Data Table'!$D$2:$D$897=$A$2)*('License Values Data Table'!$B$2:$B$897=$B251))</f>
        <v>0</v>
      </c>
      <c r="H251" s="333" cm="1">
        <f t="array" ref="H251">SUMPRODUCT(('License Values Data Table'!H$2:H$897)*('License Values Data Table'!$D$2:$D$897=$A$2)*('License Values Data Table'!$B$2:$B$897=$B251))</f>
        <v>0</v>
      </c>
      <c r="I251" s="333" cm="1">
        <f t="array" ref="I251">SUMPRODUCT(('License Values Data Table'!I$2:I$897)*('License Values Data Table'!$D$2:$D$897=$A$2)*('License Values Data Table'!$B$2:$B$897=$B251))</f>
        <v>0</v>
      </c>
      <c r="J251" s="333" cm="1">
        <f t="array" ref="J251">SUMPRODUCT(('License Values Data Table'!J$2:J$897)*('License Values Data Table'!$D$2:$D$897=$A$2)*('License Values Data Table'!$B$2:$B$897=$B251))</f>
        <v>0</v>
      </c>
      <c r="K251" s="421"/>
    </row>
    <row r="252" spans="1:14" ht="16.149999999999999" customHeight="1">
      <c r="A252" s="418" t="s">
        <v>447</v>
      </c>
      <c r="B252" s="419" t="s">
        <v>448</v>
      </c>
      <c r="C252" s="121" t="s">
        <v>435</v>
      </c>
      <c r="D252" s="121" t="s">
        <v>100</v>
      </c>
      <c r="E252" s="408"/>
      <c r="F252" s="333" cm="1">
        <f t="array" ref="F252">SUMPRODUCT(('License Values Data Table'!F$2:F$897)*('License Values Data Table'!$D$2:$D$897=$A$2)*('License Values Data Table'!$B$2:$B$897=$B252))</f>
        <v>0</v>
      </c>
      <c r="G252" s="333" cm="1">
        <f t="array" ref="G252">SUMPRODUCT(('License Values Data Table'!G$2:G$897)*('License Values Data Table'!$D$2:$D$897=$A$2)*('License Values Data Table'!$B$2:$B$897=$B252))</f>
        <v>0</v>
      </c>
      <c r="H252" s="333" cm="1">
        <f t="array" ref="H252">SUMPRODUCT(('License Values Data Table'!H$2:H$897)*('License Values Data Table'!$D$2:$D$897=$A$2)*('License Values Data Table'!$B$2:$B$897=$B252))</f>
        <v>0</v>
      </c>
      <c r="I252" s="333" cm="1">
        <f t="array" ref="I252">SUMPRODUCT(('License Values Data Table'!I$2:I$897)*('License Values Data Table'!$D$2:$D$897=$A$2)*('License Values Data Table'!$B$2:$B$897=$B252))</f>
        <v>0</v>
      </c>
      <c r="J252" s="333" cm="1">
        <f t="array" ref="J252">SUMPRODUCT(('License Values Data Table'!J$2:J$897)*('License Values Data Table'!$D$2:$D$897=$A$2)*('License Values Data Table'!$B$2:$B$897=$B252))</f>
        <v>0</v>
      </c>
      <c r="K252" s="421"/>
    </row>
    <row r="253" spans="1:14" ht="16.149999999999999" customHeight="1">
      <c r="A253" s="418" t="s">
        <v>449</v>
      </c>
      <c r="B253" s="419" t="s">
        <v>450</v>
      </c>
      <c r="C253" s="121" t="s">
        <v>435</v>
      </c>
      <c r="D253" s="121" t="s">
        <v>100</v>
      </c>
      <c r="E253" s="408"/>
      <c r="F253" s="333" cm="1">
        <f t="array" ref="F253">SUMPRODUCT(('License Values Data Table'!F$2:F$897)*('License Values Data Table'!$D$2:$D$897=$A$2)*('License Values Data Table'!$B$2:$B$897=$B253))</f>
        <v>0</v>
      </c>
      <c r="G253" s="333" cm="1">
        <f t="array" ref="G253">SUMPRODUCT(('License Values Data Table'!G$2:G$897)*('License Values Data Table'!$D$2:$D$897=$A$2)*('License Values Data Table'!$B$2:$B$897=$B253))</f>
        <v>0</v>
      </c>
      <c r="H253" s="333" cm="1">
        <f t="array" ref="H253">SUMPRODUCT(('License Values Data Table'!H$2:H$897)*('License Values Data Table'!$D$2:$D$897=$A$2)*('License Values Data Table'!$B$2:$B$897=$B253))</f>
        <v>0</v>
      </c>
      <c r="I253" s="333" cm="1">
        <f t="array" ref="I253">SUMPRODUCT(('License Values Data Table'!I$2:I$897)*('License Values Data Table'!$D$2:$D$897=$A$2)*('License Values Data Table'!$B$2:$B$897=$B253))</f>
        <v>0</v>
      </c>
      <c r="J253" s="333" cm="1">
        <f t="array" ref="J253">SUMPRODUCT(('License Values Data Table'!J$2:J$897)*('License Values Data Table'!$D$2:$D$897=$A$2)*('License Values Data Table'!$B$2:$B$897=$B253))</f>
        <v>0</v>
      </c>
      <c r="K253" s="421"/>
    </row>
    <row r="254" spans="1:14" ht="16.149999999999999" customHeight="1">
      <c r="A254" s="418" t="s">
        <v>451</v>
      </c>
      <c r="B254" s="419" t="s">
        <v>452</v>
      </c>
      <c r="C254" s="121" t="s">
        <v>435</v>
      </c>
      <c r="D254" s="121" t="s">
        <v>100</v>
      </c>
      <c r="E254" s="408"/>
      <c r="F254" s="333" cm="1">
        <f t="array" ref="F254">SUMPRODUCT(('License Values Data Table'!F$2:F$897)*('License Values Data Table'!$D$2:$D$897=$A$2)*('License Values Data Table'!$B$2:$B$897=$B254))</f>
        <v>0</v>
      </c>
      <c r="G254" s="333" cm="1">
        <f t="array" ref="G254">SUMPRODUCT(('License Values Data Table'!G$2:G$897)*('License Values Data Table'!$D$2:$D$897=$A$2)*('License Values Data Table'!$B$2:$B$897=$B254))</f>
        <v>0</v>
      </c>
      <c r="H254" s="333" cm="1">
        <f t="array" ref="H254">SUMPRODUCT(('License Values Data Table'!H$2:H$897)*('License Values Data Table'!$D$2:$D$897=$A$2)*('License Values Data Table'!$B$2:$B$897=$B254))</f>
        <v>0</v>
      </c>
      <c r="I254" s="333" cm="1">
        <f t="array" ref="I254">SUMPRODUCT(('License Values Data Table'!I$2:I$897)*('License Values Data Table'!$D$2:$D$897=$A$2)*('License Values Data Table'!$B$2:$B$897=$B254))</f>
        <v>0</v>
      </c>
      <c r="J254" s="333" cm="1">
        <f t="array" ref="J254">SUMPRODUCT(('License Values Data Table'!J$2:J$897)*('License Values Data Table'!$D$2:$D$897=$A$2)*('License Values Data Table'!$B$2:$B$897=$B254))</f>
        <v>0</v>
      </c>
      <c r="K254" s="421"/>
    </row>
    <row r="255" spans="1:14" ht="16.149999999999999" customHeight="1">
      <c r="A255" s="418" t="s">
        <v>453</v>
      </c>
      <c r="B255" s="419" t="s">
        <v>454</v>
      </c>
      <c r="C255" s="121" t="s">
        <v>435</v>
      </c>
      <c r="D255" s="121" t="s">
        <v>100</v>
      </c>
      <c r="E255" s="408"/>
      <c r="F255" s="333" cm="1">
        <f t="array" ref="F255">SUMPRODUCT(('License Values Data Table'!F$2:F$897)*('License Values Data Table'!$D$2:$D$897=$A$2)*('License Values Data Table'!$B$2:$B$897=$B255))</f>
        <v>0</v>
      </c>
      <c r="G255" s="333" cm="1">
        <f t="array" ref="G255">SUMPRODUCT(('License Values Data Table'!G$2:G$897)*('License Values Data Table'!$D$2:$D$897=$A$2)*('License Values Data Table'!$B$2:$B$897=$B255))</f>
        <v>0</v>
      </c>
      <c r="H255" s="333" cm="1">
        <f t="array" ref="H255">SUMPRODUCT(('License Values Data Table'!H$2:H$897)*('License Values Data Table'!$D$2:$D$897=$A$2)*('License Values Data Table'!$B$2:$B$897=$B255))</f>
        <v>0</v>
      </c>
      <c r="I255" s="333" cm="1">
        <f t="array" ref="I255">SUMPRODUCT(('License Values Data Table'!I$2:I$897)*('License Values Data Table'!$D$2:$D$897=$A$2)*('License Values Data Table'!$B$2:$B$897=$B255))</f>
        <v>0</v>
      </c>
      <c r="J255" s="333" cm="1">
        <f t="array" ref="J255">SUMPRODUCT(('License Values Data Table'!J$2:J$897)*('License Values Data Table'!$D$2:$D$897=$A$2)*('License Values Data Table'!$B$2:$B$897=$B255))</f>
        <v>0</v>
      </c>
      <c r="K255" s="421"/>
    </row>
    <row r="256" spans="1:14" ht="16.149999999999999" customHeight="1">
      <c r="A256" s="418" t="s">
        <v>455</v>
      </c>
      <c r="B256" s="419" t="s">
        <v>456</v>
      </c>
      <c r="C256" s="121" t="s">
        <v>435</v>
      </c>
      <c r="D256" s="121" t="s">
        <v>100</v>
      </c>
      <c r="E256" s="408"/>
      <c r="F256" s="333" cm="1">
        <f t="array" ref="F256">SUMPRODUCT(('License Values Data Table'!F$2:F$897)*('License Values Data Table'!$D$2:$D$897=$A$2)*('License Values Data Table'!$B$2:$B$897=$B256))</f>
        <v>0</v>
      </c>
      <c r="G256" s="333" cm="1">
        <f t="array" ref="G256">SUMPRODUCT(('License Values Data Table'!G$2:G$897)*('License Values Data Table'!$D$2:$D$897=$A$2)*('License Values Data Table'!$B$2:$B$897=$B256))</f>
        <v>0</v>
      </c>
      <c r="H256" s="333" cm="1">
        <f t="array" ref="H256">SUMPRODUCT(('License Values Data Table'!H$2:H$897)*('License Values Data Table'!$D$2:$D$897=$A$2)*('License Values Data Table'!$B$2:$B$897=$B256))</f>
        <v>0</v>
      </c>
      <c r="I256" s="333" cm="1">
        <f t="array" ref="I256">SUMPRODUCT(('License Values Data Table'!I$2:I$897)*('License Values Data Table'!$D$2:$D$897=$A$2)*('License Values Data Table'!$B$2:$B$897=$B256))</f>
        <v>0</v>
      </c>
      <c r="J256" s="333" cm="1">
        <f t="array" ref="J256">SUMPRODUCT(('License Values Data Table'!J$2:J$897)*('License Values Data Table'!$D$2:$D$897=$A$2)*('License Values Data Table'!$B$2:$B$897=$B256))</f>
        <v>0</v>
      </c>
      <c r="K256" s="421"/>
    </row>
    <row r="257" spans="1:11" ht="16.149999999999999" customHeight="1">
      <c r="A257" s="418" t="s">
        <v>457</v>
      </c>
      <c r="B257" s="110" t="s">
        <v>458</v>
      </c>
      <c r="C257" s="121" t="s">
        <v>435</v>
      </c>
      <c r="D257" s="121" t="s">
        <v>100</v>
      </c>
      <c r="F257" s="333" cm="1">
        <f t="array" ref="F257">SUMPRODUCT(('License Values Data Table'!F$2:F$897)*('License Values Data Table'!$D$2:$D$897=$A$2)*('License Values Data Table'!$B$2:$B$897=$B257))</f>
        <v>0</v>
      </c>
      <c r="G257" s="333" cm="1">
        <f t="array" ref="G257">SUMPRODUCT(('License Values Data Table'!G$2:G$897)*('License Values Data Table'!$D$2:$D$897=$A$2)*('License Values Data Table'!$B$2:$B$897=$B257))</f>
        <v>0</v>
      </c>
      <c r="H257" s="333" cm="1">
        <f t="array" ref="H257">SUMPRODUCT(('License Values Data Table'!H$2:H$897)*('License Values Data Table'!$D$2:$D$897=$A$2)*('License Values Data Table'!$B$2:$B$897=$B257))</f>
        <v>0</v>
      </c>
      <c r="I257" s="333" cm="1">
        <f t="array" ref="I257">SUMPRODUCT(('License Values Data Table'!I$2:I$897)*('License Values Data Table'!$D$2:$D$897=$A$2)*('License Values Data Table'!$B$2:$B$897=$B257))</f>
        <v>0</v>
      </c>
      <c r="J257" s="333" cm="1">
        <f t="array" ref="J257">SUMPRODUCT(('License Values Data Table'!J$2:J$897)*('License Values Data Table'!$D$2:$D$897=$A$2)*('License Values Data Table'!$B$2:$B$897=$B257))</f>
        <v>0</v>
      </c>
      <c r="K257" s="421"/>
    </row>
    <row r="258" spans="1:11" ht="16.149999999999999" customHeight="1">
      <c r="A258" s="418" t="s">
        <v>459</v>
      </c>
      <c r="B258" s="110" t="s">
        <v>460</v>
      </c>
      <c r="C258" s="121" t="s">
        <v>435</v>
      </c>
      <c r="D258" s="121" t="s">
        <v>100</v>
      </c>
      <c r="F258" s="333" cm="1">
        <f t="array" ref="F258">SUMPRODUCT(('License Values Data Table'!F$2:F$897)*('License Values Data Table'!$D$2:$D$897=$A$2)*('License Values Data Table'!$B$2:$B$897=$B258))</f>
        <v>0</v>
      </c>
      <c r="G258" s="333" cm="1">
        <f t="array" ref="G258">SUMPRODUCT(('License Values Data Table'!G$2:G$897)*('License Values Data Table'!$D$2:$D$897=$A$2)*('License Values Data Table'!$B$2:$B$897=$B258))</f>
        <v>0</v>
      </c>
      <c r="H258" s="333" cm="1">
        <f t="array" ref="H258">SUMPRODUCT(('License Values Data Table'!H$2:H$897)*('License Values Data Table'!$D$2:$D$897=$A$2)*('License Values Data Table'!$B$2:$B$897=$B258))</f>
        <v>0</v>
      </c>
      <c r="I258" s="333" cm="1">
        <f t="array" ref="I258">SUMPRODUCT(('License Values Data Table'!I$2:I$897)*('License Values Data Table'!$D$2:$D$897=$A$2)*('License Values Data Table'!$B$2:$B$897=$B258))</f>
        <v>0</v>
      </c>
      <c r="J258" s="333" cm="1">
        <f t="array" ref="J258">SUMPRODUCT(('License Values Data Table'!J$2:J$897)*('License Values Data Table'!$D$2:$D$897=$A$2)*('License Values Data Table'!$B$2:$B$897=$B258))</f>
        <v>0</v>
      </c>
      <c r="K258" s="421"/>
    </row>
    <row r="259" spans="1:11" ht="16.149999999999999" customHeight="1">
      <c r="A259" s="418" t="s">
        <v>461</v>
      </c>
      <c r="B259" s="110" t="s">
        <v>462</v>
      </c>
      <c r="C259" s="121" t="s">
        <v>435</v>
      </c>
      <c r="D259" s="121" t="s">
        <v>100</v>
      </c>
      <c r="F259" s="333" cm="1">
        <f t="array" ref="F259">SUMPRODUCT(('License Values Data Table'!F$2:F$897)*('License Values Data Table'!$D$2:$D$897=$A$2)*('License Values Data Table'!$B$2:$B$897=$B259))</f>
        <v>0</v>
      </c>
      <c r="G259" s="333" cm="1">
        <f t="array" ref="G259">SUMPRODUCT(('License Values Data Table'!G$2:G$897)*('License Values Data Table'!$D$2:$D$897=$A$2)*('License Values Data Table'!$B$2:$B$897=$B259))</f>
        <v>0</v>
      </c>
      <c r="H259" s="333" cm="1">
        <f t="array" ref="H259">SUMPRODUCT(('License Values Data Table'!H$2:H$897)*('License Values Data Table'!$D$2:$D$897=$A$2)*('License Values Data Table'!$B$2:$B$897=$B259))</f>
        <v>0</v>
      </c>
      <c r="I259" s="333" cm="1">
        <f t="array" ref="I259">SUMPRODUCT(('License Values Data Table'!I$2:I$897)*('License Values Data Table'!$D$2:$D$897=$A$2)*('License Values Data Table'!$B$2:$B$897=$B259))</f>
        <v>0</v>
      </c>
      <c r="J259" s="333" cm="1">
        <f t="array" ref="J259">SUMPRODUCT(('License Values Data Table'!J$2:J$897)*('License Values Data Table'!$D$2:$D$897=$A$2)*('License Values Data Table'!$B$2:$B$897=$B259))</f>
        <v>0</v>
      </c>
      <c r="K259" s="421"/>
    </row>
    <row r="260" spans="1:11" ht="16.149999999999999" customHeight="1">
      <c r="A260" s="418" t="s">
        <v>463</v>
      </c>
      <c r="B260" s="110" t="s">
        <v>464</v>
      </c>
      <c r="C260" s="121" t="s">
        <v>435</v>
      </c>
      <c r="D260" s="121" t="s">
        <v>100</v>
      </c>
      <c r="F260" s="333" cm="1">
        <f t="array" ref="F260">SUMPRODUCT(('License Values Data Table'!F$2:F$897)*('License Values Data Table'!$D$2:$D$897=$A$2)*('License Values Data Table'!$B$2:$B$897=$B260))</f>
        <v>0</v>
      </c>
      <c r="G260" s="333" cm="1">
        <f t="array" ref="G260">SUMPRODUCT(('License Values Data Table'!G$2:G$897)*('License Values Data Table'!$D$2:$D$897=$A$2)*('License Values Data Table'!$B$2:$B$897=$B260))</f>
        <v>0</v>
      </c>
      <c r="H260" s="333" cm="1">
        <f t="array" ref="H260">SUMPRODUCT(('License Values Data Table'!H$2:H$897)*('License Values Data Table'!$D$2:$D$897=$A$2)*('License Values Data Table'!$B$2:$B$897=$B260))</f>
        <v>0</v>
      </c>
      <c r="I260" s="333" cm="1">
        <f t="array" ref="I260">SUMPRODUCT(('License Values Data Table'!I$2:I$897)*('License Values Data Table'!$D$2:$D$897=$A$2)*('License Values Data Table'!$B$2:$B$897=$B260))</f>
        <v>0</v>
      </c>
      <c r="J260" s="333" cm="1">
        <f t="array" ref="J260">SUMPRODUCT(('License Values Data Table'!J$2:J$897)*('License Values Data Table'!$D$2:$D$897=$A$2)*('License Values Data Table'!$B$2:$B$897=$B260))</f>
        <v>0</v>
      </c>
      <c r="K260" s="421"/>
    </row>
    <row r="261" spans="1:11" ht="16.149999999999999" customHeight="1">
      <c r="A261" s="418" t="s">
        <v>465</v>
      </c>
      <c r="B261" s="110" t="s">
        <v>466</v>
      </c>
      <c r="C261" s="121" t="s">
        <v>435</v>
      </c>
      <c r="D261" s="121" t="s">
        <v>100</v>
      </c>
      <c r="F261" s="333" cm="1">
        <f t="array" ref="F261">SUMPRODUCT(('License Values Data Table'!F$2:F$897)*('License Values Data Table'!$D$2:$D$897=$A$2)*('License Values Data Table'!$B$2:$B$897=$B261))</f>
        <v>0</v>
      </c>
      <c r="G261" s="333" cm="1">
        <f t="array" ref="G261">SUMPRODUCT(('License Values Data Table'!G$2:G$897)*('License Values Data Table'!$D$2:$D$897=$A$2)*('License Values Data Table'!$B$2:$B$897=$B261))</f>
        <v>0</v>
      </c>
      <c r="H261" s="333" cm="1">
        <f t="array" ref="H261">SUMPRODUCT(('License Values Data Table'!H$2:H$897)*('License Values Data Table'!$D$2:$D$897=$A$2)*('License Values Data Table'!$B$2:$B$897=$B261))</f>
        <v>0</v>
      </c>
      <c r="I261" s="333" cm="1">
        <f t="array" ref="I261">SUMPRODUCT(('License Values Data Table'!I$2:I$897)*('License Values Data Table'!$D$2:$D$897=$A$2)*('License Values Data Table'!$B$2:$B$897=$B261))</f>
        <v>0</v>
      </c>
      <c r="J261" s="333" cm="1">
        <f t="array" ref="J261">SUMPRODUCT(('License Values Data Table'!J$2:J$897)*('License Values Data Table'!$D$2:$D$897=$A$2)*('License Values Data Table'!$B$2:$B$897=$B261))</f>
        <v>0</v>
      </c>
      <c r="K261" s="421"/>
    </row>
    <row r="262" spans="1:11" ht="16.149999999999999" customHeight="1">
      <c r="A262" s="418" t="s">
        <v>467</v>
      </c>
      <c r="B262" s="110" t="s">
        <v>468</v>
      </c>
      <c r="C262" s="121" t="s">
        <v>435</v>
      </c>
      <c r="D262" s="121" t="s">
        <v>100</v>
      </c>
      <c r="F262" s="333" cm="1">
        <f t="array" ref="F262">SUMPRODUCT(('License Values Data Table'!F$2:F$897)*('License Values Data Table'!$D$2:$D$897=$A$2)*('License Values Data Table'!$B$2:$B$897=$B262))</f>
        <v>0</v>
      </c>
      <c r="G262" s="333" cm="1">
        <f t="array" ref="G262">SUMPRODUCT(('License Values Data Table'!G$2:G$897)*('License Values Data Table'!$D$2:$D$897=$A$2)*('License Values Data Table'!$B$2:$B$897=$B262))</f>
        <v>0</v>
      </c>
      <c r="H262" s="333" cm="1">
        <f t="array" ref="H262">SUMPRODUCT(('License Values Data Table'!H$2:H$897)*('License Values Data Table'!$D$2:$D$897=$A$2)*('License Values Data Table'!$B$2:$B$897=$B262))</f>
        <v>0</v>
      </c>
      <c r="I262" s="333" cm="1">
        <f t="array" ref="I262">SUMPRODUCT(('License Values Data Table'!I$2:I$897)*('License Values Data Table'!$D$2:$D$897=$A$2)*('License Values Data Table'!$B$2:$B$897=$B262))</f>
        <v>0</v>
      </c>
      <c r="J262" s="333" cm="1">
        <f t="array" ref="J262">SUMPRODUCT(('License Values Data Table'!J$2:J$897)*('License Values Data Table'!$D$2:$D$897=$A$2)*('License Values Data Table'!$B$2:$B$897=$B262))</f>
        <v>0</v>
      </c>
      <c r="K262" s="421"/>
    </row>
    <row r="263" spans="1:11" ht="16.149999999999999" customHeight="1">
      <c r="A263" s="418" t="s">
        <v>329</v>
      </c>
      <c r="B263" s="110" t="s">
        <v>469</v>
      </c>
      <c r="C263" s="121" t="s">
        <v>435</v>
      </c>
      <c r="D263" s="121" t="s">
        <v>100</v>
      </c>
      <c r="F263" s="487">
        <v>0</v>
      </c>
      <c r="G263" s="487">
        <v>0</v>
      </c>
      <c r="H263" s="487">
        <v>0</v>
      </c>
      <c r="I263" s="487">
        <v>0</v>
      </c>
      <c r="J263" s="487">
        <v>0</v>
      </c>
      <c r="K263" s="125" t="s">
        <v>331</v>
      </c>
    </row>
    <row r="264" spans="1:11" ht="16.149999999999999" customHeight="1">
      <c r="A264" s="418"/>
      <c r="B264" s="137" t="s">
        <v>470</v>
      </c>
      <c r="C264" s="131" t="s">
        <v>435</v>
      </c>
      <c r="D264" s="131" t="s">
        <v>100</v>
      </c>
      <c r="F264" s="298">
        <f>SUM(F245:F262)-F263</f>
        <v>0</v>
      </c>
      <c r="G264" s="298">
        <f t="shared" ref="G264:J264" si="27">SUM(G245:G262)-G263</f>
        <v>0</v>
      </c>
      <c r="H264" s="298">
        <f t="shared" si="27"/>
        <v>0</v>
      </c>
      <c r="I264" s="298">
        <f t="shared" si="27"/>
        <v>0</v>
      </c>
      <c r="J264" s="298">
        <f t="shared" si="27"/>
        <v>0</v>
      </c>
      <c r="K264" s="421"/>
    </row>
    <row r="265" spans="1:11" ht="14">
      <c r="A265" s="120"/>
      <c r="B265" s="131"/>
      <c r="C265" s="131"/>
      <c r="D265" s="131"/>
      <c r="E265" s="132"/>
      <c r="F265" s="128"/>
      <c r="G265" s="128"/>
      <c r="H265" s="128"/>
      <c r="I265" s="128"/>
      <c r="J265" s="128"/>
      <c r="K265" s="133"/>
    </row>
    <row r="266" spans="1:11">
      <c r="A266" s="190"/>
      <c r="B266" s="190"/>
      <c r="C266" s="190"/>
      <c r="D266" s="190"/>
      <c r="E266" s="190"/>
      <c r="F266" s="190"/>
      <c r="G266" s="190"/>
      <c r="H266" s="190"/>
      <c r="I266" s="190"/>
      <c r="J266" s="190"/>
      <c r="K266" s="466"/>
    </row>
  </sheetData>
  <mergeCells count="3">
    <mergeCell ref="F243:K243"/>
    <mergeCell ref="F96:J96"/>
    <mergeCell ref="F97:J97"/>
  </mergeCells>
  <phoneticPr fontId="46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51802-0C35-4A7D-98DB-086B8110A2BE}">
  <sheetPr codeName="Sheet15">
    <tabColor theme="7" tint="0.39997558519241921"/>
    <pageSetUpPr autoPageBreaks="0"/>
  </sheetPr>
  <dimension ref="A1:V31"/>
  <sheetViews>
    <sheetView showGridLines="0" zoomScale="50" zoomScaleNormal="50" workbookViewId="0">
      <pane ySplit="6" topLeftCell="A7" activePane="bottomLeft" state="frozen"/>
      <selection activeCell="F17" sqref="F17:J17"/>
      <selection pane="bottomLeft" activeCell="A2" sqref="A2"/>
    </sheetView>
  </sheetViews>
  <sheetFormatPr defaultColWidth="8.54296875" defaultRowHeight="13.5"/>
  <cols>
    <col min="1" max="1" width="69.453125" style="110" bestFit="1" customWidth="1"/>
    <col min="2" max="2" width="19.54296875" style="110" customWidth="1"/>
    <col min="3" max="3" width="16.453125" style="110" customWidth="1"/>
    <col min="4" max="5" width="18.54296875" style="110" bestFit="1" customWidth="1"/>
    <col min="6" max="6" width="20.453125" style="110" bestFit="1" customWidth="1"/>
    <col min="7" max="10" width="18.54296875" style="110" bestFit="1" customWidth="1"/>
    <col min="11" max="11" width="8.54296875" style="110"/>
    <col min="12" max="12" width="14.7265625" style="110" bestFit="1" customWidth="1"/>
    <col min="13" max="13" width="11.7265625" style="110" bestFit="1" customWidth="1"/>
    <col min="14" max="14" width="13" style="110" bestFit="1" customWidth="1"/>
    <col min="15" max="16384" width="8.54296875" style="110"/>
  </cols>
  <sheetData>
    <row r="1" spans="1:16" s="2" customFormat="1" ht="25">
      <c r="A1" s="24" t="s">
        <v>321</v>
      </c>
      <c r="B1" s="3"/>
      <c r="P1" s="4" t="s">
        <v>1</v>
      </c>
    </row>
    <row r="2" spans="1:16" s="2" customFormat="1" ht="25">
      <c r="A2" s="4" t="str">
        <f>Cover!$E$13</f>
        <v>Master</v>
      </c>
      <c r="B2" s="3"/>
    </row>
    <row r="3" spans="1:16" s="2" customFormat="1" ht="25">
      <c r="A3" s="4">
        <f>Cover!$E$15</f>
        <v>2027</v>
      </c>
      <c r="B3" s="4"/>
      <c r="C3" s="4"/>
      <c r="D3" s="4"/>
    </row>
    <row r="4" spans="1:16" s="5" customFormat="1" ht="25.5" thickBot="1">
      <c r="A4" s="339" t="s">
        <v>33</v>
      </c>
      <c r="B4" s="6"/>
    </row>
    <row r="5" spans="1:16" ht="14">
      <c r="A5" s="159"/>
      <c r="B5" s="108"/>
      <c r="C5" s="108"/>
      <c r="D5" s="160"/>
      <c r="E5" s="108"/>
      <c r="F5" s="109"/>
      <c r="G5" s="109"/>
      <c r="H5" s="109"/>
      <c r="I5" s="108"/>
      <c r="J5" s="108"/>
    </row>
    <row r="6" spans="1:16" ht="15" customHeight="1" thickBot="1">
      <c r="A6" s="159"/>
      <c r="B6" s="108"/>
      <c r="C6" s="109"/>
      <c r="D6" s="160" t="s">
        <v>322</v>
      </c>
      <c r="E6" s="109"/>
      <c r="F6" s="152" t="s">
        <v>65</v>
      </c>
      <c r="G6" s="152" t="s">
        <v>66</v>
      </c>
      <c r="H6" s="152" t="s">
        <v>67</v>
      </c>
      <c r="I6" s="152" t="s">
        <v>68</v>
      </c>
      <c r="J6" s="152" t="s">
        <v>70</v>
      </c>
    </row>
    <row r="7" spans="1:16" ht="15" customHeight="1">
      <c r="A7" s="161"/>
      <c r="B7" s="116"/>
      <c r="C7" s="162"/>
      <c r="D7" s="163"/>
      <c r="E7" s="162"/>
      <c r="F7" s="164"/>
      <c r="G7" s="164"/>
      <c r="H7" s="164"/>
      <c r="I7" s="164"/>
      <c r="J7" s="165"/>
    </row>
    <row r="8" spans="1:16" ht="15">
      <c r="A8" s="167"/>
      <c r="B8" s="484"/>
      <c r="C8" s="121"/>
      <c r="D8" s="121"/>
      <c r="E8" s="108"/>
      <c r="F8" s="128"/>
      <c r="G8" s="128"/>
      <c r="H8" s="128"/>
      <c r="I8" s="128"/>
      <c r="J8" s="166"/>
    </row>
    <row r="9" spans="1:16" ht="14">
      <c r="A9" s="120" t="s">
        <v>471</v>
      </c>
      <c r="E9" s="108"/>
      <c r="J9" s="130"/>
    </row>
    <row r="10" spans="1:16" ht="14">
      <c r="A10" s="120"/>
      <c r="C10" s="121"/>
      <c r="E10" s="108"/>
      <c r="J10" s="130"/>
    </row>
    <row r="11" spans="1:16" ht="15.5">
      <c r="A11" s="124" t="s">
        <v>472</v>
      </c>
      <c r="B11" s="121" t="s">
        <v>473</v>
      </c>
      <c r="C11" s="121" t="s">
        <v>474</v>
      </c>
      <c r="D11" s="121" t="s">
        <v>475</v>
      </c>
      <c r="E11" s="108"/>
      <c r="F11" s="487">
        <v>0</v>
      </c>
      <c r="G11" s="487">
        <v>0</v>
      </c>
      <c r="H11" s="487">
        <v>0</v>
      </c>
      <c r="I11" s="487">
        <v>0</v>
      </c>
      <c r="J11" s="487">
        <v>0</v>
      </c>
    </row>
    <row r="12" spans="1:16" ht="14.65" customHeight="1">
      <c r="A12" s="124" t="s">
        <v>179</v>
      </c>
      <c r="B12" s="121" t="s">
        <v>180</v>
      </c>
      <c r="C12" s="121" t="s">
        <v>474</v>
      </c>
      <c r="D12" s="121" t="s">
        <v>122</v>
      </c>
      <c r="E12" s="108"/>
      <c r="F12" s="293" cm="1">
        <f t="array" ref="F12">SUMPRODUCT(('License Values Data Table'!F$2:F$897)*('License Values Data Table'!$D$2:$D$897=$A$2)*('License Values Data Table'!$B$2:$B$897=$B12))</f>
        <v>0</v>
      </c>
      <c r="G12" s="293" cm="1">
        <f t="array" ref="G12">SUMPRODUCT(('License Values Data Table'!G$2:G$897)*('License Values Data Table'!$D$2:$D$897=$A$2)*('License Values Data Table'!$B$2:$B$897=$B12))</f>
        <v>0</v>
      </c>
      <c r="H12" s="293" cm="1">
        <f t="array" ref="H12">SUMPRODUCT(('License Values Data Table'!H$2:H$897)*('License Values Data Table'!$D$2:$D$897=$A$2)*('License Values Data Table'!$B$2:$B$897=$B12))</f>
        <v>0</v>
      </c>
      <c r="I12" s="293" cm="1">
        <f t="array" ref="I12">SUMPRODUCT(('License Values Data Table'!I$2:I$897)*('License Values Data Table'!$D$2:$D$897=$A$2)*('License Values Data Table'!$B$2:$B$897=$B12))</f>
        <v>0</v>
      </c>
      <c r="J12" s="306" cm="1">
        <f t="array" ref="J12">SUMPRODUCT(('License Values Data Table'!J$2:J$897)*('License Values Data Table'!$D$2:$D$897=$A$2)*('License Values Data Table'!$B$2:$B$897=$B12))</f>
        <v>0</v>
      </c>
      <c r="L12" s="393"/>
      <c r="M12" s="384"/>
    </row>
    <row r="13" spans="1:16" ht="17.25" customHeight="1">
      <c r="A13" s="124"/>
      <c r="B13" s="121" t="s">
        <v>476</v>
      </c>
      <c r="C13" s="121"/>
      <c r="D13" s="121" t="s">
        <v>122</v>
      </c>
      <c r="E13" s="108"/>
      <c r="F13" s="298">
        <f>IF(ISBLANK(F11),0,PRODUCT(F11,F12))</f>
        <v>0</v>
      </c>
      <c r="G13" s="298">
        <f t="shared" ref="G13:J13" si="0">IF(ISBLANK(G11),0,PRODUCT(G11,G12))</f>
        <v>0</v>
      </c>
      <c r="H13" s="298">
        <f t="shared" si="0"/>
        <v>0</v>
      </c>
      <c r="I13" s="298">
        <f t="shared" si="0"/>
        <v>0</v>
      </c>
      <c r="J13" s="301">
        <f t="shared" si="0"/>
        <v>0</v>
      </c>
      <c r="L13" s="393"/>
      <c r="M13" s="384"/>
    </row>
    <row r="14" spans="1:16" ht="15.5">
      <c r="A14" s="124" t="s">
        <v>477</v>
      </c>
      <c r="B14" s="121" t="s">
        <v>478</v>
      </c>
      <c r="C14" s="121" t="s">
        <v>474</v>
      </c>
      <c r="D14" s="121" t="s">
        <v>475</v>
      </c>
      <c r="E14" s="108"/>
      <c r="F14" s="487">
        <v>0</v>
      </c>
      <c r="G14" s="487">
        <v>0</v>
      </c>
      <c r="H14" s="487">
        <v>0</v>
      </c>
      <c r="I14" s="487">
        <v>0</v>
      </c>
      <c r="J14" s="487">
        <v>0</v>
      </c>
      <c r="M14" s="384"/>
      <c r="N14" s="384"/>
    </row>
    <row r="15" spans="1:16" ht="17.25" customHeight="1">
      <c r="A15" s="124" t="s">
        <v>181</v>
      </c>
      <c r="B15" s="121" t="s">
        <v>182</v>
      </c>
      <c r="C15" s="121" t="s">
        <v>474</v>
      </c>
      <c r="D15" s="121" t="s">
        <v>122</v>
      </c>
      <c r="E15" s="108"/>
      <c r="F15" s="293" cm="1">
        <f t="array" ref="F15">SUMPRODUCT(('License Values Data Table'!F$2:F$897)*('License Values Data Table'!$D$2:$D$897=$A$2)*('License Values Data Table'!$B$2:$B$897=$B15))</f>
        <v>0</v>
      </c>
      <c r="G15" s="293" cm="1">
        <f t="array" ref="G15">SUMPRODUCT(('License Values Data Table'!G$2:G$897)*('License Values Data Table'!$D$2:$D$897=$A$2)*('License Values Data Table'!$B$2:$B$897=$B15))</f>
        <v>0</v>
      </c>
      <c r="H15" s="293" cm="1">
        <f t="array" ref="H15">SUMPRODUCT(('License Values Data Table'!H$2:H$897)*('License Values Data Table'!$D$2:$D$897=$A$2)*('License Values Data Table'!$B$2:$B$897=$B15))</f>
        <v>0</v>
      </c>
      <c r="I15" s="293" cm="1">
        <f t="array" ref="I15">SUMPRODUCT(('License Values Data Table'!I$2:I$897)*('License Values Data Table'!$D$2:$D$897=$A$2)*('License Values Data Table'!$B$2:$B$897=$B15))</f>
        <v>0</v>
      </c>
      <c r="J15" s="306" cm="1">
        <f t="array" ref="J15">SUMPRODUCT(('License Values Data Table'!J$2:J$897)*('License Values Data Table'!$D$2:$D$897=$A$2)*('License Values Data Table'!$B$2:$B$897=$B15))</f>
        <v>0</v>
      </c>
      <c r="M15" s="384"/>
      <c r="N15" s="384"/>
    </row>
    <row r="16" spans="1:16" ht="16.149999999999999" customHeight="1">
      <c r="A16" s="124"/>
      <c r="B16" s="121" t="s">
        <v>479</v>
      </c>
      <c r="C16" s="121"/>
      <c r="D16" s="121" t="s">
        <v>122</v>
      </c>
      <c r="E16" s="108"/>
      <c r="F16" s="298">
        <f>IF(ISBLANK(F14),0,PRODUCT(F14,F15))</f>
        <v>0</v>
      </c>
      <c r="G16" s="298">
        <f t="shared" ref="G16:J16" si="1">IF(ISBLANK(G14),0,PRODUCT(G14,G15))</f>
        <v>0</v>
      </c>
      <c r="H16" s="298">
        <f t="shared" si="1"/>
        <v>0</v>
      </c>
      <c r="I16" s="298">
        <f t="shared" si="1"/>
        <v>0</v>
      </c>
      <c r="J16" s="301">
        <f t="shared" si="1"/>
        <v>0</v>
      </c>
      <c r="M16" s="384"/>
      <c r="N16" s="384"/>
    </row>
    <row r="17" spans="1:22" ht="15.5">
      <c r="A17" s="129"/>
      <c r="B17" s="131" t="s">
        <v>480</v>
      </c>
      <c r="C17" s="131" t="s">
        <v>474</v>
      </c>
      <c r="D17" s="131" t="s">
        <v>122</v>
      </c>
      <c r="E17" s="132"/>
      <c r="F17" s="298">
        <f>SUM(F13,F16)*10^-6</f>
        <v>0</v>
      </c>
      <c r="G17" s="298">
        <f t="shared" ref="G17:J17" si="2">SUM(G13,G16)*10^-6</f>
        <v>0</v>
      </c>
      <c r="H17" s="298">
        <f t="shared" si="2"/>
        <v>0</v>
      </c>
      <c r="I17" s="298">
        <f t="shared" si="2"/>
        <v>0</v>
      </c>
      <c r="J17" s="301">
        <f t="shared" si="2"/>
        <v>0</v>
      </c>
    </row>
    <row r="18" spans="1:22" ht="14">
      <c r="A18" s="120"/>
      <c r="B18" s="121"/>
      <c r="E18" s="108"/>
      <c r="F18" s="134"/>
      <c r="G18" s="134"/>
      <c r="H18" s="135"/>
      <c r="I18" s="135"/>
      <c r="J18" s="168"/>
    </row>
    <row r="19" spans="1:22" ht="20.25" customHeight="1">
      <c r="A19" s="120"/>
      <c r="B19" s="121"/>
      <c r="C19" s="121"/>
      <c r="D19" s="121"/>
      <c r="E19" s="108"/>
      <c r="J19" s="130"/>
    </row>
    <row r="20" spans="1:22" ht="41.65" customHeight="1">
      <c r="A20" s="120" t="s">
        <v>481</v>
      </c>
      <c r="J20" s="130"/>
    </row>
    <row r="21" spans="1:22">
      <c r="A21" s="124"/>
      <c r="J21" s="130"/>
    </row>
    <row r="22" spans="1:22" ht="15.5">
      <c r="A22" s="124" t="s">
        <v>482</v>
      </c>
      <c r="B22" s="110" t="s">
        <v>483</v>
      </c>
      <c r="C22" s="121" t="s">
        <v>484</v>
      </c>
      <c r="D22" s="121" t="s">
        <v>485</v>
      </c>
      <c r="F22" s="487">
        <v>0</v>
      </c>
      <c r="G22" s="487">
        <v>0</v>
      </c>
      <c r="H22" s="487">
        <v>0</v>
      </c>
      <c r="I22" s="487">
        <v>0</v>
      </c>
      <c r="J22" s="487">
        <v>0</v>
      </c>
      <c r="R22" s="384"/>
      <c r="S22" s="384"/>
      <c r="T22" s="384"/>
      <c r="U22" s="384"/>
      <c r="V22" s="384"/>
    </row>
    <row r="23" spans="1:22" ht="15.5">
      <c r="A23" s="124" t="s">
        <v>486</v>
      </c>
      <c r="B23" s="110" t="s">
        <v>483</v>
      </c>
      <c r="C23" s="121" t="s">
        <v>484</v>
      </c>
      <c r="D23" s="121" t="s">
        <v>485</v>
      </c>
      <c r="F23" s="487">
        <v>0</v>
      </c>
      <c r="G23" s="487">
        <v>0</v>
      </c>
      <c r="H23" s="487">
        <v>0</v>
      </c>
      <c r="I23" s="487">
        <v>0</v>
      </c>
      <c r="J23" s="487">
        <v>0</v>
      </c>
      <c r="R23" s="384"/>
      <c r="S23" s="384"/>
      <c r="T23" s="384"/>
      <c r="U23" s="384"/>
      <c r="V23" s="384"/>
    </row>
    <row r="24" spans="1:22" ht="15.5">
      <c r="A24" s="124" t="s">
        <v>487</v>
      </c>
      <c r="B24" s="110" t="s">
        <v>483</v>
      </c>
      <c r="C24" s="121" t="s">
        <v>484</v>
      </c>
      <c r="D24" s="121" t="s">
        <v>485</v>
      </c>
      <c r="F24" s="487">
        <v>0</v>
      </c>
      <c r="G24" s="487">
        <v>0</v>
      </c>
      <c r="H24" s="487">
        <v>0</v>
      </c>
      <c r="I24" s="487">
        <v>0</v>
      </c>
      <c r="J24" s="487">
        <v>0</v>
      </c>
      <c r="R24" s="384"/>
      <c r="S24" s="384"/>
      <c r="T24" s="384"/>
      <c r="U24" s="384"/>
      <c r="V24" s="384"/>
    </row>
    <row r="25" spans="1:22" ht="15.5">
      <c r="A25" s="124" t="s">
        <v>183</v>
      </c>
      <c r="B25" s="110" t="s">
        <v>488</v>
      </c>
      <c r="C25" s="121" t="s">
        <v>484</v>
      </c>
      <c r="D25" s="121" t="s">
        <v>122</v>
      </c>
      <c r="F25" s="333" cm="1">
        <f t="array" ref="F25">SUMPRODUCT(('License Values Data Table'!F$2:F$897)*('License Values Data Table'!$D$2:$D$897=$A$2)*('License Values Data Table'!$A$2:$A$897=$A25))</f>
        <v>0</v>
      </c>
      <c r="G25" s="333" cm="1">
        <f t="array" ref="G25">SUMPRODUCT(('License Values Data Table'!G$2:G$897)*('License Values Data Table'!$D$2:$D$897=$A$2)*('License Values Data Table'!$A$2:$A$897=$A25))</f>
        <v>0</v>
      </c>
      <c r="H25" s="333" cm="1">
        <f t="array" ref="H25">SUMPRODUCT(('License Values Data Table'!H$2:H$897)*('License Values Data Table'!$D$2:$D$897=$A$2)*('License Values Data Table'!$A$2:$A$897=$A25))</f>
        <v>0</v>
      </c>
      <c r="I25" s="333" cm="1">
        <f t="array" ref="I25">SUMPRODUCT(('License Values Data Table'!I$2:I$897)*('License Values Data Table'!$D$2:$D$897=$A$2)*('License Values Data Table'!$A$2:$A$897=$A25))</f>
        <v>0</v>
      </c>
      <c r="J25" s="333" cm="1">
        <f t="array" ref="J25">SUMPRODUCT(('License Values Data Table'!J$2:J$897)*('License Values Data Table'!$D$2:$D$897=$A$2)*('License Values Data Table'!$A$2:$A$897=$A25))</f>
        <v>0</v>
      </c>
      <c r="K25" s="125" t="s">
        <v>489</v>
      </c>
      <c r="R25" s="384"/>
      <c r="S25" s="384"/>
      <c r="T25" s="384"/>
      <c r="U25" s="384"/>
      <c r="V25" s="384"/>
    </row>
    <row r="26" spans="1:22" ht="15.5">
      <c r="A26" s="124" t="s">
        <v>186</v>
      </c>
      <c r="B26" s="110" t="s">
        <v>488</v>
      </c>
      <c r="C26" s="121" t="s">
        <v>484</v>
      </c>
      <c r="D26" s="121" t="s">
        <v>122</v>
      </c>
      <c r="F26" s="333" cm="1">
        <f t="array" ref="F26">SUMPRODUCT(('License Values Data Table'!F$2:F$897)*('License Values Data Table'!$D$2:$D$897=$A$2)*('License Values Data Table'!$A$2:$A$897=$A26))</f>
        <v>0</v>
      </c>
      <c r="G26" s="333" cm="1">
        <f t="array" ref="G26">SUMPRODUCT(('License Values Data Table'!G$2:G$897)*('License Values Data Table'!$D$2:$D$897=$A$2)*('License Values Data Table'!$A$2:$A$897=$A26))</f>
        <v>0</v>
      </c>
      <c r="H26" s="333" cm="1">
        <f t="array" ref="H26">SUMPRODUCT(('License Values Data Table'!H$2:H$897)*('License Values Data Table'!$D$2:$D$897=$A$2)*('License Values Data Table'!$A$2:$A$897=$A26))</f>
        <v>0</v>
      </c>
      <c r="I26" s="333" cm="1">
        <f t="array" ref="I26">SUMPRODUCT(('License Values Data Table'!I$2:I$897)*('License Values Data Table'!$D$2:$D$897=$A$2)*('License Values Data Table'!$A$2:$A$897=$A26))</f>
        <v>0</v>
      </c>
      <c r="J26" s="333" cm="1">
        <f t="array" ref="J26">SUMPRODUCT(('License Values Data Table'!J$2:J$897)*('License Values Data Table'!$D$2:$D$897=$A$2)*('License Values Data Table'!$A$2:$A$897=$A26))</f>
        <v>0</v>
      </c>
      <c r="K26" s="125" t="s">
        <v>489</v>
      </c>
      <c r="R26" s="384"/>
      <c r="S26" s="384"/>
      <c r="T26" s="384"/>
      <c r="U26" s="384"/>
      <c r="V26" s="384"/>
    </row>
    <row r="27" spans="1:22" ht="15.5">
      <c r="A27" s="124" t="s">
        <v>187</v>
      </c>
      <c r="B27" s="110" t="s">
        <v>488</v>
      </c>
      <c r="C27" s="121" t="s">
        <v>484</v>
      </c>
      <c r="D27" s="121" t="s">
        <v>122</v>
      </c>
      <c r="F27" s="333" cm="1">
        <f t="array" ref="F27">SUMPRODUCT(('License Values Data Table'!F$2:F$897)*('License Values Data Table'!$D$2:$D$897=$A$2)*('License Values Data Table'!$A$2:$A$897=$A27))</f>
        <v>0</v>
      </c>
      <c r="G27" s="333" cm="1">
        <f t="array" ref="G27">SUMPRODUCT(('License Values Data Table'!G$2:G$897)*('License Values Data Table'!$D$2:$D$897=$A$2)*('License Values Data Table'!$A$2:$A$897=$A27))</f>
        <v>0</v>
      </c>
      <c r="H27" s="333" cm="1">
        <f t="array" ref="H27">SUMPRODUCT(('License Values Data Table'!H$2:H$897)*('License Values Data Table'!$D$2:$D$897=$A$2)*('License Values Data Table'!$A$2:$A$897=$A27))</f>
        <v>0</v>
      </c>
      <c r="I27" s="333" cm="1">
        <f t="array" ref="I27">SUMPRODUCT(('License Values Data Table'!I$2:I$897)*('License Values Data Table'!$D$2:$D$897=$A$2)*('License Values Data Table'!$A$2:$A$897=$A27))</f>
        <v>0</v>
      </c>
      <c r="J27" s="333" cm="1">
        <f t="array" ref="J27">SUMPRODUCT(('License Values Data Table'!J$2:J$897)*('License Values Data Table'!$D$2:$D$897=$A$2)*('License Values Data Table'!$A$2:$A$897=$A27))</f>
        <v>0</v>
      </c>
      <c r="K27" s="125" t="s">
        <v>489</v>
      </c>
      <c r="R27" s="384"/>
      <c r="S27" s="384"/>
      <c r="T27" s="384"/>
      <c r="U27" s="384"/>
      <c r="V27" s="384"/>
    </row>
    <row r="28" spans="1:22" ht="15.5">
      <c r="A28" s="124"/>
      <c r="B28" s="137" t="s">
        <v>490</v>
      </c>
      <c r="C28" s="131" t="s">
        <v>484</v>
      </c>
      <c r="D28" s="131" t="s">
        <v>122</v>
      </c>
      <c r="F28" s="298">
        <f>SUMPRODUCT(F22:F24,F25:F27)*10^-6</f>
        <v>0</v>
      </c>
      <c r="G28" s="298">
        <f t="shared" ref="G28:J28" si="3">SUMPRODUCT(G22:G24,G25:G27)*10^-6</f>
        <v>0</v>
      </c>
      <c r="H28" s="298">
        <f t="shared" si="3"/>
        <v>0</v>
      </c>
      <c r="I28" s="298">
        <f t="shared" si="3"/>
        <v>0</v>
      </c>
      <c r="J28" s="301">
        <f t="shared" si="3"/>
        <v>0</v>
      </c>
    </row>
    <row r="29" spans="1:22">
      <c r="A29" s="124"/>
      <c r="J29" s="130"/>
    </row>
    <row r="30" spans="1:22">
      <c r="A30" s="124"/>
      <c r="J30" s="130"/>
    </row>
    <row r="31" spans="1:22" ht="14" thickBot="1">
      <c r="A31" s="138"/>
      <c r="B31" s="140"/>
      <c r="C31" s="140"/>
      <c r="D31" s="140"/>
      <c r="E31" s="140"/>
      <c r="F31" s="140"/>
      <c r="G31" s="140"/>
      <c r="H31" s="140"/>
      <c r="I31" s="140"/>
      <c r="J31" s="141"/>
    </row>
  </sheetData>
  <phoneticPr fontId="46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5488-28F6-4017-AB3C-5136458D240B}">
  <sheetPr codeName="Sheet16">
    <tabColor theme="7" tint="0.39997558519241921"/>
    <pageSetUpPr autoPageBreaks="0"/>
  </sheetPr>
  <dimension ref="A1:S100"/>
  <sheetViews>
    <sheetView showGridLines="0" zoomScale="50" zoomScaleNormal="50" workbookViewId="0">
      <pane ySplit="6" topLeftCell="A7" activePane="bottomLeft" state="frozen"/>
      <selection activeCell="F17" sqref="F17"/>
      <selection pane="bottomLeft" activeCell="A2" sqref="A2"/>
    </sheetView>
  </sheetViews>
  <sheetFormatPr defaultColWidth="8.54296875" defaultRowHeight="13.5"/>
  <cols>
    <col min="1" max="1" width="14.453125" style="110" customWidth="1"/>
    <col min="2" max="2" width="19.54296875" style="110" customWidth="1"/>
    <col min="3" max="3" width="32.453125" style="110" customWidth="1"/>
    <col min="4" max="4" width="17.453125" style="110" customWidth="1"/>
    <col min="5" max="5" width="6.54296875" style="110" customWidth="1"/>
    <col min="6" max="10" width="14.453125" style="110" customWidth="1"/>
    <col min="11" max="11" width="3.453125" style="110" customWidth="1"/>
    <col min="12" max="16384" width="8.54296875" style="110"/>
  </cols>
  <sheetData>
    <row r="1" spans="1:16" s="2" customFormat="1" ht="25">
      <c r="A1" s="24" t="s">
        <v>321</v>
      </c>
      <c r="B1" s="3"/>
      <c r="P1" s="4" t="s">
        <v>1</v>
      </c>
    </row>
    <row r="2" spans="1:16" s="2" customFormat="1" ht="25">
      <c r="A2" s="4" t="str">
        <f>Cover!$E$13</f>
        <v>Master</v>
      </c>
      <c r="B2" s="3"/>
    </row>
    <row r="3" spans="1:16" s="2" customFormat="1" ht="25">
      <c r="A3" s="4">
        <f>Cover!$E$15</f>
        <v>2027</v>
      </c>
      <c r="B3" s="4"/>
      <c r="C3" s="4"/>
      <c r="D3" s="4"/>
    </row>
    <row r="4" spans="1:16" s="5" customFormat="1" ht="25.5" thickBot="1">
      <c r="A4" s="339" t="s">
        <v>491</v>
      </c>
      <c r="B4" s="6"/>
    </row>
    <row r="5" spans="1:16" ht="14">
      <c r="A5" s="105"/>
      <c r="B5" s="106"/>
      <c r="C5" s="106"/>
      <c r="D5" s="160"/>
      <c r="E5" s="108"/>
      <c r="F5" s="109"/>
      <c r="G5" s="109"/>
      <c r="H5" s="109"/>
      <c r="I5" s="108"/>
      <c r="J5" s="108"/>
      <c r="K5" s="108"/>
      <c r="L5" s="106"/>
      <c r="M5" s="106"/>
      <c r="N5" s="106"/>
      <c r="O5" s="106"/>
      <c r="P5" s="123"/>
    </row>
    <row r="6" spans="1:16" ht="15" customHeight="1">
      <c r="A6" s="105"/>
      <c r="B6" s="106"/>
      <c r="C6" s="111"/>
      <c r="D6" s="160" t="s">
        <v>322</v>
      </c>
      <c r="E6" s="109"/>
      <c r="F6" s="152" t="s">
        <v>65</v>
      </c>
      <c r="G6" s="152" t="s">
        <v>66</v>
      </c>
      <c r="H6" s="152" t="s">
        <v>67</v>
      </c>
      <c r="I6" s="152" t="s">
        <v>68</v>
      </c>
      <c r="J6" s="152" t="s">
        <v>70</v>
      </c>
      <c r="K6" s="108"/>
      <c r="L6" s="106"/>
      <c r="M6" s="106"/>
      <c r="N6" s="106"/>
      <c r="O6" s="106"/>
      <c r="P6" s="123"/>
    </row>
    <row r="7" spans="1:16" ht="15" customHeight="1">
      <c r="A7" s="105"/>
      <c r="B7" s="106"/>
      <c r="C7" s="111"/>
      <c r="D7" s="111"/>
      <c r="E7" s="109"/>
      <c r="F7" s="126"/>
      <c r="G7" s="126"/>
      <c r="H7" s="126"/>
      <c r="I7" s="126"/>
      <c r="J7" s="127"/>
      <c r="K7" s="106"/>
      <c r="L7" s="106"/>
      <c r="M7" s="106"/>
      <c r="N7" s="106"/>
      <c r="O7" s="106"/>
      <c r="P7" s="123"/>
    </row>
    <row r="8" spans="1:16" ht="14">
      <c r="A8" s="120" t="s">
        <v>492</v>
      </c>
      <c r="B8" s="121"/>
      <c r="E8" s="108"/>
      <c r="G8" s="128"/>
      <c r="H8" s="128"/>
      <c r="I8" s="128"/>
      <c r="J8" s="128"/>
      <c r="N8" s="106"/>
      <c r="O8" s="106"/>
      <c r="P8" s="123"/>
    </row>
    <row r="9" spans="1:16" ht="14">
      <c r="A9" s="129"/>
      <c r="C9" s="121"/>
      <c r="D9" s="121"/>
      <c r="E9" s="108"/>
      <c r="F9" s="128"/>
      <c r="G9" s="128"/>
      <c r="H9" s="128"/>
      <c r="I9" s="128"/>
      <c r="J9" s="128"/>
      <c r="N9" s="106"/>
      <c r="O9" s="106"/>
      <c r="P9" s="123"/>
    </row>
    <row r="10" spans="1:16" ht="15.5">
      <c r="A10" s="124" t="s">
        <v>175</v>
      </c>
      <c r="B10" s="121" t="s">
        <v>105</v>
      </c>
      <c r="C10" s="121" t="s">
        <v>328</v>
      </c>
      <c r="D10" s="121" t="s">
        <v>100</v>
      </c>
      <c r="E10" s="108"/>
      <c r="F10" s="333" cm="1">
        <f t="array" ref="F10">SUMPRODUCT(('License Values Data Table'!F$2:F$897)*('License Values Data Table'!$D$2:$D$897=$A$2)*('License Values Data Table'!$B$2:$B$897=$B10))</f>
        <v>0</v>
      </c>
      <c r="G10" s="333" cm="1">
        <f t="array" ref="G10">SUMPRODUCT(('License Values Data Table'!G$2:G$897)*('License Values Data Table'!$D$2:$D$897=$A$2)*('License Values Data Table'!$B$2:$B$897=$B10))</f>
        <v>0</v>
      </c>
      <c r="H10" s="333" cm="1">
        <f t="array" ref="H10">SUMPRODUCT(('License Values Data Table'!H$2:H$897)*('License Values Data Table'!$D$2:$D$897=$A$2)*('License Values Data Table'!$B$2:$B$897=$B10))</f>
        <v>0</v>
      </c>
      <c r="I10" s="333" cm="1">
        <f t="array" ref="I10">SUMPRODUCT(('License Values Data Table'!I$2:I$897)*('License Values Data Table'!$D$2:$D$897=$A$2)*('License Values Data Table'!$B$2:$B$897=$B10))</f>
        <v>0</v>
      </c>
      <c r="J10" s="333" cm="1">
        <f t="array" ref="J10">SUMPRODUCT(('License Values Data Table'!J$2:J$897)*('License Values Data Table'!$D$2:$D$897=$A$2)*('License Values Data Table'!$B$2:$B$897=$B10))</f>
        <v>0</v>
      </c>
      <c r="K10" s="125"/>
      <c r="N10" s="106"/>
      <c r="O10" s="106"/>
      <c r="P10" s="123"/>
    </row>
    <row r="11" spans="1:16" ht="15.5">
      <c r="A11" s="124" t="s">
        <v>329</v>
      </c>
      <c r="B11" s="121" t="s">
        <v>493</v>
      </c>
      <c r="C11" s="121" t="s">
        <v>328</v>
      </c>
      <c r="D11" s="121" t="s">
        <v>100</v>
      </c>
      <c r="E11" s="108"/>
      <c r="F11" s="308">
        <v>0</v>
      </c>
      <c r="G11" s="308">
        <v>0</v>
      </c>
      <c r="H11" s="308">
        <v>0</v>
      </c>
      <c r="I11" s="308">
        <v>0</v>
      </c>
      <c r="J11" s="308">
        <v>0</v>
      </c>
      <c r="K11" s="125" t="s">
        <v>331</v>
      </c>
      <c r="N11" s="106"/>
      <c r="O11" s="106"/>
      <c r="P11" s="123"/>
    </row>
    <row r="12" spans="1:16" ht="15.5">
      <c r="A12" s="129"/>
      <c r="B12" s="131" t="s">
        <v>494</v>
      </c>
      <c r="C12" s="131" t="s">
        <v>328</v>
      </c>
      <c r="D12" s="173" t="s">
        <v>100</v>
      </c>
      <c r="E12" s="108"/>
      <c r="F12" s="298">
        <f>F10-F11</f>
        <v>0</v>
      </c>
      <c r="G12" s="298">
        <f>G10-G11</f>
        <v>0</v>
      </c>
      <c r="H12" s="298">
        <f>H10-H11</f>
        <v>0</v>
      </c>
      <c r="I12" s="298">
        <f>I10-I11</f>
        <v>0</v>
      </c>
      <c r="J12" s="298">
        <f>J10-J11</f>
        <v>0</v>
      </c>
      <c r="N12" s="106"/>
      <c r="O12" s="106"/>
      <c r="P12" s="123"/>
    </row>
    <row r="13" spans="1:16" ht="14">
      <c r="A13" s="129"/>
      <c r="B13" s="121"/>
      <c r="C13" s="121"/>
      <c r="D13" s="121"/>
      <c r="E13" s="108"/>
      <c r="F13" s="128"/>
      <c r="G13" s="128"/>
      <c r="H13" s="128"/>
      <c r="I13" s="128"/>
      <c r="J13" s="128"/>
      <c r="N13" s="106"/>
      <c r="O13" s="106"/>
      <c r="P13" s="123"/>
    </row>
    <row r="14" spans="1:16" ht="14">
      <c r="A14" s="120"/>
      <c r="B14" s="121"/>
      <c r="C14" s="121"/>
      <c r="D14" s="121"/>
      <c r="E14" s="108"/>
      <c r="F14" s="134"/>
      <c r="G14" s="134"/>
      <c r="H14" s="135"/>
      <c r="I14" s="135"/>
      <c r="J14" s="135"/>
      <c r="K14" s="127"/>
      <c r="P14" s="123"/>
    </row>
    <row r="15" spans="1:16" ht="14">
      <c r="A15" s="120" t="s">
        <v>108</v>
      </c>
      <c r="B15" s="121"/>
      <c r="E15" s="108"/>
      <c r="G15" s="134"/>
      <c r="H15" s="135"/>
      <c r="I15" s="135"/>
      <c r="J15" s="135"/>
      <c r="K15" s="127"/>
      <c r="P15" s="123"/>
    </row>
    <row r="16" spans="1:16" ht="14">
      <c r="A16" s="120"/>
      <c r="B16" s="121"/>
      <c r="C16" s="121"/>
      <c r="D16" s="121"/>
      <c r="E16" s="108"/>
      <c r="P16" s="123"/>
    </row>
    <row r="17" spans="1:16" ht="15.5">
      <c r="A17" s="124" t="s">
        <v>175</v>
      </c>
      <c r="B17" s="121" t="s">
        <v>109</v>
      </c>
      <c r="C17" s="121" t="s">
        <v>339</v>
      </c>
      <c r="D17" s="121" t="s">
        <v>100</v>
      </c>
      <c r="E17" s="108"/>
      <c r="F17" s="333" cm="1">
        <f t="array" ref="F17">SUMPRODUCT(('License Values Data Table'!F$2:F$897)*('License Values Data Table'!$D$2:$D$897=$A$2)*('License Values Data Table'!$B$2:$B$897=$B17))</f>
        <v>0</v>
      </c>
      <c r="G17" s="333" cm="1">
        <f t="array" ref="G17">SUMPRODUCT(('License Values Data Table'!G$2:G$897)*('License Values Data Table'!$D$2:$D$897=$A$2)*('License Values Data Table'!$B$2:$B$897=$B17))</f>
        <v>0</v>
      </c>
      <c r="H17" s="333" cm="1">
        <f t="array" ref="H17">SUMPRODUCT(('License Values Data Table'!H$2:H$897)*('License Values Data Table'!$D$2:$D$897=$A$2)*('License Values Data Table'!$B$2:$B$897=$B17))</f>
        <v>0</v>
      </c>
      <c r="I17" s="333" cm="1">
        <f t="array" ref="I17">SUMPRODUCT(('License Values Data Table'!I$2:I$897)*('License Values Data Table'!$D$2:$D$897=$A$2)*('License Values Data Table'!$B$2:$B$897=$B17))</f>
        <v>0</v>
      </c>
      <c r="J17" s="333" cm="1">
        <f t="array" ref="J17">SUMPRODUCT(('License Values Data Table'!J$2:J$897)*('License Values Data Table'!$D$2:$D$897=$A$2)*('License Values Data Table'!$B$2:$B$897=$B17))</f>
        <v>0</v>
      </c>
      <c r="K17" s="125"/>
      <c r="N17" s="106"/>
      <c r="O17" s="106"/>
      <c r="P17" s="123"/>
    </row>
    <row r="18" spans="1:16" ht="15.5">
      <c r="A18" s="124" t="s">
        <v>329</v>
      </c>
      <c r="B18" s="121" t="s">
        <v>495</v>
      </c>
      <c r="C18" s="121" t="s">
        <v>339</v>
      </c>
      <c r="D18" s="121" t="s">
        <v>100</v>
      </c>
      <c r="E18" s="108"/>
      <c r="F18" s="308">
        <v>0</v>
      </c>
      <c r="G18" s="308">
        <v>0</v>
      </c>
      <c r="H18" s="308">
        <v>0</v>
      </c>
      <c r="I18" s="308">
        <v>0</v>
      </c>
      <c r="J18" s="308">
        <v>0</v>
      </c>
      <c r="K18" s="125" t="s">
        <v>496</v>
      </c>
      <c r="P18" s="123"/>
    </row>
    <row r="19" spans="1:16" ht="15.5">
      <c r="A19" s="120"/>
      <c r="B19" s="131" t="s">
        <v>497</v>
      </c>
      <c r="C19" s="131" t="s">
        <v>339</v>
      </c>
      <c r="D19" s="173" t="s">
        <v>100</v>
      </c>
      <c r="E19" s="108"/>
      <c r="F19" s="298">
        <f>F17-F18</f>
        <v>0</v>
      </c>
      <c r="G19" s="298">
        <f t="shared" ref="G19:J19" si="0">G17-G18</f>
        <v>0</v>
      </c>
      <c r="H19" s="298">
        <f t="shared" si="0"/>
        <v>0</v>
      </c>
      <c r="I19" s="298">
        <f t="shared" si="0"/>
        <v>0</v>
      </c>
      <c r="J19" s="298">
        <f t="shared" si="0"/>
        <v>0</v>
      </c>
      <c r="P19" s="123"/>
    </row>
    <row r="20" spans="1:16" ht="14">
      <c r="A20" s="169"/>
      <c r="B20" s="121"/>
      <c r="C20" s="121"/>
      <c r="D20" s="121"/>
      <c r="E20" s="127"/>
      <c r="F20" s="59"/>
      <c r="G20" s="59"/>
      <c r="H20" s="59"/>
      <c r="I20" s="59"/>
      <c r="J20" s="59"/>
      <c r="P20" s="123"/>
    </row>
    <row r="21" spans="1:16" ht="14">
      <c r="A21" s="170"/>
      <c r="B21" s="121"/>
      <c r="C21" s="121"/>
      <c r="D21" s="121"/>
      <c r="E21" s="127"/>
      <c r="F21" s="59"/>
      <c r="G21" s="59"/>
      <c r="H21" s="59"/>
      <c r="I21" s="59"/>
      <c r="J21" s="59"/>
      <c r="P21" s="123"/>
    </row>
    <row r="22" spans="1:16">
      <c r="A22" s="120" t="s">
        <v>110</v>
      </c>
      <c r="B22" s="137"/>
      <c r="C22" s="137"/>
      <c r="D22" s="137"/>
      <c r="P22" s="123"/>
    </row>
    <row r="23" spans="1:16" ht="14">
      <c r="A23" s="171"/>
      <c r="B23" s="153"/>
      <c r="C23" s="153"/>
      <c r="D23" s="153"/>
      <c r="E23" s="127"/>
      <c r="F23" s="59"/>
      <c r="G23" s="59"/>
      <c r="H23" s="59"/>
      <c r="I23" s="59"/>
      <c r="J23" s="59"/>
      <c r="P23" s="123"/>
    </row>
    <row r="24" spans="1:16" ht="16.149999999999999" customHeight="1">
      <c r="A24" s="172" t="s">
        <v>175</v>
      </c>
      <c r="B24" s="171" t="s">
        <v>297</v>
      </c>
      <c r="C24" s="171" t="s">
        <v>339</v>
      </c>
      <c r="D24" s="121" t="s">
        <v>100</v>
      </c>
      <c r="E24" s="127"/>
      <c r="F24" s="333" cm="1">
        <f t="array" ref="F24">SUMPRODUCT(('License Values Data Table'!F$2:F$897)*('License Values Data Table'!$D$2:$D$897=$A$2)*('License Values Data Table'!$B$2:$B$897=$B24))</f>
        <v>0</v>
      </c>
      <c r="G24" s="333" cm="1">
        <f t="array" ref="G24">SUMPRODUCT(('License Values Data Table'!G$2:G$897)*('License Values Data Table'!$D$2:$D$897=$A$2)*('License Values Data Table'!$B$2:$B$897=$B24))</f>
        <v>0</v>
      </c>
      <c r="H24" s="333" cm="1">
        <f t="array" ref="H24">SUMPRODUCT(('License Values Data Table'!H$2:H$897)*('License Values Data Table'!$D$2:$D$897=$A$2)*('License Values Data Table'!$B$2:$B$897=$B24))</f>
        <v>0</v>
      </c>
      <c r="I24" s="333" cm="1">
        <f t="array" ref="I24">SUMPRODUCT(('License Values Data Table'!I$2:I$897)*('License Values Data Table'!$D$2:$D$897=$A$2)*('License Values Data Table'!$B$2:$B$897=$B24))</f>
        <v>0</v>
      </c>
      <c r="J24" s="333" cm="1">
        <f t="array" ref="J24">SUMPRODUCT(('License Values Data Table'!J$2:J$897)*('License Values Data Table'!$D$2:$D$897=$A$2)*('License Values Data Table'!$B$2:$B$897=$B24))</f>
        <v>0</v>
      </c>
      <c r="K24" s="125"/>
      <c r="P24" s="123"/>
    </row>
    <row r="25" spans="1:16" ht="16.149999999999999" customHeight="1">
      <c r="A25" s="124" t="s">
        <v>329</v>
      </c>
      <c r="B25" s="171" t="s">
        <v>498</v>
      </c>
      <c r="C25" s="171" t="s">
        <v>339</v>
      </c>
      <c r="D25" s="121" t="s">
        <v>100</v>
      </c>
      <c r="E25" s="127"/>
      <c r="F25" s="308">
        <v>0</v>
      </c>
      <c r="G25" s="308">
        <v>0</v>
      </c>
      <c r="H25" s="308">
        <v>0</v>
      </c>
      <c r="I25" s="308">
        <v>0</v>
      </c>
      <c r="J25" s="308">
        <v>0</v>
      </c>
      <c r="K25" s="125" t="s">
        <v>331</v>
      </c>
      <c r="P25" s="123"/>
    </row>
    <row r="26" spans="1:16" ht="16.149999999999999" customHeight="1">
      <c r="A26" s="172"/>
      <c r="B26" s="153" t="s">
        <v>499</v>
      </c>
      <c r="C26" s="153" t="s">
        <v>339</v>
      </c>
      <c r="D26" s="173" t="s">
        <v>100</v>
      </c>
      <c r="E26" s="127"/>
      <c r="F26" s="298">
        <f>F24-F25</f>
        <v>0</v>
      </c>
      <c r="G26" s="298">
        <f t="shared" ref="G26:J26" si="1">G24-G25</f>
        <v>0</v>
      </c>
      <c r="H26" s="298">
        <f t="shared" si="1"/>
        <v>0</v>
      </c>
      <c r="I26" s="298">
        <f t="shared" si="1"/>
        <v>0</v>
      </c>
      <c r="J26" s="298">
        <f t="shared" si="1"/>
        <v>0</v>
      </c>
      <c r="K26" s="125"/>
      <c r="P26" s="123"/>
    </row>
    <row r="27" spans="1:16" ht="14">
      <c r="A27" s="172"/>
      <c r="B27" s="153"/>
      <c r="C27" s="153"/>
      <c r="D27" s="173"/>
      <c r="E27" s="127"/>
      <c r="F27" s="128"/>
      <c r="G27" s="128"/>
      <c r="H27" s="128"/>
      <c r="I27" s="128"/>
      <c r="J27" s="128"/>
      <c r="K27" s="125"/>
      <c r="P27" s="123"/>
    </row>
    <row r="28" spans="1:16" ht="14">
      <c r="A28" s="171"/>
      <c r="B28" s="171"/>
      <c r="C28" s="171"/>
      <c r="D28" s="171"/>
      <c r="E28" s="127"/>
      <c r="F28" s="59"/>
      <c r="G28" s="59"/>
      <c r="H28" s="59"/>
      <c r="I28" s="59"/>
      <c r="J28" s="59"/>
      <c r="P28" s="123"/>
    </row>
    <row r="29" spans="1:16" ht="14">
      <c r="A29" s="120" t="s">
        <v>500</v>
      </c>
      <c r="B29" s="137"/>
      <c r="C29" s="137"/>
      <c r="D29" s="137"/>
      <c r="E29" s="127"/>
      <c r="F29" s="59"/>
      <c r="G29" s="59"/>
      <c r="H29" s="59"/>
      <c r="I29" s="59"/>
      <c r="J29" s="59"/>
      <c r="P29" s="123"/>
    </row>
    <row r="30" spans="1:16" ht="14">
      <c r="A30" s="171"/>
      <c r="B30" s="153"/>
      <c r="C30" s="153"/>
      <c r="D30" s="153"/>
      <c r="E30" s="127"/>
      <c r="F30" s="59"/>
      <c r="G30" s="59"/>
      <c r="H30" s="59"/>
      <c r="I30" s="59"/>
      <c r="J30" s="59"/>
      <c r="P30" s="123"/>
    </row>
    <row r="31" spans="1:16" ht="16.5">
      <c r="A31" s="172" t="s">
        <v>175</v>
      </c>
      <c r="B31" s="153" t="s">
        <v>501</v>
      </c>
      <c r="C31" s="153" t="s">
        <v>502</v>
      </c>
      <c r="D31" s="173" t="s">
        <v>100</v>
      </c>
      <c r="E31" s="127"/>
      <c r="F31" s="308">
        <v>0</v>
      </c>
      <c r="G31" s="308">
        <v>0</v>
      </c>
      <c r="H31" s="308">
        <v>0</v>
      </c>
      <c r="I31" s="308">
        <v>0</v>
      </c>
      <c r="J31" s="308">
        <v>0</v>
      </c>
      <c r="K31" s="125" t="s">
        <v>503</v>
      </c>
      <c r="P31" s="123"/>
    </row>
    <row r="32" spans="1:16" ht="14">
      <c r="A32" s="172"/>
      <c r="B32" s="153"/>
      <c r="C32" s="153"/>
      <c r="D32" s="173"/>
      <c r="E32" s="127"/>
      <c r="F32" s="135"/>
      <c r="G32" s="135"/>
      <c r="H32" s="135"/>
      <c r="I32" s="135"/>
      <c r="J32" s="135"/>
      <c r="K32" s="125"/>
      <c r="P32" s="123"/>
    </row>
    <row r="33" spans="1:16" ht="14">
      <c r="A33" s="172"/>
      <c r="B33" s="131"/>
      <c r="C33" s="131"/>
      <c r="D33" s="405"/>
      <c r="E33" s="127"/>
      <c r="F33" s="135"/>
      <c r="G33" s="135"/>
      <c r="H33" s="135"/>
      <c r="I33" s="135"/>
      <c r="J33" s="135"/>
      <c r="K33" s="125"/>
      <c r="P33" s="123"/>
    </row>
    <row r="34" spans="1:16" ht="14">
      <c r="A34" s="120" t="s">
        <v>504</v>
      </c>
      <c r="B34" s="137"/>
      <c r="C34" s="137"/>
      <c r="D34" s="137"/>
      <c r="E34" s="127"/>
      <c r="F34" s="59"/>
      <c r="G34" s="59"/>
      <c r="H34" s="59"/>
      <c r="I34" s="59"/>
      <c r="J34" s="59"/>
      <c r="P34" s="123"/>
    </row>
    <row r="35" spans="1:16" ht="14">
      <c r="A35" s="171"/>
      <c r="B35" s="153"/>
      <c r="C35" s="153"/>
      <c r="D35" s="153"/>
      <c r="E35" s="127"/>
      <c r="F35" s="59"/>
      <c r="G35" s="59"/>
      <c r="H35" s="59"/>
      <c r="I35" s="59"/>
      <c r="J35" s="59"/>
      <c r="P35" s="123"/>
    </row>
    <row r="36" spans="1:16" ht="16.5">
      <c r="A36" s="172" t="s">
        <v>175</v>
      </c>
      <c r="B36" s="153" t="s">
        <v>501</v>
      </c>
      <c r="C36" s="153" t="s">
        <v>502</v>
      </c>
      <c r="D36" s="173" t="s">
        <v>100</v>
      </c>
      <c r="E36" s="127"/>
      <c r="F36" s="308">
        <v>0</v>
      </c>
      <c r="G36" s="308">
        <v>0</v>
      </c>
      <c r="H36" s="308">
        <v>0</v>
      </c>
      <c r="I36" s="308">
        <v>0</v>
      </c>
      <c r="J36" s="308">
        <v>0</v>
      </c>
      <c r="K36" s="125" t="s">
        <v>505</v>
      </c>
      <c r="P36" s="123"/>
    </row>
    <row r="37" spans="1:16" ht="14">
      <c r="A37" s="172"/>
      <c r="B37" s="153"/>
      <c r="C37" s="153"/>
      <c r="D37" s="173"/>
      <c r="E37" s="127"/>
      <c r="F37" s="135"/>
      <c r="G37" s="135"/>
      <c r="H37" s="135"/>
      <c r="I37" s="135"/>
      <c r="J37" s="135"/>
      <c r="K37" s="125"/>
      <c r="P37" s="123"/>
    </row>
    <row r="38" spans="1:16" ht="14">
      <c r="A38" s="172"/>
      <c r="B38" s="153"/>
      <c r="C38" s="153"/>
      <c r="D38" s="173"/>
      <c r="E38" s="127"/>
      <c r="K38" s="125"/>
      <c r="P38" s="123"/>
    </row>
    <row r="39" spans="1:16">
      <c r="A39" s="120" t="s">
        <v>112</v>
      </c>
      <c r="B39" s="137"/>
      <c r="C39" s="137"/>
      <c r="D39" s="137"/>
      <c r="P39" s="123"/>
    </row>
    <row r="40" spans="1:16">
      <c r="A40" s="160"/>
      <c r="B40" s="137"/>
      <c r="C40" s="137"/>
      <c r="D40" s="137"/>
      <c r="P40" s="123"/>
    </row>
    <row r="41" spans="1:16" ht="15" customHeight="1">
      <c r="A41" s="124" t="s">
        <v>175</v>
      </c>
      <c r="B41" s="121" t="s">
        <v>298</v>
      </c>
      <c r="C41" s="121" t="s">
        <v>506</v>
      </c>
      <c r="D41" s="121" t="s">
        <v>100</v>
      </c>
      <c r="F41" s="333" cm="1">
        <f t="array" ref="F41">SUMPRODUCT(('License Values Data Table'!F$2:F$897)*('License Values Data Table'!$D$2:$D$897=$A$2)*('License Values Data Table'!$B$2:$B$897=$B41))</f>
        <v>0</v>
      </c>
      <c r="G41" s="333" cm="1">
        <f t="array" ref="G41">SUMPRODUCT(('License Values Data Table'!G$2:G$897)*('License Values Data Table'!$D$2:$D$897=$A$2)*('License Values Data Table'!$B$2:$B$897=$B41))</f>
        <v>0</v>
      </c>
      <c r="H41" s="333" cm="1">
        <f t="array" ref="H41">SUMPRODUCT(('License Values Data Table'!H$2:H$897)*('License Values Data Table'!$D$2:$D$897=$A$2)*('License Values Data Table'!$B$2:$B$897=$B41))</f>
        <v>0</v>
      </c>
      <c r="I41" s="333" cm="1">
        <f t="array" ref="I41">SUMPRODUCT(('License Values Data Table'!I$2:I$897)*('License Values Data Table'!$D$2:$D$897=$A$2)*('License Values Data Table'!$B$2:$B$897=$B41))</f>
        <v>0</v>
      </c>
      <c r="J41" s="333" cm="1">
        <f t="array" ref="J41">SUMPRODUCT(('License Values Data Table'!J$2:J$897)*('License Values Data Table'!$D$2:$D$897=$A$2)*('License Values Data Table'!$B$2:$B$897=$B41))</f>
        <v>0</v>
      </c>
      <c r="K41" s="125"/>
      <c r="P41" s="123"/>
    </row>
    <row r="42" spans="1:16" ht="16.149999999999999" customHeight="1">
      <c r="A42" s="124" t="s">
        <v>329</v>
      </c>
      <c r="B42" s="121" t="s">
        <v>507</v>
      </c>
      <c r="C42" s="121" t="s">
        <v>506</v>
      </c>
      <c r="D42" s="121" t="s">
        <v>100</v>
      </c>
      <c r="F42" s="308">
        <v>0</v>
      </c>
      <c r="G42" s="308">
        <v>0</v>
      </c>
      <c r="H42" s="308">
        <v>0</v>
      </c>
      <c r="I42" s="308">
        <v>0</v>
      </c>
      <c r="J42" s="308">
        <v>0</v>
      </c>
      <c r="K42" s="125" t="s">
        <v>331</v>
      </c>
      <c r="P42" s="123"/>
    </row>
    <row r="43" spans="1:16" ht="15.5">
      <c r="A43" s="172"/>
      <c r="B43" s="153" t="s">
        <v>508</v>
      </c>
      <c r="C43" s="153" t="s">
        <v>506</v>
      </c>
      <c r="D43" s="173" t="s">
        <v>100</v>
      </c>
      <c r="E43" s="127"/>
      <c r="F43" s="298">
        <f>F41-F42</f>
        <v>0</v>
      </c>
      <c r="G43" s="298">
        <f t="shared" ref="G43:J43" si="2">G41-G42</f>
        <v>0</v>
      </c>
      <c r="H43" s="298">
        <f t="shared" si="2"/>
        <v>0</v>
      </c>
      <c r="I43" s="298">
        <f t="shared" si="2"/>
        <v>0</v>
      </c>
      <c r="J43" s="298">
        <f t="shared" si="2"/>
        <v>0</v>
      </c>
      <c r="K43" s="125"/>
      <c r="P43" s="123"/>
    </row>
    <row r="44" spans="1:16" ht="14">
      <c r="A44" s="172"/>
      <c r="B44" s="153"/>
      <c r="C44" s="153"/>
      <c r="D44" s="173"/>
      <c r="E44" s="127"/>
      <c r="F44" s="128"/>
      <c r="G44" s="128"/>
      <c r="H44" s="128"/>
      <c r="I44" s="128"/>
      <c r="J44" s="128"/>
      <c r="K44" s="125"/>
      <c r="P44" s="123"/>
    </row>
    <row r="45" spans="1:16" ht="14">
      <c r="A45" s="172"/>
      <c r="B45" s="153"/>
      <c r="C45" s="153"/>
      <c r="D45" s="173"/>
      <c r="E45" s="127"/>
      <c r="F45" s="128"/>
      <c r="G45" s="128"/>
      <c r="H45" s="128"/>
      <c r="I45" s="128"/>
      <c r="J45" s="128"/>
      <c r="K45" s="125"/>
      <c r="P45" s="123"/>
    </row>
    <row r="46" spans="1:16">
      <c r="A46" s="120" t="s">
        <v>509</v>
      </c>
      <c r="B46" s="137"/>
      <c r="C46" s="137"/>
      <c r="D46" s="137"/>
      <c r="P46" s="123"/>
    </row>
    <row r="47" spans="1:16" ht="14">
      <c r="A47" s="171"/>
      <c r="B47" s="153"/>
      <c r="C47" s="153"/>
      <c r="D47" s="153"/>
      <c r="E47" s="127"/>
      <c r="F47" s="59"/>
      <c r="G47" s="59"/>
      <c r="H47" s="59"/>
      <c r="I47" s="59"/>
      <c r="J47" s="59"/>
      <c r="P47" s="123"/>
    </row>
    <row r="48" spans="1:16" ht="15.5">
      <c r="A48" s="172" t="s">
        <v>175</v>
      </c>
      <c r="B48" s="153" t="s">
        <v>510</v>
      </c>
      <c r="C48" s="153" t="s">
        <v>511</v>
      </c>
      <c r="D48" s="173" t="s">
        <v>100</v>
      </c>
      <c r="E48" s="127"/>
      <c r="F48" s="308">
        <v>0</v>
      </c>
      <c r="G48" s="308">
        <v>0</v>
      </c>
      <c r="H48" s="308">
        <v>0</v>
      </c>
      <c r="I48" s="308">
        <v>0</v>
      </c>
      <c r="J48" s="308">
        <v>0</v>
      </c>
      <c r="K48" s="125" t="s">
        <v>505</v>
      </c>
      <c r="P48" s="123"/>
    </row>
    <row r="49" spans="1:16" ht="14">
      <c r="A49" s="171"/>
      <c r="B49" s="153"/>
      <c r="C49" s="153"/>
      <c r="D49" s="153"/>
      <c r="E49" s="127"/>
      <c r="F49" s="59"/>
      <c r="G49" s="59"/>
      <c r="H49" s="59"/>
      <c r="I49" s="59"/>
      <c r="J49" s="59"/>
      <c r="P49" s="123"/>
    </row>
    <row r="50" spans="1:16" ht="14">
      <c r="A50" s="172"/>
      <c r="B50" s="153"/>
      <c r="C50" s="153"/>
      <c r="D50" s="173"/>
      <c r="E50" s="127"/>
      <c r="F50" s="59"/>
      <c r="G50" s="59"/>
      <c r="H50" s="59"/>
      <c r="I50" s="59"/>
      <c r="J50" s="59"/>
      <c r="K50" s="125"/>
      <c r="P50" s="123"/>
    </row>
    <row r="51" spans="1:16">
      <c r="A51" s="120" t="s">
        <v>512</v>
      </c>
      <c r="P51" s="123"/>
    </row>
    <row r="52" spans="1:16" ht="14">
      <c r="A52" s="171"/>
      <c r="B52" s="153"/>
      <c r="C52" s="153"/>
      <c r="D52" s="153"/>
      <c r="E52" s="127"/>
      <c r="F52" s="59"/>
      <c r="G52" s="59"/>
      <c r="H52" s="59"/>
      <c r="I52" s="59"/>
      <c r="J52" s="59"/>
      <c r="P52" s="123"/>
    </row>
    <row r="53" spans="1:16" ht="13.5" customHeight="1">
      <c r="A53" s="172" t="s">
        <v>175</v>
      </c>
      <c r="B53" s="153" t="s">
        <v>513</v>
      </c>
      <c r="C53" s="153" t="s">
        <v>514</v>
      </c>
      <c r="D53" s="173" t="s">
        <v>100</v>
      </c>
      <c r="E53" s="127"/>
      <c r="F53" s="308">
        <v>0</v>
      </c>
      <c r="G53" s="308">
        <v>0</v>
      </c>
      <c r="H53" s="308">
        <v>0</v>
      </c>
      <c r="I53" s="308">
        <v>0</v>
      </c>
      <c r="J53" s="308">
        <v>0</v>
      </c>
      <c r="K53" s="125" t="s">
        <v>505</v>
      </c>
      <c r="P53" s="123"/>
    </row>
    <row r="54" spans="1:16" ht="13.5" customHeight="1">
      <c r="A54" s="172"/>
      <c r="B54" s="153"/>
      <c r="C54" s="153"/>
      <c r="D54" s="173"/>
      <c r="E54" s="127"/>
      <c r="F54" s="135"/>
      <c r="G54" s="135"/>
      <c r="H54" s="135"/>
      <c r="I54" s="135"/>
      <c r="J54" s="135"/>
      <c r="K54" s="125"/>
      <c r="P54" s="123"/>
    </row>
    <row r="55" spans="1:16" ht="14">
      <c r="A55" s="171"/>
      <c r="B55" s="153"/>
      <c r="C55" s="153"/>
      <c r="D55" s="153"/>
      <c r="E55" s="127"/>
      <c r="F55" s="59"/>
      <c r="G55" s="59"/>
      <c r="H55" s="59"/>
      <c r="I55" s="59"/>
      <c r="J55" s="59"/>
      <c r="P55" s="123"/>
    </row>
    <row r="56" spans="1:16" ht="14">
      <c r="A56" s="120" t="s">
        <v>515</v>
      </c>
      <c r="E56" s="127"/>
      <c r="F56" s="59"/>
      <c r="G56" s="59"/>
      <c r="H56" s="59"/>
      <c r="I56" s="59"/>
      <c r="J56" s="59"/>
      <c r="P56" s="123"/>
    </row>
    <row r="57" spans="1:16">
      <c r="P57" s="123"/>
    </row>
    <row r="58" spans="1:16" ht="15.5">
      <c r="A58" s="172" t="s">
        <v>175</v>
      </c>
      <c r="B58" s="153" t="s">
        <v>516</v>
      </c>
      <c r="C58" s="153" t="s">
        <v>517</v>
      </c>
      <c r="D58" s="173" t="s">
        <v>100</v>
      </c>
      <c r="E58" s="127"/>
      <c r="F58" s="308">
        <v>0</v>
      </c>
      <c r="G58" s="308">
        <v>0</v>
      </c>
      <c r="H58" s="308">
        <v>0</v>
      </c>
      <c r="I58" s="308">
        <v>0</v>
      </c>
      <c r="J58" s="308">
        <v>0</v>
      </c>
      <c r="K58" s="125" t="s">
        <v>505</v>
      </c>
      <c r="P58" s="123"/>
    </row>
    <row r="59" spans="1:16" ht="14">
      <c r="A59" s="172"/>
      <c r="B59" s="153"/>
      <c r="C59" s="153"/>
      <c r="D59" s="173"/>
      <c r="E59" s="127"/>
      <c r="F59" s="135"/>
      <c r="G59" s="135"/>
      <c r="H59" s="135"/>
      <c r="I59" s="135"/>
      <c r="J59" s="135"/>
      <c r="K59" s="125"/>
      <c r="P59" s="123"/>
    </row>
    <row r="60" spans="1:16" ht="13.5" customHeight="1">
      <c r="A60" s="172"/>
      <c r="B60" s="153"/>
      <c r="C60" s="153"/>
      <c r="D60" s="173"/>
      <c r="E60" s="127"/>
      <c r="F60" s="135"/>
      <c r="G60" s="135"/>
      <c r="H60" s="135"/>
      <c r="I60" s="135"/>
      <c r="J60" s="135"/>
      <c r="K60" s="125"/>
      <c r="P60" s="123"/>
    </row>
    <row r="61" spans="1:16">
      <c r="A61" s="120" t="s">
        <v>518</v>
      </c>
      <c r="B61" s="137"/>
      <c r="C61" s="137"/>
      <c r="D61" s="137"/>
      <c r="P61" s="123"/>
    </row>
    <row r="62" spans="1:16">
      <c r="P62" s="123"/>
    </row>
    <row r="63" spans="1:16" ht="16.5">
      <c r="A63" s="172" t="s">
        <v>175</v>
      </c>
      <c r="B63" s="153" t="s">
        <v>519</v>
      </c>
      <c r="C63" s="153" t="s">
        <v>520</v>
      </c>
      <c r="D63" s="173" t="s">
        <v>100</v>
      </c>
      <c r="E63" s="127"/>
      <c r="F63" s="308">
        <v>0</v>
      </c>
      <c r="G63" s="308">
        <v>0</v>
      </c>
      <c r="H63" s="308">
        <v>0</v>
      </c>
      <c r="I63" s="308">
        <v>0</v>
      </c>
      <c r="J63" s="308">
        <v>0</v>
      </c>
      <c r="K63" s="125" t="s">
        <v>505</v>
      </c>
      <c r="P63" s="123"/>
    </row>
    <row r="64" spans="1:16" ht="14">
      <c r="A64" s="172"/>
      <c r="B64" s="153"/>
      <c r="C64" s="153"/>
      <c r="D64" s="173"/>
      <c r="E64" s="127"/>
      <c r="F64" s="59"/>
      <c r="G64" s="59"/>
      <c r="H64" s="59"/>
      <c r="I64" s="59"/>
      <c r="J64" s="59"/>
      <c r="K64" s="125"/>
      <c r="P64" s="123"/>
    </row>
    <row r="65" spans="1:16" ht="14">
      <c r="A65" s="172"/>
      <c r="B65" s="153"/>
      <c r="C65" s="153"/>
      <c r="D65" s="173"/>
      <c r="E65" s="127"/>
      <c r="F65" s="135"/>
      <c r="G65" s="135"/>
      <c r="H65" s="135"/>
      <c r="I65" s="135"/>
      <c r="J65" s="135"/>
      <c r="K65" s="125"/>
      <c r="P65" s="123"/>
    </row>
    <row r="66" spans="1:16">
      <c r="A66" s="120" t="s">
        <v>521</v>
      </c>
      <c r="B66" s="137"/>
      <c r="C66" s="137"/>
      <c r="D66" s="137"/>
      <c r="P66" s="123"/>
    </row>
    <row r="67" spans="1:16" ht="14">
      <c r="A67" s="171"/>
      <c r="B67" s="153"/>
      <c r="C67" s="153"/>
      <c r="D67" s="153"/>
      <c r="E67" s="127"/>
      <c r="F67" s="59"/>
      <c r="G67" s="59"/>
      <c r="H67" s="59"/>
      <c r="I67" s="59"/>
      <c r="J67" s="59"/>
      <c r="P67" s="123"/>
    </row>
    <row r="68" spans="1:16" ht="15.5">
      <c r="A68" s="172" t="s">
        <v>175</v>
      </c>
      <c r="B68" s="153" t="s">
        <v>522</v>
      </c>
      <c r="C68" s="153" t="s">
        <v>523</v>
      </c>
      <c r="D68" s="173" t="s">
        <v>100</v>
      </c>
      <c r="E68" s="127"/>
      <c r="F68" s="308">
        <v>0</v>
      </c>
      <c r="G68" s="308">
        <v>0</v>
      </c>
      <c r="H68" s="308">
        <v>0</v>
      </c>
      <c r="I68" s="308">
        <v>0</v>
      </c>
      <c r="J68" s="308">
        <v>0</v>
      </c>
      <c r="K68" s="125" t="s">
        <v>505</v>
      </c>
      <c r="P68" s="123"/>
    </row>
    <row r="69" spans="1:16" ht="14">
      <c r="A69" s="172"/>
      <c r="B69" s="153"/>
      <c r="C69" s="153"/>
      <c r="D69" s="173"/>
      <c r="E69" s="127"/>
      <c r="F69" s="135"/>
      <c r="G69" s="135"/>
      <c r="H69" s="135"/>
      <c r="I69" s="135"/>
      <c r="J69" s="135"/>
      <c r="K69" s="125"/>
      <c r="P69" s="123"/>
    </row>
    <row r="70" spans="1:16" ht="14">
      <c r="A70" s="172"/>
      <c r="B70" s="153"/>
      <c r="C70" s="153"/>
      <c r="D70" s="173"/>
      <c r="E70" s="127"/>
      <c r="F70" s="135"/>
      <c r="G70" s="135"/>
      <c r="H70" s="135"/>
      <c r="I70" s="135"/>
      <c r="J70" s="135"/>
      <c r="K70" s="125"/>
      <c r="P70" s="123"/>
    </row>
    <row r="71" spans="1:16" ht="14">
      <c r="A71" s="120" t="s">
        <v>524</v>
      </c>
      <c r="B71" s="137"/>
      <c r="C71" s="137"/>
      <c r="D71" s="137"/>
      <c r="E71" s="127"/>
      <c r="F71" s="59"/>
      <c r="G71" s="59"/>
      <c r="H71" s="59"/>
      <c r="I71" s="59"/>
      <c r="J71" s="59"/>
      <c r="P71" s="123"/>
    </row>
    <row r="72" spans="1:16" ht="14">
      <c r="A72" s="171"/>
      <c r="B72" s="153"/>
      <c r="C72" s="153"/>
      <c r="D72" s="153"/>
      <c r="E72" s="127"/>
      <c r="F72" s="59"/>
      <c r="G72" s="59"/>
      <c r="H72" s="59"/>
      <c r="I72" s="59"/>
      <c r="J72" s="59"/>
      <c r="P72" s="123"/>
    </row>
    <row r="73" spans="1:16" ht="15.5">
      <c r="A73" s="172" t="s">
        <v>175</v>
      </c>
      <c r="B73" s="153" t="s">
        <v>525</v>
      </c>
      <c r="C73" s="153" t="s">
        <v>526</v>
      </c>
      <c r="D73" s="173" t="s">
        <v>100</v>
      </c>
      <c r="E73" s="127"/>
      <c r="F73" s="308">
        <v>0</v>
      </c>
      <c r="G73" s="308">
        <v>0</v>
      </c>
      <c r="H73" s="308">
        <v>0</v>
      </c>
      <c r="I73" s="308">
        <v>0</v>
      </c>
      <c r="J73" s="308">
        <v>0</v>
      </c>
      <c r="K73" s="125" t="s">
        <v>505</v>
      </c>
      <c r="P73" s="123"/>
    </row>
    <row r="74" spans="1:16" ht="14">
      <c r="A74" s="171"/>
      <c r="B74" s="153"/>
      <c r="C74" s="153"/>
      <c r="D74" s="153"/>
      <c r="E74" s="127"/>
      <c r="F74" s="59"/>
      <c r="G74" s="59"/>
      <c r="H74" s="59"/>
      <c r="I74" s="59"/>
      <c r="J74" s="59"/>
      <c r="P74" s="123"/>
    </row>
    <row r="75" spans="1:16" ht="14">
      <c r="A75" s="171"/>
      <c r="B75" s="153"/>
      <c r="C75" s="153"/>
      <c r="D75" s="153"/>
      <c r="E75" s="127"/>
      <c r="F75" s="59"/>
      <c r="G75" s="59"/>
      <c r="H75" s="59"/>
      <c r="I75" s="59"/>
      <c r="J75" s="59"/>
      <c r="P75" s="123"/>
    </row>
    <row r="76" spans="1:16" ht="14">
      <c r="A76" s="120" t="s">
        <v>527</v>
      </c>
      <c r="B76" s="137"/>
      <c r="C76" s="137"/>
      <c r="D76" s="137"/>
      <c r="E76" s="127"/>
      <c r="F76" s="59"/>
      <c r="G76" s="59"/>
      <c r="H76" s="59"/>
      <c r="I76" s="59"/>
      <c r="J76" s="59"/>
      <c r="P76" s="123"/>
    </row>
    <row r="77" spans="1:16" ht="14">
      <c r="A77" s="171"/>
      <c r="B77" s="153"/>
      <c r="C77" s="153"/>
      <c r="D77" s="153"/>
      <c r="E77" s="127"/>
      <c r="F77" s="59"/>
      <c r="G77" s="59"/>
      <c r="H77" s="59"/>
      <c r="I77" s="59"/>
      <c r="J77" s="59"/>
      <c r="P77" s="123"/>
    </row>
    <row r="78" spans="1:16" ht="15.5">
      <c r="A78" s="172" t="s">
        <v>175</v>
      </c>
      <c r="B78" s="153" t="s">
        <v>528</v>
      </c>
      <c r="C78" s="153" t="s">
        <v>529</v>
      </c>
      <c r="D78" s="173" t="s">
        <v>100</v>
      </c>
      <c r="E78" s="127"/>
      <c r="F78" s="308">
        <v>0</v>
      </c>
      <c r="G78" s="308">
        <v>0</v>
      </c>
      <c r="H78" s="308">
        <v>0</v>
      </c>
      <c r="I78" s="308">
        <v>0</v>
      </c>
      <c r="J78" s="308">
        <v>0</v>
      </c>
      <c r="K78" s="125" t="s">
        <v>505</v>
      </c>
      <c r="P78" s="123"/>
    </row>
    <row r="79" spans="1:16" ht="14">
      <c r="A79" s="172"/>
      <c r="B79" s="153"/>
      <c r="C79" s="153"/>
      <c r="D79" s="173"/>
      <c r="E79" s="127"/>
      <c r="F79" s="135"/>
      <c r="G79" s="135"/>
      <c r="H79" s="135"/>
      <c r="I79" s="135"/>
      <c r="J79" s="135"/>
      <c r="K79" s="125"/>
      <c r="P79" s="123"/>
    </row>
    <row r="80" spans="1:16" ht="14">
      <c r="A80" s="172"/>
      <c r="B80" s="153"/>
      <c r="C80" s="153"/>
      <c r="D80" s="173"/>
      <c r="E80" s="127"/>
      <c r="F80" s="135"/>
      <c r="G80" s="135"/>
      <c r="H80" s="135"/>
      <c r="I80" s="135"/>
      <c r="J80" s="135"/>
      <c r="K80" s="125"/>
      <c r="P80" s="123"/>
    </row>
    <row r="81" spans="1:19" ht="14">
      <c r="A81" s="120" t="s">
        <v>530</v>
      </c>
      <c r="E81" s="108"/>
      <c r="F81" s="64"/>
      <c r="G81" s="59"/>
      <c r="H81" s="135"/>
      <c r="I81" s="135"/>
      <c r="J81" s="135"/>
      <c r="P81" s="123"/>
    </row>
    <row r="82" spans="1:19" ht="14">
      <c r="A82" s="105"/>
      <c r="B82" s="106"/>
      <c r="C82" s="121"/>
      <c r="D82" s="121"/>
      <c r="E82" s="108"/>
      <c r="F82" s="127"/>
      <c r="G82" s="127"/>
      <c r="H82" s="127"/>
      <c r="I82" s="127"/>
      <c r="J82" s="127"/>
      <c r="K82" s="127"/>
      <c r="P82" s="123"/>
    </row>
    <row r="83" spans="1:19" ht="16.5">
      <c r="A83" s="124" t="s">
        <v>175</v>
      </c>
      <c r="B83" s="482" t="s">
        <v>531</v>
      </c>
      <c r="C83" s="131" t="s">
        <v>532</v>
      </c>
      <c r="D83" s="131" t="s">
        <v>100</v>
      </c>
      <c r="F83" s="308">
        <v>0</v>
      </c>
      <c r="G83" s="308">
        <v>0</v>
      </c>
      <c r="H83" s="308">
        <v>0</v>
      </c>
      <c r="I83" s="308">
        <v>0</v>
      </c>
      <c r="J83" s="308">
        <v>0</v>
      </c>
      <c r="K83" s="125" t="s">
        <v>505</v>
      </c>
      <c r="P83" s="123"/>
    </row>
    <row r="84" spans="1:19" ht="14.5">
      <c r="B84" s="403"/>
      <c r="C84" s="121"/>
      <c r="D84" s="131"/>
      <c r="F84" s="135"/>
      <c r="G84" s="135"/>
      <c r="H84" s="135"/>
      <c r="I84" s="135"/>
      <c r="J84" s="135"/>
      <c r="K84" s="125"/>
      <c r="P84" s="123"/>
    </row>
    <row r="85" spans="1:19" ht="14">
      <c r="A85" s="170"/>
      <c r="B85" s="121"/>
      <c r="C85" s="121"/>
      <c r="D85" s="121"/>
      <c r="E85" s="127"/>
      <c r="F85" s="59"/>
      <c r="G85" s="59"/>
      <c r="H85" s="59"/>
      <c r="I85" s="59"/>
      <c r="J85" s="59"/>
      <c r="P85" s="123"/>
    </row>
    <row r="86" spans="1:19" ht="14">
      <c r="A86" s="131" t="s">
        <v>533</v>
      </c>
      <c r="B86" s="137"/>
      <c r="C86" s="137"/>
      <c r="D86" s="137"/>
      <c r="E86" s="127"/>
      <c r="F86" s="59"/>
      <c r="G86" s="59"/>
      <c r="H86" s="59"/>
      <c r="I86" s="59"/>
      <c r="J86" s="59"/>
      <c r="P86" s="123"/>
    </row>
    <row r="87" spans="1:19" ht="14">
      <c r="A87" s="171"/>
      <c r="B87" s="153"/>
      <c r="C87" s="153"/>
      <c r="D87" s="153"/>
      <c r="E87" s="127"/>
      <c r="P87" s="123"/>
    </row>
    <row r="88" spans="1:19" ht="15.5">
      <c r="A88" s="172" t="s">
        <v>175</v>
      </c>
      <c r="B88" s="153" t="s">
        <v>534</v>
      </c>
      <c r="C88" s="153" t="s">
        <v>535</v>
      </c>
      <c r="D88" s="173" t="s">
        <v>100</v>
      </c>
      <c r="E88" s="127"/>
      <c r="F88" s="308">
        <v>0</v>
      </c>
      <c r="G88" s="308">
        <v>0</v>
      </c>
      <c r="H88" s="308">
        <v>0</v>
      </c>
      <c r="I88" s="308">
        <v>0</v>
      </c>
      <c r="J88" s="308">
        <v>0</v>
      </c>
      <c r="K88" s="125" t="s">
        <v>505</v>
      </c>
      <c r="P88" s="123"/>
    </row>
    <row r="89" spans="1:19" ht="14">
      <c r="A89" s="172"/>
      <c r="B89" s="153"/>
      <c r="C89" s="153"/>
      <c r="D89" s="173"/>
      <c r="E89" s="127"/>
      <c r="F89" s="135"/>
      <c r="G89" s="135"/>
      <c r="H89" s="135"/>
      <c r="I89" s="135"/>
      <c r="J89" s="135"/>
      <c r="K89" s="125"/>
      <c r="P89" s="123"/>
    </row>
    <row r="90" spans="1:19" ht="14">
      <c r="A90" s="169"/>
      <c r="B90" s="121"/>
      <c r="C90" s="121"/>
      <c r="D90" s="121"/>
      <c r="E90" s="127"/>
      <c r="F90" s="59"/>
      <c r="G90" s="59"/>
      <c r="H90" s="59"/>
      <c r="I90" s="59"/>
      <c r="J90" s="59"/>
      <c r="M90" s="384"/>
      <c r="N90" s="384"/>
      <c r="O90" s="384"/>
      <c r="P90" s="123"/>
    </row>
    <row r="91" spans="1:19" ht="14">
      <c r="A91" s="120" t="s">
        <v>536</v>
      </c>
      <c r="E91" s="108"/>
      <c r="F91" s="64"/>
      <c r="G91" s="59"/>
      <c r="H91" s="135"/>
      <c r="I91" s="135"/>
      <c r="J91" s="135"/>
      <c r="P91" s="123"/>
    </row>
    <row r="92" spans="1:19" ht="14">
      <c r="A92" s="105"/>
      <c r="B92" s="106"/>
      <c r="C92" s="121"/>
      <c r="D92" s="121"/>
      <c r="E92" s="108"/>
      <c r="F92" s="127"/>
      <c r="G92" s="127"/>
      <c r="H92" s="127"/>
      <c r="I92" s="127"/>
      <c r="J92" s="127"/>
      <c r="K92" s="127"/>
      <c r="P92" s="123"/>
    </row>
    <row r="93" spans="1:19" ht="15.5">
      <c r="A93" s="124" t="s">
        <v>175</v>
      </c>
      <c r="B93" s="131" t="s">
        <v>537</v>
      </c>
      <c r="C93" s="131" t="s">
        <v>538</v>
      </c>
      <c r="D93" s="131" t="s">
        <v>100</v>
      </c>
      <c r="F93" s="308">
        <v>0</v>
      </c>
      <c r="G93" s="308">
        <v>0</v>
      </c>
      <c r="H93" s="308">
        <v>0</v>
      </c>
      <c r="I93" s="308">
        <v>0</v>
      </c>
      <c r="J93" s="308">
        <v>0</v>
      </c>
      <c r="K93" s="125" t="s">
        <v>505</v>
      </c>
      <c r="P93" s="123"/>
    </row>
    <row r="94" spans="1:19" ht="14">
      <c r="A94" s="172"/>
      <c r="B94" s="153"/>
      <c r="C94" s="153"/>
      <c r="D94" s="173"/>
      <c r="E94" s="127"/>
      <c r="F94" s="135"/>
      <c r="G94" s="135"/>
      <c r="H94" s="135"/>
      <c r="I94" s="135"/>
      <c r="J94" s="135"/>
      <c r="K94" s="125"/>
      <c r="P94" s="123"/>
    </row>
    <row r="95" spans="1:19">
      <c r="P95" s="123"/>
    </row>
    <row r="96" spans="1:19" ht="14">
      <c r="A96" s="160" t="s">
        <v>539</v>
      </c>
      <c r="B96" s="121"/>
      <c r="E96" s="108"/>
      <c r="F96" s="134"/>
      <c r="G96" s="134"/>
      <c r="H96" s="135"/>
      <c r="I96" s="135"/>
      <c r="J96" s="135"/>
      <c r="K96" s="483"/>
      <c r="M96" s="109"/>
      <c r="P96" s="123"/>
      <c r="S96" s="106"/>
    </row>
    <row r="97" spans="1:19" ht="14">
      <c r="A97" s="120"/>
      <c r="B97" s="121"/>
      <c r="C97" s="121"/>
      <c r="D97" s="121"/>
      <c r="E97" s="108"/>
      <c r="K97" s="483"/>
      <c r="P97" s="123"/>
      <c r="S97" s="106"/>
    </row>
    <row r="98" spans="1:19" ht="15.5">
      <c r="A98" s="124" t="s">
        <v>175</v>
      </c>
      <c r="B98" s="131" t="s">
        <v>426</v>
      </c>
      <c r="C98" s="131" t="s">
        <v>423</v>
      </c>
      <c r="D98" s="131" t="s">
        <v>100</v>
      </c>
      <c r="E98" s="132"/>
      <c r="F98" s="308">
        <v>0</v>
      </c>
      <c r="G98" s="308">
        <v>0</v>
      </c>
      <c r="H98" s="308">
        <v>0</v>
      </c>
      <c r="I98" s="308">
        <v>0</v>
      </c>
      <c r="J98" s="308">
        <v>0</v>
      </c>
      <c r="K98" s="125" t="s">
        <v>505</v>
      </c>
      <c r="P98" s="123"/>
      <c r="S98" s="106"/>
    </row>
    <row r="99" spans="1:19" ht="14">
      <c r="A99" s="120"/>
      <c r="B99" s="131"/>
      <c r="C99" s="131"/>
      <c r="D99" s="131"/>
      <c r="E99" s="132"/>
      <c r="F99" s="128"/>
      <c r="G99" s="128"/>
      <c r="H99" s="128"/>
      <c r="I99" s="128"/>
      <c r="J99" s="128"/>
      <c r="K99" s="483"/>
      <c r="S99" s="106"/>
    </row>
    <row r="100" spans="1:19">
      <c r="A100" s="190"/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471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66eba0d-a2b9-4833-9603-ab5d8f45883c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3614</PublicationRequestID>
    <DocumentTitle xmlns="3ffacce4-957f-4f0a-910f-9efe2ecf512c">RIIO-GD3 Revenue Pack - interim v1.0</DocumentTitle>
    <DocumentRank xmlns="3ffacce4-957f-4f0a-910f-9efe2ecf512c">Main</DocumentRa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Props1.xml><?xml version="1.0" encoding="utf-8"?>
<ds:datastoreItem xmlns:ds="http://schemas.openxmlformats.org/officeDocument/2006/customXml" ds:itemID="{2241F692-1162-4601-86FD-B9FF3A8C603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66eba0d-a2b9-4833-9603-ab5d8f45883c"/>
    <ds:schemaRef ds:uri="3ffacce4-957f-4f0a-910f-9efe2ecf512c"/>
  </ds:schemaRefs>
</ds:datastoreItem>
</file>

<file path=customXml/itemProps2.xml><?xml version="1.0" encoding="utf-8"?>
<ds:datastoreItem xmlns:ds="http://schemas.openxmlformats.org/officeDocument/2006/customXml" ds:itemID="{372CE5FB-CBF8-4D73-AC0E-3686A03429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4399A-113B-46DF-B375-D81945354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4A014C7-010E-456A-899A-A42FF2E982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Cover</vt:lpstr>
      <vt:lpstr>Contents</vt:lpstr>
      <vt:lpstr>Lists</vt:lpstr>
      <vt:lpstr>ChangesLog</vt:lpstr>
      <vt:lpstr>UniversalData</vt:lpstr>
      <vt:lpstr>License Values Data Table</vt:lpstr>
      <vt:lpstr>2.01 Revenue - PCDs</vt:lpstr>
      <vt:lpstr>2.02 Revenue - Volume Drivers</vt:lpstr>
      <vt:lpstr>2.03 Revenue - Re-openers</vt:lpstr>
      <vt:lpstr>2.04 Revenue-Pass-through costs</vt:lpstr>
      <vt:lpstr>2.05 Revenue - ODI</vt:lpstr>
      <vt:lpstr>2.06 Revenue - ORA</vt:lpstr>
      <vt:lpstr>2.07 Revenue-TaxPoolTotex Alloc</vt:lpstr>
      <vt:lpstr>2.08 Revenue - Recovered Rev</vt:lpstr>
      <vt:lpstr>2.09 Revenue -DRS</vt:lpstr>
      <vt:lpstr>3.01 Revenue - PCFM Interface</vt:lpstr>
      <vt:lpstr>'2.05 Revenue - ODI'!Print_Area</vt:lpstr>
      <vt:lpstr>Contents!Print_Area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RIIO-GD2 Gas Distribution Reporting Template Version 1.19</dc:title>
  <dc:subject/>
  <dc:creator>Emily Sprake</dc:creator>
  <cp:keywords/>
  <dc:description/>
  <cp:lastModifiedBy>Rob White</cp:lastModifiedBy>
  <cp:revision/>
  <dcterms:created xsi:type="dcterms:W3CDTF">2020-09-24T10:50:45Z</dcterms:created>
  <dcterms:modified xsi:type="dcterms:W3CDTF">2026-08-06T13:55:25Z</dcterms:modified>
  <cp:category/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0x010100D7C6947C0F765F428416B2828D309B65</vt:lpwstr>
  </property>
  <property fmtid="{D5CDD505-2E9C-101B-9397-08002B2CF9AE}" pid="3" name="BJSCc5a055b0-1bed-4579_x">
    <vt:lpwstr/>
  </property>
  <property fmtid="{D5CDD505-2E9C-101B-9397-08002B2CF9AE}" pid="4" name="BJSCdd9eba61-d6b9-469b_x">
    <vt:lpwstr>Internal Only</vt:lpwstr>
  </property>
  <property fmtid="{D5CDD505-2E9C-101B-9397-08002B2CF9AE}" pid="5" name="BJSCSummaryMarking">
    <vt:lpwstr>OFFICIAL Internal Only</vt:lpwstr>
  </property>
  <property fmtid="{D5CDD505-2E9C-101B-9397-08002B2CF9AE}" pid="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xmlns="http://www.boldonjames.com/2008/01/sie/internal/label"&gt;&lt;element uid="id_classification_nonbusiness" value="" /&gt;&lt;element uid="eaadb568-f939-47e9-ab90-f00bdd47735e" value="" /&gt;&lt;/sisl&gt;</vt:lpwstr>
  </property>
  <property fmtid="{D5CDD505-2E9C-101B-9397-08002B2CF9AE}" pid="7" name="docIndexRef">
    <vt:lpwstr>f1ba0364-40d3-42e0-943b-d2ad9d625cc4</vt:lpwstr>
  </property>
  <property fmtid="{D5CDD505-2E9C-101B-9397-08002B2CF9AE}" pid="8" name="bjSaver">
    <vt:lpwstr>nbPXGlehV1PdSIBeElNa4i6LaRy8ySnh</vt:lpwstr>
  </property>
  <property fmtid="{D5CDD505-2E9C-101B-9397-08002B2CF9AE}" pid="9" name="bjClsUserRVM">
    <vt:lpwstr>[]</vt:lpwstr>
  </property>
  <property fmtid="{D5CDD505-2E9C-101B-9397-08002B2CF9AE}" pid="10" name="MediaServiceImageTags">
    <vt:lpwstr/>
  </property>
  <property fmtid="{D5CDD505-2E9C-101B-9397-08002B2CF9AE}" pid="11" name="Comparison_11.04 Other_V&amp;CMA 90RowInsertions3">
    <vt:lpwstr/>
  </property>
  <property fmtid="{D5CDD505-2E9C-101B-9397-08002B2CF9AE}" pid="12" name="Comparison_11.04 Other_V&amp;CMA 90ColumnInsertions4">
    <vt:lpwstr/>
  </property>
  <property fmtid="{D5CDD505-2E9C-101B-9397-08002B2CF9AE}" pid="13" name="Comparison_11.04 Other_V&amp;CMA 90CellChanges2_1">
    <vt:lpwstr>vRIAAB+LCAAAAAAABAAd18uOJLcRBdAfKkBTr6yqZQuUaNOm+aZG+pb+eJ+cxckFAxj0HZARUffP43b//rpevm6Xr/vl6/Hb9cf7+Xw/nt8/n79dj9frdbs+v8Nx+eO4/Hlc4nH513H593FJx+U/x+W/xyUfl/8dl3Jc6nFpx6Ufl3Fc5nFZx2Ufl7+Oy8/j8vdx+ee4fH3x+3EJ1x+XP4gkMoW/+Em4XtWv6lf1q/pV/ap+Vb+q39Rv6jf1m/p</vt:lpwstr>
  </property>
  <property fmtid="{D5CDD505-2E9C-101B-9397-08002B2CF9AE}" pid="14" name="Comparison_11.04 Other_V&amp;CMA 90CellChanges2_2">
    <vt:lpwstr>N/aZ+U/OXEklkCl/nYbi+FF+KL8WX4kvxdRZfim/Ft+Jb8a34VnyfxbfiR/Gj+FH8KH4UP2fxcwk3eYgkMoVwk4NIIlMIN38/kUSmEG5353fnd+d353fnd+cP5w/nD+cP5w/nD+dP50/nT+dP50/nT+f+D4gkMoVwE59IIlMIN8mJJDKFcBOaSCJTCHd5iSQyhXCXl0giUwh3eYkkMoVwl5dIIlMId3mJJDKFcJeXSCJTCHd5iSQyhXCXl0giUw</vt:lpwstr>
  </property>
  <property fmtid="{D5CDD505-2E9C-101B-9397-08002B2CF9AE}" pid="15" name="Comparison_11.04 Other_V&amp;CMA 90CellChanges2_3">
    <vt:lpwstr>h3eYkkMoVwl5dIIlMID3mJJDKF8JCXSCJTCA95iSQyhfCQl0giUwgPeYkkMoXwkJdIIlMID3mJJDKF8JCXSCJTCA95iSQyhfCQl0giUwhPeYkkMoXwlJdIIlMIT3mJJDKF8JSXSCJTCE95iSQyhfCUl0giUwhPeYkkMoXwlJdIIlMIT3mJJDKF8JSXSCJTCIe8RBKZQjjkJZLIFMIhL5FEphAOeYkkMoVwyEskkSmEQ14iiUwhHGe3PXvt2WbPD</vt:lpwstr>
  </property>
  <property fmtid="{D5CDD505-2E9C-101B-9397-08002B2CF9AE}" pid="16" name="Comparison_11.04 Other_V&amp;CMA 90CellChanges2_4">
    <vt:lpwstr>nv2V3kPeYkkMoVwyEskkSmEQ14iiUwhvOQlksgUwkteIolMIbzkJZLIFMJLXiKJTCG85CWSyBTCS14iiUwhvOQlksgUwkteIolMIbzkJZLIFMJLXiKJTCG85SWSyBTCW14iiUwhvOUlksgUwlteIolMIbzlJZLIFMJbXiKJTCG85SWSyBTCW14iiUwhvOUlksgUwlteIolMIXzkJZLIFMJHXiKJTCF85CWSyBTCR14iiUwhfOQlksgUwkdeIolM</vt:lpwstr>
  </property>
  <property fmtid="{D5CDD505-2E9C-101B-9397-08002B2CF9AE}" pid="17" name="Comparison_11.04 Other_V&amp;CMA 90CellChanges2_5">
    <vt:lpwstr>IXzkJZLIFMJHXiKJTCF85CWSyBTCR14iiUzBPvFrofi1UfxaKX7tFL+Wih/2mc/tetzf37+/L79fH/y4nYvNcf/8eHz/bd/4h6+v86N2+duG8Q9OrufJ1cnNye08uZ0nt0uzTHSavaHTrAidZhvoNNO/00z7TjPdO8007zTTu9NM604znTvNNO4007fTTNtOM107zTTtNNOz00zLTjMdO8007DTTr9NMu04z3TrNNOs006vTTKtOM506zTTqNNO</vt:lpwstr>
  </property>
  <property fmtid="{D5CDD505-2E9C-101B-9397-08002B2CF9AE}" pid="18" name="Comparison_11.04 Other_V&amp;CMA 90CellChanges2_6">
    <vt:lpwstr>n00ybTjNdOs006TTTo9NMi04zHTrNNOg03b/TdPtO0907TTfvNN2703TrTtOdO0037jTdt9N0207TXTtNN+003bPTdMtOO87F89w//Xs03a/TdLtO0906TTfrNN2r03SrTtOdOk036jTdp9N0m07TXTpNN+mvc+1zrb/OO/11XuCv87Z+nVfz649fV+55PG+vz+v759VV+/HjfVwf9+/qwgwmi011eQaTxaa6SIPJYlNdqsFksaku2GCy2FSXbT</vt:lpwstr>
  </property>
  <property fmtid="{D5CDD505-2E9C-101B-9397-08002B2CF9AE}" pid="19" name="Comparison_11.04 Other_V&amp;CMA 90CellChanges2_7">
    <vt:lpwstr>BZbKqLN5gsNtUlHEwWm+pCDiaLTXU5B5PFprqog8liU13awWSxqS7wYLLYVJd5MFlsqos9mCw21SUfTBab6sIPJotNdfkHk8WmegiDyWJTPYrBZLGpHshgsthUj2UwWWyqhzOYLDbVIxpMFpvqQQ0mi031uAaTxaZ6aIPJYlM9usFksake4GCy2FSPcTBZbKqHOZgsNtUjHUwWm+rBDiaLTfV4B5PFpnrIg8liUz3qwWSxqR74YLLYVI99MFlsq</vt:lpwstr>
  </property>
  <property fmtid="{D5CDD505-2E9C-101B-9397-08002B2CF9AE}" pid="20" name="Comparison_11.04 Other_V&amp;CMA 90CellChanges2_8">
    <vt:lpwstr>oc/mCw2VRMYTBabqiEMJotN1RwGk8WmahSDyWJTNY3BZLGpGshgsthUzWQwWWyqxjKYLDZVkxlMFpuq4Qwmi03VfAaTxaYe50/g8zfw+SP4/BV8/jaWg8liUzWowWSxqZrVYLLYVI1rMFlsqiY2mCw2VUMbTBabqrkNJotN1egGk8WmanqDyWJTNcDBZLGpmuFgsthUjXEwWWyqJjmYLDbVytXoDCaLTbV2NTqDyWJTrV6NzmCy2FTrV6MzmCw2</vt:lpwstr>
  </property>
  <property fmtid="{D5CDD505-2E9C-101B-9397-08002B2CF9AE}" pid="21" name="Comparison_11.04 Other_V&amp;CMA 90CellChanges2_9">
    <vt:lpwstr>1QrW6Awmi021hjU6g8liU61ijc5gsthU61ijM5gsNtVK1ugMJotNtZY1OoPJYlOtZo3OYLLYVOtZozOYLDbVitboDCaLTbWmNTqDyWJTrWqNzmCy2FRzrdEZTBabatw1OoPJYlNNwUZnMFlsquHY6Awmi001MxudwWSxqecK185PPz/j/Mzzs87P9vk/DxwHY70SAAA=</vt:lpwstr>
  </property>
  <property fmtid="{D5CDD505-2E9C-101B-9397-08002B2CF9AE}" pid="22" name="Comparison_11.04 Other_V&amp;CMA 90RowInsertions7">
    <vt:lpwstr/>
  </property>
  <property fmtid="{D5CDD505-2E9C-101B-9397-08002B2CF9AE}" pid="23" name="Comparison_11.04 Other_V&amp;CMA 90ColumnInsertions8">
    <vt:lpwstr/>
  </property>
  <property fmtid="{D5CDD505-2E9C-101B-9397-08002B2CF9AE}" pid="24" name="lcf76f155ced4ddcb4097134ff3c332f">
    <vt:lpwstr/>
  </property>
  <property fmtid="{D5CDD505-2E9C-101B-9397-08002B2CF9AE}" pid="25" name="TaxCatchAll">
    <vt:lpwstr/>
  </property>
  <property fmtid="{D5CDD505-2E9C-101B-9397-08002B2CF9AE}" pid="26" name="::">
    <vt:lpwstr>-Main Document</vt:lpwstr>
  </property>
  <property fmtid="{D5CDD505-2E9C-101B-9397-08002B2CF9AE}" pid="27" name="bjDocumentSecurityLabel">
    <vt:lpwstr>This item has no classification</vt:lpwstr>
  </property>
  <property fmtid="{D5CDD505-2E9C-101B-9397-08002B2CF9AE}" pid="28" name="MSIP_Label_4b435a31-4a51-492c-a5f9-db703ab5f2e4_Enabled">
    <vt:lpwstr>true</vt:lpwstr>
  </property>
  <property fmtid="{D5CDD505-2E9C-101B-9397-08002B2CF9AE}" pid="29" name="MSIP_Label_4b435a31-4a51-492c-a5f9-db703ab5f2e4_SetDate">
    <vt:lpwstr>2025-04-28T09:19:25Z</vt:lpwstr>
  </property>
  <property fmtid="{D5CDD505-2E9C-101B-9397-08002B2CF9AE}" pid="30" name="MSIP_Label_4b435a31-4a51-492c-a5f9-db703ab5f2e4_Method">
    <vt:lpwstr>Standard</vt:lpwstr>
  </property>
  <property fmtid="{D5CDD505-2E9C-101B-9397-08002B2CF9AE}" pid="31" name="MSIP_Label_4b435a31-4a51-492c-a5f9-db703ab5f2e4_Name">
    <vt:lpwstr>Cadent - Official</vt:lpwstr>
  </property>
  <property fmtid="{D5CDD505-2E9C-101B-9397-08002B2CF9AE}" pid="32" name="MSIP_Label_4b435a31-4a51-492c-a5f9-db703ab5f2e4_SiteId">
    <vt:lpwstr>de0d74aa-9914-4bb9-9235-fbefe83b1769</vt:lpwstr>
  </property>
  <property fmtid="{D5CDD505-2E9C-101B-9397-08002B2CF9AE}" pid="33" name="MSIP_Label_4b435a31-4a51-492c-a5f9-db703ab5f2e4_ActionId">
    <vt:lpwstr>d5445a11-03d8-46b2-b981-7f917f7f9b01</vt:lpwstr>
  </property>
  <property fmtid="{D5CDD505-2E9C-101B-9397-08002B2CF9AE}" pid="34" name="MSIP_Label_4b435a31-4a51-492c-a5f9-db703ab5f2e4_ContentBits">
    <vt:lpwstr>0</vt:lpwstr>
  </property>
  <property fmtid="{D5CDD505-2E9C-101B-9397-08002B2CF9AE}" pid="35" name="MSIP_Label_4b435a31-4a51-492c-a5f9-db703ab5f2e4_Tag">
    <vt:lpwstr>10, 3, 0, 1</vt:lpwstr>
  </property>
  <property fmtid="{D5CDD505-2E9C-101B-9397-08002B2CF9AE}" pid="36" name="Comparison_3.01 Revenue_Interface26RowInsertions3">
    <vt:lpwstr/>
  </property>
  <property fmtid="{D5CDD505-2E9C-101B-9397-08002B2CF9AE}" pid="37" name="Comparison_3.01 Revenue_Interface26ColumnInsertions4">
    <vt:lpwstr/>
  </property>
  <property fmtid="{D5CDD505-2E9C-101B-9397-08002B2CF9AE}" pid="38" name="MSIP_Label_5aee3434-f7af-4edb-a29e-2a21d151ac0d_Enabled">
    <vt:lpwstr>true</vt:lpwstr>
  </property>
  <property fmtid="{D5CDD505-2E9C-101B-9397-08002B2CF9AE}" pid="39" name="MSIP_Label_5aee3434-f7af-4edb-a29e-2a21d151ac0d_SetDate">
    <vt:lpwstr>2026-08-04T08:23:22Z</vt:lpwstr>
  </property>
  <property fmtid="{D5CDD505-2E9C-101B-9397-08002B2CF9AE}" pid="40" name="MSIP_Label_5aee3434-f7af-4edb-a29e-2a21d151ac0d_Method">
    <vt:lpwstr>Privileged</vt:lpwstr>
  </property>
  <property fmtid="{D5CDD505-2E9C-101B-9397-08002B2CF9AE}" pid="41" name="MSIP_Label_5aee3434-f7af-4edb-a29e-2a21d151ac0d_Name">
    <vt:lpwstr>OFFICIAL -</vt:lpwstr>
  </property>
  <property fmtid="{D5CDD505-2E9C-101B-9397-08002B2CF9AE}" pid="42" name="MSIP_Label_5aee3434-f7af-4edb-a29e-2a21d151ac0d_SiteId">
    <vt:lpwstr>185562ad-39bc-4840-8e40-be6216340c52</vt:lpwstr>
  </property>
  <property fmtid="{D5CDD505-2E9C-101B-9397-08002B2CF9AE}" pid="43" name="MSIP_Label_5aee3434-f7af-4edb-a29e-2a21d151ac0d_ActionId">
    <vt:lpwstr>11cca693-aa34-4504-8afd-b8326f661751</vt:lpwstr>
  </property>
  <property fmtid="{D5CDD505-2E9C-101B-9397-08002B2CF9AE}" pid="44" name="MSIP_Label_5aee3434-f7af-4edb-a29e-2a21d151ac0d_ContentBits">
    <vt:lpwstr>3</vt:lpwstr>
  </property>
  <property fmtid="{D5CDD505-2E9C-101B-9397-08002B2CF9AE}" pid="45" name="MSIP_Label_5aee3434-f7af-4edb-a29e-2a21d151ac0d_Tag">
    <vt:lpwstr>10, 0, 1, 1</vt:lpwstr>
  </property>
</Properties>
</file>