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fileSharing readOnlyRecommended="1"/>
  <workbookPr showInkAnnotation="0"/>
  <mc:AlternateContent xmlns:mc="http://schemas.openxmlformats.org/markup-compatibility/2006">
    <mc:Choice Requires="x15">
      <x15ac:absPath xmlns:x15ac="http://schemas.microsoft.com/office/spreadsheetml/2010/11/ac" url="https://ofgemcloud-my.sharepoint.com/personal/rahmatullah_kawsary_ofgem_gov_uk/Documents/Documents/Migrated Documents/P16b/P16b final run/Models for K drive/"/>
    </mc:Choice>
  </mc:AlternateContent>
  <xr:revisionPtr revIDLastSave="0" documentId="8_{2B58A214-73DB-443F-913A-6BBD3DA29B7B}" xr6:coauthVersionLast="47" xr6:coauthVersionMax="47" xr10:uidLastSave="{00000000-0000-0000-0000-000000000000}"/>
  <bookViews>
    <workbookView xWindow="43080" yWindow="-120" windowWidth="29040" windowHeight="15720" xr2:uid="{00000000-000D-0000-FFFF-FFFF00000000}"/>
  </bookViews>
  <sheets>
    <sheet name="Front sheet" sheetId="11" r:id="rId1"/>
    <sheet name="Notes" sheetId="10" r:id="rId2"/>
    <sheet name="1. Outputs=&gt;" sheetId="36" r:id="rId3"/>
    <sheet name="1a Policy Cost Allowance" sheetId="42" r:id="rId4"/>
    <sheet name="2. Calculate=&gt;" sheetId="43" r:id="rId5"/>
    <sheet name="2a Aggregate costs" sheetId="22" r:id="rId6"/>
    <sheet name="3. Inputs=&gt;" sheetId="35" r:id="rId7"/>
    <sheet name="3a Demand" sheetId="44" r:id="rId8"/>
    <sheet name="3b RO" sheetId="20" r:id="rId9"/>
    <sheet name="3d FIT" sheetId="14" r:id="rId10"/>
    <sheet name="3e ECO" sheetId="18" r:id="rId11"/>
    <sheet name="3f WHD" sheetId="17" r:id="rId12"/>
    <sheet name="3g AAHEDC" sheetId="21" r:id="rId13"/>
    <sheet name="3h Losses" sheetId="34" r:id="rId14"/>
    <sheet name="3i New FIT methodology" sheetId="45" r:id="rId15"/>
    <sheet name="3j GGL" sheetId="47" r:id="rId16"/>
    <sheet name="3k NCC" sheetId="48" r:id="rId17"/>
    <sheet name="3l nRAB" sheetId="4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'[1]Model inputs'!#REF!</definedName>
    <definedName name="__123Graph_AALLTAX" hidden="1">'[2]Forecast data'!#REF!</definedName>
    <definedName name="__123Graph_ACHGSPD1" localSheetId="17" hidden="1">'[3]CHGSPD19.FIN'!$B$10:$B$20</definedName>
    <definedName name="__123Graph_ACHGSPD1" hidden="1">'[3]CHGSPD19.FIN'!$B$10:$B$20</definedName>
    <definedName name="__123Graph_ACHGSPD2" localSheetId="17" hidden="1">'[3]CHGSPD19.FIN'!$E$11:$E$20</definedName>
    <definedName name="__123Graph_ACHGSPD2" hidden="1">'[3]CHGSPD19.FIN'!$E$11:$E$20</definedName>
    <definedName name="__123Graph_AEFF" hidden="1">'[4]T3 Page 1'!#REF!</definedName>
    <definedName name="__123Graph_AGR14PBF1" localSheetId="17" hidden="1">'[5]HIS19FIN(A)'!$AF$70:$AF$81</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localSheetId="17" hidden="1">'[5]HIS19FIN(A)'!$K$59:$Q$59</definedName>
    <definedName name="__123Graph_ALBFFIN2" hidden="1">'[5]HIS19FIN(A)'!$K$59:$Q$59</definedName>
    <definedName name="__123Graph_ALBFHIC2" localSheetId="17" hidden="1">'[5]HIS19FIN(A)'!$D$59:$J$59</definedName>
    <definedName name="__123Graph_ALBFHIC2" hidden="1">'[5]HIS19FIN(A)'!$D$59:$J$59</definedName>
    <definedName name="__123Graph_ALCB" localSheetId="17" hidden="1">'[5]HIS19FIN(A)'!$D$83:$I$83</definedName>
    <definedName name="__123Graph_ALCB" hidden="1">'[5]HIS19FIN(A)'!$D$83:$I$83</definedName>
    <definedName name="__123Graph_ANACFIN" localSheetId="17" hidden="1">'[5]HIS19FIN(A)'!$K$97:$Q$97</definedName>
    <definedName name="__123Graph_ANACFIN" hidden="1">'[5]HIS19FIN(A)'!$K$97:$Q$97</definedName>
    <definedName name="__123Graph_ANACHIC" localSheetId="17" hidden="1">'[5]HIS19FIN(A)'!$D$97:$J$97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localSheetId="17" hidden="1">'[3]CHGSPD19.FIN'!$H$10:$H$25</definedName>
    <definedName name="__123Graph_BCHGSPD1" hidden="1">'[3]CHGSPD19.FIN'!$H$10:$H$25</definedName>
    <definedName name="__123Graph_BCHGSPD2" localSheetId="17" hidden="1">'[3]CHGSPD19.FIN'!$I$11:$I$25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localSheetId="17" hidden="1">'[5]HIS19FIN(A)'!$D$79:$I$79</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localSheetId="17" hidden="1">'[5]HIS19FIN(A)'!$AK$70:$AK$81</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localSheetId="17" hidden="1">'[5]HIS19FIN(A)'!$AH$70:$AH$81</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localSheetId="17" hidden="1">'[5]HIS19FIN(A)'!$AG$67:$AG$67</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localSheetId="17" hidden="1">'[5]HIS19FIN(A)'!$AH$67:$AH$67</definedName>
    <definedName name="__123Graph_FGR14PBF1" hidden="1">'[5]HIS19FIN(A)'!$AH$67:$AH$67</definedName>
    <definedName name="__123Graph_FLBF" hidden="1">'[4]T3 Page 1'!#REF!</definedName>
    <definedName name="__123Graph_FPIC" hidden="1">'[4]T3 Page 1'!#REF!</definedName>
    <definedName name="__123Graph_LBL_ARESID" localSheetId="17" hidden="1">'[5]HIS19FIN(A)'!$R$3:$W$3</definedName>
    <definedName name="__123Graph_LBL_ARESID" hidden="1">'[5]HIS19FIN(A)'!$R$3:$W$3</definedName>
    <definedName name="__123Graph_LBL_BRESID" localSheetId="17"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localSheetId="17" hidden="1">'[3]CHGSPD19.FIN'!$A$10:$A$25</definedName>
    <definedName name="__123Graph_XCHGSPD1" hidden="1">'[3]CHGSPD19.FIN'!$A$10:$A$25</definedName>
    <definedName name="__123Graph_XCHGSPD2" localSheetId="17" hidden="1">'[3]CHGSPD19.FIN'!$A$11:$A$25</definedName>
    <definedName name="__123Graph_XCHGSPD2" hidden="1">'[3]CHGSPD19.FIN'!$A$11:$A$25</definedName>
    <definedName name="__123Graph_XEFF" hidden="1">'[4]T3 Page 1'!#REF!</definedName>
    <definedName name="__123Graph_XGR14PBF1" localSheetId="17" hidden="1">'[5]HIS19FIN(A)'!$AL$70:$AL$81</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localSheetId="17" hidden="1">'[5]HIS19FIN(A)'!$K$61:$Q$61</definedName>
    <definedName name="__123Graph_XLBFFIN2" hidden="1">'[5]HIS19FIN(A)'!$K$61:$Q$61</definedName>
    <definedName name="__123Graph_XLBFHIC" localSheetId="17" hidden="1">'[5]HIS19FIN(A)'!$D$61:$J$61</definedName>
    <definedName name="__123Graph_XLBFHIC" hidden="1">'[5]HIS19FIN(A)'!$D$61:$J$61</definedName>
    <definedName name="__123Graph_XLBFHIC2" localSheetId="17" hidden="1">'[5]HIS19FIN(A)'!$D$61:$J$61</definedName>
    <definedName name="__123Graph_XLBFHIC2" hidden="1">'[5]HIS19FIN(A)'!$D$61:$J$61</definedName>
    <definedName name="__123Graph_XLCB" localSheetId="17" hidden="1">'[5]HIS19FIN(A)'!$D$79:$I$79</definedName>
    <definedName name="__123Graph_XLCB" hidden="1">'[5]HIS19FIN(A)'!$D$79:$I$79</definedName>
    <definedName name="__123Graph_XNACFIN" localSheetId="17" hidden="1">'[5]HIS19FIN(A)'!$K$95:$Q$95</definedName>
    <definedName name="__123Graph_XNACFIN" hidden="1">'[5]HIS19FIN(A)'!$K$95:$Q$95</definedName>
    <definedName name="__123Graph_XNACHIC" localSheetId="17" hidden="1">'[5]HIS19FIN(A)'!$D$95:$J$95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Hlk184116902" localSheetId="1">Notes!$D$147</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n">'3e ECO'!$A$1</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9" i="42" l="1"/>
  <c r="AP29" i="42"/>
  <c r="AQ29" i="42"/>
  <c r="AR29" i="42"/>
  <c r="AS29" i="42"/>
  <c r="AT29" i="42"/>
  <c r="AU29" i="42"/>
  <c r="AV29" i="42"/>
  <c r="AW29" i="42"/>
  <c r="AX29" i="42"/>
  <c r="AY29" i="42"/>
  <c r="AZ29" i="42"/>
  <c r="BA29" i="42"/>
  <c r="BB29" i="42"/>
  <c r="BC29" i="42"/>
  <c r="BD29" i="42"/>
  <c r="BE29" i="42"/>
  <c r="AO30" i="42"/>
  <c r="AP30" i="42"/>
  <c r="AQ30" i="42"/>
  <c r="AR30" i="42"/>
  <c r="AS30" i="42"/>
  <c r="AT30" i="42"/>
  <c r="AU30" i="42"/>
  <c r="AV30" i="42"/>
  <c r="AW30" i="42"/>
  <c r="AX30" i="42"/>
  <c r="AY30" i="42"/>
  <c r="AZ30" i="42"/>
  <c r="BA30" i="42"/>
  <c r="BB30" i="42"/>
  <c r="BC30" i="42"/>
  <c r="BD30" i="42"/>
  <c r="BE30" i="42"/>
  <c r="AO31" i="42"/>
  <c r="AP31" i="42"/>
  <c r="AQ31" i="42"/>
  <c r="AR31" i="42"/>
  <c r="AS31" i="42"/>
  <c r="AT31" i="42"/>
  <c r="AU31" i="42"/>
  <c r="AV31" i="42"/>
  <c r="AW31" i="42"/>
  <c r="AX31" i="42"/>
  <c r="AY31" i="42"/>
  <c r="AZ31" i="42"/>
  <c r="BA31" i="42"/>
  <c r="BB31" i="42"/>
  <c r="BC31" i="42"/>
  <c r="BD31" i="42"/>
  <c r="BE31" i="42"/>
  <c r="AO32" i="42"/>
  <c r="AP32" i="42"/>
  <c r="AQ32" i="42"/>
  <c r="AR32" i="42"/>
  <c r="AS32" i="42"/>
  <c r="AT32" i="42"/>
  <c r="AU32" i="42"/>
  <c r="AV32" i="42"/>
  <c r="AW32" i="42"/>
  <c r="AX32" i="42"/>
  <c r="AY32" i="42"/>
  <c r="AZ32" i="42"/>
  <c r="BA32" i="42"/>
  <c r="BB32" i="42"/>
  <c r="BC32" i="42"/>
  <c r="BD32" i="42"/>
  <c r="BE32" i="42"/>
  <c r="AO33" i="42"/>
  <c r="AP33" i="42"/>
  <c r="AQ33" i="42"/>
  <c r="AR33" i="42"/>
  <c r="AS33" i="42"/>
  <c r="AT33" i="42"/>
  <c r="AU33" i="42"/>
  <c r="AV33" i="42"/>
  <c r="AW33" i="42"/>
  <c r="AX33" i="42"/>
  <c r="AY33" i="42"/>
  <c r="AZ33" i="42"/>
  <c r="BA33" i="42"/>
  <c r="BB33" i="42"/>
  <c r="BC33" i="42"/>
  <c r="BD33" i="42"/>
  <c r="BE33" i="42"/>
  <c r="AO34" i="42"/>
  <c r="AP34" i="42"/>
  <c r="AQ34" i="42"/>
  <c r="AR34" i="42"/>
  <c r="AS34" i="42"/>
  <c r="AT34" i="42"/>
  <c r="AU34" i="42"/>
  <c r="AV34" i="42"/>
  <c r="AW34" i="42"/>
  <c r="AX34" i="42"/>
  <c r="AY34" i="42"/>
  <c r="AZ34" i="42"/>
  <c r="BA34" i="42"/>
  <c r="BB34" i="42"/>
  <c r="BC34" i="42"/>
  <c r="BD34" i="42"/>
  <c r="BE34" i="42"/>
  <c r="AO35" i="42"/>
  <c r="AP35" i="42"/>
  <c r="AQ35" i="42"/>
  <c r="AR35" i="42"/>
  <c r="AS35" i="42"/>
  <c r="AT35" i="42"/>
  <c r="AU35" i="42"/>
  <c r="AV35" i="42"/>
  <c r="AW35" i="42"/>
  <c r="AX35" i="42"/>
  <c r="AY35" i="42"/>
  <c r="AZ35" i="42"/>
  <c r="BA35" i="42"/>
  <c r="BB35" i="42"/>
  <c r="BC35" i="42"/>
  <c r="BD35" i="42"/>
  <c r="BE35" i="42"/>
  <c r="AO36" i="42"/>
  <c r="AP36" i="42"/>
  <c r="AQ36" i="42"/>
  <c r="AR36" i="42"/>
  <c r="AS36" i="42"/>
  <c r="AT36" i="42"/>
  <c r="AU36" i="42"/>
  <c r="AV36" i="42"/>
  <c r="AW36" i="42"/>
  <c r="AX36" i="42"/>
  <c r="AY36" i="42"/>
  <c r="AZ36" i="42"/>
  <c r="BA36" i="42"/>
  <c r="BB36" i="42"/>
  <c r="BC36" i="42"/>
  <c r="BD36" i="42"/>
  <c r="BE36" i="42"/>
  <c r="AO37" i="42"/>
  <c r="AP37" i="42"/>
  <c r="AQ37" i="42"/>
  <c r="AR37" i="42"/>
  <c r="AS37" i="42"/>
  <c r="AT37" i="42"/>
  <c r="AU37" i="42"/>
  <c r="AV37" i="42"/>
  <c r="AW37" i="42"/>
  <c r="AX37" i="42"/>
  <c r="AY37" i="42"/>
  <c r="AZ37" i="42"/>
  <c r="BA37" i="42"/>
  <c r="BB37" i="42"/>
  <c r="BC37" i="42"/>
  <c r="BD37" i="42"/>
  <c r="BE37" i="42"/>
  <c r="AO38" i="42"/>
  <c r="AP38" i="42"/>
  <c r="AQ38" i="42"/>
  <c r="AR38" i="42"/>
  <c r="AS38" i="42"/>
  <c r="AT38" i="42"/>
  <c r="AU38" i="42"/>
  <c r="AV38" i="42"/>
  <c r="AW38" i="42"/>
  <c r="AX38" i="42"/>
  <c r="AY38" i="42"/>
  <c r="AZ38" i="42"/>
  <c r="BA38" i="42"/>
  <c r="BB38" i="42"/>
  <c r="BC38" i="42"/>
  <c r="BD38" i="42"/>
  <c r="BE38" i="42"/>
  <c r="AO39" i="42"/>
  <c r="AP39" i="42"/>
  <c r="AQ39" i="42"/>
  <c r="AR39" i="42"/>
  <c r="AS39" i="42"/>
  <c r="AT39" i="42"/>
  <c r="AU39" i="42"/>
  <c r="AV39" i="42"/>
  <c r="AW39" i="42"/>
  <c r="AX39" i="42"/>
  <c r="AY39" i="42"/>
  <c r="AZ39" i="42"/>
  <c r="BA39" i="42"/>
  <c r="BB39" i="42"/>
  <c r="BC39" i="42"/>
  <c r="BD39" i="42"/>
  <c r="BE39" i="42"/>
  <c r="AO40" i="42"/>
  <c r="AP40" i="42"/>
  <c r="AQ40" i="42"/>
  <c r="AR40" i="42"/>
  <c r="AS40" i="42"/>
  <c r="AT40" i="42"/>
  <c r="AU40" i="42"/>
  <c r="AV40" i="42"/>
  <c r="AW40" i="42"/>
  <c r="AX40" i="42"/>
  <c r="AY40" i="42"/>
  <c r="AZ40" i="42"/>
  <c r="BA40" i="42"/>
  <c r="BB40" i="42"/>
  <c r="BC40" i="42"/>
  <c r="BD40" i="42"/>
  <c r="BE40" i="42"/>
  <c r="AO41" i="42"/>
  <c r="AP41" i="42"/>
  <c r="AQ41" i="42"/>
  <c r="AR41" i="42"/>
  <c r="AS41" i="42"/>
  <c r="AT41" i="42"/>
  <c r="AU41" i="42"/>
  <c r="AV41" i="42"/>
  <c r="AW41" i="42"/>
  <c r="AX41" i="42"/>
  <c r="AY41" i="42"/>
  <c r="AZ41" i="42"/>
  <c r="BA41" i="42"/>
  <c r="BB41" i="42"/>
  <c r="BC41" i="42"/>
  <c r="BD41" i="42"/>
  <c r="BE41" i="42"/>
  <c r="AO42" i="42"/>
  <c r="AP42" i="42"/>
  <c r="AQ42" i="42"/>
  <c r="AR42" i="42"/>
  <c r="AS42" i="42"/>
  <c r="AT42" i="42"/>
  <c r="AU42" i="42"/>
  <c r="AV42" i="42"/>
  <c r="AW42" i="42"/>
  <c r="AX42" i="42"/>
  <c r="AY42" i="42"/>
  <c r="AZ42" i="42"/>
  <c r="BA42" i="42"/>
  <c r="BB42" i="42"/>
  <c r="BC42" i="42"/>
  <c r="BD42" i="42"/>
  <c r="BE42" i="42"/>
  <c r="AO43" i="42" l="1"/>
  <c r="AP43" i="42"/>
  <c r="AQ43" i="42"/>
  <c r="AR43" i="42"/>
  <c r="AS43" i="42"/>
  <c r="AT43" i="42"/>
  <c r="AU43" i="42"/>
  <c r="AV43" i="42"/>
  <c r="AW43" i="42"/>
  <c r="AX43" i="42"/>
  <c r="AY43" i="42"/>
  <c r="AZ43" i="42"/>
  <c r="BA43" i="42"/>
  <c r="BB43" i="42"/>
  <c r="BC43" i="42"/>
  <c r="BD43" i="42"/>
  <c r="BE43" i="42"/>
  <c r="AO15" i="42"/>
  <c r="AP15" i="42"/>
  <c r="AQ15" i="42"/>
  <c r="AR15" i="42"/>
  <c r="AS15" i="42"/>
  <c r="AT15" i="42"/>
  <c r="AU15" i="42"/>
  <c r="AV15" i="42"/>
  <c r="AW15" i="42"/>
  <c r="AX15" i="42"/>
  <c r="AY15" i="42"/>
  <c r="AZ15" i="42"/>
  <c r="BA15" i="42"/>
  <c r="BB15" i="42"/>
  <c r="BC15" i="42"/>
  <c r="BD15" i="42"/>
  <c r="BE15" i="42"/>
  <c r="AO16" i="42"/>
  <c r="AP16" i="42"/>
  <c r="AQ16" i="42"/>
  <c r="AR16" i="42"/>
  <c r="AS16" i="42"/>
  <c r="AT16" i="42"/>
  <c r="AU16" i="42"/>
  <c r="AV16" i="42"/>
  <c r="AW16" i="42"/>
  <c r="AX16" i="42"/>
  <c r="AY16" i="42"/>
  <c r="AZ16" i="42"/>
  <c r="BA16" i="42"/>
  <c r="BB16" i="42"/>
  <c r="BC16" i="42"/>
  <c r="BD16" i="42"/>
  <c r="BE16" i="42"/>
  <c r="AO17" i="42"/>
  <c r="AP17" i="42"/>
  <c r="AQ17" i="42"/>
  <c r="AR17" i="42"/>
  <c r="AS17" i="42"/>
  <c r="AT17" i="42"/>
  <c r="AU17" i="42"/>
  <c r="AV17" i="42"/>
  <c r="AW17" i="42"/>
  <c r="AX17" i="42"/>
  <c r="AY17" i="42"/>
  <c r="AZ17" i="42"/>
  <c r="BA17" i="42"/>
  <c r="BB17" i="42"/>
  <c r="BC17" i="42"/>
  <c r="BD17" i="42"/>
  <c r="BE17" i="42"/>
  <c r="AO18" i="42"/>
  <c r="AP18" i="42"/>
  <c r="AQ18" i="42"/>
  <c r="AR18" i="42"/>
  <c r="AS18" i="42"/>
  <c r="AT18" i="42"/>
  <c r="AU18" i="42"/>
  <c r="AV18" i="42"/>
  <c r="AW18" i="42"/>
  <c r="AX18" i="42"/>
  <c r="AY18" i="42"/>
  <c r="AZ18" i="42"/>
  <c r="BA18" i="42"/>
  <c r="BB18" i="42"/>
  <c r="BC18" i="42"/>
  <c r="BD18" i="42"/>
  <c r="BE18" i="42"/>
  <c r="AO19" i="42"/>
  <c r="AP19" i="42"/>
  <c r="AQ19" i="42"/>
  <c r="AR19" i="42"/>
  <c r="AS19" i="42"/>
  <c r="AT19" i="42"/>
  <c r="AU19" i="42"/>
  <c r="AV19" i="42"/>
  <c r="AW19" i="42"/>
  <c r="AX19" i="42"/>
  <c r="AY19" i="42"/>
  <c r="AZ19" i="42"/>
  <c r="BA19" i="42"/>
  <c r="BB19" i="42"/>
  <c r="BC19" i="42"/>
  <c r="BD19" i="42"/>
  <c r="BE19" i="42"/>
  <c r="AO20" i="42"/>
  <c r="AP20" i="42"/>
  <c r="AQ20" i="42"/>
  <c r="AR20" i="42"/>
  <c r="AS20" i="42"/>
  <c r="AT20" i="42"/>
  <c r="AU20" i="42"/>
  <c r="AV20" i="42"/>
  <c r="AW20" i="42"/>
  <c r="AX20" i="42"/>
  <c r="AY20" i="42"/>
  <c r="AZ20" i="42"/>
  <c r="BA20" i="42"/>
  <c r="BB20" i="42"/>
  <c r="BC20" i="42"/>
  <c r="BD20" i="42"/>
  <c r="BE20" i="42"/>
  <c r="AO21" i="42"/>
  <c r="AP21" i="42"/>
  <c r="AQ21" i="42"/>
  <c r="AR21" i="42"/>
  <c r="AS21" i="42"/>
  <c r="AT21" i="42"/>
  <c r="AU21" i="42"/>
  <c r="AV21" i="42"/>
  <c r="AW21" i="42"/>
  <c r="AX21" i="42"/>
  <c r="AY21" i="42"/>
  <c r="AZ21" i="42"/>
  <c r="BA21" i="42"/>
  <c r="BB21" i="42"/>
  <c r="BC21" i="42"/>
  <c r="BD21" i="42"/>
  <c r="BE21" i="42"/>
  <c r="AO22" i="42"/>
  <c r="AP22" i="42"/>
  <c r="AQ22" i="42"/>
  <c r="AR22" i="42"/>
  <c r="AS22" i="42"/>
  <c r="AT22" i="42"/>
  <c r="AU22" i="42"/>
  <c r="AV22" i="42"/>
  <c r="AW22" i="42"/>
  <c r="AX22" i="42"/>
  <c r="AY22" i="42"/>
  <c r="AZ22" i="42"/>
  <c r="BA22" i="42"/>
  <c r="BB22" i="42"/>
  <c r="BC22" i="42"/>
  <c r="BD22" i="42"/>
  <c r="BE22" i="42"/>
  <c r="AO23" i="42"/>
  <c r="AP23" i="42"/>
  <c r="AQ23" i="42"/>
  <c r="AR23" i="42"/>
  <c r="AS23" i="42"/>
  <c r="AT23" i="42"/>
  <c r="AU23" i="42"/>
  <c r="AV23" i="42"/>
  <c r="AW23" i="42"/>
  <c r="AX23" i="42"/>
  <c r="AY23" i="42"/>
  <c r="AZ23" i="42"/>
  <c r="BA23" i="42"/>
  <c r="BB23" i="42"/>
  <c r="BC23" i="42"/>
  <c r="BD23" i="42"/>
  <c r="BE23" i="42"/>
  <c r="AO24" i="42"/>
  <c r="AP24" i="42"/>
  <c r="AQ24" i="42"/>
  <c r="AR24" i="42"/>
  <c r="AS24" i="42"/>
  <c r="AT24" i="42"/>
  <c r="AU24" i="42"/>
  <c r="AV24" i="42"/>
  <c r="AW24" i="42"/>
  <c r="AX24" i="42"/>
  <c r="AY24" i="42"/>
  <c r="AZ24" i="42"/>
  <c r="BA24" i="42"/>
  <c r="BB24" i="42"/>
  <c r="BC24" i="42"/>
  <c r="BD24" i="42"/>
  <c r="BE24" i="42"/>
  <c r="AO25" i="42"/>
  <c r="AP25" i="42"/>
  <c r="AQ25" i="42"/>
  <c r="AR25" i="42"/>
  <c r="AS25" i="42"/>
  <c r="AT25" i="42"/>
  <c r="AU25" i="42"/>
  <c r="AV25" i="42"/>
  <c r="AW25" i="42"/>
  <c r="AX25" i="42"/>
  <c r="AY25" i="42"/>
  <c r="AZ25" i="42"/>
  <c r="BA25" i="42"/>
  <c r="BB25" i="42"/>
  <c r="BC25" i="42"/>
  <c r="BD25" i="42"/>
  <c r="BE25" i="42"/>
  <c r="AO26" i="42"/>
  <c r="AP26" i="42"/>
  <c r="AQ26" i="42"/>
  <c r="AR26" i="42"/>
  <c r="AS26" i="42"/>
  <c r="AT26" i="42"/>
  <c r="AU26" i="42"/>
  <c r="AV26" i="42"/>
  <c r="AW26" i="42"/>
  <c r="AX26" i="42"/>
  <c r="AY26" i="42"/>
  <c r="AZ26" i="42"/>
  <c r="BA26" i="42"/>
  <c r="BB26" i="42"/>
  <c r="BC26" i="42"/>
  <c r="BD26" i="42"/>
  <c r="BE26" i="42"/>
  <c r="AO27" i="42"/>
  <c r="AP27" i="42"/>
  <c r="AQ27" i="42"/>
  <c r="AR27" i="42"/>
  <c r="AS27" i="42"/>
  <c r="AT27" i="42"/>
  <c r="AU27" i="42"/>
  <c r="AV27" i="42"/>
  <c r="AW27" i="42"/>
  <c r="AX27" i="42"/>
  <c r="AY27" i="42"/>
  <c r="AZ27" i="42"/>
  <c r="BA27" i="42"/>
  <c r="BB27" i="42"/>
  <c r="BC27" i="42"/>
  <c r="BD27" i="42"/>
  <c r="BE27" i="42"/>
  <c r="AO28" i="42"/>
  <c r="AP28" i="42"/>
  <c r="AQ28" i="42"/>
  <c r="AR28" i="42"/>
  <c r="AS28" i="42"/>
  <c r="AT28" i="42"/>
  <c r="AU28" i="42"/>
  <c r="AV28" i="42"/>
  <c r="AW28" i="42"/>
  <c r="AX28" i="42"/>
  <c r="AY28" i="42"/>
  <c r="AZ28" i="42"/>
  <c r="BA28" i="42"/>
  <c r="BB28" i="42"/>
  <c r="BC28" i="42"/>
  <c r="BD28" i="42"/>
  <c r="BE28" i="42"/>
  <c r="AP63" i="42" l="1"/>
  <c r="AN30" i="49" l="1"/>
  <c r="AN31" i="49" l="1"/>
  <c r="AP19" i="20" l="1"/>
  <c r="AQ19" i="20"/>
  <c r="AR19" i="20"/>
  <c r="AS19" i="20"/>
  <c r="AT19" i="20"/>
  <c r="AU19" i="20"/>
  <c r="AV19" i="20"/>
  <c r="AW19" i="20"/>
  <c r="AX19" i="20"/>
  <c r="AY19" i="20"/>
  <c r="AZ19" i="20"/>
  <c r="BA19" i="20"/>
  <c r="BB19" i="20"/>
  <c r="BC19" i="20"/>
  <c r="BD19" i="20"/>
  <c r="BE19" i="20"/>
  <c r="BF19" i="20"/>
  <c r="AN19" i="20"/>
  <c r="H136" i="22" l="1"/>
  <c r="H137" i="22"/>
  <c r="H138" i="22"/>
  <c r="H139" i="22"/>
  <c r="H140" i="22"/>
  <c r="H141" i="22"/>
  <c r="H142" i="22"/>
  <c r="H143" i="22"/>
  <c r="H144" i="22"/>
  <c r="H145" i="22"/>
  <c r="H146" i="22"/>
  <c r="H147" i="22"/>
  <c r="H148" i="22"/>
  <c r="I136" i="22"/>
  <c r="J136" i="22"/>
  <c r="K136" i="22"/>
  <c r="L136" i="22"/>
  <c r="M136" i="22"/>
  <c r="N136" i="22"/>
  <c r="O136" i="22"/>
  <c r="Q136" i="22"/>
  <c r="R136" i="22"/>
  <c r="S136" i="22"/>
  <c r="T136" i="22"/>
  <c r="U136" i="22"/>
  <c r="V136" i="22"/>
  <c r="W136" i="22"/>
  <c r="X136" i="22"/>
  <c r="Z136" i="22"/>
  <c r="AA136" i="22"/>
  <c r="AB136" i="22"/>
  <c r="AC136" i="22"/>
  <c r="AD136" i="22"/>
  <c r="AE136" i="22"/>
  <c r="AF136" i="22"/>
  <c r="AG136" i="22"/>
  <c r="AH136" i="22"/>
  <c r="AI136" i="22"/>
  <c r="AJ136" i="22"/>
  <c r="AK136" i="22"/>
  <c r="AL136" i="22"/>
  <c r="AM136" i="22"/>
  <c r="AP136" i="22"/>
  <c r="AQ136" i="22"/>
  <c r="AR136" i="22"/>
  <c r="AS136" i="22"/>
  <c r="AT136" i="22"/>
  <c r="AU136" i="22"/>
  <c r="AV136" i="22"/>
  <c r="AW136" i="22"/>
  <c r="AX136" i="22"/>
  <c r="AY136" i="22"/>
  <c r="AZ136" i="22"/>
  <c r="BA136" i="22"/>
  <c r="BB136" i="22"/>
  <c r="BC136" i="22"/>
  <c r="BD136" i="22"/>
  <c r="BE136" i="22"/>
  <c r="BF136" i="22"/>
  <c r="I137" i="22"/>
  <c r="J137" i="22"/>
  <c r="K137" i="22"/>
  <c r="L137" i="22"/>
  <c r="M137" i="22"/>
  <c r="N137" i="22"/>
  <c r="O137" i="22"/>
  <c r="Q137" i="22"/>
  <c r="R137" i="22"/>
  <c r="S137" i="22"/>
  <c r="T137" i="22"/>
  <c r="U137" i="22"/>
  <c r="V137" i="22"/>
  <c r="W137" i="22"/>
  <c r="X137" i="22"/>
  <c r="Z137" i="22"/>
  <c r="AA137" i="22"/>
  <c r="AB137" i="22"/>
  <c r="AC137" i="22"/>
  <c r="AD137" i="22"/>
  <c r="AE137" i="22"/>
  <c r="AF137" i="22"/>
  <c r="AG137" i="22"/>
  <c r="AH137" i="22"/>
  <c r="AI137" i="22"/>
  <c r="AJ137" i="22"/>
  <c r="AK137" i="22"/>
  <c r="AL137" i="22"/>
  <c r="AM137" i="22"/>
  <c r="AP137" i="22"/>
  <c r="AQ137" i="22"/>
  <c r="AR137" i="22"/>
  <c r="AS137" i="22"/>
  <c r="AT137" i="22"/>
  <c r="AU137" i="22"/>
  <c r="AV137" i="22"/>
  <c r="AW137" i="22"/>
  <c r="AX137" i="22"/>
  <c r="AY137" i="22"/>
  <c r="AZ137" i="22"/>
  <c r="BA137" i="22"/>
  <c r="BB137" i="22"/>
  <c r="BC137" i="22"/>
  <c r="BD137" i="22"/>
  <c r="BE137" i="22"/>
  <c r="BF137" i="22"/>
  <c r="I138" i="22"/>
  <c r="J138" i="22"/>
  <c r="K138" i="22"/>
  <c r="L138" i="22"/>
  <c r="M138" i="22"/>
  <c r="N138" i="22"/>
  <c r="O138" i="22"/>
  <c r="Q138" i="22"/>
  <c r="R138" i="22"/>
  <c r="S138" i="22"/>
  <c r="T138" i="22"/>
  <c r="U138" i="22"/>
  <c r="V138" i="22"/>
  <c r="W138" i="22"/>
  <c r="X138" i="22"/>
  <c r="Z138" i="22"/>
  <c r="AA138" i="22"/>
  <c r="AB138" i="22"/>
  <c r="AC138" i="22"/>
  <c r="AD138" i="22"/>
  <c r="AE138" i="22"/>
  <c r="AF138" i="22"/>
  <c r="AG138" i="22"/>
  <c r="AH138" i="22"/>
  <c r="AI138" i="22"/>
  <c r="AJ138" i="22"/>
  <c r="AK138" i="22"/>
  <c r="AL138" i="22"/>
  <c r="AM138" i="22"/>
  <c r="AP138" i="22"/>
  <c r="AQ138" i="22"/>
  <c r="AR138" i="22"/>
  <c r="AS138" i="22"/>
  <c r="AT138" i="22"/>
  <c r="AU138" i="22"/>
  <c r="AV138" i="22"/>
  <c r="AW138" i="22"/>
  <c r="AX138" i="22"/>
  <c r="AY138" i="22"/>
  <c r="AZ138" i="22"/>
  <c r="BA138" i="22"/>
  <c r="BB138" i="22"/>
  <c r="BC138" i="22"/>
  <c r="BD138" i="22"/>
  <c r="BE138" i="22"/>
  <c r="BF138" i="22"/>
  <c r="I139" i="22"/>
  <c r="J139" i="22"/>
  <c r="K139" i="22"/>
  <c r="L139" i="22"/>
  <c r="M139" i="22"/>
  <c r="N139" i="22"/>
  <c r="O139" i="22"/>
  <c r="Q139" i="22"/>
  <c r="R139" i="22"/>
  <c r="S139" i="22"/>
  <c r="T139" i="22"/>
  <c r="U139" i="22"/>
  <c r="V139" i="22"/>
  <c r="W139" i="22"/>
  <c r="X139" i="22"/>
  <c r="Z139" i="22"/>
  <c r="AA139" i="22"/>
  <c r="AB139" i="22"/>
  <c r="AC139" i="22"/>
  <c r="AD139" i="22"/>
  <c r="AE139" i="22"/>
  <c r="AF139" i="22"/>
  <c r="AG139" i="22"/>
  <c r="AH139" i="22"/>
  <c r="AI139" i="22"/>
  <c r="AJ139" i="22"/>
  <c r="AK139" i="22"/>
  <c r="AL139" i="22"/>
  <c r="AM139" i="22"/>
  <c r="AP139" i="22"/>
  <c r="AQ139" i="22"/>
  <c r="AR139" i="22"/>
  <c r="AS139" i="22"/>
  <c r="AT139" i="22"/>
  <c r="AU139" i="22"/>
  <c r="AV139" i="22"/>
  <c r="AW139" i="22"/>
  <c r="AX139" i="22"/>
  <c r="AY139" i="22"/>
  <c r="AZ139" i="22"/>
  <c r="BA139" i="22"/>
  <c r="BB139" i="22"/>
  <c r="BC139" i="22"/>
  <c r="BD139" i="22"/>
  <c r="BE139" i="22"/>
  <c r="BF139" i="22"/>
  <c r="I140" i="22"/>
  <c r="J140" i="22"/>
  <c r="K140" i="22"/>
  <c r="L140" i="22"/>
  <c r="M140" i="22"/>
  <c r="N140" i="22"/>
  <c r="O140" i="22"/>
  <c r="Q140" i="22"/>
  <c r="R140" i="22"/>
  <c r="S140" i="22"/>
  <c r="T140" i="22"/>
  <c r="U140" i="22"/>
  <c r="V140" i="22"/>
  <c r="W140" i="22"/>
  <c r="X140" i="22"/>
  <c r="Z140" i="22"/>
  <c r="AA140" i="22"/>
  <c r="AB140" i="22"/>
  <c r="AC140" i="22"/>
  <c r="AD140" i="22"/>
  <c r="AE140" i="22"/>
  <c r="AF140" i="22"/>
  <c r="AG140" i="22"/>
  <c r="AH140" i="22"/>
  <c r="AI140" i="22"/>
  <c r="AJ140" i="22"/>
  <c r="AK140" i="22"/>
  <c r="AL140" i="22"/>
  <c r="AM140" i="22"/>
  <c r="AP140" i="22"/>
  <c r="AQ140" i="22"/>
  <c r="AR140" i="22"/>
  <c r="AS140" i="22"/>
  <c r="AT140" i="22"/>
  <c r="AU140" i="22"/>
  <c r="AV140" i="22"/>
  <c r="AW140" i="22"/>
  <c r="AX140" i="22"/>
  <c r="AY140" i="22"/>
  <c r="AZ140" i="22"/>
  <c r="BA140" i="22"/>
  <c r="BB140" i="22"/>
  <c r="BC140" i="22"/>
  <c r="BD140" i="22"/>
  <c r="BE140" i="22"/>
  <c r="BF140" i="22"/>
  <c r="I141" i="22"/>
  <c r="J141" i="22"/>
  <c r="K141" i="22"/>
  <c r="L141" i="22"/>
  <c r="M141" i="22"/>
  <c r="N141" i="22"/>
  <c r="O141" i="22"/>
  <c r="Q141" i="22"/>
  <c r="R141" i="22"/>
  <c r="S141" i="22"/>
  <c r="T141" i="22"/>
  <c r="U141" i="22"/>
  <c r="V141" i="22"/>
  <c r="W141" i="22"/>
  <c r="X141" i="22"/>
  <c r="Z141" i="22"/>
  <c r="AA141" i="22"/>
  <c r="AB141" i="22"/>
  <c r="AC141" i="22"/>
  <c r="AD141" i="22"/>
  <c r="AE141" i="22"/>
  <c r="AF141" i="22"/>
  <c r="AG141" i="22"/>
  <c r="AH141" i="22"/>
  <c r="AI141" i="22"/>
  <c r="AJ141" i="22"/>
  <c r="AK141" i="22"/>
  <c r="AL141" i="22"/>
  <c r="AM141" i="22"/>
  <c r="AP141" i="22"/>
  <c r="AQ141" i="22"/>
  <c r="AR141" i="22"/>
  <c r="AS141" i="22"/>
  <c r="AT141" i="22"/>
  <c r="AU141" i="22"/>
  <c r="AV141" i="22"/>
  <c r="AW141" i="22"/>
  <c r="AX141" i="22"/>
  <c r="AY141" i="22"/>
  <c r="AZ141" i="22"/>
  <c r="BA141" i="22"/>
  <c r="BB141" i="22"/>
  <c r="BC141" i="22"/>
  <c r="BD141" i="22"/>
  <c r="BE141" i="22"/>
  <c r="BF141" i="22"/>
  <c r="I142" i="22"/>
  <c r="J142" i="22"/>
  <c r="K142" i="22"/>
  <c r="L142" i="22"/>
  <c r="M142" i="22"/>
  <c r="N142" i="22"/>
  <c r="O142" i="22"/>
  <c r="Q142" i="22"/>
  <c r="R142" i="22"/>
  <c r="S142" i="22"/>
  <c r="T142" i="22"/>
  <c r="U142" i="22"/>
  <c r="V142" i="22"/>
  <c r="W142" i="22"/>
  <c r="X142" i="22"/>
  <c r="Z142" i="22"/>
  <c r="AA142" i="22"/>
  <c r="AB142" i="22"/>
  <c r="AC142" i="22"/>
  <c r="AD142" i="22"/>
  <c r="AE142" i="22"/>
  <c r="AF142" i="22"/>
  <c r="AG142" i="22"/>
  <c r="AH142" i="22"/>
  <c r="AI142" i="22"/>
  <c r="AJ142" i="22"/>
  <c r="AK142" i="22"/>
  <c r="AL142" i="22"/>
  <c r="AM142" i="22"/>
  <c r="AP142" i="22"/>
  <c r="AQ142" i="22"/>
  <c r="AR142" i="22"/>
  <c r="AS142" i="22"/>
  <c r="AT142" i="22"/>
  <c r="AU142" i="22"/>
  <c r="AV142" i="22"/>
  <c r="AW142" i="22"/>
  <c r="AX142" i="22"/>
  <c r="AY142" i="22"/>
  <c r="AZ142" i="22"/>
  <c r="BA142" i="22"/>
  <c r="BB142" i="22"/>
  <c r="BC142" i="22"/>
  <c r="BD142" i="22"/>
  <c r="BE142" i="22"/>
  <c r="BF142" i="22"/>
  <c r="I143" i="22"/>
  <c r="J143" i="22"/>
  <c r="K143" i="22"/>
  <c r="L143" i="22"/>
  <c r="M143" i="22"/>
  <c r="N143" i="22"/>
  <c r="O143" i="22"/>
  <c r="Q143" i="22"/>
  <c r="R143" i="22"/>
  <c r="S143" i="22"/>
  <c r="T143" i="22"/>
  <c r="U143" i="22"/>
  <c r="V143" i="22"/>
  <c r="W143" i="22"/>
  <c r="X143" i="22"/>
  <c r="Z143" i="22"/>
  <c r="AA143" i="22"/>
  <c r="AB143" i="22"/>
  <c r="AC143" i="22"/>
  <c r="AD143" i="22"/>
  <c r="AE143" i="22"/>
  <c r="AF143" i="22"/>
  <c r="AG143" i="22"/>
  <c r="AH143" i="22"/>
  <c r="AI143" i="22"/>
  <c r="AJ143" i="22"/>
  <c r="AK143" i="22"/>
  <c r="AL143" i="22"/>
  <c r="AM143" i="22"/>
  <c r="AP143" i="22"/>
  <c r="AQ143" i="22"/>
  <c r="AR143" i="22"/>
  <c r="AS143" i="22"/>
  <c r="AT143" i="22"/>
  <c r="AU143" i="22"/>
  <c r="AV143" i="22"/>
  <c r="AW143" i="22"/>
  <c r="AX143" i="22"/>
  <c r="AY143" i="22"/>
  <c r="AZ143" i="22"/>
  <c r="BA143" i="22"/>
  <c r="BB143" i="22"/>
  <c r="BC143" i="22"/>
  <c r="BD143" i="22"/>
  <c r="BE143" i="22"/>
  <c r="BF143" i="22"/>
  <c r="I144" i="22"/>
  <c r="J144" i="22"/>
  <c r="K144" i="22"/>
  <c r="L144" i="22"/>
  <c r="M144" i="22"/>
  <c r="N144" i="22"/>
  <c r="O144" i="22"/>
  <c r="Q144" i="22"/>
  <c r="R144" i="22"/>
  <c r="S144" i="22"/>
  <c r="T144" i="22"/>
  <c r="U144" i="22"/>
  <c r="V144" i="22"/>
  <c r="W144" i="22"/>
  <c r="X144" i="22"/>
  <c r="Z144" i="22"/>
  <c r="AA144" i="22"/>
  <c r="AB144" i="22"/>
  <c r="AC144" i="22"/>
  <c r="AD144" i="22"/>
  <c r="AE144" i="22"/>
  <c r="AF144" i="22"/>
  <c r="AG144" i="22"/>
  <c r="AH144" i="22"/>
  <c r="AI144" i="22"/>
  <c r="AJ144" i="22"/>
  <c r="AK144" i="22"/>
  <c r="AL144" i="22"/>
  <c r="AM144" i="22"/>
  <c r="AP144" i="22"/>
  <c r="AQ144" i="22"/>
  <c r="AR144" i="22"/>
  <c r="AS144" i="22"/>
  <c r="AT144" i="22"/>
  <c r="AU144" i="22"/>
  <c r="AV144" i="22"/>
  <c r="AW144" i="22"/>
  <c r="AX144" i="22"/>
  <c r="AY144" i="22"/>
  <c r="AZ144" i="22"/>
  <c r="BA144" i="22"/>
  <c r="BB144" i="22"/>
  <c r="BC144" i="22"/>
  <c r="BD144" i="22"/>
  <c r="BE144" i="22"/>
  <c r="BF144" i="22"/>
  <c r="I145" i="22"/>
  <c r="J145" i="22"/>
  <c r="K145" i="22"/>
  <c r="L145" i="22"/>
  <c r="M145" i="22"/>
  <c r="N145" i="22"/>
  <c r="O145" i="22"/>
  <c r="Q145" i="22"/>
  <c r="R145" i="22"/>
  <c r="S145" i="22"/>
  <c r="T145" i="22"/>
  <c r="U145" i="22"/>
  <c r="V145" i="22"/>
  <c r="W145" i="22"/>
  <c r="X145" i="22"/>
  <c r="Z145" i="22"/>
  <c r="AA145" i="22"/>
  <c r="AB145" i="22"/>
  <c r="AC145" i="22"/>
  <c r="AD145" i="22"/>
  <c r="AE145" i="22"/>
  <c r="AF145" i="22"/>
  <c r="AG145" i="22"/>
  <c r="AH145" i="22"/>
  <c r="AI145" i="22"/>
  <c r="AJ145" i="22"/>
  <c r="AK145" i="22"/>
  <c r="AL145" i="22"/>
  <c r="AM145" i="22"/>
  <c r="AP145" i="22"/>
  <c r="AQ145" i="22"/>
  <c r="AR145" i="22"/>
  <c r="AS145" i="22"/>
  <c r="AT145" i="22"/>
  <c r="AU145" i="22"/>
  <c r="AV145" i="22"/>
  <c r="AW145" i="22"/>
  <c r="AX145" i="22"/>
  <c r="AY145" i="22"/>
  <c r="AZ145" i="22"/>
  <c r="BA145" i="22"/>
  <c r="BB145" i="22"/>
  <c r="BC145" i="22"/>
  <c r="BD145" i="22"/>
  <c r="BE145" i="22"/>
  <c r="BF145" i="22"/>
  <c r="I146" i="22"/>
  <c r="J146" i="22"/>
  <c r="K146" i="22"/>
  <c r="L146" i="22"/>
  <c r="M146" i="22"/>
  <c r="N146" i="22"/>
  <c r="O146" i="22"/>
  <c r="Q146" i="22"/>
  <c r="R146" i="22"/>
  <c r="S146" i="22"/>
  <c r="T146" i="22"/>
  <c r="U146" i="22"/>
  <c r="V146" i="22"/>
  <c r="W146" i="22"/>
  <c r="X146" i="22"/>
  <c r="Z146" i="22"/>
  <c r="AA146" i="22"/>
  <c r="AB146" i="22"/>
  <c r="AC146" i="22"/>
  <c r="AD146" i="22"/>
  <c r="AE146" i="22"/>
  <c r="AF146" i="22"/>
  <c r="AG146" i="22"/>
  <c r="AH146" i="22"/>
  <c r="AI146" i="22"/>
  <c r="AJ146" i="22"/>
  <c r="AK146" i="22"/>
  <c r="AL146" i="22"/>
  <c r="AM146" i="22"/>
  <c r="AP146" i="22"/>
  <c r="AQ146" i="22"/>
  <c r="AR146" i="22"/>
  <c r="AS146" i="22"/>
  <c r="AT146" i="22"/>
  <c r="AU146" i="22"/>
  <c r="AV146" i="22"/>
  <c r="AW146" i="22"/>
  <c r="AX146" i="22"/>
  <c r="AY146" i="22"/>
  <c r="AZ146" i="22"/>
  <c r="BA146" i="22"/>
  <c r="BB146" i="22"/>
  <c r="BC146" i="22"/>
  <c r="BD146" i="22"/>
  <c r="BE146" i="22"/>
  <c r="BF146" i="22"/>
  <c r="I147" i="22"/>
  <c r="J147" i="22"/>
  <c r="K147" i="22"/>
  <c r="L147" i="22"/>
  <c r="M147" i="22"/>
  <c r="N147" i="22"/>
  <c r="O147" i="22"/>
  <c r="Q147" i="22"/>
  <c r="R147" i="22"/>
  <c r="S147" i="22"/>
  <c r="T147" i="22"/>
  <c r="U147" i="22"/>
  <c r="V147" i="22"/>
  <c r="W147" i="22"/>
  <c r="X147" i="22"/>
  <c r="Z147" i="22"/>
  <c r="AA147" i="22"/>
  <c r="AB147" i="22"/>
  <c r="AC147" i="22"/>
  <c r="AD147" i="22"/>
  <c r="AE147" i="22"/>
  <c r="AF147" i="22"/>
  <c r="AG147" i="22"/>
  <c r="AH147" i="22"/>
  <c r="AI147" i="22"/>
  <c r="AJ147" i="22"/>
  <c r="AK147" i="22"/>
  <c r="AL147" i="22"/>
  <c r="AM147" i="22"/>
  <c r="AP147" i="22"/>
  <c r="AQ147" i="22"/>
  <c r="AR147" i="22"/>
  <c r="AS147" i="22"/>
  <c r="AT147" i="22"/>
  <c r="AU147" i="22"/>
  <c r="AV147" i="22"/>
  <c r="AW147" i="22"/>
  <c r="AX147" i="22"/>
  <c r="AY147" i="22"/>
  <c r="AZ147" i="22"/>
  <c r="BA147" i="22"/>
  <c r="BB147" i="22"/>
  <c r="BC147" i="22"/>
  <c r="BD147" i="22"/>
  <c r="BE147" i="22"/>
  <c r="BF147" i="22"/>
  <c r="I148" i="22"/>
  <c r="J148" i="22"/>
  <c r="K148" i="22"/>
  <c r="L148" i="22"/>
  <c r="M148" i="22"/>
  <c r="N148" i="22"/>
  <c r="O148" i="22"/>
  <c r="Q148" i="22"/>
  <c r="R148" i="22"/>
  <c r="S148" i="22"/>
  <c r="T148" i="22"/>
  <c r="U148" i="22"/>
  <c r="V148" i="22"/>
  <c r="W148" i="22"/>
  <c r="X148" i="22"/>
  <c r="Z148" i="22"/>
  <c r="AA148" i="22"/>
  <c r="AB148" i="22"/>
  <c r="AC148" i="22"/>
  <c r="AD148" i="22"/>
  <c r="AE148" i="22"/>
  <c r="AF148" i="22"/>
  <c r="AG148" i="22"/>
  <c r="AH148" i="22"/>
  <c r="AI148" i="22"/>
  <c r="AJ148" i="22"/>
  <c r="AK148" i="22"/>
  <c r="AL148" i="22"/>
  <c r="AM148" i="22"/>
  <c r="AP148" i="22"/>
  <c r="AQ148" i="22"/>
  <c r="AR148" i="22"/>
  <c r="AS148" i="22"/>
  <c r="AT148" i="22"/>
  <c r="AU148" i="22"/>
  <c r="AV148" i="22"/>
  <c r="AW148" i="22"/>
  <c r="AX148" i="22"/>
  <c r="AY148" i="22"/>
  <c r="AZ148" i="22"/>
  <c r="BA148" i="22"/>
  <c r="BB148" i="22"/>
  <c r="BC148" i="22"/>
  <c r="BD148" i="22"/>
  <c r="BE148" i="22"/>
  <c r="BF148" i="22"/>
  <c r="Q135" i="22"/>
  <c r="R135" i="22"/>
  <c r="S135" i="22"/>
  <c r="T135" i="22"/>
  <c r="U135" i="22"/>
  <c r="V135" i="22"/>
  <c r="W135" i="22"/>
  <c r="X135" i="22"/>
  <c r="Z135" i="22"/>
  <c r="AA135" i="22"/>
  <c r="AB135" i="22"/>
  <c r="AC135" i="22"/>
  <c r="AD135" i="22"/>
  <c r="AE135" i="22"/>
  <c r="AF135" i="22"/>
  <c r="AG135" i="22"/>
  <c r="AH135" i="22"/>
  <c r="AI135" i="22"/>
  <c r="AJ135" i="22"/>
  <c r="AK135" i="22"/>
  <c r="AL135" i="22"/>
  <c r="AM135" i="22"/>
  <c r="AP135" i="22"/>
  <c r="AQ135" i="22"/>
  <c r="AR135" i="22"/>
  <c r="AS135" i="22"/>
  <c r="AT135" i="22"/>
  <c r="AU135" i="22"/>
  <c r="AV135" i="22"/>
  <c r="AW135" i="22"/>
  <c r="AX135" i="22"/>
  <c r="AY135" i="22"/>
  <c r="AZ135" i="22"/>
  <c r="BA135" i="22"/>
  <c r="BB135" i="22"/>
  <c r="BC135" i="22"/>
  <c r="BD135" i="22"/>
  <c r="BE135" i="22"/>
  <c r="BF135" i="22"/>
  <c r="J135" i="22"/>
  <c r="K135" i="22"/>
  <c r="L135" i="22"/>
  <c r="M135" i="22"/>
  <c r="N135" i="22"/>
  <c r="O135" i="22"/>
  <c r="I135" i="22"/>
  <c r="H135" i="22"/>
  <c r="I33" i="22"/>
  <c r="J33" i="22"/>
  <c r="K33" i="22"/>
  <c r="L33" i="22"/>
  <c r="M33" i="22"/>
  <c r="N33" i="22"/>
  <c r="O33" i="22"/>
  <c r="Q33" i="22"/>
  <c r="R33" i="22"/>
  <c r="S33" i="22"/>
  <c r="T33" i="22"/>
  <c r="U33" i="22"/>
  <c r="V33" i="22"/>
  <c r="W33" i="22"/>
  <c r="X33" i="22"/>
  <c r="Y33" i="22"/>
  <c r="Z33" i="22"/>
  <c r="AA33" i="22"/>
  <c r="AB33" i="22"/>
  <c r="AC33" i="22"/>
  <c r="AD33" i="22"/>
  <c r="AE33" i="22"/>
  <c r="AF33" i="22"/>
  <c r="AG33" i="22"/>
  <c r="AH33" i="22"/>
  <c r="AI33" i="22"/>
  <c r="AJ33" i="22"/>
  <c r="AK33" i="22"/>
  <c r="AL33" i="22"/>
  <c r="AM33" i="22"/>
  <c r="AP33" i="22"/>
  <c r="AO71" i="42" s="1"/>
  <c r="AQ33" i="22"/>
  <c r="AP71" i="42" s="1"/>
  <c r="AR33" i="22"/>
  <c r="AQ71" i="42" s="1"/>
  <c r="AS33" i="22"/>
  <c r="AR71" i="42" s="1"/>
  <c r="AT33" i="22"/>
  <c r="AS71" i="42" s="1"/>
  <c r="AU33" i="22"/>
  <c r="AT71" i="42" s="1"/>
  <c r="AV33" i="22"/>
  <c r="AU71" i="42" s="1"/>
  <c r="AW33" i="22"/>
  <c r="AV71" i="42" s="1"/>
  <c r="AX33" i="22"/>
  <c r="AW71" i="42" s="1"/>
  <c r="AY33" i="22"/>
  <c r="AX71" i="42" s="1"/>
  <c r="AZ33" i="22"/>
  <c r="AY71" i="42" s="1"/>
  <c r="BA33" i="22"/>
  <c r="AZ71" i="42" s="1"/>
  <c r="BB33" i="22"/>
  <c r="BA71" i="42" s="1"/>
  <c r="BC33" i="22"/>
  <c r="BB71" i="42" s="1"/>
  <c r="BD33" i="22"/>
  <c r="BC71" i="42" s="1"/>
  <c r="BE33" i="22"/>
  <c r="BD71" i="42" s="1"/>
  <c r="BF33" i="22"/>
  <c r="BE71" i="42" s="1"/>
  <c r="H33" i="22"/>
  <c r="AS22" i="17"/>
  <c r="AT22" i="17"/>
  <c r="AU22" i="17"/>
  <c r="AV22" i="17"/>
  <c r="AW22" i="17"/>
  <c r="AX22" i="17"/>
  <c r="AY22" i="17"/>
  <c r="AZ22" i="17"/>
  <c r="BA22" i="17"/>
  <c r="BB22" i="17"/>
  <c r="BC22" i="17"/>
  <c r="BD22" i="17"/>
  <c r="BE22" i="17"/>
  <c r="BF22" i="17"/>
  <c r="AS23" i="17"/>
  <c r="AT23" i="17"/>
  <c r="AT19" i="22" s="1"/>
  <c r="AS57" i="42" s="1"/>
  <c r="AU23" i="17"/>
  <c r="AU19" i="22" s="1"/>
  <c r="AT57" i="42" s="1"/>
  <c r="AV23" i="17"/>
  <c r="AW23" i="17"/>
  <c r="AX23" i="17"/>
  <c r="AY23" i="17"/>
  <c r="AZ23" i="17"/>
  <c r="BA23" i="17"/>
  <c r="BB23" i="17"/>
  <c r="BB19" i="22" s="1"/>
  <c r="BA57" i="42" s="1"/>
  <c r="BC23" i="17"/>
  <c r="BC19" i="22" s="1"/>
  <c r="BB57" i="42" s="1"/>
  <c r="BD23" i="17"/>
  <c r="BE23" i="17"/>
  <c r="BF23" i="17"/>
  <c r="AR23" i="17"/>
  <c r="AR27" i="22" s="1"/>
  <c r="AQ65" i="42" s="1"/>
  <c r="AR22" i="17"/>
  <c r="AP19" i="22"/>
  <c r="AO57" i="42" s="1"/>
  <c r="AQ19" i="22"/>
  <c r="AP57" i="42" s="1"/>
  <c r="AR19" i="22"/>
  <c r="AQ57" i="42" s="1"/>
  <c r="AS19" i="22"/>
  <c r="AR57" i="42" s="1"/>
  <c r="AV19" i="22"/>
  <c r="AU57" i="42" s="1"/>
  <c r="AW19" i="22"/>
  <c r="AV57" i="42" s="1"/>
  <c r="AX19" i="22"/>
  <c r="AW57" i="42" s="1"/>
  <c r="AY19" i="22"/>
  <c r="AX57" i="42" s="1"/>
  <c r="AZ19" i="22"/>
  <c r="AY57" i="42" s="1"/>
  <c r="BA19" i="22"/>
  <c r="AZ57" i="42" s="1"/>
  <c r="BD19" i="22"/>
  <c r="BC57" i="42" s="1"/>
  <c r="BE19" i="22"/>
  <c r="BD57" i="42" s="1"/>
  <c r="BF19" i="22"/>
  <c r="BE57" i="42" s="1"/>
  <c r="I27" i="22"/>
  <c r="J27" i="22"/>
  <c r="K27" i="22"/>
  <c r="L27" i="22"/>
  <c r="M27" i="22"/>
  <c r="N27" i="22"/>
  <c r="O27" i="22"/>
  <c r="Q27" i="22"/>
  <c r="R27" i="22"/>
  <c r="S27" i="22"/>
  <c r="T27" i="22"/>
  <c r="U27" i="22"/>
  <c r="V27" i="22"/>
  <c r="U65" i="42" s="1"/>
  <c r="W27" i="22"/>
  <c r="V65" i="42" s="1"/>
  <c r="X27" i="22"/>
  <c r="W65" i="42" s="1"/>
  <c r="Y27" i="22"/>
  <c r="Z27" i="22"/>
  <c r="Y65" i="42" s="1"/>
  <c r="AA27" i="22"/>
  <c r="Z65" i="42" s="1"/>
  <c r="AB27" i="22"/>
  <c r="AA65" i="42" s="1"/>
  <c r="AC27" i="22"/>
  <c r="AB65" i="42" s="1"/>
  <c r="AD27" i="22"/>
  <c r="AC65" i="42" s="1"/>
  <c r="AE27" i="22"/>
  <c r="AD65" i="42" s="1"/>
  <c r="AF27" i="22"/>
  <c r="AE65" i="42" s="1"/>
  <c r="AG27" i="22"/>
  <c r="AF65" i="42" s="1"/>
  <c r="AH27" i="22"/>
  <c r="AG65" i="42" s="1"/>
  <c r="AI27" i="22"/>
  <c r="AH65" i="42" s="1"/>
  <c r="AJ27" i="22"/>
  <c r="AI65" i="42" s="1"/>
  <c r="AK27" i="22"/>
  <c r="AJ65" i="42" s="1"/>
  <c r="AL27" i="22"/>
  <c r="AK65" i="42" s="1"/>
  <c r="AM27" i="22"/>
  <c r="AL65" i="42" s="1"/>
  <c r="AP27" i="22"/>
  <c r="AO65" i="42" s="1"/>
  <c r="AQ27" i="22"/>
  <c r="AP65" i="42" s="1"/>
  <c r="AS27" i="22"/>
  <c r="AR65" i="42" s="1"/>
  <c r="AV27" i="22"/>
  <c r="AU65" i="42" s="1"/>
  <c r="AW27" i="22"/>
  <c r="AV65" i="42" s="1"/>
  <c r="AX27" i="22"/>
  <c r="AW65" i="42" s="1"/>
  <c r="AY27" i="22"/>
  <c r="AX65" i="42" s="1"/>
  <c r="AZ27" i="22"/>
  <c r="AY65" i="42" s="1"/>
  <c r="BA27" i="22"/>
  <c r="AZ65" i="42" s="1"/>
  <c r="BD27" i="22"/>
  <c r="BC65" i="42" s="1"/>
  <c r="BE27" i="22"/>
  <c r="BD65" i="42" s="1"/>
  <c r="BF27" i="22"/>
  <c r="BE65" i="42" s="1"/>
  <c r="H27" i="22"/>
  <c r="I19" i="22"/>
  <c r="J19" i="22"/>
  <c r="K19" i="22"/>
  <c r="L19" i="22"/>
  <c r="M19" i="22"/>
  <c r="N19" i="22"/>
  <c r="O19" i="22"/>
  <c r="Q19" i="22"/>
  <c r="R19" i="22"/>
  <c r="S19" i="22"/>
  <c r="T19" i="22"/>
  <c r="U19" i="22"/>
  <c r="V19" i="22"/>
  <c r="U57" i="42" s="1"/>
  <c r="W19" i="22"/>
  <c r="V57" i="42" s="1"/>
  <c r="X19" i="22"/>
  <c r="W57" i="42" s="1"/>
  <c r="Y19" i="22"/>
  <c r="Z19" i="22"/>
  <c r="Y57" i="42" s="1"/>
  <c r="AA19" i="22"/>
  <c r="Z57" i="42" s="1"/>
  <c r="AB19" i="22"/>
  <c r="AA57" i="42" s="1"/>
  <c r="AC19" i="22"/>
  <c r="AB57" i="42" s="1"/>
  <c r="AD19" i="22"/>
  <c r="AC57" i="42" s="1"/>
  <c r="AE19" i="22"/>
  <c r="AD57" i="42" s="1"/>
  <c r="AF19" i="22"/>
  <c r="AE57" i="42" s="1"/>
  <c r="AG19" i="22"/>
  <c r="AF57" i="42" s="1"/>
  <c r="AH19" i="22"/>
  <c r="AG57" i="42" s="1"/>
  <c r="AI19" i="22"/>
  <c r="AH57" i="42" s="1"/>
  <c r="AJ19" i="22"/>
  <c r="AI57" i="42" s="1"/>
  <c r="AK19" i="22"/>
  <c r="AJ57" i="42" s="1"/>
  <c r="AL19" i="22"/>
  <c r="AK57" i="42" s="1"/>
  <c r="AM19" i="22"/>
  <c r="AL57" i="42" s="1"/>
  <c r="H19" i="22"/>
  <c r="G57" i="42" s="1"/>
  <c r="L65" i="42" l="1"/>
  <c r="K65" i="42"/>
  <c r="M57" i="42"/>
  <c r="R65" i="42"/>
  <c r="J65" i="42"/>
  <c r="AE71" i="42"/>
  <c r="T57" i="42"/>
  <c r="L57" i="42"/>
  <c r="Q65" i="42"/>
  <c r="I65" i="42"/>
  <c r="AL71" i="42"/>
  <c r="AD71" i="42"/>
  <c r="V71" i="42"/>
  <c r="N71" i="42"/>
  <c r="G65" i="42"/>
  <c r="K57" i="42"/>
  <c r="P65" i="42"/>
  <c r="H65" i="42"/>
  <c r="AK71" i="42"/>
  <c r="AC71" i="42"/>
  <c r="U71" i="42"/>
  <c r="M71" i="42"/>
  <c r="R57" i="42"/>
  <c r="J57" i="42"/>
  <c r="AJ71" i="42"/>
  <c r="AB71" i="42"/>
  <c r="L71" i="42"/>
  <c r="T71" i="42"/>
  <c r="Q57" i="42"/>
  <c r="I57" i="42"/>
  <c r="S71" i="42"/>
  <c r="S57" i="42"/>
  <c r="N65" i="42"/>
  <c r="AI71" i="42"/>
  <c r="AA71" i="42"/>
  <c r="K71" i="42"/>
  <c r="P57" i="42"/>
  <c r="H57" i="42"/>
  <c r="M65" i="42"/>
  <c r="AH71" i="42"/>
  <c r="Z71" i="42"/>
  <c r="R71" i="42"/>
  <c r="J71" i="42"/>
  <c r="AG71" i="42"/>
  <c r="Y71" i="42"/>
  <c r="Q71" i="42"/>
  <c r="I71" i="42"/>
  <c r="T65" i="42"/>
  <c r="N57" i="42"/>
  <c r="S65" i="42"/>
  <c r="AF71" i="42"/>
  <c r="P71" i="42"/>
  <c r="H71" i="42"/>
  <c r="G71" i="42"/>
  <c r="W71" i="42"/>
  <c r="BC27" i="22"/>
  <c r="BB65" i="42" s="1"/>
  <c r="AU27" i="22"/>
  <c r="AT65" i="42" s="1"/>
  <c r="BB27" i="22"/>
  <c r="BA65" i="42" s="1"/>
  <c r="AT27" i="22"/>
  <c r="AS65" i="42" s="1"/>
  <c r="AO22" i="17" l="1"/>
  <c r="AO33" i="22" s="1"/>
  <c r="AN71" i="42" s="1"/>
  <c r="AP22" i="17"/>
  <c r="AQ22" i="17"/>
  <c r="AO23" i="17"/>
  <c r="AP23" i="17"/>
  <c r="AQ23" i="17"/>
  <c r="AN23" i="17"/>
  <c r="AN22" i="17"/>
  <c r="AN33" i="22" s="1"/>
  <c r="AM71" i="42" s="1"/>
  <c r="AN19" i="22" l="1"/>
  <c r="AM57" i="42" s="1"/>
  <c r="AN27" i="22"/>
  <c r="AM65" i="42" s="1"/>
  <c r="AO19" i="22"/>
  <c r="AN57" i="42" s="1"/>
  <c r="AO27" i="22"/>
  <c r="AN65" i="42" s="1"/>
  <c r="AM29" i="49"/>
  <c r="AN18" i="22" l="1"/>
  <c r="AN32" i="22" l="1"/>
  <c r="AN26" i="22"/>
  <c r="AG223" i="45"/>
  <c r="AG224" i="45"/>
  <c r="AG225" i="45"/>
  <c r="AG146" i="45"/>
  <c r="AG147" i="45"/>
  <c r="AG148" i="45"/>
  <c r="AG149" i="45"/>
  <c r="AG150" i="45"/>
  <c r="AG151" i="45"/>
  <c r="AG152" i="45"/>
  <c r="AG153" i="45"/>
  <c r="AG154" i="45"/>
  <c r="AG155" i="45"/>
  <c r="AG156" i="45"/>
  <c r="AG157" i="45"/>
  <c r="AG158" i="45"/>
  <c r="AG159" i="45"/>
  <c r="AG160" i="45"/>
  <c r="AG161" i="45"/>
  <c r="AE159" i="45" l="1"/>
  <c r="AF159" i="45"/>
  <c r="AE160" i="45"/>
  <c r="AF160" i="45"/>
  <c r="AE161" i="45"/>
  <c r="AF161" i="45"/>
  <c r="AF148" i="45"/>
  <c r="AF149" i="45"/>
  <c r="AF150" i="45"/>
  <c r="AF151" i="45"/>
  <c r="AF152" i="45"/>
  <c r="AF153" i="45"/>
  <c r="AF154" i="45"/>
  <c r="AF155" i="45"/>
  <c r="AF156" i="45"/>
  <c r="AF157" i="45"/>
  <c r="AF158" i="45"/>
  <c r="AF147" i="45"/>
  <c r="AF146" i="45"/>
  <c r="AF171" i="45" s="1"/>
  <c r="AF225" i="45"/>
  <c r="AF224" i="45"/>
  <c r="AF223" i="45"/>
  <c r="AM21" i="17"/>
  <c r="BF31" i="49"/>
  <c r="BF30" i="49"/>
  <c r="AO30" i="49"/>
  <c r="AP30" i="49"/>
  <c r="AQ30" i="49"/>
  <c r="AR30" i="49"/>
  <c r="AS30" i="49"/>
  <c r="AT30" i="49"/>
  <c r="AU30" i="49"/>
  <c r="AV30" i="49"/>
  <c r="AW30" i="49"/>
  <c r="AX30" i="49"/>
  <c r="AY30" i="49"/>
  <c r="AZ30" i="49"/>
  <c r="BA30" i="49"/>
  <c r="BB30" i="49"/>
  <c r="BC30" i="49"/>
  <c r="BD30" i="49"/>
  <c r="BE30" i="49"/>
  <c r="AO31" i="49"/>
  <c r="AP31" i="49"/>
  <c r="AQ31" i="49"/>
  <c r="AR31" i="49"/>
  <c r="AS31" i="49"/>
  <c r="AT31" i="49"/>
  <c r="AU31" i="49"/>
  <c r="AV31" i="49"/>
  <c r="AW31" i="49"/>
  <c r="AX31" i="49"/>
  <c r="AY31" i="49"/>
  <c r="AZ31" i="49"/>
  <c r="BA31" i="49"/>
  <c r="BB31" i="49"/>
  <c r="BC31" i="49"/>
  <c r="BD31" i="49"/>
  <c r="BE31" i="49"/>
  <c r="AM31" i="49"/>
  <c r="AM30" i="49"/>
  <c r="AQ29" i="49" l="1"/>
  <c r="AR29" i="49"/>
  <c r="AS29" i="49"/>
  <c r="AT29" i="49"/>
  <c r="AU29" i="49"/>
  <c r="AV29" i="49"/>
  <c r="AW29" i="49"/>
  <c r="AX29" i="49"/>
  <c r="AY29" i="49"/>
  <c r="AZ29" i="49"/>
  <c r="BA29" i="49"/>
  <c r="BB29" i="49"/>
  <c r="BC29" i="49"/>
  <c r="BD29" i="49"/>
  <c r="BE29" i="49"/>
  <c r="BF29" i="49"/>
  <c r="AL30" i="22" l="1"/>
  <c r="AQ22" i="22"/>
  <c r="AR22" i="22"/>
  <c r="AS22" i="22"/>
  <c r="AT22" i="22"/>
  <c r="AU22" i="22"/>
  <c r="AV22" i="22"/>
  <c r="AW22" i="22"/>
  <c r="AX22" i="22"/>
  <c r="AY22" i="22"/>
  <c r="AZ22" i="22"/>
  <c r="BA22" i="22"/>
  <c r="BB22" i="22"/>
  <c r="BC22" i="22"/>
  <c r="BD22" i="22"/>
  <c r="BE22" i="22"/>
  <c r="BF22" i="22"/>
  <c r="AQ30" i="22"/>
  <c r="AR30" i="22"/>
  <c r="AS30" i="22"/>
  <c r="AT30" i="22"/>
  <c r="AU30" i="22"/>
  <c r="AV30" i="22"/>
  <c r="AW30" i="22"/>
  <c r="AX30" i="22"/>
  <c r="AY30" i="22"/>
  <c r="AZ30" i="22"/>
  <c r="BA30" i="22"/>
  <c r="BB30" i="22"/>
  <c r="BC30" i="22"/>
  <c r="BD30" i="22"/>
  <c r="BE30" i="22"/>
  <c r="BF30" i="22"/>
  <c r="I30" i="22"/>
  <c r="J30" i="22"/>
  <c r="K30" i="22"/>
  <c r="L30" i="22"/>
  <c r="M30" i="22"/>
  <c r="N30" i="22"/>
  <c r="O30" i="22"/>
  <c r="Q30" i="22"/>
  <c r="R30" i="22"/>
  <c r="S30" i="22"/>
  <c r="T30" i="22"/>
  <c r="U30" i="22"/>
  <c r="V30" i="22"/>
  <c r="W30" i="22"/>
  <c r="X30" i="22"/>
  <c r="Z30" i="22"/>
  <c r="AA30" i="22"/>
  <c r="AB30" i="22"/>
  <c r="AC30" i="22"/>
  <c r="AD30" i="22"/>
  <c r="AE30" i="22"/>
  <c r="AF30" i="22"/>
  <c r="AG30" i="22"/>
  <c r="AH30" i="22"/>
  <c r="AI30" i="22"/>
  <c r="AJ30" i="22"/>
  <c r="AK30" i="22"/>
  <c r="H30" i="22"/>
  <c r="Q22" i="22"/>
  <c r="Z22" i="22"/>
  <c r="AA22" i="22"/>
  <c r="AB22" i="22"/>
  <c r="AC22" i="22"/>
  <c r="AD22" i="22"/>
  <c r="AJ22" i="22"/>
  <c r="AK22" i="22"/>
  <c r="AL22" i="22"/>
  <c r="I22" i="22"/>
  <c r="J22" i="22"/>
  <c r="K22" i="22"/>
  <c r="L22" i="22"/>
  <c r="M22" i="22"/>
  <c r="N22" i="22"/>
  <c r="O22" i="22"/>
  <c r="H22" i="22"/>
  <c r="AO30" i="22"/>
  <c r="AI22" i="22"/>
  <c r="AH22" i="22"/>
  <c r="AG22" i="22"/>
  <c r="AF22" i="22"/>
  <c r="AE22" i="22"/>
  <c r="X22" i="22"/>
  <c r="W22" i="22"/>
  <c r="V22" i="22"/>
  <c r="U22" i="22"/>
  <c r="T22" i="22"/>
  <c r="S22" i="22"/>
  <c r="R22" i="22"/>
  <c r="AP29" i="49"/>
  <c r="AP22" i="22" s="1"/>
  <c r="AO29" i="49"/>
  <c r="AO22" i="22" s="1"/>
  <c r="AN29" i="49"/>
  <c r="AN30" i="22" s="1"/>
  <c r="AM30" i="22"/>
  <c r="AO144" i="22" l="1"/>
  <c r="AO138" i="22"/>
  <c r="AO137" i="22"/>
  <c r="AO146" i="22"/>
  <c r="AO145" i="22"/>
  <c r="AO139" i="22"/>
  <c r="AO135" i="22"/>
  <c r="AN68" i="42" s="1"/>
  <c r="AO147" i="22"/>
  <c r="AO140" i="22"/>
  <c r="AO141" i="22"/>
  <c r="AO148" i="22"/>
  <c r="AO136" i="22"/>
  <c r="AO142" i="22"/>
  <c r="AO143" i="22"/>
  <c r="AN146" i="22"/>
  <c r="AN148" i="22"/>
  <c r="AN138" i="22"/>
  <c r="AN144" i="22"/>
  <c r="AN139" i="22"/>
  <c r="AN140" i="22"/>
  <c r="AN136" i="22"/>
  <c r="AN141" i="22"/>
  <c r="AN147" i="22"/>
  <c r="AN135" i="22"/>
  <c r="AN142" i="22"/>
  <c r="AN137" i="22"/>
  <c r="AN143" i="22"/>
  <c r="AN145" i="22"/>
  <c r="AP30" i="22"/>
  <c r="AN22" i="22"/>
  <c r="AN126" i="22" s="1"/>
  <c r="AM22" i="22"/>
  <c r="AH134" i="22"/>
  <c r="AH129" i="22"/>
  <c r="AH124" i="22"/>
  <c r="AH131" i="22"/>
  <c r="AH126" i="22"/>
  <c r="AH121" i="22"/>
  <c r="AH133" i="22"/>
  <c r="AH128" i="22"/>
  <c r="AH123" i="22"/>
  <c r="AH130" i="22"/>
  <c r="AH125" i="22"/>
  <c r="AH132" i="22"/>
  <c r="AH127" i="22"/>
  <c r="AH122" i="22"/>
  <c r="AJ122" i="22"/>
  <c r="AJ134" i="22"/>
  <c r="AJ129" i="22"/>
  <c r="AJ124" i="22"/>
  <c r="AJ131" i="22"/>
  <c r="AJ126" i="22"/>
  <c r="AJ121" i="22"/>
  <c r="AJ133" i="22"/>
  <c r="AJ128" i="22"/>
  <c r="AJ123" i="22"/>
  <c r="AJ130" i="22"/>
  <c r="AJ125" i="22"/>
  <c r="AJ132" i="22"/>
  <c r="AJ127" i="22"/>
  <c r="AF124" i="22"/>
  <c r="AF131" i="22"/>
  <c r="AF126" i="22"/>
  <c r="AF121" i="22"/>
  <c r="AF133" i="22"/>
  <c r="AF128" i="22"/>
  <c r="AF123" i="22"/>
  <c r="AF130" i="22"/>
  <c r="AF125" i="22"/>
  <c r="AF132" i="22"/>
  <c r="AF127" i="22"/>
  <c r="AF122" i="22"/>
  <c r="AF134" i="22"/>
  <c r="AF129" i="22"/>
  <c r="AE131" i="22"/>
  <c r="AE126" i="22"/>
  <c r="AE121" i="22"/>
  <c r="AE133" i="22"/>
  <c r="AE128" i="22"/>
  <c r="AE123" i="22"/>
  <c r="AE130" i="22"/>
  <c r="AE125" i="22"/>
  <c r="AE132" i="22"/>
  <c r="AE127" i="22"/>
  <c r="AE122" i="22"/>
  <c r="AE134" i="22"/>
  <c r="AE129" i="22"/>
  <c r="AE124" i="22"/>
  <c r="AG129" i="22"/>
  <c r="AG124" i="22"/>
  <c r="AG131" i="22"/>
  <c r="AG126" i="22"/>
  <c r="AG121" i="22"/>
  <c r="AG133" i="22"/>
  <c r="AG128" i="22"/>
  <c r="AG123" i="22"/>
  <c r="AG130" i="22"/>
  <c r="AG125" i="22"/>
  <c r="AG132" i="22"/>
  <c r="AG127" i="22"/>
  <c r="AG122" i="22"/>
  <c r="AG134" i="22"/>
  <c r="AI134" i="22"/>
  <c r="AI129" i="22"/>
  <c r="AI124" i="22"/>
  <c r="AI131" i="22"/>
  <c r="AI126" i="22"/>
  <c r="AI121" i="22"/>
  <c r="AI133" i="22"/>
  <c r="AI128" i="22"/>
  <c r="AI123" i="22"/>
  <c r="AI130" i="22"/>
  <c r="AI125" i="22"/>
  <c r="AI132" i="22"/>
  <c r="AI127" i="22"/>
  <c r="AI122" i="22"/>
  <c r="AD131" i="22"/>
  <c r="AD126" i="22"/>
  <c r="AD121" i="22"/>
  <c r="AD133" i="22"/>
  <c r="AD128" i="22"/>
  <c r="AD123" i="22"/>
  <c r="AD130" i="22"/>
  <c r="AD125" i="22"/>
  <c r="AD132" i="22"/>
  <c r="AD127" i="22"/>
  <c r="AD122" i="22"/>
  <c r="AD134" i="22"/>
  <c r="AD129" i="22"/>
  <c r="AD124" i="22"/>
  <c r="AC131" i="22"/>
  <c r="AC126" i="22"/>
  <c r="AC121" i="22"/>
  <c r="AC133" i="22"/>
  <c r="AC128" i="22"/>
  <c r="AC123" i="22"/>
  <c r="AC130" i="22"/>
  <c r="AC125" i="22"/>
  <c r="AC132" i="22"/>
  <c r="AC127" i="22"/>
  <c r="AC122" i="22"/>
  <c r="AC134" i="22"/>
  <c r="AC129" i="22"/>
  <c r="AC124" i="22"/>
  <c r="AB126" i="22"/>
  <c r="AB121" i="22"/>
  <c r="AB133" i="22"/>
  <c r="AB128" i="22"/>
  <c r="AB123" i="22"/>
  <c r="AB130" i="22"/>
  <c r="AB125" i="22"/>
  <c r="AB132" i="22"/>
  <c r="AB127" i="22"/>
  <c r="AB122" i="22"/>
  <c r="AB134" i="22"/>
  <c r="AB129" i="22"/>
  <c r="AB124" i="22"/>
  <c r="AB131" i="22"/>
  <c r="AA121" i="22"/>
  <c r="AA133" i="22"/>
  <c r="AA128" i="22"/>
  <c r="AA123" i="22"/>
  <c r="AA130" i="22"/>
  <c r="AA125" i="22"/>
  <c r="AA132" i="22"/>
  <c r="AA127" i="22"/>
  <c r="AA122" i="22"/>
  <c r="AA134" i="22"/>
  <c r="AA129" i="22"/>
  <c r="AA124" i="22"/>
  <c r="AA131" i="22"/>
  <c r="AA126" i="22"/>
  <c r="AL132" i="22"/>
  <c r="AL127" i="22"/>
  <c r="AL122" i="22"/>
  <c r="AL134" i="22"/>
  <c r="AL129" i="22"/>
  <c r="AL124" i="22"/>
  <c r="AL131" i="22"/>
  <c r="AL126" i="22"/>
  <c r="AL121" i="22"/>
  <c r="AL133" i="22"/>
  <c r="AL128" i="22"/>
  <c r="AL123" i="22"/>
  <c r="AL130" i="22"/>
  <c r="AL125" i="22"/>
  <c r="X127" i="22"/>
  <c r="X124" i="22"/>
  <c r="X121" i="22"/>
  <c r="X134" i="22"/>
  <c r="X131" i="22"/>
  <c r="X128" i="22"/>
  <c r="X125" i="22"/>
  <c r="X122" i="22"/>
  <c r="X132" i="22"/>
  <c r="X129" i="22"/>
  <c r="X126" i="22"/>
  <c r="X123" i="22"/>
  <c r="X133" i="22"/>
  <c r="X130" i="22"/>
  <c r="U134" i="22"/>
  <c r="U131" i="22"/>
  <c r="U128" i="22"/>
  <c r="U125" i="22"/>
  <c r="U122" i="22"/>
  <c r="U132" i="22"/>
  <c r="U129" i="22"/>
  <c r="U126" i="22"/>
  <c r="U123" i="22"/>
  <c r="U133" i="22"/>
  <c r="U130" i="22"/>
  <c r="U127" i="22"/>
  <c r="U124" i="22"/>
  <c r="U121" i="22"/>
  <c r="T134" i="22"/>
  <c r="T131" i="22"/>
  <c r="T128" i="22"/>
  <c r="T125" i="22"/>
  <c r="T122" i="22"/>
  <c r="T132" i="22"/>
  <c r="T129" i="22"/>
  <c r="T126" i="22"/>
  <c r="T123" i="22"/>
  <c r="T133" i="22"/>
  <c r="T130" i="22"/>
  <c r="T127" i="22"/>
  <c r="T124" i="22"/>
  <c r="T121" i="22"/>
  <c r="Z132" i="22"/>
  <c r="Z133" i="22"/>
  <c r="Z134" i="22"/>
  <c r="Z122" i="22"/>
  <c r="Z123" i="22"/>
  <c r="Z124" i="22"/>
  <c r="Z125" i="22"/>
  <c r="Z126" i="22"/>
  <c r="Z127" i="22"/>
  <c r="Z121" i="22"/>
  <c r="Z128" i="22"/>
  <c r="Z129" i="22"/>
  <c r="Z130" i="22"/>
  <c r="Z131" i="22"/>
  <c r="W124" i="22"/>
  <c r="W121" i="22"/>
  <c r="W134" i="22"/>
  <c r="W131" i="22"/>
  <c r="W128" i="22"/>
  <c r="W125" i="22"/>
  <c r="W122" i="22"/>
  <c r="W132" i="22"/>
  <c r="W129" i="22"/>
  <c r="W126" i="22"/>
  <c r="W123" i="22"/>
  <c r="W133" i="22"/>
  <c r="W130" i="22"/>
  <c r="W127" i="22"/>
  <c r="V121" i="22"/>
  <c r="V134" i="22"/>
  <c r="V131" i="22"/>
  <c r="V128" i="22"/>
  <c r="V125" i="22"/>
  <c r="V122" i="22"/>
  <c r="V132" i="22"/>
  <c r="V129" i="22"/>
  <c r="V126" i="22"/>
  <c r="V123" i="22"/>
  <c r="V133" i="22"/>
  <c r="V130" i="22"/>
  <c r="V127" i="22"/>
  <c r="V124" i="22"/>
  <c r="S134" i="22"/>
  <c r="S131" i="22"/>
  <c r="S128" i="22"/>
  <c r="S125" i="22"/>
  <c r="S122" i="22"/>
  <c r="S132" i="22"/>
  <c r="S129" i="22"/>
  <c r="S126" i="22"/>
  <c r="S123" i="22"/>
  <c r="S133" i="22"/>
  <c r="S130" i="22"/>
  <c r="S127" i="22"/>
  <c r="S124" i="22"/>
  <c r="S121" i="22"/>
  <c r="AK127" i="22"/>
  <c r="AK122" i="22"/>
  <c r="AK134" i="22"/>
  <c r="AK129" i="22"/>
  <c r="AK124" i="22"/>
  <c r="AK131" i="22"/>
  <c r="AK126" i="22"/>
  <c r="AK121" i="22"/>
  <c r="AK133" i="22"/>
  <c r="AK128" i="22"/>
  <c r="AK123" i="22"/>
  <c r="AK130" i="22"/>
  <c r="AK125" i="22"/>
  <c r="AK132" i="22"/>
  <c r="R131" i="22"/>
  <c r="R128" i="22"/>
  <c r="R125" i="22"/>
  <c r="R122" i="22"/>
  <c r="R132" i="22"/>
  <c r="R129" i="22"/>
  <c r="R126" i="22"/>
  <c r="R123" i="22"/>
  <c r="R133" i="22"/>
  <c r="R130" i="22"/>
  <c r="R127" i="22"/>
  <c r="R124" i="22"/>
  <c r="R121" i="22"/>
  <c r="R134" i="22"/>
  <c r="Q128" i="22"/>
  <c r="Q129" i="22"/>
  <c r="Q130" i="22"/>
  <c r="Q131" i="22"/>
  <c r="Q132" i="22"/>
  <c r="Q133" i="22"/>
  <c r="Q134" i="22"/>
  <c r="Q122" i="22"/>
  <c r="Q123" i="22"/>
  <c r="Q124" i="22"/>
  <c r="Q125" i="22"/>
  <c r="Q126" i="22"/>
  <c r="Q127" i="22"/>
  <c r="Q121" i="22"/>
  <c r="O133" i="22"/>
  <c r="O130" i="22"/>
  <c r="O127" i="22"/>
  <c r="O124" i="22"/>
  <c r="O121" i="22"/>
  <c r="O134" i="22"/>
  <c r="O131" i="22"/>
  <c r="O128" i="22"/>
  <c r="O125" i="22"/>
  <c r="O122" i="22"/>
  <c r="O123" i="22"/>
  <c r="O132" i="22"/>
  <c r="O129" i="22"/>
  <c r="O126" i="22"/>
  <c r="N133" i="22"/>
  <c r="N130" i="22"/>
  <c r="N127" i="22"/>
  <c r="N124" i="22"/>
  <c r="N121" i="22"/>
  <c r="N134" i="22"/>
  <c r="N131" i="22"/>
  <c r="N128" i="22"/>
  <c r="N125" i="22"/>
  <c r="N122" i="22"/>
  <c r="N132" i="22"/>
  <c r="N129" i="22"/>
  <c r="N126" i="22"/>
  <c r="N123" i="22"/>
  <c r="M133" i="22"/>
  <c r="M130" i="22"/>
  <c r="M127" i="22"/>
  <c r="M124" i="22"/>
  <c r="M121" i="22"/>
  <c r="M134" i="22"/>
  <c r="M131" i="22"/>
  <c r="M128" i="22"/>
  <c r="M125" i="22"/>
  <c r="M122" i="22"/>
  <c r="M132" i="22"/>
  <c r="M129" i="22"/>
  <c r="M126" i="22"/>
  <c r="M123" i="22"/>
  <c r="L130" i="22"/>
  <c r="L127" i="22"/>
  <c r="L124" i="22"/>
  <c r="L121" i="22"/>
  <c r="L134" i="22"/>
  <c r="L131" i="22"/>
  <c r="L128" i="22"/>
  <c r="L125" i="22"/>
  <c r="L122" i="22"/>
  <c r="L133" i="22"/>
  <c r="L132" i="22"/>
  <c r="L129" i="22"/>
  <c r="L126" i="22"/>
  <c r="L123" i="22"/>
  <c r="K127" i="22"/>
  <c r="K124" i="22"/>
  <c r="K121" i="22"/>
  <c r="K134" i="22"/>
  <c r="K131" i="22"/>
  <c r="K128" i="22"/>
  <c r="K125" i="22"/>
  <c r="K122" i="22"/>
  <c r="K132" i="22"/>
  <c r="K133" i="22"/>
  <c r="K129" i="22"/>
  <c r="K130" i="22"/>
  <c r="K126" i="22"/>
  <c r="K123" i="22"/>
  <c r="J124" i="22"/>
  <c r="J121" i="22"/>
  <c r="J134" i="22"/>
  <c r="J131" i="22"/>
  <c r="J128" i="22"/>
  <c r="J125" i="22"/>
  <c r="J122" i="22"/>
  <c r="J132" i="22"/>
  <c r="J129" i="22"/>
  <c r="J126" i="22"/>
  <c r="J130" i="22"/>
  <c r="J123" i="22"/>
  <c r="J133" i="22"/>
  <c r="J127" i="22"/>
  <c r="I121" i="22"/>
  <c r="I124" i="22"/>
  <c r="I134" i="22"/>
  <c r="I131" i="22"/>
  <c r="I128" i="22"/>
  <c r="I125" i="22"/>
  <c r="I122" i="22"/>
  <c r="I132" i="22"/>
  <c r="I129" i="22"/>
  <c r="I126" i="22"/>
  <c r="I123" i="22"/>
  <c r="I133" i="22"/>
  <c r="I130" i="22"/>
  <c r="I127" i="22"/>
  <c r="H124" i="22"/>
  <c r="H125" i="22"/>
  <c r="H126" i="22"/>
  <c r="H127" i="22"/>
  <c r="H121" i="22"/>
  <c r="H128" i="22"/>
  <c r="H129" i="22"/>
  <c r="H130" i="22"/>
  <c r="H131" i="22"/>
  <c r="H132" i="22"/>
  <c r="H133" i="22"/>
  <c r="H134" i="22"/>
  <c r="H122" i="22"/>
  <c r="H123" i="22"/>
  <c r="BF125" i="22"/>
  <c r="BF134" i="22"/>
  <c r="BF121" i="22"/>
  <c r="BE60" i="42" s="1"/>
  <c r="BF130" i="22"/>
  <c r="BF126" i="22"/>
  <c r="BE68" i="42"/>
  <c r="BF122" i="22"/>
  <c r="BF131" i="22"/>
  <c r="BF127" i="22"/>
  <c r="BF123" i="22"/>
  <c r="BF132" i="22"/>
  <c r="BF128" i="22"/>
  <c r="BF124" i="22"/>
  <c r="BF133" i="22"/>
  <c r="BF129" i="22"/>
  <c r="BE134" i="22"/>
  <c r="BE121" i="22"/>
  <c r="BD60" i="42" s="1"/>
  <c r="BE130" i="22"/>
  <c r="BE126" i="22"/>
  <c r="BD68" i="42"/>
  <c r="BE122" i="22"/>
  <c r="BE131" i="22"/>
  <c r="BE127" i="22"/>
  <c r="BE123" i="22"/>
  <c r="BE132" i="22"/>
  <c r="BE128" i="22"/>
  <c r="BE124" i="22"/>
  <c r="BE133" i="22"/>
  <c r="BE129" i="22"/>
  <c r="BE125" i="22"/>
  <c r="BD121" i="22"/>
  <c r="BC60" i="42" s="1"/>
  <c r="BD130" i="22"/>
  <c r="BD126" i="22"/>
  <c r="BC68" i="42"/>
  <c r="BD122" i="22"/>
  <c r="BD131" i="22"/>
  <c r="BD127" i="22"/>
  <c r="BD123" i="22"/>
  <c r="BD132" i="22"/>
  <c r="BD128" i="22"/>
  <c r="BD124" i="22"/>
  <c r="BD133" i="22"/>
  <c r="BD129" i="22"/>
  <c r="BD125" i="22"/>
  <c r="BD134" i="22"/>
  <c r="BC133" i="22"/>
  <c r="BC128" i="22"/>
  <c r="BC123" i="22"/>
  <c r="BB68" i="42"/>
  <c r="BC130" i="22"/>
  <c r="BC125" i="22"/>
  <c r="BC132" i="22"/>
  <c r="BC127" i="22"/>
  <c r="BC122" i="22"/>
  <c r="BC134" i="22"/>
  <c r="BC129" i="22"/>
  <c r="BC124" i="22"/>
  <c r="BC131" i="22"/>
  <c r="BC126" i="22"/>
  <c r="BC121" i="22"/>
  <c r="BB60" i="42" s="1"/>
  <c r="BB128" i="22"/>
  <c r="BB123" i="22"/>
  <c r="BA68" i="42"/>
  <c r="BB130" i="22"/>
  <c r="BB125" i="22"/>
  <c r="BB132" i="22"/>
  <c r="BB127" i="22"/>
  <c r="BB122" i="22"/>
  <c r="BB134" i="22"/>
  <c r="BB129" i="22"/>
  <c r="BB124" i="22"/>
  <c r="BB131" i="22"/>
  <c r="BB126" i="22"/>
  <c r="BB121" i="22"/>
  <c r="BA60" i="42" s="1"/>
  <c r="BB133" i="22"/>
  <c r="BA123" i="22"/>
  <c r="AZ68" i="42"/>
  <c r="BA130" i="22"/>
  <c r="BA125" i="22"/>
  <c r="BA132" i="22"/>
  <c r="BA127" i="22"/>
  <c r="BA122" i="22"/>
  <c r="BA134" i="22"/>
  <c r="BA129" i="22"/>
  <c r="BA124" i="22"/>
  <c r="BA131" i="22"/>
  <c r="BA126" i="22"/>
  <c r="BA121" i="22"/>
  <c r="AZ60" i="42" s="1"/>
  <c r="BA133" i="22"/>
  <c r="BA128" i="22"/>
  <c r="AY68" i="42"/>
  <c r="AZ130" i="22"/>
  <c r="AZ125" i="22"/>
  <c r="AZ132" i="22"/>
  <c r="AZ127" i="22"/>
  <c r="AZ122" i="22"/>
  <c r="AZ134" i="22"/>
  <c r="AZ129" i="22"/>
  <c r="AZ124" i="22"/>
  <c r="AZ131" i="22"/>
  <c r="AZ126" i="22"/>
  <c r="AZ121" i="22"/>
  <c r="AY60" i="42" s="1"/>
  <c r="AZ133" i="22"/>
  <c r="AZ128" i="22"/>
  <c r="AZ123" i="22"/>
  <c r="AX68" i="42"/>
  <c r="AY130" i="22"/>
  <c r="AY125" i="22"/>
  <c r="AY132" i="22"/>
  <c r="AY127" i="22"/>
  <c r="AY122" i="22"/>
  <c r="AY134" i="22"/>
  <c r="AY129" i="22"/>
  <c r="AY124" i="22"/>
  <c r="AY131" i="22"/>
  <c r="AY126" i="22"/>
  <c r="AY121" i="22"/>
  <c r="AX60" i="42" s="1"/>
  <c r="AY133" i="22"/>
  <c r="AY128" i="22"/>
  <c r="AY123" i="22"/>
  <c r="AX130" i="22"/>
  <c r="AX125" i="22"/>
  <c r="AX132" i="22"/>
  <c r="AX127" i="22"/>
  <c r="AX122" i="22"/>
  <c r="AX134" i="22"/>
  <c r="AX129" i="22"/>
  <c r="AX124" i="22"/>
  <c r="AX131" i="22"/>
  <c r="AX126" i="22"/>
  <c r="AX121" i="22"/>
  <c r="AW60" i="42" s="1"/>
  <c r="AX133" i="22"/>
  <c r="AX128" i="22"/>
  <c r="AX123" i="22"/>
  <c r="AW68" i="42"/>
  <c r="AW125" i="22"/>
  <c r="AW132" i="22"/>
  <c r="AW127" i="22"/>
  <c r="AW122" i="22"/>
  <c r="AW134" i="22"/>
  <c r="AW129" i="22"/>
  <c r="AW124" i="22"/>
  <c r="AW131" i="22"/>
  <c r="AW126" i="22"/>
  <c r="AW121" i="22"/>
  <c r="AV60" i="42" s="1"/>
  <c r="AW133" i="22"/>
  <c r="AW128" i="22"/>
  <c r="AW123" i="22"/>
  <c r="AV68" i="42"/>
  <c r="AW130" i="22"/>
  <c r="AV132" i="22"/>
  <c r="AV127" i="22"/>
  <c r="AV122" i="22"/>
  <c r="AV134" i="22"/>
  <c r="AV129" i="22"/>
  <c r="AV124" i="22"/>
  <c r="AV131" i="22"/>
  <c r="AV126" i="22"/>
  <c r="AV121" i="22"/>
  <c r="AU60" i="42" s="1"/>
  <c r="AV133" i="22"/>
  <c r="AV128" i="22"/>
  <c r="AV123" i="22"/>
  <c r="AU68" i="42"/>
  <c r="AV130" i="22"/>
  <c r="AV125" i="22"/>
  <c r="AT132" i="22"/>
  <c r="AT127" i="22"/>
  <c r="AT122" i="22"/>
  <c r="AT134" i="22"/>
  <c r="AT129" i="22"/>
  <c r="AT124" i="22"/>
  <c r="AT131" i="22"/>
  <c r="AT126" i="22"/>
  <c r="AT121" i="22"/>
  <c r="AS60" i="42" s="1"/>
  <c r="AT133" i="22"/>
  <c r="AT128" i="22"/>
  <c r="AT123" i="22"/>
  <c r="AS68" i="42"/>
  <c r="AT130" i="22"/>
  <c r="AT125" i="22"/>
  <c r="AS127" i="22"/>
  <c r="AS122" i="22"/>
  <c r="AS134" i="22"/>
  <c r="AS129" i="22"/>
  <c r="AS124" i="22"/>
  <c r="AS131" i="22"/>
  <c r="AS126" i="22"/>
  <c r="AS121" i="22"/>
  <c r="AR60" i="42" s="1"/>
  <c r="AS133" i="22"/>
  <c r="AS128" i="22"/>
  <c r="AS123" i="22"/>
  <c r="AR68" i="42"/>
  <c r="AS130" i="22"/>
  <c r="AS125" i="22"/>
  <c r="AS132" i="22"/>
  <c r="AR122" i="22"/>
  <c r="AR134" i="22"/>
  <c r="AR129" i="22"/>
  <c r="AR124" i="22"/>
  <c r="AR131" i="22"/>
  <c r="AR126" i="22"/>
  <c r="AR121" i="22"/>
  <c r="AQ60" i="42" s="1"/>
  <c r="AR133" i="22"/>
  <c r="AR128" i="22"/>
  <c r="AR123" i="22"/>
  <c r="AQ68" i="42"/>
  <c r="AR130" i="22"/>
  <c r="AR125" i="22"/>
  <c r="AR132" i="22"/>
  <c r="AR127" i="22"/>
  <c r="AU132" i="22"/>
  <c r="AU127" i="22"/>
  <c r="AU122" i="22"/>
  <c r="AU134" i="22"/>
  <c r="AU129" i="22"/>
  <c r="AU124" i="22"/>
  <c r="AU131" i="22"/>
  <c r="AU126" i="22"/>
  <c r="AU121" i="22"/>
  <c r="AT60" i="42" s="1"/>
  <c r="AU133" i="22"/>
  <c r="AU128" i="22"/>
  <c r="AU123" i="22"/>
  <c r="AT68" i="42"/>
  <c r="AU130" i="22"/>
  <c r="AU125" i="22"/>
  <c r="AQ134" i="22"/>
  <c r="AQ129" i="22"/>
  <c r="AQ124" i="22"/>
  <c r="AQ131" i="22"/>
  <c r="AQ126" i="22"/>
  <c r="AQ121" i="22"/>
  <c r="AP60" i="42" s="1"/>
  <c r="AQ133" i="22"/>
  <c r="AQ128" i="22"/>
  <c r="AQ123" i="22"/>
  <c r="AP68" i="42"/>
  <c r="AQ130" i="22"/>
  <c r="AQ125" i="22"/>
  <c r="AQ132" i="22"/>
  <c r="AQ127" i="22"/>
  <c r="AQ122" i="22"/>
  <c r="AO126" i="22"/>
  <c r="AO122" i="22"/>
  <c r="AO133" i="22"/>
  <c r="AO129" i="22"/>
  <c r="AO125" i="22"/>
  <c r="AO121" i="22"/>
  <c r="AO132" i="22"/>
  <c r="AO128" i="22"/>
  <c r="AO124" i="22"/>
  <c r="AO131" i="22"/>
  <c r="AO127" i="22"/>
  <c r="AO123" i="22"/>
  <c r="AO134" i="22"/>
  <c r="AO130" i="22"/>
  <c r="AP130" i="22"/>
  <c r="AP126" i="22"/>
  <c r="AP122" i="22"/>
  <c r="AP133" i="22"/>
  <c r="AP129" i="22"/>
  <c r="AP125" i="22"/>
  <c r="AP121" i="22"/>
  <c r="AO60" i="42" s="1"/>
  <c r="AP132" i="22"/>
  <c r="AP128" i="22"/>
  <c r="AP124" i="22"/>
  <c r="AO68" i="42"/>
  <c r="AP131" i="22"/>
  <c r="AP127" i="22"/>
  <c r="AP123" i="22"/>
  <c r="AP134" i="22"/>
  <c r="AN60" i="42" l="1"/>
  <c r="AN130" i="22"/>
  <c r="AN134" i="22"/>
  <c r="AN127" i="22"/>
  <c r="AN131" i="22"/>
  <c r="AN129" i="22"/>
  <c r="AN121" i="22"/>
  <c r="AN124" i="22"/>
  <c r="AN125" i="22"/>
  <c r="AN122" i="22"/>
  <c r="AN128" i="22"/>
  <c r="G68" i="42"/>
  <c r="I68" i="42"/>
  <c r="P68" i="42"/>
  <c r="AB68" i="42"/>
  <c r="AE68" i="42"/>
  <c r="AK68" i="42"/>
  <c r="J68" i="42"/>
  <c r="Q68" i="42"/>
  <c r="W68" i="42"/>
  <c r="Z68" i="42"/>
  <c r="AC68" i="42"/>
  <c r="V68" i="42"/>
  <c r="Y68" i="42"/>
  <c r="T68" i="42"/>
  <c r="S68" i="42"/>
  <c r="H68" i="42"/>
  <c r="AA68" i="42"/>
  <c r="AD68" i="42"/>
  <c r="AG68" i="42"/>
  <c r="K68" i="42"/>
  <c r="N68" i="42"/>
  <c r="L68" i="42"/>
  <c r="AF68" i="42"/>
  <c r="AI68" i="42"/>
  <c r="AH68" i="42"/>
  <c r="M68" i="42"/>
  <c r="AJ68" i="42"/>
  <c r="R68" i="42"/>
  <c r="U68" i="42"/>
  <c r="M60" i="42"/>
  <c r="Z60" i="42"/>
  <c r="AC60" i="42"/>
  <c r="AN123" i="22"/>
  <c r="S60" i="42"/>
  <c r="AN132" i="22"/>
  <c r="AN133" i="22"/>
  <c r="AM68" i="42"/>
  <c r="I60" i="42"/>
  <c r="AA60" i="42"/>
  <c r="R60" i="42"/>
  <c r="AD60" i="42"/>
  <c r="W60" i="42"/>
  <c r="AI60" i="42"/>
  <c r="K60" i="42"/>
  <c r="Y60" i="42"/>
  <c r="AB60" i="42"/>
  <c r="AE60" i="42"/>
  <c r="J60" i="42"/>
  <c r="T60" i="42"/>
  <c r="AH60" i="42"/>
  <c r="AG60" i="42"/>
  <c r="L60" i="42"/>
  <c r="AF60" i="42"/>
  <c r="AJ60" i="42"/>
  <c r="N60" i="42"/>
  <c r="V60" i="42"/>
  <c r="G60" i="42"/>
  <c r="U60" i="42"/>
  <c r="P60" i="42"/>
  <c r="Q60" i="42"/>
  <c r="AM129" i="22"/>
  <c r="AM125" i="22"/>
  <c r="AM122" i="22"/>
  <c r="AM132" i="22"/>
  <c r="AM128" i="22"/>
  <c r="AM121" i="22"/>
  <c r="AM133" i="22"/>
  <c r="AM127" i="22"/>
  <c r="AM130" i="22"/>
  <c r="AM124" i="22"/>
  <c r="AM134" i="22"/>
  <c r="AM126" i="22"/>
  <c r="AM123" i="22"/>
  <c r="AM131" i="22"/>
  <c r="H60" i="42"/>
  <c r="AK60" i="42"/>
  <c r="AM60" i="42" l="1"/>
  <c r="AL68" i="42"/>
  <c r="AL60" i="42"/>
  <c r="H29" i="22"/>
  <c r="I29" i="22"/>
  <c r="J29" i="22"/>
  <c r="K29" i="22"/>
  <c r="L29" i="22"/>
  <c r="M29" i="22"/>
  <c r="N29" i="22"/>
  <c r="H21" i="22"/>
  <c r="I21" i="22"/>
  <c r="J21" i="22"/>
  <c r="K21" i="22"/>
  <c r="L21" i="22"/>
  <c r="M21" i="22"/>
  <c r="N21" i="22"/>
  <c r="O21" i="22"/>
  <c r="O29" i="22"/>
  <c r="Q29" i="22"/>
  <c r="R29" i="22"/>
  <c r="S29" i="22"/>
  <c r="T29" i="22"/>
  <c r="U29" i="22"/>
  <c r="V29" i="22"/>
  <c r="W29" i="22"/>
  <c r="Q21" i="22"/>
  <c r="R21" i="22"/>
  <c r="S21" i="22"/>
  <c r="T21" i="22"/>
  <c r="U21" i="22"/>
  <c r="V21" i="22"/>
  <c r="W21" i="22"/>
  <c r="X21" i="22"/>
  <c r="X29" i="22"/>
  <c r="Z29" i="22"/>
  <c r="Z97" i="22" s="1"/>
  <c r="AA29" i="22"/>
  <c r="AA97" i="22" s="1"/>
  <c r="AB29" i="22"/>
  <c r="AB97" i="22" s="1"/>
  <c r="AC29" i="22"/>
  <c r="AC97" i="22" s="1"/>
  <c r="AD29" i="22"/>
  <c r="AE29" i="22"/>
  <c r="AF29" i="22"/>
  <c r="AG29" i="22"/>
  <c r="AG97" i="22" s="1"/>
  <c r="AH29" i="22"/>
  <c r="AI29" i="22"/>
  <c r="AI97" i="22" s="1"/>
  <c r="Z21" i="22"/>
  <c r="AA21" i="22"/>
  <c r="AB21" i="22"/>
  <c r="AC21" i="22"/>
  <c r="AD21" i="22"/>
  <c r="AE21" i="22"/>
  <c r="AF21" i="22"/>
  <c r="AG21" i="22"/>
  <c r="AH21" i="22"/>
  <c r="AI21" i="22"/>
  <c r="AC223" i="45"/>
  <c r="M149" i="45"/>
  <c r="Z20" i="22"/>
  <c r="Z28" i="22"/>
  <c r="Z63" i="22" s="1"/>
  <c r="Z34" i="22"/>
  <c r="Y72" i="42" s="1"/>
  <c r="AE97" i="22" l="1"/>
  <c r="AE106" i="22"/>
  <c r="AE102" i="22"/>
  <c r="AE98" i="22"/>
  <c r="AE99" i="22"/>
  <c r="AE107" i="22"/>
  <c r="AE100" i="22"/>
  <c r="AE108" i="22"/>
  <c r="AE110" i="22"/>
  <c r="AE104" i="22"/>
  <c r="AE101" i="22"/>
  <c r="AE109" i="22"/>
  <c r="AE103" i="22"/>
  <c r="AE105" i="22"/>
  <c r="AH97" i="22"/>
  <c r="AH98" i="22"/>
  <c r="AH106" i="22"/>
  <c r="AH102" i="22"/>
  <c r="AH110" i="22"/>
  <c r="AH99" i="22"/>
  <c r="AH107" i="22"/>
  <c r="AH100" i="22"/>
  <c r="AH108" i="22"/>
  <c r="AH105" i="22"/>
  <c r="AH101" i="22"/>
  <c r="AH109" i="22"/>
  <c r="AH103" i="22"/>
  <c r="AH104" i="22"/>
  <c r="AD97" i="22"/>
  <c r="AD108" i="22"/>
  <c r="AD100" i="22"/>
  <c r="AD104" i="22"/>
  <c r="AD107" i="22"/>
  <c r="AD99" i="22"/>
  <c r="AD106" i="22"/>
  <c r="AD98" i="22"/>
  <c r="AD110" i="22"/>
  <c r="AD109" i="22"/>
  <c r="AD101" i="22"/>
  <c r="AD105" i="22"/>
  <c r="AD103" i="22"/>
  <c r="AD102" i="22"/>
  <c r="AF97" i="22"/>
  <c r="AF102" i="22"/>
  <c r="AF110" i="22"/>
  <c r="AF106" i="22"/>
  <c r="AF103" i="22"/>
  <c r="AF109" i="22"/>
  <c r="AF104" i="22"/>
  <c r="AF99" i="22"/>
  <c r="AF100" i="22"/>
  <c r="AF108" i="22"/>
  <c r="AF101" i="22"/>
  <c r="AF105" i="22"/>
  <c r="AF107" i="22"/>
  <c r="AF98" i="22"/>
  <c r="Z70" i="22"/>
  <c r="Z68" i="22"/>
  <c r="Z62" i="22"/>
  <c r="Z60" i="22"/>
  <c r="Z47" i="22"/>
  <c r="Z55" i="22"/>
  <c r="Z48" i="22"/>
  <c r="Z56" i="22"/>
  <c r="Z49" i="22"/>
  <c r="Z57" i="22"/>
  <c r="Z50" i="22"/>
  <c r="Z58" i="22"/>
  <c r="Z51" i="22"/>
  <c r="Z52" i="22"/>
  <c r="Z45" i="22"/>
  <c r="Z53" i="22"/>
  <c r="Z46" i="22"/>
  <c r="Z54" i="22"/>
  <c r="Z69" i="22"/>
  <c r="Z61" i="22"/>
  <c r="Z67" i="22"/>
  <c r="Z59" i="22"/>
  <c r="Z66" i="22"/>
  <c r="Z65" i="22"/>
  <c r="Z72" i="22"/>
  <c r="Z64" i="22"/>
  <c r="Z71" i="22"/>
  <c r="Y66" i="42" l="1"/>
  <c r="Y58" i="42"/>
  <c r="AD86" i="22"/>
  <c r="AD94" i="22"/>
  <c r="AD90" i="22"/>
  <c r="AD93" i="22"/>
  <c r="AD89" i="22"/>
  <c r="AD91" i="22"/>
  <c r="AD84" i="22"/>
  <c r="AD96" i="22"/>
  <c r="AD92" i="22"/>
  <c r="AD83" i="22"/>
  <c r="AD87" i="22"/>
  <c r="AD85" i="22"/>
  <c r="AD95" i="22"/>
  <c r="AD88" i="22"/>
  <c r="AG102" i="22"/>
  <c r="AG110" i="22"/>
  <c r="AG98" i="22"/>
  <c r="AG106" i="22"/>
  <c r="AG103" i="22"/>
  <c r="AG108" i="22"/>
  <c r="AG105" i="22"/>
  <c r="AG99" i="22"/>
  <c r="AG107" i="22"/>
  <c r="AG109" i="22"/>
  <c r="AG100" i="22"/>
  <c r="AG104" i="22"/>
  <c r="AG101" i="22"/>
  <c r="AE86" i="22"/>
  <c r="AE94" i="22"/>
  <c r="AE88" i="22"/>
  <c r="AE87" i="22"/>
  <c r="AE95" i="22"/>
  <c r="AE96" i="22"/>
  <c r="AE93" i="22"/>
  <c r="AE90" i="22"/>
  <c r="AE92" i="22"/>
  <c r="AE89" i="22"/>
  <c r="AE84" i="22"/>
  <c r="AE85" i="22"/>
  <c r="AE91" i="22"/>
  <c r="AB86" i="22"/>
  <c r="AB94" i="22"/>
  <c r="AB87" i="22"/>
  <c r="AB95" i="22"/>
  <c r="AB88" i="22"/>
  <c r="AB96" i="22"/>
  <c r="AB89" i="22"/>
  <c r="AB83" i="22"/>
  <c r="AB90" i="22"/>
  <c r="AB91" i="22"/>
  <c r="AB84" i="22"/>
  <c r="AB85" i="22"/>
  <c r="AB92" i="22"/>
  <c r="AB93" i="22"/>
  <c r="AA83" i="22"/>
  <c r="AH84" i="22"/>
  <c r="AH92" i="22"/>
  <c r="AH96" i="22"/>
  <c r="AH85" i="22"/>
  <c r="AH93" i="22"/>
  <c r="AH83" i="22"/>
  <c r="AH86" i="22"/>
  <c r="AH94" i="22"/>
  <c r="AH90" i="22"/>
  <c r="AH87" i="22"/>
  <c r="AH95" i="22"/>
  <c r="AH91" i="22"/>
  <c r="AH88" i="22"/>
  <c r="AH89" i="22"/>
  <c r="Z89" i="22"/>
  <c r="Z83" i="22"/>
  <c r="Z90" i="22"/>
  <c r="Z91" i="22"/>
  <c r="Z84" i="22"/>
  <c r="Z92" i="22"/>
  <c r="Z85" i="22"/>
  <c r="Z93" i="22"/>
  <c r="Z86" i="22"/>
  <c r="Z94" i="22"/>
  <c r="Z87" i="22"/>
  <c r="Z88" i="22"/>
  <c r="Z95" i="22"/>
  <c r="Z96" i="22"/>
  <c r="AG95" i="22"/>
  <c r="AG86" i="22"/>
  <c r="AG90" i="22"/>
  <c r="AG94" i="22"/>
  <c r="AG91" i="22"/>
  <c r="AG88" i="22"/>
  <c r="AG85" i="22"/>
  <c r="AG83" i="22"/>
  <c r="AG92" i="22"/>
  <c r="AG93" i="22"/>
  <c r="AG87" i="22"/>
  <c r="AG84" i="22"/>
  <c r="AG96" i="22"/>
  <c r="AG89" i="22"/>
  <c r="Z101" i="22"/>
  <c r="Z109" i="22"/>
  <c r="Z102" i="22"/>
  <c r="Z110" i="22"/>
  <c r="Z103" i="22"/>
  <c r="Z104" i="22"/>
  <c r="Z105" i="22"/>
  <c r="Z98" i="22"/>
  <c r="Z106" i="22"/>
  <c r="Z107" i="22"/>
  <c r="Z108" i="22"/>
  <c r="Z99" i="22"/>
  <c r="Z100" i="22"/>
  <c r="AB98" i="22"/>
  <c r="AB106" i="22"/>
  <c r="AB99" i="22"/>
  <c r="AB107" i="22"/>
  <c r="AB100" i="22"/>
  <c r="AB108" i="22"/>
  <c r="AB101" i="22"/>
  <c r="AB109" i="22"/>
  <c r="AB102" i="22"/>
  <c r="AB110" i="22"/>
  <c r="AB103" i="22"/>
  <c r="AB104" i="22"/>
  <c r="AB105" i="22"/>
  <c r="AF89" i="22"/>
  <c r="AF90" i="22"/>
  <c r="AF83" i="22"/>
  <c r="AF87" i="22"/>
  <c r="AF91" i="22"/>
  <c r="AF85" i="22"/>
  <c r="AF84" i="22"/>
  <c r="AF92" i="22"/>
  <c r="AF93" i="22"/>
  <c r="AF88" i="22"/>
  <c r="AF86" i="22"/>
  <c r="AF94" i="22"/>
  <c r="AF95" i="22"/>
  <c r="AF96" i="22"/>
  <c r="AK19" i="48"/>
  <c r="AL19" i="48"/>
  <c r="AM19" i="48"/>
  <c r="AN19" i="48"/>
  <c r="AO19" i="48"/>
  <c r="AP19" i="48"/>
  <c r="AQ19" i="48"/>
  <c r="AR19" i="48"/>
  <c r="AS19" i="48"/>
  <c r="AT19" i="48"/>
  <c r="AU19" i="48"/>
  <c r="AV19" i="48"/>
  <c r="AW19" i="48"/>
  <c r="AX19" i="48"/>
  <c r="AY19" i="48"/>
  <c r="AZ19" i="48"/>
  <c r="BA19" i="48"/>
  <c r="BB19" i="48"/>
  <c r="BC19" i="48"/>
  <c r="BD19" i="48"/>
  <c r="BE19" i="48"/>
  <c r="BF19" i="48"/>
  <c r="AJ19" i="48"/>
  <c r="AJ21" i="22" s="1"/>
  <c r="Y67" i="42" l="1"/>
  <c r="Y59" i="42"/>
  <c r="AJ29" i="22"/>
  <c r="AW21" i="22"/>
  <c r="AW29" i="22"/>
  <c r="AW97" i="22" s="1"/>
  <c r="AV67" i="42" s="1"/>
  <c r="AZ29" i="22"/>
  <c r="AZ97" i="22" s="1"/>
  <c r="AY67" i="42" s="1"/>
  <c r="AZ21" i="22"/>
  <c r="AQ29" i="22"/>
  <c r="AQ97" i="22" s="1"/>
  <c r="AP67" i="42" s="1"/>
  <c r="AQ21" i="22"/>
  <c r="AL29" i="22"/>
  <c r="AL97" i="22" s="1"/>
  <c r="AL21" i="22"/>
  <c r="AR29" i="22"/>
  <c r="AR97" i="22" s="1"/>
  <c r="AQ67" i="42" s="1"/>
  <c r="AR21" i="22"/>
  <c r="AY29" i="22"/>
  <c r="AY97" i="22" s="1"/>
  <c r="AX67" i="42" s="1"/>
  <c r="AY21" i="22"/>
  <c r="BF21" i="22"/>
  <c r="BF29" i="22"/>
  <c r="BF97" i="22" s="1"/>
  <c r="BE67" i="42" s="1"/>
  <c r="AX21" i="22"/>
  <c r="AX29" i="22"/>
  <c r="AX97" i="22" s="1"/>
  <c r="AW67" i="42" s="1"/>
  <c r="AP21" i="22"/>
  <c r="AP29" i="22"/>
  <c r="AP97" i="22" s="1"/>
  <c r="AO67" i="42" s="1"/>
  <c r="BE21" i="22"/>
  <c r="BE29" i="22"/>
  <c r="BE97" i="22" s="1"/>
  <c r="BD67" i="42" s="1"/>
  <c r="AO21" i="22"/>
  <c r="AO29" i="22"/>
  <c r="AO97" i="22" s="1"/>
  <c r="BD21" i="22"/>
  <c r="BD29" i="22"/>
  <c r="BD97" i="22" s="1"/>
  <c r="BC67" i="42" s="1"/>
  <c r="AV21" i="22"/>
  <c r="AV29" i="22"/>
  <c r="AV97" i="22" s="1"/>
  <c r="AU67" i="42" s="1"/>
  <c r="AN21" i="22"/>
  <c r="AN29" i="22"/>
  <c r="AN97" i="22" s="1"/>
  <c r="BC21" i="22"/>
  <c r="BC29" i="22"/>
  <c r="BC97" i="22" s="1"/>
  <c r="BB67" i="42" s="1"/>
  <c r="AU29" i="22"/>
  <c r="AU97" i="22" s="1"/>
  <c r="AT67" i="42" s="1"/>
  <c r="AU21" i="22"/>
  <c r="AM29" i="22"/>
  <c r="AM97" i="22" s="1"/>
  <c r="AM21" i="22"/>
  <c r="BB29" i="22"/>
  <c r="BB97" i="22" s="1"/>
  <c r="BA67" i="42" s="1"/>
  <c r="BB21" i="22"/>
  <c r="AT29" i="22"/>
  <c r="AT97" i="22" s="1"/>
  <c r="AS67" i="42" s="1"/>
  <c r="AT21" i="22"/>
  <c r="BA29" i="22"/>
  <c r="BA97" i="22" s="1"/>
  <c r="AZ67" i="42" s="1"/>
  <c r="BA21" i="22"/>
  <c r="AS29" i="22"/>
  <c r="AS97" i="22" s="1"/>
  <c r="AR67" i="42" s="1"/>
  <c r="AS21" i="22"/>
  <c r="AK21" i="22"/>
  <c r="AK29" i="22"/>
  <c r="AK97" i="22" s="1"/>
  <c r="AJ97" i="22" l="1"/>
  <c r="AJ104" i="22"/>
  <c r="AJ100" i="22"/>
  <c r="AJ108" i="22"/>
  <c r="AJ109" i="22"/>
  <c r="AJ105" i="22"/>
  <c r="AJ102" i="22"/>
  <c r="AJ98" i="22"/>
  <c r="AJ106" i="22"/>
  <c r="AJ110" i="22"/>
  <c r="AJ103" i="22"/>
  <c r="AJ99" i="22"/>
  <c r="AJ107" i="22"/>
  <c r="AJ101" i="22"/>
  <c r="AI87" i="22"/>
  <c r="AI84" i="22"/>
  <c r="AI92" i="22"/>
  <c r="AI94" i="22"/>
  <c r="AI91" i="22"/>
  <c r="AI85" i="22"/>
  <c r="AI96" i="22"/>
  <c r="AI90" i="22"/>
  <c r="AI89" i="22"/>
  <c r="AI83" i="22"/>
  <c r="AI93" i="22"/>
  <c r="AI95" i="22"/>
  <c r="AI86" i="22"/>
  <c r="AI88" i="22"/>
  <c r="AI110" i="22"/>
  <c r="AI107" i="22"/>
  <c r="AI100" i="22"/>
  <c r="AI98" i="22"/>
  <c r="AI101" i="22"/>
  <c r="AI106" i="22"/>
  <c r="AI105" i="22"/>
  <c r="AI103" i="22"/>
  <c r="AI109" i="22"/>
  <c r="AI99" i="22"/>
  <c r="AI104" i="22"/>
  <c r="AI102" i="22"/>
  <c r="AI108" i="22"/>
  <c r="AO83" i="22"/>
  <c r="AN59" i="42" s="1"/>
  <c r="AO87" i="22"/>
  <c r="AO91" i="22"/>
  <c r="AO95" i="22"/>
  <c r="AO84" i="22"/>
  <c r="AO88" i="22"/>
  <c r="AO92" i="22"/>
  <c r="AO96" i="22"/>
  <c r="AO85" i="22"/>
  <c r="AO89" i="22"/>
  <c r="AO93" i="22"/>
  <c r="AO86" i="22"/>
  <c r="AO90" i="22"/>
  <c r="AO94" i="22"/>
  <c r="AQ98" i="22"/>
  <c r="AQ102" i="22"/>
  <c r="AQ106" i="22"/>
  <c r="AQ110" i="22"/>
  <c r="AQ99" i="22"/>
  <c r="AQ103" i="22"/>
  <c r="AQ107" i="22"/>
  <c r="AQ100" i="22"/>
  <c r="AQ104" i="22"/>
  <c r="AQ108" i="22"/>
  <c r="AQ105" i="22"/>
  <c r="AQ109" i="22"/>
  <c r="AQ101" i="22"/>
  <c r="AZ85" i="22"/>
  <c r="AZ89" i="22"/>
  <c r="AZ93" i="22"/>
  <c r="AZ86" i="22"/>
  <c r="AZ90" i="22"/>
  <c r="AZ94" i="22"/>
  <c r="AZ83" i="22"/>
  <c r="AY59" i="42" s="1"/>
  <c r="AZ87" i="22"/>
  <c r="AZ91" i="22"/>
  <c r="AZ95" i="22"/>
  <c r="AZ92" i="22"/>
  <c r="AZ96" i="22"/>
  <c r="AZ84" i="22"/>
  <c r="AZ88" i="22"/>
  <c r="BC100" i="22"/>
  <c r="BC104" i="22"/>
  <c r="BC108" i="22"/>
  <c r="BC101" i="22"/>
  <c r="BC105" i="22"/>
  <c r="BC109" i="22"/>
  <c r="BC98" i="22"/>
  <c r="BC102" i="22"/>
  <c r="BC106" i="22"/>
  <c r="BC110" i="22"/>
  <c r="BC99" i="22"/>
  <c r="BC103" i="22"/>
  <c r="BC107" i="22"/>
  <c r="AZ101" i="22"/>
  <c r="AZ105" i="22"/>
  <c r="AZ109" i="22"/>
  <c r="AZ98" i="22"/>
  <c r="AZ102" i="22"/>
  <c r="AZ106" i="22"/>
  <c r="AZ110" i="22"/>
  <c r="AZ99" i="22"/>
  <c r="AZ103" i="22"/>
  <c r="AZ107" i="22"/>
  <c r="AZ108" i="22"/>
  <c r="AZ100" i="22"/>
  <c r="AZ104" i="22"/>
  <c r="AT84" i="22"/>
  <c r="AT88" i="22"/>
  <c r="AT92" i="22"/>
  <c r="AT96" i="22"/>
  <c r="AT85" i="22"/>
  <c r="AT89" i="22"/>
  <c r="AT93" i="22"/>
  <c r="AT86" i="22"/>
  <c r="AT90" i="22"/>
  <c r="AT94" i="22"/>
  <c r="AT87" i="22"/>
  <c r="AT91" i="22"/>
  <c r="AT95" i="22"/>
  <c r="AT83" i="22"/>
  <c r="AS59" i="42" s="1"/>
  <c r="BC84" i="22"/>
  <c r="BC88" i="22"/>
  <c r="BC92" i="22"/>
  <c r="BC96" i="22"/>
  <c r="BC85" i="22"/>
  <c r="BC89" i="22"/>
  <c r="BC93" i="22"/>
  <c r="BC86" i="22"/>
  <c r="BC90" i="22"/>
  <c r="BC94" i="22"/>
  <c r="BC83" i="22"/>
  <c r="BB59" i="42" s="1"/>
  <c r="BC87" i="22"/>
  <c r="BC91" i="22"/>
  <c r="BC95" i="22"/>
  <c r="BB100" i="22"/>
  <c r="BB104" i="22"/>
  <c r="BB108" i="22"/>
  <c r="BB101" i="22"/>
  <c r="BB105" i="22"/>
  <c r="BB109" i="22"/>
  <c r="BB98" i="22"/>
  <c r="BB102" i="22"/>
  <c r="BB106" i="22"/>
  <c r="BB110" i="22"/>
  <c r="BB99" i="22"/>
  <c r="BB103" i="22"/>
  <c r="BB107" i="22"/>
  <c r="AW99" i="22"/>
  <c r="AW103" i="22"/>
  <c r="AW107" i="22"/>
  <c r="AW100" i="22"/>
  <c r="AW104" i="22"/>
  <c r="AW108" i="22"/>
  <c r="AW101" i="22"/>
  <c r="AW105" i="22"/>
  <c r="AW109" i="22"/>
  <c r="AW110" i="22"/>
  <c r="AW98" i="22"/>
  <c r="AW102" i="22"/>
  <c r="AW106" i="22"/>
  <c r="BF98" i="22"/>
  <c r="BF102" i="22"/>
  <c r="BF106" i="22"/>
  <c r="BF110" i="22"/>
  <c r="BF99" i="22"/>
  <c r="BF103" i="22"/>
  <c r="BF107" i="22"/>
  <c r="BF100" i="22"/>
  <c r="BF104" i="22"/>
  <c r="BF108" i="22"/>
  <c r="BF101" i="22"/>
  <c r="BF105" i="22"/>
  <c r="BF109" i="22"/>
  <c r="BF86" i="22"/>
  <c r="BF90" i="22"/>
  <c r="BF94" i="22"/>
  <c r="BF83" i="22"/>
  <c r="BE59" i="42" s="1"/>
  <c r="BF87" i="22"/>
  <c r="BF91" i="22"/>
  <c r="BF95" i="22"/>
  <c r="BF84" i="22"/>
  <c r="BF88" i="22"/>
  <c r="BF92" i="22"/>
  <c r="BF96" i="22"/>
  <c r="BF85" i="22"/>
  <c r="BF89" i="22"/>
  <c r="BF93" i="22"/>
  <c r="BE99" i="22"/>
  <c r="BE103" i="22"/>
  <c r="BE107" i="22"/>
  <c r="BE100" i="22"/>
  <c r="BE104" i="22"/>
  <c r="BE108" i="22"/>
  <c r="BE101" i="22"/>
  <c r="BE105" i="22"/>
  <c r="BE109" i="22"/>
  <c r="BE106" i="22"/>
  <c r="BE110" i="22"/>
  <c r="BE98" i="22"/>
  <c r="BE102" i="22"/>
  <c r="BE83" i="22"/>
  <c r="BD59" i="42" s="1"/>
  <c r="BE87" i="22"/>
  <c r="BE91" i="22"/>
  <c r="BE95" i="22"/>
  <c r="BE84" i="22"/>
  <c r="BE88" i="22"/>
  <c r="BE92" i="22"/>
  <c r="BE96" i="22"/>
  <c r="BE85" i="22"/>
  <c r="BE89" i="22"/>
  <c r="BE93" i="22"/>
  <c r="BE90" i="22"/>
  <c r="BE94" i="22"/>
  <c r="BE86" i="22"/>
  <c r="AW83" i="22"/>
  <c r="AV59" i="42" s="1"/>
  <c r="AW87" i="22"/>
  <c r="AW91" i="22"/>
  <c r="AW95" i="22"/>
  <c r="AW84" i="22"/>
  <c r="AW88" i="22"/>
  <c r="AW92" i="22"/>
  <c r="AW96" i="22"/>
  <c r="AW85" i="22"/>
  <c r="AW89" i="22"/>
  <c r="AW93" i="22"/>
  <c r="AW94" i="22"/>
  <c r="AW86" i="22"/>
  <c r="AW90" i="22"/>
  <c r="AO99" i="22"/>
  <c r="AO103" i="22"/>
  <c r="AO107" i="22"/>
  <c r="AO100" i="22"/>
  <c r="AO104" i="22"/>
  <c r="AO108" i="22"/>
  <c r="AO101" i="22"/>
  <c r="AO105" i="22"/>
  <c r="AO109" i="22"/>
  <c r="AO98" i="22"/>
  <c r="AN67" i="42" s="1"/>
  <c r="AO102" i="22"/>
  <c r="AO106" i="22"/>
  <c r="AO110" i="22"/>
  <c r="AT100" i="22"/>
  <c r="AT104" i="22"/>
  <c r="AT108" i="22"/>
  <c r="AT101" i="22"/>
  <c r="AT105" i="22"/>
  <c r="AT109" i="22"/>
  <c r="AT98" i="22"/>
  <c r="AT102" i="22"/>
  <c r="AT106" i="22"/>
  <c r="AT110" i="22"/>
  <c r="AT103" i="22"/>
  <c r="AT107" i="22"/>
  <c r="AT99" i="22"/>
  <c r="AY98" i="22"/>
  <c r="AY102" i="22"/>
  <c r="AY106" i="22"/>
  <c r="AY110" i="22"/>
  <c r="AY99" i="22"/>
  <c r="AY103" i="22"/>
  <c r="AY107" i="22"/>
  <c r="AY100" i="22"/>
  <c r="AY104" i="22"/>
  <c r="AY108" i="22"/>
  <c r="AY101" i="22"/>
  <c r="AY105" i="22"/>
  <c r="AY109" i="22"/>
  <c r="AV99" i="22"/>
  <c r="AV103" i="22"/>
  <c r="AV107" i="22"/>
  <c r="AV100" i="22"/>
  <c r="AV104" i="22"/>
  <c r="AV108" i="22"/>
  <c r="AV101" i="22"/>
  <c r="AV105" i="22"/>
  <c r="AV109" i="22"/>
  <c r="AV110" i="22"/>
  <c r="AV98" i="22"/>
  <c r="AV102" i="22"/>
  <c r="AV106" i="22"/>
  <c r="AR85" i="22"/>
  <c r="AR89" i="22"/>
  <c r="AR93" i="22"/>
  <c r="AR86" i="22"/>
  <c r="AR90" i="22"/>
  <c r="AR94" i="22"/>
  <c r="AR83" i="22"/>
  <c r="AQ59" i="42" s="1"/>
  <c r="AR87" i="22"/>
  <c r="AR91" i="22"/>
  <c r="AR95" i="22"/>
  <c r="AR96" i="22"/>
  <c r="AR84" i="22"/>
  <c r="AR88" i="22"/>
  <c r="AR92" i="22"/>
  <c r="AV83" i="22"/>
  <c r="AU59" i="42" s="1"/>
  <c r="AV87" i="22"/>
  <c r="AV91" i="22"/>
  <c r="AV95" i="22"/>
  <c r="AV84" i="22"/>
  <c r="AV88" i="22"/>
  <c r="AV92" i="22"/>
  <c r="AV96" i="22"/>
  <c r="AV85" i="22"/>
  <c r="AV89" i="22"/>
  <c r="AV93" i="22"/>
  <c r="AV94" i="22"/>
  <c r="AV86" i="22"/>
  <c r="AV90" i="22"/>
  <c r="AR101" i="22"/>
  <c r="AR105" i="22"/>
  <c r="AR109" i="22"/>
  <c r="AR98" i="22"/>
  <c r="AR102" i="22"/>
  <c r="AR106" i="22"/>
  <c r="AR110" i="22"/>
  <c r="AR99" i="22"/>
  <c r="AR103" i="22"/>
  <c r="AR107" i="22"/>
  <c r="AR100" i="22"/>
  <c r="AR104" i="22"/>
  <c r="AR108" i="22"/>
  <c r="BA85" i="22"/>
  <c r="BA89" i="22"/>
  <c r="BA93" i="22"/>
  <c r="BA86" i="22"/>
  <c r="BA90" i="22"/>
  <c r="BA94" i="22"/>
  <c r="BA83" i="22"/>
  <c r="AZ59" i="42" s="1"/>
  <c r="BA87" i="22"/>
  <c r="BA91" i="22"/>
  <c r="BA95" i="22"/>
  <c r="BA92" i="22"/>
  <c r="BA96" i="22"/>
  <c r="BA84" i="22"/>
  <c r="BA88" i="22"/>
  <c r="BD99" i="22"/>
  <c r="BD103" i="22"/>
  <c r="BD107" i="22"/>
  <c r="BD100" i="22"/>
  <c r="BD104" i="22"/>
  <c r="BD108" i="22"/>
  <c r="BD101" i="22"/>
  <c r="BD105" i="22"/>
  <c r="BD109" i="22"/>
  <c r="BD106" i="22"/>
  <c r="BD110" i="22"/>
  <c r="BD98" i="22"/>
  <c r="BD102" i="22"/>
  <c r="AX98" i="22"/>
  <c r="AX102" i="22"/>
  <c r="AX106" i="22"/>
  <c r="AX110" i="22"/>
  <c r="AX99" i="22"/>
  <c r="AX103" i="22"/>
  <c r="AX107" i="22"/>
  <c r="AX100" i="22"/>
  <c r="AX104" i="22"/>
  <c r="AX108" i="22"/>
  <c r="AX101" i="22"/>
  <c r="AX105" i="22"/>
  <c r="AX109" i="22"/>
  <c r="AQ86" i="22"/>
  <c r="AQ90" i="22"/>
  <c r="AQ94" i="22"/>
  <c r="AQ83" i="22"/>
  <c r="AP59" i="42" s="1"/>
  <c r="AQ87" i="22"/>
  <c r="AQ91" i="22"/>
  <c r="AQ95" i="22"/>
  <c r="AQ84" i="22"/>
  <c r="AQ88" i="22"/>
  <c r="AQ92" i="22"/>
  <c r="AQ96" i="22"/>
  <c r="AQ89" i="22"/>
  <c r="AQ93" i="22"/>
  <c r="AQ85" i="22"/>
  <c r="BB84" i="22"/>
  <c r="BB88" i="22"/>
  <c r="BB92" i="22"/>
  <c r="BB96" i="22"/>
  <c r="BB85" i="22"/>
  <c r="BB89" i="22"/>
  <c r="BB93" i="22"/>
  <c r="BB86" i="22"/>
  <c r="BB90" i="22"/>
  <c r="BB94" i="22"/>
  <c r="BB83" i="22"/>
  <c r="BA59" i="42" s="1"/>
  <c r="BB87" i="22"/>
  <c r="BB91" i="22"/>
  <c r="BB95" i="22"/>
  <c r="AY86" i="22"/>
  <c r="AY90" i="22"/>
  <c r="AY94" i="22"/>
  <c r="AY83" i="22"/>
  <c r="AX59" i="42" s="1"/>
  <c r="AY87" i="22"/>
  <c r="AY91" i="22"/>
  <c r="AY95" i="22"/>
  <c r="AY84" i="22"/>
  <c r="AY88" i="22"/>
  <c r="AY92" i="22"/>
  <c r="AY96" i="22"/>
  <c r="AY85" i="22"/>
  <c r="AY89" i="22"/>
  <c r="AY93" i="22"/>
  <c r="AS85" i="22"/>
  <c r="AS89" i="22"/>
  <c r="AS93" i="22"/>
  <c r="AS86" i="22"/>
  <c r="AS90" i="22"/>
  <c r="AS94" i="22"/>
  <c r="AS83" i="22"/>
  <c r="AR59" i="42" s="1"/>
  <c r="AS87" i="22"/>
  <c r="AS91" i="22"/>
  <c r="AS95" i="22"/>
  <c r="AS96" i="22"/>
  <c r="AS84" i="22"/>
  <c r="AS88" i="22"/>
  <c r="AS92" i="22"/>
  <c r="AP98" i="22"/>
  <c r="AP102" i="22"/>
  <c r="AP106" i="22"/>
  <c r="AP110" i="22"/>
  <c r="AP99" i="22"/>
  <c r="AP103" i="22"/>
  <c r="AP107" i="22"/>
  <c r="AP100" i="22"/>
  <c r="AP104" i="22"/>
  <c r="AP108" i="22"/>
  <c r="AP105" i="22"/>
  <c r="AP109" i="22"/>
  <c r="AP101" i="22"/>
  <c r="AS101" i="22"/>
  <c r="AS105" i="22"/>
  <c r="AS109" i="22"/>
  <c r="AS98" i="22"/>
  <c r="AS102" i="22"/>
  <c r="AS106" i="22"/>
  <c r="AS110" i="22"/>
  <c r="AS99" i="22"/>
  <c r="AS103" i="22"/>
  <c r="AS107" i="22"/>
  <c r="AS100" i="22"/>
  <c r="AS104" i="22"/>
  <c r="AS108" i="22"/>
  <c r="AP86" i="22"/>
  <c r="AP90" i="22"/>
  <c r="AP94" i="22"/>
  <c r="AP83" i="22"/>
  <c r="AO59" i="42" s="1"/>
  <c r="AP87" i="22"/>
  <c r="AP91" i="22"/>
  <c r="AP95" i="22"/>
  <c r="AP84" i="22"/>
  <c r="AP88" i="22"/>
  <c r="AP92" i="22"/>
  <c r="AP96" i="22"/>
  <c r="AP89" i="22"/>
  <c r="AP93" i="22"/>
  <c r="AP85" i="22"/>
  <c r="AU84" i="22"/>
  <c r="AU88" i="22"/>
  <c r="AU92" i="22"/>
  <c r="AU96" i="22"/>
  <c r="AU85" i="22"/>
  <c r="AU89" i="22"/>
  <c r="AU93" i="22"/>
  <c r="AU86" i="22"/>
  <c r="AU90" i="22"/>
  <c r="AU94" i="22"/>
  <c r="AU87" i="22"/>
  <c r="AU91" i="22"/>
  <c r="AU95" i="22"/>
  <c r="AU83" i="22"/>
  <c r="AT59" i="42" s="1"/>
  <c r="BA101" i="22"/>
  <c r="BA105" i="22"/>
  <c r="BA109" i="22"/>
  <c r="BA98" i="22"/>
  <c r="BA102" i="22"/>
  <c r="BA106" i="22"/>
  <c r="BA110" i="22"/>
  <c r="BA99" i="22"/>
  <c r="BA103" i="22"/>
  <c r="BA107" i="22"/>
  <c r="BA108" i="22"/>
  <c r="BA100" i="22"/>
  <c r="BA104" i="22"/>
  <c r="AU100" i="22"/>
  <c r="AU104" i="22"/>
  <c r="AU108" i="22"/>
  <c r="AU101" i="22"/>
  <c r="AU105" i="22"/>
  <c r="AU109" i="22"/>
  <c r="AU98" i="22"/>
  <c r="AU102" i="22"/>
  <c r="AU106" i="22"/>
  <c r="AU110" i="22"/>
  <c r="AU103" i="22"/>
  <c r="AU107" i="22"/>
  <c r="AU99" i="22"/>
  <c r="BD83" i="22"/>
  <c r="BC59" i="42" s="1"/>
  <c r="BD87" i="22"/>
  <c r="BD91" i="22"/>
  <c r="BD95" i="22"/>
  <c r="BD84" i="22"/>
  <c r="BD88" i="22"/>
  <c r="BD92" i="22"/>
  <c r="BD96" i="22"/>
  <c r="BD85" i="22"/>
  <c r="BD89" i="22"/>
  <c r="BD93" i="22"/>
  <c r="BD90" i="22"/>
  <c r="BD94" i="22"/>
  <c r="BD86" i="22"/>
  <c r="AX86" i="22"/>
  <c r="AX90" i="22"/>
  <c r="AX94" i="22"/>
  <c r="AX83" i="22"/>
  <c r="AW59" i="42" s="1"/>
  <c r="AX87" i="22"/>
  <c r="AX91" i="22"/>
  <c r="AX95" i="22"/>
  <c r="AX84" i="22"/>
  <c r="AX88" i="22"/>
  <c r="AX92" i="22"/>
  <c r="AX96" i="22"/>
  <c r="AX85" i="22"/>
  <c r="AX89" i="22"/>
  <c r="AX93" i="22"/>
  <c r="AJ85" i="22"/>
  <c r="AJ93" i="22"/>
  <c r="AJ94" i="22"/>
  <c r="AJ87" i="22"/>
  <c r="AJ95" i="22"/>
  <c r="AJ88" i="22"/>
  <c r="AJ96" i="22"/>
  <c r="AJ83" i="22"/>
  <c r="AJ89" i="22"/>
  <c r="AJ90" i="22"/>
  <c r="AJ91" i="22"/>
  <c r="AJ84" i="22"/>
  <c r="AJ92" i="22"/>
  <c r="AJ86" i="22"/>
  <c r="AN99" i="22"/>
  <c r="AN107" i="22"/>
  <c r="AN102" i="22"/>
  <c r="AN110" i="22"/>
  <c r="AN105" i="22"/>
  <c r="AN100" i="22"/>
  <c r="AN108" i="22"/>
  <c r="AN103" i="22"/>
  <c r="AN101" i="22"/>
  <c r="AN109" i="22"/>
  <c r="AN104" i="22"/>
  <c r="AN98" i="22"/>
  <c r="AN106" i="22"/>
  <c r="AN83" i="22"/>
  <c r="AN91" i="22"/>
  <c r="AN93" i="22"/>
  <c r="AN88" i="22"/>
  <c r="AN86" i="22"/>
  <c r="AN94" i="22"/>
  <c r="AN89" i="22"/>
  <c r="AN92" i="22"/>
  <c r="AN95" i="22"/>
  <c r="AN85" i="22"/>
  <c r="AN96" i="22"/>
  <c r="AN84" i="22"/>
  <c r="AN87" i="22"/>
  <c r="AN90" i="22"/>
  <c r="AM91" i="22"/>
  <c r="AM92" i="22"/>
  <c r="AM87" i="22"/>
  <c r="AM89" i="22"/>
  <c r="AM90" i="22"/>
  <c r="AM85" i="22"/>
  <c r="AM93" i="22"/>
  <c r="AM86" i="22"/>
  <c r="AM94" i="22"/>
  <c r="AM95" i="22"/>
  <c r="AM84" i="22"/>
  <c r="AM83" i="22"/>
  <c r="AM88" i="22"/>
  <c r="AM96" i="22"/>
  <c r="AM103" i="22"/>
  <c r="AM98" i="22"/>
  <c r="AM99" i="22"/>
  <c r="AM101" i="22"/>
  <c r="AM102" i="22"/>
  <c r="AM104" i="22"/>
  <c r="AM105" i="22"/>
  <c r="AM106" i="22"/>
  <c r="AM107" i="22"/>
  <c r="AM109" i="22"/>
  <c r="AM110" i="22"/>
  <c r="AM100" i="22"/>
  <c r="AM108" i="22"/>
  <c r="AM67" i="42" l="1"/>
  <c r="AM59" i="42"/>
  <c r="AH67" i="42"/>
  <c r="AC98" i="22"/>
  <c r="AC99" i="22"/>
  <c r="AC100" i="22"/>
  <c r="AC101" i="22"/>
  <c r="AC102" i="22"/>
  <c r="AC103" i="22"/>
  <c r="AC104" i="22"/>
  <c r="AC105" i="22"/>
  <c r="AC106" i="22"/>
  <c r="AC107" i="22"/>
  <c r="AC108" i="22"/>
  <c r="AC109" i="22"/>
  <c r="AC110" i="22"/>
  <c r="AA98" i="22"/>
  <c r="AA99" i="22"/>
  <c r="AA100" i="22"/>
  <c r="AA101" i="22"/>
  <c r="AA102" i="22"/>
  <c r="AA103" i="22"/>
  <c r="AA104" i="22"/>
  <c r="AA105" i="22"/>
  <c r="AA106" i="22"/>
  <c r="AA107" i="22"/>
  <c r="AA108" i="22"/>
  <c r="AA109" i="22"/>
  <c r="AA110" i="22"/>
  <c r="AC83" i="22"/>
  <c r="AE83" i="22"/>
  <c r="AC84" i="22"/>
  <c r="AC85" i="22"/>
  <c r="AC86" i="22"/>
  <c r="AC87" i="22"/>
  <c r="AC88" i="22"/>
  <c r="AC89" i="22"/>
  <c r="AC90" i="22"/>
  <c r="AC91" i="22"/>
  <c r="AC92" i="22"/>
  <c r="AC93" i="22"/>
  <c r="AC94" i="22"/>
  <c r="AC95" i="22"/>
  <c r="AC96" i="22"/>
  <c r="AL59" i="42"/>
  <c r="AA84" i="22"/>
  <c r="AA85" i="22"/>
  <c r="AA86" i="22"/>
  <c r="AA87" i="22"/>
  <c r="AA88" i="22"/>
  <c r="AA89" i="22"/>
  <c r="AA90" i="22"/>
  <c r="AA91" i="22"/>
  <c r="AA92" i="22"/>
  <c r="AA93" i="22"/>
  <c r="AA94" i="22"/>
  <c r="AA95" i="22"/>
  <c r="AA96" i="22"/>
  <c r="AI27" i="18"/>
  <c r="Z67" i="42" l="1"/>
  <c r="AG67" i="42"/>
  <c r="AF67" i="42"/>
  <c r="AI67" i="42"/>
  <c r="AE67" i="42"/>
  <c r="AD67" i="42"/>
  <c r="AC67" i="42"/>
  <c r="AB67" i="42"/>
  <c r="AA67" i="42"/>
  <c r="AB59" i="42"/>
  <c r="Z59" i="42"/>
  <c r="AG59" i="42"/>
  <c r="AF59" i="42"/>
  <c r="AE59" i="42"/>
  <c r="AD59" i="42"/>
  <c r="AI59" i="42"/>
  <c r="AC59" i="42"/>
  <c r="AH59" i="42"/>
  <c r="AA59" i="42"/>
  <c r="X97" i="22"/>
  <c r="AL67" i="42"/>
  <c r="J89" i="22" l="1"/>
  <c r="J87" i="22"/>
  <c r="J90" i="22"/>
  <c r="J91" i="22"/>
  <c r="J96" i="22"/>
  <c r="J83" i="22"/>
  <c r="J84" i="22"/>
  <c r="J92" i="22"/>
  <c r="J85" i="22"/>
  <c r="J88" i="22"/>
  <c r="J93" i="22"/>
  <c r="J86" i="22"/>
  <c r="J95" i="22"/>
  <c r="J94" i="22"/>
  <c r="J98" i="22"/>
  <c r="J102" i="22"/>
  <c r="J106" i="22"/>
  <c r="J110" i="22"/>
  <c r="J99" i="22"/>
  <c r="J97" i="22"/>
  <c r="J101" i="22"/>
  <c r="J105" i="22"/>
  <c r="J109" i="22"/>
  <c r="J100" i="22"/>
  <c r="J104" i="22"/>
  <c r="J103" i="22"/>
  <c r="J108" i="22"/>
  <c r="J107" i="22"/>
  <c r="T84" i="22"/>
  <c r="T88" i="22"/>
  <c r="T92" i="22"/>
  <c r="T96" i="22"/>
  <c r="T85" i="22"/>
  <c r="T89" i="22"/>
  <c r="T83" i="22"/>
  <c r="T87" i="22"/>
  <c r="T91" i="22"/>
  <c r="T95" i="22"/>
  <c r="T93" i="22"/>
  <c r="T86" i="22"/>
  <c r="T90" i="22"/>
  <c r="T94" i="22"/>
  <c r="S99" i="22"/>
  <c r="S103" i="22"/>
  <c r="S107" i="22"/>
  <c r="S98" i="22"/>
  <c r="S102" i="22"/>
  <c r="S106" i="22"/>
  <c r="S110" i="22"/>
  <c r="S97" i="22"/>
  <c r="S101" i="22"/>
  <c r="S105" i="22"/>
  <c r="S109" i="22"/>
  <c r="S100" i="22"/>
  <c r="S104" i="22"/>
  <c r="S108" i="22"/>
  <c r="S84" i="22"/>
  <c r="S88" i="22"/>
  <c r="S92" i="22"/>
  <c r="S96" i="22"/>
  <c r="S83" i="22"/>
  <c r="S87" i="22"/>
  <c r="S91" i="22"/>
  <c r="S95" i="22"/>
  <c r="S94" i="22"/>
  <c r="S93" i="22"/>
  <c r="S86" i="22"/>
  <c r="S90" i="22"/>
  <c r="S85" i="22"/>
  <c r="S89" i="22"/>
  <c r="R86" i="22"/>
  <c r="R94" i="22"/>
  <c r="R87" i="22"/>
  <c r="R95" i="22"/>
  <c r="R85" i="22"/>
  <c r="R88" i="22"/>
  <c r="R96" i="22"/>
  <c r="R89" i="22"/>
  <c r="R83" i="22"/>
  <c r="R93" i="22"/>
  <c r="R90" i="22"/>
  <c r="R91" i="22"/>
  <c r="R84" i="22"/>
  <c r="R92" i="22"/>
  <c r="I88" i="22"/>
  <c r="I96" i="22"/>
  <c r="I89" i="22"/>
  <c r="I83" i="22"/>
  <c r="I90" i="22"/>
  <c r="I86" i="22"/>
  <c r="I87" i="22"/>
  <c r="I91" i="22"/>
  <c r="I84" i="22"/>
  <c r="I85" i="22"/>
  <c r="I94" i="22"/>
  <c r="I92" i="22"/>
  <c r="I95" i="22"/>
  <c r="I93" i="22"/>
  <c r="H87" i="22"/>
  <c r="H95" i="22"/>
  <c r="H85" i="22"/>
  <c r="H88" i="22"/>
  <c r="H83" i="22"/>
  <c r="H89" i="22"/>
  <c r="H93" i="22"/>
  <c r="H90" i="22"/>
  <c r="H96" i="22"/>
  <c r="H91" i="22"/>
  <c r="H92" i="22"/>
  <c r="H86" i="22"/>
  <c r="H84" i="22"/>
  <c r="H94" i="22"/>
  <c r="H100" i="22"/>
  <c r="H108" i="22"/>
  <c r="H101" i="22"/>
  <c r="H109" i="22"/>
  <c r="H110" i="22"/>
  <c r="H106" i="22"/>
  <c r="H102" i="22"/>
  <c r="H99" i="22"/>
  <c r="H103" i="22"/>
  <c r="H97" i="22"/>
  <c r="H104" i="22"/>
  <c r="H107" i="22"/>
  <c r="H105" i="22"/>
  <c r="H98" i="22"/>
  <c r="X101" i="22"/>
  <c r="X105" i="22"/>
  <c r="X109" i="22"/>
  <c r="X100" i="22"/>
  <c r="X104" i="22"/>
  <c r="X108" i="22"/>
  <c r="X102" i="22"/>
  <c r="X106" i="22"/>
  <c r="X110" i="22"/>
  <c r="X99" i="22"/>
  <c r="X103" i="22"/>
  <c r="X107" i="22"/>
  <c r="X98" i="22"/>
  <c r="R98" i="22"/>
  <c r="R106" i="22"/>
  <c r="R99" i="22"/>
  <c r="R107" i="22"/>
  <c r="R100" i="22"/>
  <c r="R108" i="22"/>
  <c r="R101" i="22"/>
  <c r="R109" i="22"/>
  <c r="R102" i="22"/>
  <c r="R110" i="22"/>
  <c r="R103" i="22"/>
  <c r="R97" i="22"/>
  <c r="R105" i="22"/>
  <c r="R104" i="22"/>
  <c r="O100" i="22"/>
  <c r="O104" i="22"/>
  <c r="O108" i="22"/>
  <c r="O101" i="22"/>
  <c r="O99" i="22"/>
  <c r="O103" i="22"/>
  <c r="O107" i="22"/>
  <c r="O97" i="22"/>
  <c r="O109" i="22"/>
  <c r="O98" i="22"/>
  <c r="O102" i="22"/>
  <c r="O106" i="22"/>
  <c r="O110" i="22"/>
  <c r="O105" i="22"/>
  <c r="W97" i="22"/>
  <c r="W101" i="22"/>
  <c r="W105" i="22"/>
  <c r="W109" i="22"/>
  <c r="W100" i="22"/>
  <c r="W104" i="22"/>
  <c r="W108" i="22"/>
  <c r="W99" i="22"/>
  <c r="W103" i="22"/>
  <c r="W107" i="22"/>
  <c r="W98" i="22"/>
  <c r="W102" i="22"/>
  <c r="W106" i="22"/>
  <c r="W110" i="22"/>
  <c r="K85" i="22"/>
  <c r="K93" i="22"/>
  <c r="K90" i="22"/>
  <c r="K83" i="22"/>
  <c r="K87" i="22"/>
  <c r="K95" i="22"/>
  <c r="K84" i="22"/>
  <c r="K92" i="22"/>
  <c r="K89" i="22"/>
  <c r="K86" i="22"/>
  <c r="K88" i="22"/>
  <c r="K94" i="22"/>
  <c r="K96" i="22"/>
  <c r="K91" i="22"/>
  <c r="K98" i="22"/>
  <c r="K102" i="22"/>
  <c r="K106" i="22"/>
  <c r="K110" i="22"/>
  <c r="K99" i="22"/>
  <c r="K107" i="22"/>
  <c r="K97" i="22"/>
  <c r="K101" i="22"/>
  <c r="K105" i="22"/>
  <c r="K109" i="22"/>
  <c r="K103" i="22"/>
  <c r="K100" i="22"/>
  <c r="K104" i="22"/>
  <c r="K108" i="22"/>
  <c r="U85" i="22"/>
  <c r="U89" i="22"/>
  <c r="U93" i="22"/>
  <c r="U94" i="22"/>
  <c r="U86" i="22"/>
  <c r="U84" i="22"/>
  <c r="U88" i="22"/>
  <c r="U92" i="22"/>
  <c r="U96" i="22"/>
  <c r="U90" i="22"/>
  <c r="U87" i="22"/>
  <c r="U83" i="22"/>
  <c r="U91" i="22"/>
  <c r="U95" i="22"/>
  <c r="T99" i="22"/>
  <c r="T103" i="22"/>
  <c r="T107" i="22"/>
  <c r="T98" i="22"/>
  <c r="T102" i="22"/>
  <c r="T106" i="22"/>
  <c r="T110" i="22"/>
  <c r="T100" i="22"/>
  <c r="T108" i="22"/>
  <c r="T97" i="22"/>
  <c r="T101" i="22"/>
  <c r="T105" i="22"/>
  <c r="T109" i="22"/>
  <c r="T104" i="22"/>
  <c r="Q100" i="22"/>
  <c r="Q108" i="22"/>
  <c r="Q101" i="22"/>
  <c r="Q109" i="22"/>
  <c r="Q102" i="22"/>
  <c r="Q110" i="22"/>
  <c r="Q103" i="22"/>
  <c r="Q97" i="22"/>
  <c r="Q104" i="22"/>
  <c r="Q99" i="22"/>
  <c r="Q105" i="22"/>
  <c r="Q98" i="22"/>
  <c r="Q106" i="22"/>
  <c r="Q107" i="22"/>
  <c r="N86" i="22"/>
  <c r="N94" i="22"/>
  <c r="N83" i="22"/>
  <c r="N91" i="22"/>
  <c r="N88" i="22"/>
  <c r="N96" i="22"/>
  <c r="N89" i="22"/>
  <c r="N85" i="22"/>
  <c r="N93" i="22"/>
  <c r="N90" i="22"/>
  <c r="N84" i="22"/>
  <c r="N95" i="22"/>
  <c r="N87" i="22"/>
  <c r="N92" i="22"/>
  <c r="N100" i="22"/>
  <c r="N104" i="22"/>
  <c r="N108" i="22"/>
  <c r="N99" i="22"/>
  <c r="N107" i="22"/>
  <c r="N103" i="22"/>
  <c r="N102" i="22"/>
  <c r="N106" i="22"/>
  <c r="N98" i="22"/>
  <c r="N110" i="22"/>
  <c r="N97" i="22"/>
  <c r="N101" i="22"/>
  <c r="N109" i="22"/>
  <c r="N105" i="22"/>
  <c r="X86" i="22"/>
  <c r="X90" i="22"/>
  <c r="X94" i="22"/>
  <c r="X91" i="22"/>
  <c r="X83" i="22"/>
  <c r="X95" i="22"/>
  <c r="X85" i="22"/>
  <c r="X89" i="22"/>
  <c r="X93" i="22"/>
  <c r="X87" i="22"/>
  <c r="X84" i="22"/>
  <c r="X88" i="22"/>
  <c r="X92" i="22"/>
  <c r="X96" i="22"/>
  <c r="M83" i="22"/>
  <c r="M91" i="22"/>
  <c r="M88" i="22"/>
  <c r="M96" i="22"/>
  <c r="M85" i="22"/>
  <c r="M93" i="22"/>
  <c r="M90" i="22"/>
  <c r="M95" i="22"/>
  <c r="M94" i="22"/>
  <c r="M87" i="22"/>
  <c r="M89" i="22"/>
  <c r="M84" i="22"/>
  <c r="M92" i="22"/>
  <c r="M86" i="22"/>
  <c r="V100" i="22"/>
  <c r="V104" i="22"/>
  <c r="V108" i="22"/>
  <c r="V99" i="22"/>
  <c r="V103" i="22"/>
  <c r="V107" i="22"/>
  <c r="V97" i="22"/>
  <c r="V98" i="22"/>
  <c r="V102" i="22"/>
  <c r="V106" i="22"/>
  <c r="V110" i="22"/>
  <c r="V105" i="22"/>
  <c r="V101" i="22"/>
  <c r="V109" i="22"/>
  <c r="I98" i="22"/>
  <c r="I106" i="22"/>
  <c r="I99" i="22"/>
  <c r="I107" i="22"/>
  <c r="I100" i="22"/>
  <c r="I108" i="22"/>
  <c r="I101" i="22"/>
  <c r="I109" i="22"/>
  <c r="I102" i="22"/>
  <c r="I110" i="22"/>
  <c r="I97" i="22"/>
  <c r="I103" i="22"/>
  <c r="I105" i="22"/>
  <c r="I104" i="22"/>
  <c r="O89" i="22"/>
  <c r="O86" i="22"/>
  <c r="O94" i="22"/>
  <c r="O95" i="22"/>
  <c r="O92" i="22"/>
  <c r="O83" i="22"/>
  <c r="O91" i="22"/>
  <c r="O87" i="22"/>
  <c r="O84" i="22"/>
  <c r="O88" i="22"/>
  <c r="O96" i="22"/>
  <c r="O85" i="22"/>
  <c r="O93" i="22"/>
  <c r="O90" i="22"/>
  <c r="Q87" i="22"/>
  <c r="Q95" i="22"/>
  <c r="Q88" i="22"/>
  <c r="Q83" i="22"/>
  <c r="Q86" i="22"/>
  <c r="Q89" i="22"/>
  <c r="Q94" i="22"/>
  <c r="Q90" i="22"/>
  <c r="Q96" i="22"/>
  <c r="Q91" i="22"/>
  <c r="Q93" i="22"/>
  <c r="Q84" i="22"/>
  <c r="Q92" i="22"/>
  <c r="Q85" i="22"/>
  <c r="M99" i="22"/>
  <c r="M103" i="22"/>
  <c r="M107" i="22"/>
  <c r="M104" i="22"/>
  <c r="M108" i="22"/>
  <c r="M98" i="22"/>
  <c r="M102" i="22"/>
  <c r="M106" i="22"/>
  <c r="M110" i="22"/>
  <c r="M100" i="22"/>
  <c r="M97" i="22"/>
  <c r="M101" i="22"/>
  <c r="M105" i="22"/>
  <c r="M109" i="22"/>
  <c r="W86" i="22"/>
  <c r="W90" i="22"/>
  <c r="W94" i="22"/>
  <c r="W85" i="22"/>
  <c r="W89" i="22"/>
  <c r="W93" i="22"/>
  <c r="W96" i="22"/>
  <c r="W84" i="22"/>
  <c r="W88" i="22"/>
  <c r="W92" i="22"/>
  <c r="W87" i="22"/>
  <c r="W91" i="22"/>
  <c r="W95" i="22"/>
  <c r="W83" i="22"/>
  <c r="L88" i="22"/>
  <c r="L96" i="22"/>
  <c r="L86" i="22"/>
  <c r="L94" i="22"/>
  <c r="L85" i="22"/>
  <c r="L93" i="22"/>
  <c r="L90" i="22"/>
  <c r="L87" i="22"/>
  <c r="L95" i="22"/>
  <c r="L84" i="22"/>
  <c r="L92" i="22"/>
  <c r="L89" i="22"/>
  <c r="L83" i="22"/>
  <c r="L91" i="22"/>
  <c r="L99" i="22"/>
  <c r="L103" i="22"/>
  <c r="L107" i="22"/>
  <c r="L108" i="22"/>
  <c r="L110" i="22"/>
  <c r="L100" i="22"/>
  <c r="L98" i="22"/>
  <c r="L102" i="22"/>
  <c r="L106" i="22"/>
  <c r="L104" i="22"/>
  <c r="L97" i="22"/>
  <c r="L109" i="22"/>
  <c r="L101" i="22"/>
  <c r="L105" i="22"/>
  <c r="V85" i="22"/>
  <c r="V89" i="22"/>
  <c r="V93" i="22"/>
  <c r="V90" i="22"/>
  <c r="V94" i="22"/>
  <c r="V84" i="22"/>
  <c r="V88" i="22"/>
  <c r="V92" i="22"/>
  <c r="V96" i="22"/>
  <c r="V83" i="22"/>
  <c r="V87" i="22"/>
  <c r="V91" i="22"/>
  <c r="V95" i="22"/>
  <c r="V86" i="22"/>
  <c r="U100" i="22"/>
  <c r="U104" i="22"/>
  <c r="U108" i="22"/>
  <c r="U99" i="22"/>
  <c r="U103" i="22"/>
  <c r="U107" i="22"/>
  <c r="U98" i="22"/>
  <c r="U102" i="22"/>
  <c r="U106" i="22"/>
  <c r="U110" i="22"/>
  <c r="U97" i="22"/>
  <c r="U101" i="22"/>
  <c r="U105" i="22"/>
  <c r="U109" i="22"/>
  <c r="I18" i="21"/>
  <c r="H18" i="21"/>
  <c r="H17" i="21"/>
  <c r="V59" i="42" l="1"/>
  <c r="U59" i="42"/>
  <c r="S67" i="42"/>
  <c r="I67" i="42"/>
  <c r="V67" i="42"/>
  <c r="G59" i="42"/>
  <c r="P59" i="42"/>
  <c r="T59" i="42"/>
  <c r="J59" i="42"/>
  <c r="T67" i="42"/>
  <c r="K67" i="42"/>
  <c r="H67" i="42"/>
  <c r="U67" i="42"/>
  <c r="M67" i="42"/>
  <c r="J67" i="42"/>
  <c r="S59" i="42"/>
  <c r="G67" i="42"/>
  <c r="N59" i="42"/>
  <c r="I59" i="42"/>
  <c r="K59" i="42"/>
  <c r="L59" i="42"/>
  <c r="W59" i="42"/>
  <c r="W67" i="42"/>
  <c r="Q59" i="42"/>
  <c r="R59" i="42"/>
  <c r="P67" i="42"/>
  <c r="N67" i="42"/>
  <c r="Q67" i="42"/>
  <c r="H59" i="42"/>
  <c r="R67" i="42"/>
  <c r="L67" i="42"/>
  <c r="M59" i="42"/>
  <c r="H31" i="22"/>
  <c r="D23" i="45" l="1"/>
  <c r="Z16" i="47" l="1"/>
  <c r="AF21" i="17" l="1"/>
  <c r="AB20" i="22" l="1"/>
  <c r="AB45" i="22" s="1"/>
  <c r="AB28" i="22"/>
  <c r="AB63" i="22" s="1"/>
  <c r="AB34" i="22"/>
  <c r="AA72" i="42" s="1"/>
  <c r="AB58" i="22" l="1"/>
  <c r="AB55" i="22"/>
  <c r="AB54" i="22"/>
  <c r="AB57" i="22"/>
  <c r="AB53" i="22"/>
  <c r="AB52" i="22"/>
  <c r="AB70" i="22"/>
  <c r="AB68" i="22"/>
  <c r="AB60" i="22"/>
  <c r="AB67" i="22"/>
  <c r="AB59" i="22"/>
  <c r="AB51" i="22"/>
  <c r="AB50" i="22"/>
  <c r="AB62" i="22"/>
  <c r="AB49" i="22"/>
  <c r="AB69" i="22"/>
  <c r="AB61" i="22"/>
  <c r="AB66" i="22"/>
  <c r="AB65" i="22"/>
  <c r="AB72" i="22"/>
  <c r="AB64" i="22"/>
  <c r="AB56" i="22"/>
  <c r="AB48" i="22"/>
  <c r="AB71" i="22"/>
  <c r="AB47" i="22"/>
  <c r="AB46" i="22"/>
  <c r="AD24" i="18"/>
  <c r="AD25" i="18"/>
  <c r="AD26" i="18"/>
  <c r="AD27" i="18"/>
  <c r="AD28" i="18"/>
  <c r="AD29" i="18"/>
  <c r="AA58" i="42" l="1"/>
  <c r="AA66" i="42"/>
  <c r="U225" i="45"/>
  <c r="V225" i="45"/>
  <c r="U223" i="45"/>
  <c r="V223" i="45"/>
  <c r="S225" i="45"/>
  <c r="T225" i="45"/>
  <c r="S223" i="45"/>
  <c r="T223" i="45"/>
  <c r="U147" i="45"/>
  <c r="U148" i="45"/>
  <c r="U149" i="45"/>
  <c r="U150" i="45"/>
  <c r="U151" i="45"/>
  <c r="U152" i="45"/>
  <c r="U153" i="45"/>
  <c r="U154" i="45"/>
  <c r="U155" i="45"/>
  <c r="U156" i="45"/>
  <c r="U157" i="45"/>
  <c r="U158" i="45"/>
  <c r="U159" i="45"/>
  <c r="U160" i="45"/>
  <c r="U161" i="45"/>
  <c r="U146" i="45"/>
  <c r="V146" i="45"/>
  <c r="S155" i="45"/>
  <c r="S156" i="45"/>
  <c r="S157" i="45"/>
  <c r="S158" i="45"/>
  <c r="S159" i="45"/>
  <c r="S160" i="45"/>
  <c r="S161" i="45"/>
  <c r="S147" i="45"/>
  <c r="S148" i="45"/>
  <c r="S149" i="45"/>
  <c r="S150" i="45"/>
  <c r="S151" i="45"/>
  <c r="S152" i="45"/>
  <c r="S153" i="45"/>
  <c r="S154" i="45"/>
  <c r="S146" i="45"/>
  <c r="T146" i="45"/>
  <c r="AB16" i="47"/>
  <c r="AB17" i="21"/>
  <c r="AB18" i="21" s="1"/>
  <c r="Z18" i="21"/>
  <c r="Z17" i="21"/>
  <c r="AB21" i="17"/>
  <c r="AA21" i="17"/>
  <c r="Z21" i="17"/>
  <c r="AB24" i="18"/>
  <c r="AB25" i="18"/>
  <c r="AB26" i="18"/>
  <c r="AB27" i="18"/>
  <c r="AB28" i="18"/>
  <c r="AB31" i="22" s="1"/>
  <c r="AA69" i="42" s="1"/>
  <c r="AB29" i="18"/>
  <c r="Z28" i="18"/>
  <c r="Z31" i="22" s="1"/>
  <c r="Y69" i="42" s="1"/>
  <c r="Z29" i="18"/>
  <c r="AB18" i="20"/>
  <c r="AB19" i="20" s="1"/>
  <c r="Z18" i="20"/>
  <c r="Z19" i="20" s="1"/>
  <c r="W146" i="45"/>
  <c r="BC17" i="21"/>
  <c r="BC18" i="21" s="1"/>
  <c r="AK17" i="21"/>
  <c r="AK18" i="21" s="1"/>
  <c r="AD17" i="21"/>
  <c r="AD18" i="21" s="1"/>
  <c r="AD21" i="17"/>
  <c r="Z17" i="22" l="1"/>
  <c r="Y55" i="42" s="1"/>
  <c r="Z25" i="22"/>
  <c r="Y63" i="42" s="1"/>
  <c r="AB17" i="22"/>
  <c r="AA55" i="42" s="1"/>
  <c r="AB25" i="22"/>
  <c r="AA63" i="42" s="1"/>
  <c r="BB26" i="22"/>
  <c r="BB18" i="22"/>
  <c r="BB32" i="22"/>
  <c r="BD32" i="22"/>
  <c r="BD26" i="22"/>
  <c r="BD18" i="22"/>
  <c r="BC56" i="42" s="1"/>
  <c r="Z18" i="22"/>
  <c r="Y56" i="42" s="1"/>
  <c r="Z26" i="22"/>
  <c r="Y64" i="42" s="1"/>
  <c r="Z32" i="22"/>
  <c r="AB18" i="22"/>
  <c r="AA56" i="42" s="1"/>
  <c r="AB26" i="22"/>
  <c r="AA64" i="42" s="1"/>
  <c r="AB32" i="22"/>
  <c r="Z23" i="22"/>
  <c r="Y61" i="42" s="1"/>
  <c r="Z15" i="22"/>
  <c r="AB15" i="22"/>
  <c r="AB23" i="22"/>
  <c r="AA61" i="42" s="1"/>
  <c r="T171" i="45"/>
  <c r="S196" i="45" s="1"/>
  <c r="S171" i="45"/>
  <c r="V171" i="45"/>
  <c r="U196" i="45" s="1"/>
  <c r="U171" i="45"/>
  <c r="BE25" i="22"/>
  <c r="BD63" i="42" s="1"/>
  <c r="BE31" i="22"/>
  <c r="AY15" i="22"/>
  <c r="BB23" i="22"/>
  <c r="BF18" i="20"/>
  <c r="AD18" i="20"/>
  <c r="X223" i="45"/>
  <c r="Y223" i="45"/>
  <c r="Z223" i="45"/>
  <c r="AA223" i="45"/>
  <c r="AB223" i="45"/>
  <c r="AD223" i="45"/>
  <c r="AE223" i="45"/>
  <c r="AH223" i="45"/>
  <c r="AI223" i="45"/>
  <c r="AJ223" i="45"/>
  <c r="AK223" i="45"/>
  <c r="AL223" i="45"/>
  <c r="AM223" i="45"/>
  <c r="AN223" i="45"/>
  <c r="AO223" i="45"/>
  <c r="AP223" i="45"/>
  <c r="AQ223" i="45"/>
  <c r="AR223" i="45"/>
  <c r="AS223" i="45"/>
  <c r="AT223" i="45"/>
  <c r="AU223" i="45"/>
  <c r="AV223" i="45"/>
  <c r="AW223" i="45"/>
  <c r="AX223" i="45"/>
  <c r="AY223" i="45"/>
  <c r="AA224" i="45"/>
  <c r="AB224" i="45"/>
  <c r="AC224" i="45"/>
  <c r="AD224" i="45"/>
  <c r="AE224" i="45"/>
  <c r="AH224" i="45"/>
  <c r="AI224" i="45"/>
  <c r="AJ224" i="45"/>
  <c r="AK224" i="45"/>
  <c r="AL224" i="45"/>
  <c r="AM224" i="45"/>
  <c r="AN224" i="45"/>
  <c r="AO224" i="45"/>
  <c r="AP224" i="45"/>
  <c r="AQ224" i="45"/>
  <c r="AR224" i="45"/>
  <c r="AS224" i="45"/>
  <c r="AT224" i="45"/>
  <c r="AU224" i="45"/>
  <c r="AV224" i="45"/>
  <c r="AW224" i="45"/>
  <c r="AX224" i="45"/>
  <c r="AY224" i="45"/>
  <c r="X225" i="45"/>
  <c r="Y225" i="45"/>
  <c r="Z225" i="45"/>
  <c r="AA225" i="45"/>
  <c r="AB225" i="45"/>
  <c r="AC225" i="45"/>
  <c r="AD225" i="45"/>
  <c r="AE225" i="45"/>
  <c r="AH225" i="45"/>
  <c r="AI225" i="45"/>
  <c r="AJ225" i="45"/>
  <c r="AK225" i="45"/>
  <c r="AL225" i="45"/>
  <c r="AM225" i="45"/>
  <c r="AN225" i="45"/>
  <c r="AO225" i="45"/>
  <c r="AP225" i="45"/>
  <c r="AQ225" i="45"/>
  <c r="AR225" i="45"/>
  <c r="AS225" i="45"/>
  <c r="AT225" i="45"/>
  <c r="AU225" i="45"/>
  <c r="AV225" i="45"/>
  <c r="AW225" i="45"/>
  <c r="AX225" i="45"/>
  <c r="AY225" i="45"/>
  <c r="W223" i="45"/>
  <c r="W225" i="45"/>
  <c r="K225" i="45"/>
  <c r="L225" i="45"/>
  <c r="M225" i="45"/>
  <c r="N225" i="45"/>
  <c r="O225" i="45"/>
  <c r="P225" i="45"/>
  <c r="Q225" i="45"/>
  <c r="J225" i="45"/>
  <c r="E225" i="45"/>
  <c r="F225" i="45"/>
  <c r="G225" i="45"/>
  <c r="H225" i="45"/>
  <c r="D225" i="45"/>
  <c r="K223" i="45"/>
  <c r="L223" i="45"/>
  <c r="M223" i="45"/>
  <c r="N223" i="45"/>
  <c r="O223" i="45"/>
  <c r="P223" i="45"/>
  <c r="Q223" i="45"/>
  <c r="J223" i="45"/>
  <c r="E223" i="45"/>
  <c r="F223" i="45"/>
  <c r="G223" i="45"/>
  <c r="H223" i="45"/>
  <c r="D223" i="45"/>
  <c r="X146" i="45"/>
  <c r="X171" i="45" s="1"/>
  <c r="Y146" i="45"/>
  <c r="Y171" i="45" s="1"/>
  <c r="Z146" i="45"/>
  <c r="Z171" i="45" s="1"/>
  <c r="Z196" i="45" s="1"/>
  <c r="AA146" i="45"/>
  <c r="AA171" i="45" s="1"/>
  <c r="AB146" i="45"/>
  <c r="AB171" i="45" s="1"/>
  <c r="AC146" i="45"/>
  <c r="AC171" i="45" s="1"/>
  <c r="AD146" i="45"/>
  <c r="AD171" i="45" s="1"/>
  <c r="AD196" i="45" s="1"/>
  <c r="AE146" i="45"/>
  <c r="AG171" i="45"/>
  <c r="AH146" i="45"/>
  <c r="AH171" i="45" s="1"/>
  <c r="AI146" i="45"/>
  <c r="AJ146" i="45"/>
  <c r="AJ171" i="45" s="1"/>
  <c r="AK146" i="45"/>
  <c r="AK171" i="45" s="1"/>
  <c r="AL146" i="45"/>
  <c r="AL171" i="45" s="1"/>
  <c r="AL196" i="45" s="1"/>
  <c r="AM146" i="45"/>
  <c r="AM171" i="45" s="1"/>
  <c r="AN146" i="45"/>
  <c r="AN171" i="45" s="1"/>
  <c r="AO146" i="45"/>
  <c r="AO171" i="45" s="1"/>
  <c r="AP146" i="45"/>
  <c r="AQ146" i="45"/>
  <c r="AQ171" i="45" s="1"/>
  <c r="AR146" i="45"/>
  <c r="AR171" i="45" s="1"/>
  <c r="AS146" i="45"/>
  <c r="AS171" i="45" s="1"/>
  <c r="AT146" i="45"/>
  <c r="AT171" i="45" s="1"/>
  <c r="AT196" i="45" s="1"/>
  <c r="AU146" i="45"/>
  <c r="AV146" i="45"/>
  <c r="AV171" i="45" s="1"/>
  <c r="AW146" i="45"/>
  <c r="AW171" i="45" s="1"/>
  <c r="AX146" i="45"/>
  <c r="AX171" i="45" s="1"/>
  <c r="AX196" i="45" s="1"/>
  <c r="AY146" i="45"/>
  <c r="AY171" i="45" s="1"/>
  <c r="V147" i="45"/>
  <c r="V172" i="45" s="1"/>
  <c r="W147" i="45"/>
  <c r="W172" i="45" s="1"/>
  <c r="X147" i="45"/>
  <c r="X172" i="45" s="1"/>
  <c r="Y147" i="45"/>
  <c r="Z147" i="45"/>
  <c r="Z172" i="45" s="1"/>
  <c r="Z197" i="45" s="1"/>
  <c r="AA147" i="45"/>
  <c r="AA172" i="45" s="1"/>
  <c r="AB147" i="45"/>
  <c r="AB172" i="45" s="1"/>
  <c r="AC147" i="45"/>
  <c r="AC172" i="45" s="1"/>
  <c r="AD147" i="45"/>
  <c r="AD172" i="45" s="1"/>
  <c r="AD197" i="45" s="1"/>
  <c r="AE147" i="45"/>
  <c r="AE172" i="45" s="1"/>
  <c r="AF172" i="45"/>
  <c r="AG172" i="45"/>
  <c r="AH147" i="45"/>
  <c r="AH172" i="45" s="1"/>
  <c r="AH197" i="45" s="1"/>
  <c r="AI147" i="45"/>
  <c r="AI172" i="45" s="1"/>
  <c r="AJ147" i="45"/>
  <c r="AJ172" i="45" s="1"/>
  <c r="AK147" i="45"/>
  <c r="AK172" i="45" s="1"/>
  <c r="AL147" i="45"/>
  <c r="AL172" i="45" s="1"/>
  <c r="AM147" i="45"/>
  <c r="AM172" i="45" s="1"/>
  <c r="AN147" i="45"/>
  <c r="AN172" i="45" s="1"/>
  <c r="AO147" i="45"/>
  <c r="AP147" i="45"/>
  <c r="AP172" i="45" s="1"/>
  <c r="AP197" i="45" s="1"/>
  <c r="AQ147" i="45"/>
  <c r="AQ172" i="45" s="1"/>
  <c r="AR147" i="45"/>
  <c r="AS147" i="45"/>
  <c r="AT147" i="45"/>
  <c r="AT172" i="45" s="1"/>
  <c r="AU147" i="45"/>
  <c r="AU172" i="45" s="1"/>
  <c r="AV147" i="45"/>
  <c r="AV172" i="45" s="1"/>
  <c r="AW147" i="45"/>
  <c r="AW172" i="45" s="1"/>
  <c r="AX147" i="45"/>
  <c r="AX172" i="45" s="1"/>
  <c r="AX197" i="45" s="1"/>
  <c r="AY147" i="45"/>
  <c r="AY172" i="45" s="1"/>
  <c r="V148" i="45"/>
  <c r="W148" i="45"/>
  <c r="W173" i="45" s="1"/>
  <c r="X148" i="45"/>
  <c r="X173" i="45" s="1"/>
  <c r="Y148" i="45"/>
  <c r="Y173" i="45" s="1"/>
  <c r="Z148" i="45"/>
  <c r="Z173" i="45" s="1"/>
  <c r="AA148" i="45"/>
  <c r="AB148" i="45"/>
  <c r="AB173" i="45" s="1"/>
  <c r="AC148" i="45"/>
  <c r="AC173" i="45" s="1"/>
  <c r="AD148" i="45"/>
  <c r="AD173" i="45" s="1"/>
  <c r="AD198" i="45" s="1"/>
  <c r="AE148" i="45"/>
  <c r="AF173" i="45"/>
  <c r="AG173" i="45"/>
  <c r="AH148" i="45"/>
  <c r="AH173" i="45" s="1"/>
  <c r="AH198" i="45" s="1"/>
  <c r="AI148" i="45"/>
  <c r="AI173" i="45" s="1"/>
  <c r="AJ148" i="45"/>
  <c r="AJ173" i="45" s="1"/>
  <c r="AK148" i="45"/>
  <c r="AK173" i="45" s="1"/>
  <c r="AL148" i="45"/>
  <c r="AL173" i="45" s="1"/>
  <c r="AL198" i="45" s="1"/>
  <c r="AM148" i="45"/>
  <c r="AM173" i="45" s="1"/>
  <c r="AN148" i="45"/>
  <c r="AN173" i="45" s="1"/>
  <c r="AO148" i="45"/>
  <c r="AO173" i="45" s="1"/>
  <c r="AP148" i="45"/>
  <c r="AP173" i="45" s="1"/>
  <c r="AQ148" i="45"/>
  <c r="AQ173" i="45" s="1"/>
  <c r="AR148" i="45"/>
  <c r="AR173" i="45" s="1"/>
  <c r="AS148" i="45"/>
  <c r="AS173" i="45" s="1"/>
  <c r="AT148" i="45"/>
  <c r="AT173" i="45" s="1"/>
  <c r="AT198" i="45" s="1"/>
  <c r="AU148" i="45"/>
  <c r="AV148" i="45"/>
  <c r="AV173" i="45" s="1"/>
  <c r="AW148" i="45"/>
  <c r="AW173" i="45" s="1"/>
  <c r="AX148" i="45"/>
  <c r="AX173" i="45" s="1"/>
  <c r="AY148" i="45"/>
  <c r="AY173" i="45" s="1"/>
  <c r="V149" i="45"/>
  <c r="V174" i="45" s="1"/>
  <c r="W149" i="45"/>
  <c r="W174" i="45" s="1"/>
  <c r="X149" i="45"/>
  <c r="X174" i="45" s="1"/>
  <c r="X199" i="45" s="1"/>
  <c r="Y149" i="45"/>
  <c r="Y174" i="45" s="1"/>
  <c r="Z149" i="45"/>
  <c r="Z174" i="45" s="1"/>
  <c r="Z199" i="45" s="1"/>
  <c r="AA149" i="45"/>
  <c r="AA174" i="45" s="1"/>
  <c r="AB149" i="45"/>
  <c r="AB174" i="45" s="1"/>
  <c r="AC149" i="45"/>
  <c r="AC174" i="45" s="1"/>
  <c r="AD149" i="45"/>
  <c r="AD174" i="45" s="1"/>
  <c r="AE149" i="45"/>
  <c r="AE174" i="45" s="1"/>
  <c r="AF174" i="45"/>
  <c r="AH149" i="45"/>
  <c r="AH174" i="45" s="1"/>
  <c r="AH199" i="45" s="1"/>
  <c r="AI149" i="45"/>
  <c r="AI174" i="45" s="1"/>
  <c r="AJ149" i="45"/>
  <c r="AJ174" i="45" s="1"/>
  <c r="AK149" i="45"/>
  <c r="AL149" i="45"/>
  <c r="AL174" i="45" s="1"/>
  <c r="AM149" i="45"/>
  <c r="AM174" i="45" s="1"/>
  <c r="AN149" i="45"/>
  <c r="AN174" i="45" s="1"/>
  <c r="AO149" i="45"/>
  <c r="AP149" i="45"/>
  <c r="AP174" i="45" s="1"/>
  <c r="AQ149" i="45"/>
  <c r="AQ174" i="45" s="1"/>
  <c r="AR149" i="45"/>
  <c r="AR174" i="45" s="1"/>
  <c r="AS149" i="45"/>
  <c r="AS174" i="45" s="1"/>
  <c r="AT149" i="45"/>
  <c r="AT174" i="45" s="1"/>
  <c r="AU149" i="45"/>
  <c r="AU174" i="45" s="1"/>
  <c r="AV149" i="45"/>
  <c r="AV174" i="45" s="1"/>
  <c r="AW149" i="45"/>
  <c r="AX149" i="45"/>
  <c r="AX174" i="45" s="1"/>
  <c r="AY149" i="45"/>
  <c r="AY174" i="45" s="1"/>
  <c r="V150" i="45"/>
  <c r="W150" i="45"/>
  <c r="W175" i="45" s="1"/>
  <c r="X150" i="45"/>
  <c r="X175" i="45" s="1"/>
  <c r="X200" i="45" s="1"/>
  <c r="Y150" i="45"/>
  <c r="Y175" i="45" s="1"/>
  <c r="Z150" i="45"/>
  <c r="Z175" i="45" s="1"/>
  <c r="AA150" i="45"/>
  <c r="AB150" i="45"/>
  <c r="AB175" i="45" s="1"/>
  <c r="AC150" i="45"/>
  <c r="AC175" i="45" s="1"/>
  <c r="AD150" i="45"/>
  <c r="AD175" i="45" s="1"/>
  <c r="AE150" i="45"/>
  <c r="AE175" i="45" s="1"/>
  <c r="AF175" i="45"/>
  <c r="AG175" i="45"/>
  <c r="AH150" i="45"/>
  <c r="AH175" i="45" s="1"/>
  <c r="AI150" i="45"/>
  <c r="AI175" i="45" s="1"/>
  <c r="AJ150" i="45"/>
  <c r="AJ175" i="45" s="1"/>
  <c r="AK150" i="45"/>
  <c r="AK175" i="45" s="1"/>
  <c r="AL150" i="45"/>
  <c r="AL175" i="45" s="1"/>
  <c r="AM150" i="45"/>
  <c r="AN150" i="45"/>
  <c r="AN175" i="45" s="1"/>
  <c r="AO150" i="45"/>
  <c r="AO175" i="45" s="1"/>
  <c r="AP150" i="45"/>
  <c r="AP175" i="45" s="1"/>
  <c r="AP200" i="45" s="1"/>
  <c r="AQ150" i="45"/>
  <c r="AQ175" i="45" s="1"/>
  <c r="AR150" i="45"/>
  <c r="AR175" i="45" s="1"/>
  <c r="AS150" i="45"/>
  <c r="AS175" i="45" s="1"/>
  <c r="AT150" i="45"/>
  <c r="AT175" i="45" s="1"/>
  <c r="AU150" i="45"/>
  <c r="AU175" i="45" s="1"/>
  <c r="AV150" i="45"/>
  <c r="AV175" i="45" s="1"/>
  <c r="AW150" i="45"/>
  <c r="AW175" i="45" s="1"/>
  <c r="AX150" i="45"/>
  <c r="AY150" i="45"/>
  <c r="AY175" i="45" s="1"/>
  <c r="V151" i="45"/>
  <c r="W151" i="45"/>
  <c r="W176" i="45" s="1"/>
  <c r="X151" i="45"/>
  <c r="X176" i="45" s="1"/>
  <c r="Y151" i="45"/>
  <c r="Z151" i="45"/>
  <c r="Z176" i="45" s="1"/>
  <c r="AA151" i="45"/>
  <c r="AA176" i="45" s="1"/>
  <c r="AB151" i="45"/>
  <c r="AB176" i="45" s="1"/>
  <c r="AC151" i="45"/>
  <c r="AD151" i="45"/>
  <c r="AD176" i="45" s="1"/>
  <c r="AE151" i="45"/>
  <c r="AE176" i="45" s="1"/>
  <c r="AF176" i="45"/>
  <c r="AH151" i="45"/>
  <c r="AH176" i="45" s="1"/>
  <c r="AI151" i="45"/>
  <c r="AI176" i="45" s="1"/>
  <c r="AJ151" i="45"/>
  <c r="AJ176" i="45" s="1"/>
  <c r="AK151" i="45"/>
  <c r="AL151" i="45"/>
  <c r="AL176" i="45" s="1"/>
  <c r="AM151" i="45"/>
  <c r="AM176" i="45" s="1"/>
  <c r="AN151" i="45"/>
  <c r="AN176" i="45" s="1"/>
  <c r="AO151" i="45"/>
  <c r="AO176" i="45" s="1"/>
  <c r="AP151" i="45"/>
  <c r="AP176" i="45" s="1"/>
  <c r="AQ151" i="45"/>
  <c r="AQ176" i="45" s="1"/>
  <c r="AR151" i="45"/>
  <c r="AR176" i="45" s="1"/>
  <c r="AS151" i="45"/>
  <c r="AS176" i="45" s="1"/>
  <c r="AT151" i="45"/>
  <c r="AT176" i="45" s="1"/>
  <c r="AU151" i="45"/>
  <c r="AU176" i="45" s="1"/>
  <c r="AV151" i="45"/>
  <c r="AV176" i="45" s="1"/>
  <c r="AW151" i="45"/>
  <c r="AX151" i="45"/>
  <c r="AX176" i="45" s="1"/>
  <c r="AY151" i="45"/>
  <c r="AY176" i="45" s="1"/>
  <c r="V152" i="45"/>
  <c r="W152" i="45"/>
  <c r="W177" i="45" s="1"/>
  <c r="X152" i="45"/>
  <c r="X177" i="45" s="1"/>
  <c r="Y152" i="45"/>
  <c r="Y177" i="45" s="1"/>
  <c r="Z152" i="45"/>
  <c r="Z177" i="45" s="1"/>
  <c r="AA152" i="45"/>
  <c r="AA177" i="45" s="1"/>
  <c r="AB152" i="45"/>
  <c r="AB177" i="45" s="1"/>
  <c r="AC152" i="45"/>
  <c r="AC177" i="45" s="1"/>
  <c r="AD152" i="45"/>
  <c r="AD177" i="45" s="1"/>
  <c r="AD202" i="45" s="1"/>
  <c r="AE152" i="45"/>
  <c r="AF177" i="45"/>
  <c r="AG177" i="45"/>
  <c r="AH152" i="45"/>
  <c r="AH177" i="45" s="1"/>
  <c r="AI152" i="45"/>
  <c r="AJ152" i="45"/>
  <c r="AJ177" i="45" s="1"/>
  <c r="AK152" i="45"/>
  <c r="AK177" i="45" s="1"/>
  <c r="AL152" i="45"/>
  <c r="AL177" i="45" s="1"/>
  <c r="AL202" i="45" s="1"/>
  <c r="AM152" i="45"/>
  <c r="AN152" i="45"/>
  <c r="AN177" i="45" s="1"/>
  <c r="AO152" i="45"/>
  <c r="AO177" i="45" s="1"/>
  <c r="AP152" i="45"/>
  <c r="AP177" i="45" s="1"/>
  <c r="AQ152" i="45"/>
  <c r="AQ177" i="45" s="1"/>
  <c r="AR152" i="45"/>
  <c r="AR177" i="45" s="1"/>
  <c r="AS152" i="45"/>
  <c r="AS177" i="45" s="1"/>
  <c r="AT152" i="45"/>
  <c r="AT177" i="45" s="1"/>
  <c r="AT202" i="45" s="1"/>
  <c r="AU152" i="45"/>
  <c r="AV152" i="45"/>
  <c r="AV177" i="45" s="1"/>
  <c r="AW152" i="45"/>
  <c r="AW177" i="45" s="1"/>
  <c r="AX152" i="45"/>
  <c r="AX177" i="45" s="1"/>
  <c r="AY152" i="45"/>
  <c r="V153" i="45"/>
  <c r="W153" i="45"/>
  <c r="W178" i="45" s="1"/>
  <c r="X153" i="45"/>
  <c r="X178" i="45" s="1"/>
  <c r="X203" i="45" s="1"/>
  <c r="Y153" i="45"/>
  <c r="Z153" i="45"/>
  <c r="Z178" i="45" s="1"/>
  <c r="AA153" i="45"/>
  <c r="AA178" i="45" s="1"/>
  <c r="AB153" i="45"/>
  <c r="AB178" i="45" s="1"/>
  <c r="AC153" i="45"/>
  <c r="AD153" i="45"/>
  <c r="AD178" i="45" s="1"/>
  <c r="AD203" i="45" s="1"/>
  <c r="AE153" i="45"/>
  <c r="AE178" i="45" s="1"/>
  <c r="AF178" i="45"/>
  <c r="AH153" i="45"/>
  <c r="AH178" i="45" s="1"/>
  <c r="AI153" i="45"/>
  <c r="AI178" i="45" s="1"/>
  <c r="AJ153" i="45"/>
  <c r="AJ178" i="45" s="1"/>
  <c r="AK153" i="45"/>
  <c r="AK178" i="45" s="1"/>
  <c r="AL153" i="45"/>
  <c r="AL178" i="45" s="1"/>
  <c r="AL203" i="45" s="1"/>
  <c r="AM153" i="45"/>
  <c r="AM178" i="45" s="1"/>
  <c r="AN153" i="45"/>
  <c r="AO153" i="45"/>
  <c r="AP153" i="45"/>
  <c r="AP178" i="45" s="1"/>
  <c r="AQ153" i="45"/>
  <c r="AQ178" i="45" s="1"/>
  <c r="AR153" i="45"/>
  <c r="AR178" i="45" s="1"/>
  <c r="AS153" i="45"/>
  <c r="AS178" i="45" s="1"/>
  <c r="AT153" i="45"/>
  <c r="AT178" i="45" s="1"/>
  <c r="AU153" i="45"/>
  <c r="AU178" i="45" s="1"/>
  <c r="AV153" i="45"/>
  <c r="AV178" i="45" s="1"/>
  <c r="AW153" i="45"/>
  <c r="AX153" i="45"/>
  <c r="AX178" i="45" s="1"/>
  <c r="AY153" i="45"/>
  <c r="AY178" i="45" s="1"/>
  <c r="V154" i="45"/>
  <c r="W154" i="45"/>
  <c r="W179" i="45" s="1"/>
  <c r="X154" i="45"/>
  <c r="X179" i="45" s="1"/>
  <c r="Y154" i="45"/>
  <c r="Y179" i="45" s="1"/>
  <c r="Z154" i="45"/>
  <c r="Z179" i="45" s="1"/>
  <c r="AA154" i="45"/>
  <c r="AB154" i="45"/>
  <c r="AB179" i="45" s="1"/>
  <c r="AC154" i="45"/>
  <c r="AD154" i="45"/>
  <c r="AD179" i="45" s="1"/>
  <c r="AE154" i="45"/>
  <c r="AE179" i="45" s="1"/>
  <c r="AF179" i="45"/>
  <c r="AG179" i="45"/>
  <c r="AH154" i="45"/>
  <c r="AH179" i="45" s="1"/>
  <c r="AI154" i="45"/>
  <c r="AJ154" i="45"/>
  <c r="AJ179" i="45" s="1"/>
  <c r="AK154" i="45"/>
  <c r="AL154" i="45"/>
  <c r="AL179" i="45" s="1"/>
  <c r="AM154" i="45"/>
  <c r="AN154" i="45"/>
  <c r="AN179" i="45" s="1"/>
  <c r="AO154" i="45"/>
  <c r="AO179" i="45" s="1"/>
  <c r="AP154" i="45"/>
  <c r="AP179" i="45" s="1"/>
  <c r="AQ154" i="45"/>
  <c r="AR154" i="45"/>
  <c r="AS154" i="45"/>
  <c r="AT154" i="45"/>
  <c r="AT179" i="45" s="1"/>
  <c r="AU154" i="45"/>
  <c r="AV154" i="45"/>
  <c r="AV179" i="45" s="1"/>
  <c r="AW154" i="45"/>
  <c r="AW179" i="45" s="1"/>
  <c r="AX154" i="45"/>
  <c r="AX179" i="45" s="1"/>
  <c r="AY154" i="45"/>
  <c r="V155" i="45"/>
  <c r="W155" i="45"/>
  <c r="X155" i="45"/>
  <c r="X180" i="45" s="1"/>
  <c r="Y155" i="45"/>
  <c r="Z155" i="45"/>
  <c r="Z180" i="45" s="1"/>
  <c r="AA155" i="45"/>
  <c r="AA180" i="45" s="1"/>
  <c r="AB155" i="45"/>
  <c r="AB180" i="45" s="1"/>
  <c r="AC155" i="45"/>
  <c r="AD155" i="45"/>
  <c r="AE155" i="45"/>
  <c r="AF180" i="45"/>
  <c r="AH155" i="45"/>
  <c r="AH180" i="45" s="1"/>
  <c r="AI155" i="45"/>
  <c r="AI180" i="45" s="1"/>
  <c r="AJ155" i="45"/>
  <c r="AJ180" i="45" s="1"/>
  <c r="AK155" i="45"/>
  <c r="AL155" i="45"/>
  <c r="AM155" i="45"/>
  <c r="AN155" i="45"/>
  <c r="AN180" i="45" s="1"/>
  <c r="AO155" i="45"/>
  <c r="AP155" i="45"/>
  <c r="AP180" i="45" s="1"/>
  <c r="AQ155" i="45"/>
  <c r="AQ180" i="45" s="1"/>
  <c r="AR155" i="45"/>
  <c r="AR180" i="45" s="1"/>
  <c r="AS155" i="45"/>
  <c r="AT155" i="45"/>
  <c r="AU155" i="45"/>
  <c r="AV155" i="45"/>
  <c r="AV180" i="45" s="1"/>
  <c r="AW155" i="45"/>
  <c r="AX155" i="45"/>
  <c r="AX180" i="45" s="1"/>
  <c r="AY155" i="45"/>
  <c r="AY180" i="45" s="1"/>
  <c r="V156" i="45"/>
  <c r="W156" i="45"/>
  <c r="W181" i="45" s="1"/>
  <c r="X156" i="45"/>
  <c r="Y156" i="45"/>
  <c r="Z156" i="45"/>
  <c r="Z181" i="45" s="1"/>
  <c r="AA156" i="45"/>
  <c r="AB156" i="45"/>
  <c r="AB181" i="45" s="1"/>
  <c r="AC156" i="45"/>
  <c r="AC181" i="45" s="1"/>
  <c r="AD156" i="45"/>
  <c r="AD181" i="45" s="1"/>
  <c r="AE156" i="45"/>
  <c r="AF181" i="45"/>
  <c r="AH156" i="45"/>
  <c r="AH181" i="45" s="1"/>
  <c r="AI156" i="45"/>
  <c r="AJ156" i="45"/>
  <c r="AJ181" i="45" s="1"/>
  <c r="AK156" i="45"/>
  <c r="AK181" i="45" s="1"/>
  <c r="AL156" i="45"/>
  <c r="AL181" i="45" s="1"/>
  <c r="AM156" i="45"/>
  <c r="AN156" i="45"/>
  <c r="AN181" i="45" s="1"/>
  <c r="AO156" i="45"/>
  <c r="AP156" i="45"/>
  <c r="AP181" i="45" s="1"/>
  <c r="AQ156" i="45"/>
  <c r="AR156" i="45"/>
  <c r="AR181" i="45" s="1"/>
  <c r="AS156" i="45"/>
  <c r="AS181" i="45" s="1"/>
  <c r="AT156" i="45"/>
  <c r="AT181" i="45" s="1"/>
  <c r="AU156" i="45"/>
  <c r="AV156" i="45"/>
  <c r="AW156" i="45"/>
  <c r="AX156" i="45"/>
  <c r="AX181" i="45" s="1"/>
  <c r="AY156" i="45"/>
  <c r="V157" i="45"/>
  <c r="V182" i="45" s="1"/>
  <c r="W157" i="45"/>
  <c r="W182" i="45" s="1"/>
  <c r="X157" i="45"/>
  <c r="X182" i="45" s="1"/>
  <c r="Y157" i="45"/>
  <c r="Z157" i="45"/>
  <c r="AA157" i="45"/>
  <c r="AB157" i="45"/>
  <c r="AB182" i="45" s="1"/>
  <c r="AC157" i="45"/>
  <c r="AD157" i="45"/>
  <c r="AD182" i="45" s="1"/>
  <c r="AE157" i="45"/>
  <c r="AE182" i="45" s="1"/>
  <c r="AF182" i="45"/>
  <c r="AH157" i="45"/>
  <c r="AI157" i="45"/>
  <c r="AJ157" i="45"/>
  <c r="AJ182" i="45" s="1"/>
  <c r="AK157" i="45"/>
  <c r="AL157" i="45"/>
  <c r="AL182" i="45" s="1"/>
  <c r="AM157" i="45"/>
  <c r="AM182" i="45" s="1"/>
  <c r="AN157" i="45"/>
  <c r="AN182" i="45" s="1"/>
  <c r="AO157" i="45"/>
  <c r="AP157" i="45"/>
  <c r="AQ157" i="45"/>
  <c r="AR157" i="45"/>
  <c r="AR182" i="45" s="1"/>
  <c r="AS157" i="45"/>
  <c r="AT157" i="45"/>
  <c r="AT182" i="45" s="1"/>
  <c r="AU157" i="45"/>
  <c r="AU182" i="45" s="1"/>
  <c r="AV157" i="45"/>
  <c r="AV182" i="45" s="1"/>
  <c r="AW157" i="45"/>
  <c r="AX157" i="45"/>
  <c r="AY157" i="45"/>
  <c r="V158" i="45"/>
  <c r="V183" i="45" s="1"/>
  <c r="W158" i="45"/>
  <c r="W183" i="45" s="1"/>
  <c r="X158" i="45"/>
  <c r="X183" i="45" s="1"/>
  <c r="Y158" i="45"/>
  <c r="Y183" i="45" s="1"/>
  <c r="Z158" i="45"/>
  <c r="Z183" i="45" s="1"/>
  <c r="AA158" i="45"/>
  <c r="AB158" i="45"/>
  <c r="AC158" i="45"/>
  <c r="AD158" i="45"/>
  <c r="AD183" i="45" s="1"/>
  <c r="AE158" i="45"/>
  <c r="AF183" i="45"/>
  <c r="AG183" i="45"/>
  <c r="AH158" i="45"/>
  <c r="AH183" i="45" s="1"/>
  <c r="AI158" i="45"/>
  <c r="AJ158" i="45"/>
  <c r="AJ183" i="45" s="1"/>
  <c r="AK158" i="45"/>
  <c r="AL158" i="45"/>
  <c r="AL183" i="45" s="1"/>
  <c r="AM158" i="45"/>
  <c r="AM183" i="45" s="1"/>
  <c r="AN158" i="45"/>
  <c r="AN183" i="45" s="1"/>
  <c r="AO158" i="45"/>
  <c r="AO183" i="45" s="1"/>
  <c r="AP158" i="45"/>
  <c r="AP183" i="45" s="1"/>
  <c r="AQ158" i="45"/>
  <c r="AQ183" i="45" s="1"/>
  <c r="AR158" i="45"/>
  <c r="AR183" i="45" s="1"/>
  <c r="AS158" i="45"/>
  <c r="AT158" i="45"/>
  <c r="AT183" i="45" s="1"/>
  <c r="AU158" i="45"/>
  <c r="AV158" i="45"/>
  <c r="AV183" i="45" s="1"/>
  <c r="AW158" i="45"/>
  <c r="AW183" i="45" s="1"/>
  <c r="AX158" i="45"/>
  <c r="AX183" i="45" s="1"/>
  <c r="AY158" i="45"/>
  <c r="V159" i="45"/>
  <c r="W159" i="45"/>
  <c r="X159" i="45"/>
  <c r="X184" i="45" s="1"/>
  <c r="Y159" i="45"/>
  <c r="Z159" i="45"/>
  <c r="Z184" i="45" s="1"/>
  <c r="AA159" i="45"/>
  <c r="AA184" i="45" s="1"/>
  <c r="AB159" i="45"/>
  <c r="AB184" i="45" s="1"/>
  <c r="AC159" i="45"/>
  <c r="AD159" i="45"/>
  <c r="AF184" i="45"/>
  <c r="AH159" i="45"/>
  <c r="AH184" i="45" s="1"/>
  <c r="AI159" i="45"/>
  <c r="AI184" i="45" s="1"/>
  <c r="AJ159" i="45"/>
  <c r="AJ184" i="45" s="1"/>
  <c r="AK159" i="45"/>
  <c r="AL159" i="45"/>
  <c r="AM159" i="45"/>
  <c r="AN159" i="45"/>
  <c r="AN184" i="45" s="1"/>
  <c r="AO159" i="45"/>
  <c r="AP159" i="45"/>
  <c r="AP184" i="45" s="1"/>
  <c r="AQ159" i="45"/>
  <c r="AQ184" i="45" s="1"/>
  <c r="AR159" i="45"/>
  <c r="AS159" i="45"/>
  <c r="AT159" i="45"/>
  <c r="AU159" i="45"/>
  <c r="AV159" i="45"/>
  <c r="AV184" i="45" s="1"/>
  <c r="AW159" i="45"/>
  <c r="AX159" i="45"/>
  <c r="AX184" i="45" s="1"/>
  <c r="AY159" i="45"/>
  <c r="AY184" i="45" s="1"/>
  <c r="V160" i="45"/>
  <c r="W160" i="45"/>
  <c r="W185" i="45" s="1"/>
  <c r="X160" i="45"/>
  <c r="Y160" i="45"/>
  <c r="Z160" i="45"/>
  <c r="Z185" i="45" s="1"/>
  <c r="AA160" i="45"/>
  <c r="AB160" i="45"/>
  <c r="AB185" i="45" s="1"/>
  <c r="AC160" i="45"/>
  <c r="AC185" i="45" s="1"/>
  <c r="AD160" i="45"/>
  <c r="AF185" i="45"/>
  <c r="AH160" i="45"/>
  <c r="AH185" i="45" s="1"/>
  <c r="AI160" i="45"/>
  <c r="AJ160" i="45"/>
  <c r="AJ185" i="45" s="1"/>
  <c r="AK160" i="45"/>
  <c r="AK185" i="45" s="1"/>
  <c r="AL160" i="45"/>
  <c r="AL185" i="45" s="1"/>
  <c r="AM160" i="45"/>
  <c r="AN160" i="45"/>
  <c r="AN185" i="45" s="1"/>
  <c r="AO160" i="45"/>
  <c r="AP160" i="45"/>
  <c r="AP185" i="45" s="1"/>
  <c r="AQ160" i="45"/>
  <c r="AR160" i="45"/>
  <c r="AR185" i="45" s="1"/>
  <c r="AS160" i="45"/>
  <c r="AS185" i="45" s="1"/>
  <c r="AT160" i="45"/>
  <c r="AT185" i="45" s="1"/>
  <c r="AU160" i="45"/>
  <c r="AV160" i="45"/>
  <c r="AW160" i="45"/>
  <c r="AX160" i="45"/>
  <c r="AX185" i="45" s="1"/>
  <c r="AY160" i="45"/>
  <c r="AY185" i="45" s="1"/>
  <c r="V161" i="45"/>
  <c r="V186" i="45" s="1"/>
  <c r="W161" i="45"/>
  <c r="W186" i="45" s="1"/>
  <c r="X161" i="45"/>
  <c r="X186" i="45" s="1"/>
  <c r="Y161" i="45"/>
  <c r="Y186" i="45" s="1"/>
  <c r="Z161" i="45"/>
  <c r="AA161" i="45"/>
  <c r="AB161" i="45"/>
  <c r="AB186" i="45" s="1"/>
  <c r="AC161" i="45"/>
  <c r="AD161" i="45"/>
  <c r="AD186" i="45" s="1"/>
  <c r="AE186" i="45"/>
  <c r="AF186" i="45"/>
  <c r="AH161" i="45"/>
  <c r="AI161" i="45"/>
  <c r="AJ161" i="45"/>
  <c r="AJ186" i="45" s="1"/>
  <c r="AK161" i="45"/>
  <c r="AK186" i="45" s="1"/>
  <c r="AL161" i="45"/>
  <c r="AL186" i="45" s="1"/>
  <c r="AM161" i="45"/>
  <c r="AM186" i="45" s="1"/>
  <c r="AN161" i="45"/>
  <c r="AN186" i="45" s="1"/>
  <c r="AO161" i="45"/>
  <c r="AP161" i="45"/>
  <c r="AQ161" i="45"/>
  <c r="AR161" i="45"/>
  <c r="AR186" i="45" s="1"/>
  <c r="AS161" i="45"/>
  <c r="AT161" i="45"/>
  <c r="AT186" i="45" s="1"/>
  <c r="AU161" i="45"/>
  <c r="AU186" i="45" s="1"/>
  <c r="AV161" i="45"/>
  <c r="AV186" i="45" s="1"/>
  <c r="AW161" i="45"/>
  <c r="AX161" i="45"/>
  <c r="AY161" i="45"/>
  <c r="T147" i="45"/>
  <c r="T148" i="45"/>
  <c r="T149" i="45"/>
  <c r="T174" i="45" s="1"/>
  <c r="T150" i="45"/>
  <c r="T175" i="45" s="1"/>
  <c r="T200" i="45" s="1"/>
  <c r="T151" i="45"/>
  <c r="T152" i="45"/>
  <c r="T153" i="45"/>
  <c r="T178" i="45" s="1"/>
  <c r="T154" i="45"/>
  <c r="T155" i="45"/>
  <c r="T156" i="45"/>
  <c r="T157" i="45"/>
  <c r="T182" i="45" s="1"/>
  <c r="T158" i="45"/>
  <c r="T159" i="45"/>
  <c r="T184" i="45" s="1"/>
  <c r="T209" i="45" s="1"/>
  <c r="T160" i="45"/>
  <c r="T185" i="45" s="1"/>
  <c r="T161" i="45"/>
  <c r="K146" i="45"/>
  <c r="K171" i="45" s="1"/>
  <c r="L146" i="45"/>
  <c r="L171" i="45" s="1"/>
  <c r="M146" i="45"/>
  <c r="M171" i="45" s="1"/>
  <c r="N146" i="45"/>
  <c r="N171" i="45" s="1"/>
  <c r="O146" i="45"/>
  <c r="O171" i="45" s="1"/>
  <c r="O196" i="45" s="1"/>
  <c r="P146" i="45"/>
  <c r="Q146" i="45"/>
  <c r="Q171" i="45" s="1"/>
  <c r="K147" i="45"/>
  <c r="L147" i="45"/>
  <c r="L172" i="45" s="1"/>
  <c r="M147" i="45"/>
  <c r="M172" i="45" s="1"/>
  <c r="N147" i="45"/>
  <c r="N172" i="45" s="1"/>
  <c r="O147" i="45"/>
  <c r="O172" i="45" s="1"/>
  <c r="P147" i="45"/>
  <c r="P172" i="45" s="1"/>
  <c r="P197" i="45" s="1"/>
  <c r="Q147" i="45"/>
  <c r="K148" i="45"/>
  <c r="L148" i="45"/>
  <c r="M148" i="45"/>
  <c r="M173" i="45" s="1"/>
  <c r="N148" i="45"/>
  <c r="N173" i="45" s="1"/>
  <c r="O148" i="45"/>
  <c r="O173" i="45" s="1"/>
  <c r="P148" i="45"/>
  <c r="P173" i="45" s="1"/>
  <c r="Q148" i="45"/>
  <c r="Q173" i="45" s="1"/>
  <c r="Q198" i="45" s="1"/>
  <c r="K149" i="45"/>
  <c r="L149" i="45"/>
  <c r="N149" i="45"/>
  <c r="N174" i="45" s="1"/>
  <c r="O149" i="45"/>
  <c r="O174" i="45" s="1"/>
  <c r="P149" i="45"/>
  <c r="P174" i="45" s="1"/>
  <c r="Q149" i="45"/>
  <c r="Q174" i="45" s="1"/>
  <c r="K150" i="45"/>
  <c r="L150" i="45"/>
  <c r="L175" i="45" s="1"/>
  <c r="M150" i="45"/>
  <c r="N150" i="45"/>
  <c r="O150" i="45"/>
  <c r="P150" i="45"/>
  <c r="P175" i="45" s="1"/>
  <c r="Q150" i="45"/>
  <c r="Q175" i="45" s="1"/>
  <c r="K151" i="45"/>
  <c r="K176" i="45" s="1"/>
  <c r="L151" i="45"/>
  <c r="L176" i="45" s="1"/>
  <c r="L201" i="45" s="1"/>
  <c r="M151" i="45"/>
  <c r="M176" i="45" s="1"/>
  <c r="N151" i="45"/>
  <c r="N176" i="45" s="1"/>
  <c r="O151" i="45"/>
  <c r="P151" i="45"/>
  <c r="Q151" i="45"/>
  <c r="K152" i="45"/>
  <c r="K177" i="45" s="1"/>
  <c r="L152" i="45"/>
  <c r="L177" i="45" s="1"/>
  <c r="M152" i="45"/>
  <c r="M177" i="45" s="1"/>
  <c r="N152" i="45"/>
  <c r="N177" i="45" s="1"/>
  <c r="O152" i="45"/>
  <c r="O177" i="45" s="1"/>
  <c r="P152" i="45"/>
  <c r="Q152" i="45"/>
  <c r="K153" i="45"/>
  <c r="K178" i="45" s="1"/>
  <c r="L153" i="45"/>
  <c r="L178" i="45" s="1"/>
  <c r="M153" i="45"/>
  <c r="M178" i="45" s="1"/>
  <c r="N153" i="45"/>
  <c r="N178" i="45" s="1"/>
  <c r="O153" i="45"/>
  <c r="O178" i="45" s="1"/>
  <c r="P153" i="45"/>
  <c r="P178" i="45" s="1"/>
  <c r="Q153" i="45"/>
  <c r="K154" i="45"/>
  <c r="K179" i="45" s="1"/>
  <c r="L154" i="45"/>
  <c r="L179" i="45" s="1"/>
  <c r="M154" i="45"/>
  <c r="M179" i="45" s="1"/>
  <c r="N154" i="45"/>
  <c r="N179" i="45" s="1"/>
  <c r="O154" i="45"/>
  <c r="O179" i="45" s="1"/>
  <c r="O204" i="45" s="1"/>
  <c r="P154" i="45"/>
  <c r="P179" i="45" s="1"/>
  <c r="Q154" i="45"/>
  <c r="Q179" i="45" s="1"/>
  <c r="K155" i="45"/>
  <c r="L155" i="45"/>
  <c r="L180" i="45" s="1"/>
  <c r="M155" i="45"/>
  <c r="M180" i="45" s="1"/>
  <c r="N155" i="45"/>
  <c r="N180" i="45" s="1"/>
  <c r="O155" i="45"/>
  <c r="O180" i="45" s="1"/>
  <c r="P155" i="45"/>
  <c r="P180" i="45" s="1"/>
  <c r="P205" i="45" s="1"/>
  <c r="Q155" i="45"/>
  <c r="Q180" i="45" s="1"/>
  <c r="K156" i="45"/>
  <c r="K181" i="45" s="1"/>
  <c r="L156" i="45"/>
  <c r="M156" i="45"/>
  <c r="M181" i="45" s="1"/>
  <c r="N156" i="45"/>
  <c r="N181" i="45" s="1"/>
  <c r="O156" i="45"/>
  <c r="O181" i="45" s="1"/>
  <c r="P156" i="45"/>
  <c r="P181" i="45" s="1"/>
  <c r="Q156" i="45"/>
  <c r="Q181" i="45" s="1"/>
  <c r="K157" i="45"/>
  <c r="K182" i="45" s="1"/>
  <c r="L157" i="45"/>
  <c r="L182" i="45" s="1"/>
  <c r="M157" i="45"/>
  <c r="N157" i="45"/>
  <c r="N182" i="45" s="1"/>
  <c r="O157" i="45"/>
  <c r="O182" i="45" s="1"/>
  <c r="P157" i="45"/>
  <c r="P182" i="45" s="1"/>
  <c r="Q157" i="45"/>
  <c r="Q182" i="45" s="1"/>
  <c r="K158" i="45"/>
  <c r="L158" i="45"/>
  <c r="L183" i="45" s="1"/>
  <c r="M158" i="45"/>
  <c r="M183" i="45" s="1"/>
  <c r="N158" i="45"/>
  <c r="O158" i="45"/>
  <c r="O183" i="45" s="1"/>
  <c r="P158" i="45"/>
  <c r="P183" i="45" s="1"/>
  <c r="Q158" i="45"/>
  <c r="K159" i="45"/>
  <c r="K184" i="45" s="1"/>
  <c r="L159" i="45"/>
  <c r="L184" i="45" s="1"/>
  <c r="L209" i="45" s="1"/>
  <c r="M159" i="45"/>
  <c r="M184" i="45" s="1"/>
  <c r="N159" i="45"/>
  <c r="N184" i="45" s="1"/>
  <c r="O159" i="45"/>
  <c r="P159" i="45"/>
  <c r="Q159" i="45"/>
  <c r="Q184" i="45" s="1"/>
  <c r="K160" i="45"/>
  <c r="K185" i="45" s="1"/>
  <c r="L160" i="45"/>
  <c r="L185" i="45" s="1"/>
  <c r="M160" i="45"/>
  <c r="M185" i="45" s="1"/>
  <c r="M210" i="45" s="1"/>
  <c r="N160" i="45"/>
  <c r="N185" i="45" s="1"/>
  <c r="O160" i="45"/>
  <c r="O185" i="45" s="1"/>
  <c r="P160" i="45"/>
  <c r="Q160" i="45"/>
  <c r="K161" i="45"/>
  <c r="K186" i="45" s="1"/>
  <c r="L161" i="45"/>
  <c r="M161" i="45"/>
  <c r="M186" i="45" s="1"/>
  <c r="N161" i="45"/>
  <c r="O161" i="45"/>
  <c r="O186" i="45" s="1"/>
  <c r="P161" i="45"/>
  <c r="P186" i="45" s="1"/>
  <c r="Q161" i="45"/>
  <c r="J147" i="45"/>
  <c r="J148" i="45"/>
  <c r="J149" i="45"/>
  <c r="J174" i="45" s="1"/>
  <c r="J150" i="45"/>
  <c r="J175" i="45" s="1"/>
  <c r="J151" i="45"/>
  <c r="J152" i="45"/>
  <c r="J177" i="45" s="1"/>
  <c r="J153" i="45"/>
  <c r="J178" i="45" s="1"/>
  <c r="J154" i="45"/>
  <c r="J155" i="45"/>
  <c r="J180" i="45" s="1"/>
  <c r="J156" i="45"/>
  <c r="J181" i="45" s="1"/>
  <c r="J157" i="45"/>
  <c r="J182" i="45" s="1"/>
  <c r="J158" i="45"/>
  <c r="J183" i="45" s="1"/>
  <c r="J159" i="45"/>
  <c r="J184" i="45" s="1"/>
  <c r="J209" i="45" s="1"/>
  <c r="J160" i="45"/>
  <c r="J185" i="45" s="1"/>
  <c r="J161" i="45"/>
  <c r="J186" i="45" s="1"/>
  <c r="J146" i="45"/>
  <c r="J171" i="45" s="1"/>
  <c r="E146" i="45"/>
  <c r="F146" i="45"/>
  <c r="F171" i="45" s="1"/>
  <c r="G146" i="45"/>
  <c r="G171" i="45" s="1"/>
  <c r="H146" i="45"/>
  <c r="H171" i="45" s="1"/>
  <c r="E147" i="45"/>
  <c r="F147" i="45"/>
  <c r="G147" i="45"/>
  <c r="H147" i="45"/>
  <c r="E148" i="45"/>
  <c r="E173" i="45" s="1"/>
  <c r="F148" i="45"/>
  <c r="F173" i="45" s="1"/>
  <c r="G148" i="45"/>
  <c r="H148" i="45"/>
  <c r="E149" i="45"/>
  <c r="F149" i="45"/>
  <c r="F174" i="45" s="1"/>
  <c r="F199" i="45" s="1"/>
  <c r="G149" i="45"/>
  <c r="G174" i="45" s="1"/>
  <c r="H149" i="45"/>
  <c r="E150" i="45"/>
  <c r="F150" i="45"/>
  <c r="F175" i="45" s="1"/>
  <c r="G150" i="45"/>
  <c r="G175" i="45" s="1"/>
  <c r="H150" i="45"/>
  <c r="H175" i="45" s="1"/>
  <c r="E151" i="45"/>
  <c r="E176" i="45" s="1"/>
  <c r="F151" i="45"/>
  <c r="F176" i="45" s="1"/>
  <c r="F201" i="45" s="1"/>
  <c r="G151" i="45"/>
  <c r="H151" i="45"/>
  <c r="E152" i="45"/>
  <c r="F152" i="45"/>
  <c r="F177" i="45" s="1"/>
  <c r="G152" i="45"/>
  <c r="H152" i="45"/>
  <c r="H177" i="45" s="1"/>
  <c r="E153" i="45"/>
  <c r="E178" i="45" s="1"/>
  <c r="F153" i="45"/>
  <c r="F178" i="45" s="1"/>
  <c r="F203" i="45" s="1"/>
  <c r="G153" i="45"/>
  <c r="H153" i="45"/>
  <c r="E154" i="45"/>
  <c r="F154" i="45"/>
  <c r="F179" i="45" s="1"/>
  <c r="G154" i="45"/>
  <c r="G179" i="45" s="1"/>
  <c r="H154" i="45"/>
  <c r="H179" i="45" s="1"/>
  <c r="E155" i="45"/>
  <c r="E180" i="45" s="1"/>
  <c r="F155" i="45"/>
  <c r="F180" i="45" s="1"/>
  <c r="F205" i="45" s="1"/>
  <c r="G155" i="45"/>
  <c r="H155" i="45"/>
  <c r="E156" i="45"/>
  <c r="F156" i="45"/>
  <c r="F181" i="45" s="1"/>
  <c r="G156" i="45"/>
  <c r="G181" i="45" s="1"/>
  <c r="H156" i="45"/>
  <c r="H181" i="45" s="1"/>
  <c r="E157" i="45"/>
  <c r="F157" i="45"/>
  <c r="F182" i="45" s="1"/>
  <c r="F207" i="45" s="1"/>
  <c r="G157" i="45"/>
  <c r="H157" i="45"/>
  <c r="E158" i="45"/>
  <c r="F158" i="45"/>
  <c r="F183" i="45" s="1"/>
  <c r="G158" i="45"/>
  <c r="H158" i="45"/>
  <c r="H183" i="45" s="1"/>
  <c r="E159" i="45"/>
  <c r="E184" i="45" s="1"/>
  <c r="F159" i="45"/>
  <c r="F184" i="45" s="1"/>
  <c r="F209" i="45" s="1"/>
  <c r="G159" i="45"/>
  <c r="G184" i="45" s="1"/>
  <c r="H159" i="45"/>
  <c r="E160" i="45"/>
  <c r="F160" i="45"/>
  <c r="F185" i="45" s="1"/>
  <c r="G160" i="45"/>
  <c r="H160" i="45"/>
  <c r="H185" i="45" s="1"/>
  <c r="E161" i="45"/>
  <c r="E186" i="45" s="1"/>
  <c r="F161" i="45"/>
  <c r="F186" i="45" s="1"/>
  <c r="G161" i="45"/>
  <c r="H161" i="45"/>
  <c r="D147" i="45"/>
  <c r="D148" i="45"/>
  <c r="D173" i="45" s="1"/>
  <c r="D149" i="45"/>
  <c r="D150" i="45"/>
  <c r="D175" i="45" s="1"/>
  <c r="D151" i="45"/>
  <c r="D176" i="45" s="1"/>
  <c r="D152" i="45"/>
  <c r="D177" i="45" s="1"/>
  <c r="D202" i="45" s="1"/>
  <c r="D153" i="45"/>
  <c r="D154" i="45"/>
  <c r="D155" i="45"/>
  <c r="D156" i="45"/>
  <c r="D181" i="45" s="1"/>
  <c r="D157" i="45"/>
  <c r="D158" i="45"/>
  <c r="D183" i="45" s="1"/>
  <c r="D159" i="45"/>
  <c r="D184" i="45" s="1"/>
  <c r="D160" i="45"/>
  <c r="D185" i="45" s="1"/>
  <c r="D210" i="45" s="1"/>
  <c r="D161" i="45"/>
  <c r="D146" i="45"/>
  <c r="W171" i="45"/>
  <c r="AR172" i="45"/>
  <c r="AN178" i="45"/>
  <c r="V181" i="45"/>
  <c r="AR184" i="45"/>
  <c r="P171" i="45"/>
  <c r="Q172" i="45"/>
  <c r="AQ15" i="22"/>
  <c r="BB15" i="22"/>
  <c r="BA56" i="42"/>
  <c r="AK20" i="22"/>
  <c r="AK46" i="22" s="1"/>
  <c r="AQ20" i="22"/>
  <c r="AQ49" i="22" s="1"/>
  <c r="AY23" i="22"/>
  <c r="AF26" i="22"/>
  <c r="AE64" i="42" s="1"/>
  <c r="BA64" i="42"/>
  <c r="BC64" i="42"/>
  <c r="AK28" i="22"/>
  <c r="AK60" i="22" s="1"/>
  <c r="AV28" i="22"/>
  <c r="AV66" i="22" s="1"/>
  <c r="AF32" i="22"/>
  <c r="BA70" i="42"/>
  <c r="BC70" i="42"/>
  <c r="AK34" i="22"/>
  <c r="AJ72" i="42" s="1"/>
  <c r="BA34" i="22"/>
  <c r="AZ72" i="42" s="1"/>
  <c r="AE16" i="47"/>
  <c r="AE34" i="22" s="1"/>
  <c r="AD72" i="42" s="1"/>
  <c r="AF16" i="47"/>
  <c r="AF34" i="22" s="1"/>
  <c r="AE72" i="42" s="1"/>
  <c r="AG16" i="47"/>
  <c r="AG34" i="22" s="1"/>
  <c r="AF72" i="42" s="1"/>
  <c r="AH16" i="47"/>
  <c r="AH34" i="22" s="1"/>
  <c r="AG72" i="42" s="1"/>
  <c r="AI16" i="47"/>
  <c r="AI34" i="22" s="1"/>
  <c r="AH72" i="42" s="1"/>
  <c r="AJ16" i="47"/>
  <c r="AJ34" i="22" s="1"/>
  <c r="AI72" i="42" s="1"/>
  <c r="AK16" i="47"/>
  <c r="AL16" i="47"/>
  <c r="AL34" i="22" s="1"/>
  <c r="AK72" i="42" s="1"/>
  <c r="AM16" i="47"/>
  <c r="AM34" i="22" s="1"/>
  <c r="AN16" i="47"/>
  <c r="AN34" i="22" s="1"/>
  <c r="AM72" i="42" s="1"/>
  <c r="AO16" i="47"/>
  <c r="AO34" i="22" s="1"/>
  <c r="AN72" i="42" s="1"/>
  <c r="AP16" i="47"/>
  <c r="AP34" i="22" s="1"/>
  <c r="AO72" i="42" s="1"/>
  <c r="AQ16" i="47"/>
  <c r="AQ34" i="22" s="1"/>
  <c r="AP72" i="42" s="1"/>
  <c r="AR16" i="47"/>
  <c r="AR34" i="22" s="1"/>
  <c r="AQ72" i="42" s="1"/>
  <c r="AS16" i="47"/>
  <c r="AS34" i="22" s="1"/>
  <c r="AR72" i="42" s="1"/>
  <c r="AT16" i="47"/>
  <c r="AT34" i="22" s="1"/>
  <c r="AS72" i="42" s="1"/>
  <c r="AU16" i="47"/>
  <c r="AU34" i="22" s="1"/>
  <c r="AT72" i="42" s="1"/>
  <c r="AV16" i="47"/>
  <c r="AV34" i="22" s="1"/>
  <c r="AU72" i="42" s="1"/>
  <c r="AW16" i="47"/>
  <c r="AW34" i="22" s="1"/>
  <c r="AV72" i="42" s="1"/>
  <c r="AX16" i="47"/>
  <c r="AX34" i="22" s="1"/>
  <c r="AW72" i="42" s="1"/>
  <c r="AY16" i="47"/>
  <c r="AY34" i="22" s="1"/>
  <c r="AX72" i="42" s="1"/>
  <c r="AZ16" i="47"/>
  <c r="AZ34" i="22" s="1"/>
  <c r="AY72" i="42" s="1"/>
  <c r="BA16" i="47"/>
  <c r="BB16" i="47"/>
  <c r="BB34" i="22" s="1"/>
  <c r="BA72" i="42" s="1"/>
  <c r="BC16" i="47"/>
  <c r="BC34" i="22" s="1"/>
  <c r="BB72" i="42" s="1"/>
  <c r="BD16" i="47"/>
  <c r="BD34" i="22" s="1"/>
  <c r="BC72" i="42" s="1"/>
  <c r="BE16" i="47"/>
  <c r="BE34" i="22" s="1"/>
  <c r="BD72" i="42" s="1"/>
  <c r="BF16" i="47"/>
  <c r="BF34" i="22" s="1"/>
  <c r="BE72" i="42" s="1"/>
  <c r="AE17" i="21"/>
  <c r="AE18" i="21" s="1"/>
  <c r="AE20" i="22" s="1"/>
  <c r="AE46" i="22" s="1"/>
  <c r="AF17" i="21"/>
  <c r="AF18" i="21" s="1"/>
  <c r="AF20" i="22" s="1"/>
  <c r="AG17" i="21"/>
  <c r="AG18" i="21" s="1"/>
  <c r="AH17" i="21"/>
  <c r="AI17" i="21"/>
  <c r="AJ17" i="21"/>
  <c r="AJ18" i="21" s="1"/>
  <c r="AL17" i="21"/>
  <c r="AL18" i="21" s="1"/>
  <c r="AL20" i="22" s="1"/>
  <c r="AL56" i="22" s="1"/>
  <c r="AM17" i="21"/>
  <c r="AM18" i="21" s="1"/>
  <c r="AM20" i="22" s="1"/>
  <c r="AN17" i="21"/>
  <c r="AN18" i="21" s="1"/>
  <c r="AN20" i="22" s="1"/>
  <c r="AN58" i="22" s="1"/>
  <c r="AO17" i="21"/>
  <c r="AO18" i="21" s="1"/>
  <c r="AO20" i="22" s="1"/>
  <c r="AO49" i="22" s="1"/>
  <c r="AP17" i="21"/>
  <c r="AQ17" i="21"/>
  <c r="AR17" i="21"/>
  <c r="AR18" i="21" s="1"/>
  <c r="AS17" i="21"/>
  <c r="AS18" i="21" s="1"/>
  <c r="AT17" i="21"/>
  <c r="AT18" i="21" s="1"/>
  <c r="AT20" i="22" s="1"/>
  <c r="AT55" i="22" s="1"/>
  <c r="AU17" i="21"/>
  <c r="AU18" i="21" s="1"/>
  <c r="AU20" i="22" s="1"/>
  <c r="AV17" i="21"/>
  <c r="AV18" i="21" s="1"/>
  <c r="AV20" i="22" s="1"/>
  <c r="AV54" i="22" s="1"/>
  <c r="AW17" i="21"/>
  <c r="AX17" i="21"/>
  <c r="AY17" i="21"/>
  <c r="AZ17" i="21"/>
  <c r="AZ18" i="21" s="1"/>
  <c r="BA17" i="21"/>
  <c r="BA18" i="21" s="1"/>
  <c r="BB17" i="21"/>
  <c r="BB18" i="21" s="1"/>
  <c r="BB20" i="22" s="1"/>
  <c r="BB47" i="22" s="1"/>
  <c r="BC20" i="22"/>
  <c r="BD17" i="21"/>
  <c r="BD18" i="21" s="1"/>
  <c r="BD20" i="22" s="1"/>
  <c r="BE17" i="21"/>
  <c r="BE18" i="21" s="1"/>
  <c r="BF17" i="21"/>
  <c r="AH18" i="21"/>
  <c r="AH20" i="22" s="1"/>
  <c r="AH49" i="22" s="1"/>
  <c r="AI18" i="21"/>
  <c r="AI28" i="22" s="1"/>
  <c r="AI64" i="22" s="1"/>
  <c r="AP18" i="21"/>
  <c r="AP28" i="22" s="1"/>
  <c r="AP67" i="22" s="1"/>
  <c r="AQ18" i="21"/>
  <c r="AQ28" i="22" s="1"/>
  <c r="AQ67" i="22" s="1"/>
  <c r="AW18" i="21"/>
  <c r="AW20" i="22" s="1"/>
  <c r="AW49" i="22" s="1"/>
  <c r="AX18" i="21"/>
  <c r="AX20" i="22" s="1"/>
  <c r="AX53" i="22" s="1"/>
  <c r="AY18" i="21"/>
  <c r="AY28" i="22" s="1"/>
  <c r="AY67" i="22" s="1"/>
  <c r="BF18" i="21"/>
  <c r="BF20" i="22" s="1"/>
  <c r="BF50" i="22" s="1"/>
  <c r="AE21" i="17"/>
  <c r="AF18" i="22"/>
  <c r="AE56" i="42" s="1"/>
  <c r="AG21" i="17"/>
  <c r="AG18" i="22" s="1"/>
  <c r="AF56" i="42" s="1"/>
  <c r="AH21" i="17"/>
  <c r="AH26" i="22" s="1"/>
  <c r="AG64" i="42" s="1"/>
  <c r="AI21" i="17"/>
  <c r="AI18" i="22" s="1"/>
  <c r="AH56" i="42" s="1"/>
  <c r="AJ21" i="17"/>
  <c r="AJ26" i="22" s="1"/>
  <c r="AI64" i="42" s="1"/>
  <c r="AK21" i="17"/>
  <c r="AK32" i="22" s="1"/>
  <c r="AL21" i="17"/>
  <c r="AL18" i="22" s="1"/>
  <c r="AK56" i="42" s="1"/>
  <c r="AM56" i="42"/>
  <c r="AE24" i="18"/>
  <c r="AF24" i="18"/>
  <c r="AG24" i="18"/>
  <c r="AH24" i="18"/>
  <c r="AI24" i="18"/>
  <c r="AJ24" i="18"/>
  <c r="AK24" i="18"/>
  <c r="AL24" i="18"/>
  <c r="AM24" i="18"/>
  <c r="AE25" i="18"/>
  <c r="AF25" i="18"/>
  <c r="AG25" i="18"/>
  <c r="AH25" i="18"/>
  <c r="AI25" i="18"/>
  <c r="AJ25" i="18"/>
  <c r="AK25" i="18"/>
  <c r="AL25" i="18"/>
  <c r="AM25" i="18"/>
  <c r="AE26" i="18"/>
  <c r="AF26" i="18"/>
  <c r="AG26" i="18"/>
  <c r="AH26" i="18"/>
  <c r="AI26" i="18"/>
  <c r="AJ26" i="18"/>
  <c r="AK26" i="18"/>
  <c r="AL26" i="18"/>
  <c r="AM26" i="18"/>
  <c r="AE27" i="18"/>
  <c r="AF27" i="18"/>
  <c r="AG27" i="18"/>
  <c r="AH27" i="18"/>
  <c r="AJ27" i="18"/>
  <c r="AK27" i="18"/>
  <c r="AL27" i="18"/>
  <c r="AM27" i="18"/>
  <c r="AE28" i="18"/>
  <c r="AE31" i="22" s="1"/>
  <c r="AF28" i="18"/>
  <c r="AF31" i="22" s="1"/>
  <c r="AG28" i="18"/>
  <c r="AG31" i="22" s="1"/>
  <c r="AH28" i="18"/>
  <c r="AH31" i="22" s="1"/>
  <c r="AI28" i="18"/>
  <c r="AI31" i="22" s="1"/>
  <c r="AJ28" i="18"/>
  <c r="AJ31" i="22" s="1"/>
  <c r="AK28" i="18"/>
  <c r="AK31" i="22" s="1"/>
  <c r="AL28" i="18"/>
  <c r="AL31" i="22" s="1"/>
  <c r="AM28" i="18"/>
  <c r="AM31" i="22" s="1"/>
  <c r="AN31" i="22"/>
  <c r="AO31" i="22"/>
  <c r="AP31" i="22"/>
  <c r="AQ31" i="22"/>
  <c r="AR31" i="22"/>
  <c r="AS31" i="22"/>
  <c r="AT31" i="22"/>
  <c r="AU31" i="22"/>
  <c r="AV31" i="22"/>
  <c r="AW31" i="22"/>
  <c r="AX31" i="22"/>
  <c r="AY31" i="22"/>
  <c r="AZ31" i="22"/>
  <c r="BA31" i="22"/>
  <c r="BB31" i="22"/>
  <c r="BC31" i="22"/>
  <c r="BD31" i="22"/>
  <c r="BF31" i="22"/>
  <c r="AE29" i="18"/>
  <c r="AE17" i="22" s="1"/>
  <c r="AD55" i="42" s="1"/>
  <c r="AF29" i="18"/>
  <c r="AF17" i="22" s="1"/>
  <c r="AE55" i="42" s="1"/>
  <c r="AG29" i="18"/>
  <c r="AG25" i="22" s="1"/>
  <c r="AF63" i="42" s="1"/>
  <c r="AH29" i="18"/>
  <c r="AH25" i="22" s="1"/>
  <c r="AG63" i="42" s="1"/>
  <c r="AI29" i="18"/>
  <c r="AI25" i="22" s="1"/>
  <c r="AH63" i="42" s="1"/>
  <c r="AJ29" i="18"/>
  <c r="AJ25" i="22" s="1"/>
  <c r="AI63" i="42" s="1"/>
  <c r="AK29" i="18"/>
  <c r="AK25" i="22" s="1"/>
  <c r="AJ63" i="42" s="1"/>
  <c r="AL29" i="18"/>
  <c r="AL17" i="22" s="1"/>
  <c r="AK55" i="42" s="1"/>
  <c r="AM29" i="18"/>
  <c r="AM17" i="22" s="1"/>
  <c r="AL55" i="42" s="1"/>
  <c r="AN17" i="22"/>
  <c r="AM55" i="42" s="1"/>
  <c r="AO25" i="22"/>
  <c r="AN63" i="42" s="1"/>
  <c r="AP25" i="22"/>
  <c r="AO63" i="42" s="1"/>
  <c r="AQ25" i="22"/>
  <c r="AR25" i="22"/>
  <c r="AQ63" i="42" s="1"/>
  <c r="AS25" i="22"/>
  <c r="AR63" i="42" s="1"/>
  <c r="AT25" i="22"/>
  <c r="AS63" i="42" s="1"/>
  <c r="AU17" i="22"/>
  <c r="AT55" i="42" s="1"/>
  <c r="AV17" i="22"/>
  <c r="AU55" i="42" s="1"/>
  <c r="AW25" i="22"/>
  <c r="AV63" i="42" s="1"/>
  <c r="AX25" i="22"/>
  <c r="AW63" i="42" s="1"/>
  <c r="AY25" i="22"/>
  <c r="AX63" i="42" s="1"/>
  <c r="AZ25" i="22"/>
  <c r="AY63" i="42" s="1"/>
  <c r="BA25" i="22"/>
  <c r="AZ63" i="42" s="1"/>
  <c r="BB17" i="22"/>
  <c r="BA55" i="42" s="1"/>
  <c r="BC17" i="22"/>
  <c r="BB55" i="42" s="1"/>
  <c r="BD17" i="22"/>
  <c r="BC55" i="42" s="1"/>
  <c r="BF25" i="22"/>
  <c r="BE63" i="42" s="1"/>
  <c r="AE18" i="20"/>
  <c r="AF18" i="20"/>
  <c r="AF19" i="20" s="1"/>
  <c r="AF15" i="22" s="1"/>
  <c r="AG18" i="20"/>
  <c r="AH18" i="20"/>
  <c r="AI18" i="20"/>
  <c r="AI19" i="20" s="1"/>
  <c r="AI23" i="22" s="1"/>
  <c r="AJ18" i="20"/>
  <c r="AJ19" i="20" s="1"/>
  <c r="AK18" i="20"/>
  <c r="AK19" i="20" s="1"/>
  <c r="AK23" i="22" s="1"/>
  <c r="AL18" i="20"/>
  <c r="AL19" i="20" s="1"/>
  <c r="AL23" i="22" s="1"/>
  <c r="AM18" i="20"/>
  <c r="AM19" i="20" s="1"/>
  <c r="AN18" i="20"/>
  <c r="AO18" i="20"/>
  <c r="AO19" i="20" s="1"/>
  <c r="AO23" i="22" s="1"/>
  <c r="AP18" i="20"/>
  <c r="AQ18" i="20"/>
  <c r="AR18" i="20"/>
  <c r="AS18" i="20"/>
  <c r="AT18" i="20"/>
  <c r="AU18" i="20"/>
  <c r="AV18" i="20"/>
  <c r="AW18" i="20"/>
  <c r="AX18" i="20"/>
  <c r="AY18" i="20"/>
  <c r="AZ18" i="20"/>
  <c r="BA18" i="20"/>
  <c r="BB18" i="20"/>
  <c r="BC18" i="20"/>
  <c r="BD18" i="20"/>
  <c r="BE18" i="20"/>
  <c r="AE19" i="20"/>
  <c r="AE23" i="22" s="1"/>
  <c r="AG19" i="20"/>
  <c r="AG23" i="22" s="1"/>
  <c r="AH19" i="20"/>
  <c r="AH15" i="22" s="1"/>
  <c r="AN23" i="22"/>
  <c r="AP23" i="22"/>
  <c r="AQ23" i="22"/>
  <c r="AR23" i="22"/>
  <c r="AS15" i="22"/>
  <c r="AT23" i="22"/>
  <c r="AU23" i="22"/>
  <c r="AV23" i="22"/>
  <c r="AW23" i="22"/>
  <c r="AX23" i="22"/>
  <c r="AZ15" i="22"/>
  <c r="BA15" i="22"/>
  <c r="BC23" i="22"/>
  <c r="BD23" i="22"/>
  <c r="BE15" i="22"/>
  <c r="BF15" i="22"/>
  <c r="AD18" i="22"/>
  <c r="AD26" i="22"/>
  <c r="AC64" i="42" s="1"/>
  <c r="AD32" i="22"/>
  <c r="AJ70" i="42" l="1"/>
  <c r="AJ43" i="42"/>
  <c r="AA70" i="42"/>
  <c r="AA43" i="42"/>
  <c r="AE70" i="42"/>
  <c r="AE43" i="42"/>
  <c r="Y70" i="42"/>
  <c r="Y43" i="42"/>
  <c r="AX32" i="22"/>
  <c r="AX26" i="22"/>
  <c r="AW64" i="42" s="1"/>
  <c r="AX18" i="22"/>
  <c r="AW56" i="42" s="1"/>
  <c r="AP32" i="22"/>
  <c r="AO70" i="42" s="1"/>
  <c r="AP26" i="22"/>
  <c r="AO64" i="42" s="1"/>
  <c r="AP18" i="22"/>
  <c r="AO56" i="42" s="1"/>
  <c r="AQ18" i="22"/>
  <c r="AP56" i="42" s="1"/>
  <c r="AQ32" i="22"/>
  <c r="AP70" i="42" s="1"/>
  <c r="AQ26" i="22"/>
  <c r="AP64" i="42" s="1"/>
  <c r="AO32" i="22"/>
  <c r="AN70" i="42" s="1"/>
  <c r="AO26" i="22"/>
  <c r="AN64" i="42" s="1"/>
  <c r="AO18" i="22"/>
  <c r="AN56" i="42" s="1"/>
  <c r="AV32" i="22"/>
  <c r="AU70" i="42" s="1"/>
  <c r="AV26" i="22"/>
  <c r="AU64" i="42" s="1"/>
  <c r="AV18" i="22"/>
  <c r="AU56" i="42" s="1"/>
  <c r="BE32" i="22"/>
  <c r="BD70" i="42" s="1"/>
  <c r="BE26" i="22"/>
  <c r="BE18" i="22"/>
  <c r="BD56" i="42" s="1"/>
  <c r="AU26" i="22"/>
  <c r="AU18" i="22"/>
  <c r="AT56" i="42" s="1"/>
  <c r="AU32" i="22"/>
  <c r="AT70" i="42" s="1"/>
  <c r="BF32" i="22"/>
  <c r="BE70" i="42" s="1"/>
  <c r="BF26" i="22"/>
  <c r="BE64" i="42" s="1"/>
  <c r="BF18" i="22"/>
  <c r="BE56" i="42" s="1"/>
  <c r="BC26" i="22"/>
  <c r="BC18" i="22"/>
  <c r="BC32" i="22"/>
  <c r="BB70" i="42" s="1"/>
  <c r="AT26" i="22"/>
  <c r="AS64" i="42" s="1"/>
  <c r="AT18" i="22"/>
  <c r="AS56" i="42" s="1"/>
  <c r="AT32" i="22"/>
  <c r="AS70" i="42" s="1"/>
  <c r="AY18" i="22"/>
  <c r="AX56" i="42" s="1"/>
  <c r="AY32" i="22"/>
  <c r="AX70" i="42" s="1"/>
  <c r="AY26" i="22"/>
  <c r="AW32" i="22"/>
  <c r="AW26" i="22"/>
  <c r="AW18" i="22"/>
  <c r="AV56" i="42" s="1"/>
  <c r="BA26" i="22"/>
  <c r="AZ64" i="42" s="1"/>
  <c r="BA18" i="22"/>
  <c r="AZ56" i="42" s="1"/>
  <c r="BA32" i="22"/>
  <c r="AZ70" i="42" s="1"/>
  <c r="AS26" i="22"/>
  <c r="AR64" i="42" s="1"/>
  <c r="AS18" i="22"/>
  <c r="AS32" i="22"/>
  <c r="AR70" i="42" s="1"/>
  <c r="AZ18" i="22"/>
  <c r="AZ32" i="22"/>
  <c r="AZ26" i="22"/>
  <c r="AY64" i="42" s="1"/>
  <c r="AR18" i="22"/>
  <c r="AR32" i="22"/>
  <c r="AQ70" i="42" s="1"/>
  <c r="AR26" i="22"/>
  <c r="AQ64" i="42" s="1"/>
  <c r="Y53" i="42"/>
  <c r="BB56" i="42"/>
  <c r="AW70" i="42"/>
  <c r="AM64" i="42"/>
  <c r="AM23" i="22"/>
  <c r="AL61" i="42" s="1"/>
  <c r="AM15" i="22"/>
  <c r="AL53" i="42" s="1"/>
  <c r="BE69" i="42"/>
  <c r="AH69" i="42"/>
  <c r="BC69" i="42"/>
  <c r="AG69" i="42"/>
  <c r="BA69" i="42"/>
  <c r="AZ69" i="42"/>
  <c r="AX69" i="42"/>
  <c r="AW69" i="42"/>
  <c r="AU69" i="42"/>
  <c r="AT69" i="42"/>
  <c r="BB69" i="42"/>
  <c r="AS69" i="42"/>
  <c r="AR69" i="42"/>
  <c r="BD69" i="42"/>
  <c r="AY69" i="42"/>
  <c r="AN69" i="42"/>
  <c r="AF69" i="42"/>
  <c r="AE69" i="42"/>
  <c r="AD69" i="42"/>
  <c r="AP69" i="42"/>
  <c r="AO69" i="42"/>
  <c r="AM69" i="42"/>
  <c r="AL69" i="42"/>
  <c r="AV69" i="42"/>
  <c r="AQ69" i="42"/>
  <c r="AK69" i="42"/>
  <c r="AJ69" i="42"/>
  <c r="AI69" i="42"/>
  <c r="BA61" i="42"/>
  <c r="AQ61" i="42"/>
  <c r="AX61" i="42"/>
  <c r="AN61" i="42"/>
  <c r="AR53" i="42"/>
  <c r="AP61" i="42"/>
  <c r="AO61" i="42"/>
  <c r="AM61" i="42"/>
  <c r="AX53" i="42"/>
  <c r="BA53" i="42"/>
  <c r="AP53" i="42"/>
  <c r="AZ53" i="42"/>
  <c r="BE53" i="42"/>
  <c r="BB61" i="42"/>
  <c r="BD53" i="42"/>
  <c r="BC61" i="42"/>
  <c r="AW61" i="42"/>
  <c r="AY53" i="42"/>
  <c r="AV61" i="42"/>
  <c r="AU61" i="42"/>
  <c r="AT61" i="42"/>
  <c r="AS61" i="42"/>
  <c r="AL72" i="42"/>
  <c r="AJ23" i="22"/>
  <c r="AI61" i="42" s="1"/>
  <c r="AJ15" i="22"/>
  <c r="AH32" i="22"/>
  <c r="AH18" i="22"/>
  <c r="AG56" i="42" s="1"/>
  <c r="AA53" i="42"/>
  <c r="AE28" i="22"/>
  <c r="AE62" i="22" s="1"/>
  <c r="AE15" i="22"/>
  <c r="AD53" i="42" s="1"/>
  <c r="V196" i="45"/>
  <c r="T186" i="45"/>
  <c r="S211" i="45" s="1"/>
  <c r="S186" i="45"/>
  <c r="S203" i="45"/>
  <c r="S178" i="45"/>
  <c r="U184" i="45"/>
  <c r="U180" i="45"/>
  <c r="V176" i="45"/>
  <c r="U201" i="45" s="1"/>
  <c r="U176" i="45"/>
  <c r="U197" i="45"/>
  <c r="U172" i="45"/>
  <c r="T196" i="45"/>
  <c r="S210" i="45"/>
  <c r="S185" i="45"/>
  <c r="S177" i="45"/>
  <c r="S209" i="45"/>
  <c r="S184" i="45"/>
  <c r="T176" i="45"/>
  <c r="T201" i="45" s="1"/>
  <c r="S176" i="45"/>
  <c r="V185" i="45"/>
  <c r="U210" i="45" s="1"/>
  <c r="U185" i="45"/>
  <c r="U181" i="45"/>
  <c r="U206" i="45"/>
  <c r="U177" i="45"/>
  <c r="V173" i="45"/>
  <c r="U198" i="45" s="1"/>
  <c r="U173" i="45"/>
  <c r="T183" i="45"/>
  <c r="T208" i="45" s="1"/>
  <c r="S183" i="45"/>
  <c r="S200" i="45"/>
  <c r="S175" i="45"/>
  <c r="S182" i="45"/>
  <c r="S207" i="45"/>
  <c r="S174" i="45"/>
  <c r="S199" i="45"/>
  <c r="U211" i="45"/>
  <c r="U186" i="45"/>
  <c r="U182" i="45"/>
  <c r="U207" i="45"/>
  <c r="U178" i="45"/>
  <c r="U174" i="45"/>
  <c r="U199" i="45"/>
  <c r="S179" i="45"/>
  <c r="T181" i="45"/>
  <c r="S206" i="45" s="1"/>
  <c r="S181" i="45"/>
  <c r="T173" i="45"/>
  <c r="S198" i="45" s="1"/>
  <c r="S173" i="45"/>
  <c r="T180" i="45"/>
  <c r="S205" i="45" s="1"/>
  <c r="S180" i="45"/>
  <c r="T172" i="45"/>
  <c r="S197" i="45" s="1"/>
  <c r="S172" i="45"/>
  <c r="U208" i="45"/>
  <c r="U183" i="45"/>
  <c r="V179" i="45"/>
  <c r="U204" i="45" s="1"/>
  <c r="U179" i="45"/>
  <c r="V175" i="45"/>
  <c r="U200" i="45" s="1"/>
  <c r="U175" i="45"/>
  <c r="AP199" i="45"/>
  <c r="Q206" i="45"/>
  <c r="M202" i="45"/>
  <c r="AX201" i="45"/>
  <c r="BE20" i="22"/>
  <c r="BE50" i="22" s="1"/>
  <c r="BE28" i="22"/>
  <c r="BE65" i="22" s="1"/>
  <c r="BD28" i="22"/>
  <c r="BD69" i="22" s="1"/>
  <c r="AY20" i="22"/>
  <c r="AY48" i="22" s="1"/>
  <c r="AU28" i="22"/>
  <c r="AU63" i="22" s="1"/>
  <c r="AP20" i="22"/>
  <c r="AP47" i="22" s="1"/>
  <c r="AN28" i="22"/>
  <c r="AN71" i="22" s="1"/>
  <c r="AM28" i="22"/>
  <c r="AM64" i="22" s="1"/>
  <c r="AF28" i="22"/>
  <c r="AF70" i="22" s="1"/>
  <c r="BA28" i="22"/>
  <c r="BA67" i="22" s="1"/>
  <c r="BA20" i="22"/>
  <c r="BA52" i="22" s="1"/>
  <c r="AS28" i="22"/>
  <c r="AS67" i="22" s="1"/>
  <c r="AS20" i="22"/>
  <c r="AS57" i="22" s="1"/>
  <c r="AJ28" i="22"/>
  <c r="AJ66" i="22" s="1"/>
  <c r="AJ20" i="22"/>
  <c r="AJ51" i="22" s="1"/>
  <c r="AZ28" i="22"/>
  <c r="AZ60" i="22" s="1"/>
  <c r="AZ20" i="22"/>
  <c r="AZ56" i="22" s="1"/>
  <c r="AR28" i="22"/>
  <c r="AR61" i="22" s="1"/>
  <c r="AR20" i="22"/>
  <c r="AR51" i="22" s="1"/>
  <c r="AG20" i="22"/>
  <c r="AG57" i="22" s="1"/>
  <c r="AG28" i="22"/>
  <c r="AG69" i="22" s="1"/>
  <c r="AX28" i="22"/>
  <c r="AX62" i="22" s="1"/>
  <c r="AH28" i="22"/>
  <c r="AH68" i="22" s="1"/>
  <c r="AI20" i="22"/>
  <c r="AI56" i="22" s="1"/>
  <c r="BF28" i="22"/>
  <c r="BF70" i="22" s="1"/>
  <c r="AW28" i="22"/>
  <c r="AW70" i="22" s="1"/>
  <c r="AO28" i="22"/>
  <c r="AO70" i="22" s="1"/>
  <c r="BB28" i="22"/>
  <c r="BB65" i="22" s="1"/>
  <c r="AT28" i="22"/>
  <c r="AT70" i="22" s="1"/>
  <c r="AL28" i="22"/>
  <c r="AL64" i="22" s="1"/>
  <c r="AY56" i="42"/>
  <c r="K175" i="45"/>
  <c r="K200" i="45" s="1"/>
  <c r="D208" i="45"/>
  <c r="H204" i="45"/>
  <c r="H200" i="45"/>
  <c r="H196" i="45"/>
  <c r="J208" i="45"/>
  <c r="K209" i="45"/>
  <c r="P206" i="45"/>
  <c r="O205" i="45"/>
  <c r="L202" i="45"/>
  <c r="P198" i="45"/>
  <c r="N196" i="45"/>
  <c r="N203" i="45"/>
  <c r="AX199" i="45"/>
  <c r="E201" i="45"/>
  <c r="N205" i="45"/>
  <c r="P199" i="45"/>
  <c r="O198" i="45"/>
  <c r="T207" i="45"/>
  <c r="Z201" i="45"/>
  <c r="AT199" i="45"/>
  <c r="AD199" i="45"/>
  <c r="AH196" i="45"/>
  <c r="AY70" i="42"/>
  <c r="AM70" i="42"/>
  <c r="AR56" i="42"/>
  <c r="J176" i="45"/>
  <c r="J201" i="45" s="1"/>
  <c r="K183" i="45"/>
  <c r="K208" i="45" s="1"/>
  <c r="AX175" i="45"/>
  <c r="AX200" i="45" s="1"/>
  <c r="AP171" i="45"/>
  <c r="AP196" i="45" s="1"/>
  <c r="D198" i="45"/>
  <c r="F208" i="45"/>
  <c r="F204" i="45"/>
  <c r="F202" i="45"/>
  <c r="F198" i="45"/>
  <c r="J206" i="45"/>
  <c r="N206" i="45"/>
  <c r="M205" i="45"/>
  <c r="L204" i="45"/>
  <c r="P200" i="45"/>
  <c r="N198" i="45"/>
  <c r="M197" i="45"/>
  <c r="X198" i="45"/>
  <c r="AL32" i="22"/>
  <c r="AQ56" i="42"/>
  <c r="E182" i="45"/>
  <c r="E207" i="45" s="1"/>
  <c r="N186" i="45"/>
  <c r="N211" i="45" s="1"/>
  <c r="K204" i="45"/>
  <c r="L197" i="45"/>
  <c r="AT200" i="45"/>
  <c r="AL200" i="45"/>
  <c r="AD200" i="45"/>
  <c r="AX198" i="45"/>
  <c r="AP198" i="45"/>
  <c r="Z198" i="45"/>
  <c r="F211" i="45"/>
  <c r="AX64" i="42"/>
  <c r="AJ32" i="22"/>
  <c r="BB64" i="42"/>
  <c r="AH203" i="45"/>
  <c r="E203" i="45"/>
  <c r="E174" i="45"/>
  <c r="E199" i="45" s="1"/>
  <c r="P203" i="45"/>
  <c r="AL201" i="45"/>
  <c r="X202" i="45"/>
  <c r="E205" i="45"/>
  <c r="AJ18" i="22"/>
  <c r="AI56" i="42" s="1"/>
  <c r="J210" i="45"/>
  <c r="P204" i="45"/>
  <c r="M201" i="45"/>
  <c r="L200" i="45"/>
  <c r="Q197" i="45"/>
  <c r="P196" i="45"/>
  <c r="AM32" i="22"/>
  <c r="AL43" i="42" s="1"/>
  <c r="AM26" i="22"/>
  <c r="AL64" i="42" s="1"/>
  <c r="H182" i="45"/>
  <c r="H207" i="45" s="1"/>
  <c r="H174" i="45"/>
  <c r="H199" i="45" s="1"/>
  <c r="Q186" i="45"/>
  <c r="Q211" i="45" s="1"/>
  <c r="L181" i="45"/>
  <c r="L206" i="45" s="1"/>
  <c r="D178" i="45"/>
  <c r="D203" i="45" s="1"/>
  <c r="G186" i="45"/>
  <c r="G211" i="45" s="1"/>
  <c r="G209" i="45"/>
  <c r="G182" i="45"/>
  <c r="G207" i="45" s="1"/>
  <c r="G180" i="45"/>
  <c r="G205" i="45" s="1"/>
  <c r="G178" i="45"/>
  <c r="G203" i="45" s="1"/>
  <c r="G176" i="45"/>
  <c r="G201" i="45" s="1"/>
  <c r="T203" i="45"/>
  <c r="AD201" i="45"/>
  <c r="AV70" i="42"/>
  <c r="AK26" i="22"/>
  <c r="AJ64" i="42" s="1"/>
  <c r="AK18" i="22"/>
  <c r="AJ56" i="42" s="1"/>
  <c r="J202" i="45"/>
  <c r="K207" i="45"/>
  <c r="Q205" i="45"/>
  <c r="O203" i="45"/>
  <c r="N202" i="45"/>
  <c r="T210" i="45"/>
  <c r="H184" i="45"/>
  <c r="H209" i="45" s="1"/>
  <c r="H176" i="45"/>
  <c r="H201" i="45" s="1"/>
  <c r="N183" i="45"/>
  <c r="N208" i="45" s="1"/>
  <c r="K180" i="45"/>
  <c r="K205" i="45" s="1"/>
  <c r="AM18" i="22"/>
  <c r="AL56" i="42" s="1"/>
  <c r="AV64" i="42"/>
  <c r="D201" i="45"/>
  <c r="E211" i="45"/>
  <c r="E209" i="45"/>
  <c r="AH200" i="45"/>
  <c r="Z200" i="45"/>
  <c r="AE32" i="22"/>
  <c r="AE26" i="22"/>
  <c r="AD64" i="42" s="1"/>
  <c r="H186" i="45"/>
  <c r="H211" i="45" s="1"/>
  <c r="H178" i="45"/>
  <c r="H203" i="45" s="1"/>
  <c r="J179" i="45"/>
  <c r="J204" i="45" s="1"/>
  <c r="O184" i="45"/>
  <c r="O209" i="45" s="1"/>
  <c r="Q178" i="45"/>
  <c r="Q203" i="45" s="1"/>
  <c r="D186" i="45"/>
  <c r="D211" i="45" s="1"/>
  <c r="AI26" i="22"/>
  <c r="AH64" i="42" s="1"/>
  <c r="AI32" i="22"/>
  <c r="BD64" i="42"/>
  <c r="D200" i="45"/>
  <c r="H206" i="45"/>
  <c r="H202" i="45"/>
  <c r="J200" i="45"/>
  <c r="M211" i="45"/>
  <c r="L210" i="45"/>
  <c r="Q207" i="45"/>
  <c r="N204" i="45"/>
  <c r="M203" i="45"/>
  <c r="K201" i="45"/>
  <c r="Q199" i="45"/>
  <c r="O197" i="45"/>
  <c r="G185" i="45"/>
  <c r="G210" i="45" s="1"/>
  <c r="G206" i="45"/>
  <c r="G204" i="45"/>
  <c r="G200" i="45"/>
  <c r="G196" i="45"/>
  <c r="J207" i="45"/>
  <c r="J199" i="45"/>
  <c r="L186" i="45"/>
  <c r="L211" i="45" s="1"/>
  <c r="K210" i="45"/>
  <c r="Q183" i="45"/>
  <c r="Q208" i="45" s="1"/>
  <c r="P207" i="45"/>
  <c r="O206" i="45"/>
  <c r="M204" i="45"/>
  <c r="L203" i="45"/>
  <c r="K202" i="45"/>
  <c r="Q200" i="45"/>
  <c r="N197" i="45"/>
  <c r="M196" i="45"/>
  <c r="T199" i="45"/>
  <c r="AT203" i="45"/>
  <c r="AP201" i="45"/>
  <c r="AH201" i="45"/>
  <c r="AL199" i="45"/>
  <c r="X196" i="45"/>
  <c r="AG26" i="22"/>
  <c r="AF64" i="42" s="1"/>
  <c r="D182" i="45"/>
  <c r="D207" i="45" s="1"/>
  <c r="D174" i="45"/>
  <c r="D199" i="45" s="1"/>
  <c r="G183" i="45"/>
  <c r="G208" i="45" s="1"/>
  <c r="AG32" i="22"/>
  <c r="AE18" i="22"/>
  <c r="AD56" i="42" s="1"/>
  <c r="G177" i="45"/>
  <c r="G202" i="45" s="1"/>
  <c r="D206" i="45"/>
  <c r="F210" i="45"/>
  <c r="F206" i="45"/>
  <c r="F200" i="45"/>
  <c r="F196" i="45"/>
  <c r="K203" i="45"/>
  <c r="O199" i="45"/>
  <c r="L196" i="45"/>
  <c r="AT64" i="42"/>
  <c r="D172" i="45"/>
  <c r="D197" i="45" s="1"/>
  <c r="E185" i="45"/>
  <c r="E210" i="45" s="1"/>
  <c r="E183" i="45"/>
  <c r="E208" i="45" s="1"/>
  <c r="E181" i="45"/>
  <c r="E206" i="45" s="1"/>
  <c r="E179" i="45"/>
  <c r="E204" i="45" s="1"/>
  <c r="E177" i="45"/>
  <c r="E202" i="45" s="1"/>
  <c r="E175" i="45"/>
  <c r="E200" i="45" s="1"/>
  <c r="E198" i="45"/>
  <c r="J205" i="45"/>
  <c r="J172" i="45"/>
  <c r="J197" i="45" s="1"/>
  <c r="Q185" i="45"/>
  <c r="Q210" i="45" s="1"/>
  <c r="P184" i="45"/>
  <c r="P209" i="45" s="1"/>
  <c r="O208" i="45"/>
  <c r="N207" i="45"/>
  <c r="M206" i="45"/>
  <c r="L205" i="45"/>
  <c r="N199" i="45"/>
  <c r="M198" i="45"/>
  <c r="K196" i="45"/>
  <c r="X201" i="45"/>
  <c r="X197" i="45"/>
  <c r="D180" i="45"/>
  <c r="D205" i="45" s="1"/>
  <c r="D179" i="45"/>
  <c r="D204" i="45" s="1"/>
  <c r="H180" i="45"/>
  <c r="H205" i="45" s="1"/>
  <c r="H172" i="45"/>
  <c r="H197" i="45" s="1"/>
  <c r="P185" i="45"/>
  <c r="P210" i="45" s="1"/>
  <c r="M182" i="45"/>
  <c r="M207" i="45" s="1"/>
  <c r="P177" i="45"/>
  <c r="P202" i="45" s="1"/>
  <c r="L173" i="45"/>
  <c r="L198" i="45" s="1"/>
  <c r="K172" i="45"/>
  <c r="K197" i="45" s="1"/>
  <c r="T179" i="45"/>
  <c r="T204" i="45" s="1"/>
  <c r="AY186" i="45"/>
  <c r="AY211" i="45" s="1"/>
  <c r="AQ186" i="45"/>
  <c r="AQ211" i="45" s="1"/>
  <c r="AI186" i="45"/>
  <c r="AI211" i="45" s="1"/>
  <c r="AA186" i="45"/>
  <c r="AA211" i="45" s="1"/>
  <c r="AW185" i="45"/>
  <c r="AW210" i="45" s="1"/>
  <c r="AO185" i="45"/>
  <c r="AO210" i="45" s="1"/>
  <c r="AG185" i="45"/>
  <c r="AG210" i="45" s="1"/>
  <c r="Y185" i="45"/>
  <c r="Y210" i="45" s="1"/>
  <c r="AU184" i="45"/>
  <c r="AU209" i="45" s="1"/>
  <c r="AM184" i="45"/>
  <c r="AM209" i="45" s="1"/>
  <c r="AE184" i="45"/>
  <c r="AE209" i="45" s="1"/>
  <c r="W184" i="45"/>
  <c r="W209" i="45" s="1"/>
  <c r="AS183" i="45"/>
  <c r="AS208" i="45" s="1"/>
  <c r="AK183" i="45"/>
  <c r="AK208" i="45" s="1"/>
  <c r="AC183" i="45"/>
  <c r="AC208" i="45" s="1"/>
  <c r="AY182" i="45"/>
  <c r="AY207" i="45" s="1"/>
  <c r="AQ182" i="45"/>
  <c r="AQ207" i="45" s="1"/>
  <c r="AI182" i="45"/>
  <c r="AI207" i="45" s="1"/>
  <c r="AA182" i="45"/>
  <c r="AA207" i="45" s="1"/>
  <c r="AW181" i="45"/>
  <c r="AW206" i="45" s="1"/>
  <c r="AO181" i="45"/>
  <c r="AO206" i="45" s="1"/>
  <c r="Y181" i="45"/>
  <c r="Y206" i="45" s="1"/>
  <c r="AU180" i="45"/>
  <c r="AU205" i="45" s="1"/>
  <c r="AM180" i="45"/>
  <c r="AM205" i="45" s="1"/>
  <c r="AE180" i="45"/>
  <c r="AE205" i="45" s="1"/>
  <c r="W180" i="45"/>
  <c r="W205" i="45" s="1"/>
  <c r="AS179" i="45"/>
  <c r="AS204" i="45" s="1"/>
  <c r="AK179" i="45"/>
  <c r="AK204" i="45" s="1"/>
  <c r="AX186" i="45"/>
  <c r="AX211" i="45" s="1"/>
  <c r="AP186" i="45"/>
  <c r="AP211" i="45" s="1"/>
  <c r="AH186" i="45"/>
  <c r="AH211" i="45" s="1"/>
  <c r="Z186" i="45"/>
  <c r="Z211" i="45" s="1"/>
  <c r="AV185" i="45"/>
  <c r="AV210" i="45" s="1"/>
  <c r="AN210" i="45"/>
  <c r="AF210" i="45"/>
  <c r="X185" i="45"/>
  <c r="X210" i="45" s="1"/>
  <c r="AT184" i="45"/>
  <c r="AT209" i="45" s="1"/>
  <c r="AL184" i="45"/>
  <c r="AL209" i="45" s="1"/>
  <c r="AD184" i="45"/>
  <c r="AD209" i="45" s="1"/>
  <c r="V184" i="45"/>
  <c r="V209" i="45" s="1"/>
  <c r="AR208" i="45"/>
  <c r="AJ208" i="45"/>
  <c r="AB183" i="45"/>
  <c r="AB208" i="45" s="1"/>
  <c r="AX182" i="45"/>
  <c r="AX207" i="45" s="1"/>
  <c r="AP182" i="45"/>
  <c r="AP207" i="45" s="1"/>
  <c r="AH182" i="45"/>
  <c r="AH207" i="45" s="1"/>
  <c r="Z182" i="45"/>
  <c r="Z207" i="45" s="1"/>
  <c r="AV181" i="45"/>
  <c r="AV206" i="45" s="1"/>
  <c r="AN206" i="45"/>
  <c r="AF206" i="45"/>
  <c r="X181" i="45"/>
  <c r="X206" i="45" s="1"/>
  <c r="AT180" i="45"/>
  <c r="AT205" i="45" s="1"/>
  <c r="AL180" i="45"/>
  <c r="AL205" i="45" s="1"/>
  <c r="AD180" i="45"/>
  <c r="AD205" i="45" s="1"/>
  <c r="V180" i="45"/>
  <c r="V205" i="45" s="1"/>
  <c r="AR179" i="45"/>
  <c r="AR204" i="45" s="1"/>
  <c r="AJ204" i="45"/>
  <c r="AB204" i="45"/>
  <c r="D209" i="45"/>
  <c r="Z203" i="45"/>
  <c r="AT201" i="45"/>
  <c r="AW186" i="45"/>
  <c r="AW211" i="45" s="1"/>
  <c r="AO186" i="45"/>
  <c r="AO211" i="45" s="1"/>
  <c r="AG186" i="45"/>
  <c r="AG211" i="45" s="1"/>
  <c r="Y211" i="45"/>
  <c r="AU185" i="45"/>
  <c r="AU210" i="45" s="1"/>
  <c r="AM185" i="45"/>
  <c r="AM210" i="45" s="1"/>
  <c r="AE185" i="45"/>
  <c r="AE210" i="45" s="1"/>
  <c r="W210" i="45"/>
  <c r="AS184" i="45"/>
  <c r="AS209" i="45" s="1"/>
  <c r="AK184" i="45"/>
  <c r="AK209" i="45" s="1"/>
  <c r="AC184" i="45"/>
  <c r="AC209" i="45" s="1"/>
  <c r="AY183" i="45"/>
  <c r="AY208" i="45" s="1"/>
  <c r="AQ208" i="45"/>
  <c r="AI183" i="45"/>
  <c r="AI208" i="45" s="1"/>
  <c r="AA183" i="45"/>
  <c r="AA208" i="45" s="1"/>
  <c r="AW182" i="45"/>
  <c r="AW207" i="45" s="1"/>
  <c r="AO182" i="45"/>
  <c r="AO207" i="45" s="1"/>
  <c r="AG182" i="45"/>
  <c r="AG207" i="45" s="1"/>
  <c r="Y182" i="45"/>
  <c r="Y207" i="45" s="1"/>
  <c r="AU181" i="45"/>
  <c r="AU206" i="45" s="1"/>
  <c r="AM181" i="45"/>
  <c r="AM206" i="45" s="1"/>
  <c r="AE181" i="45"/>
  <c r="AE206" i="45" s="1"/>
  <c r="W206" i="45"/>
  <c r="AS180" i="45"/>
  <c r="AS205" i="45" s="1"/>
  <c r="AK180" i="45"/>
  <c r="AK205" i="45" s="1"/>
  <c r="AY179" i="45"/>
  <c r="AY204" i="45" s="1"/>
  <c r="AQ179" i="45"/>
  <c r="AQ204" i="45" s="1"/>
  <c r="AI179" i="45"/>
  <c r="AI204" i="45" s="1"/>
  <c r="AA179" i="45"/>
  <c r="AA204" i="45" s="1"/>
  <c r="W202" i="45"/>
  <c r="AS201" i="45"/>
  <c r="AI200" i="45"/>
  <c r="Y199" i="45"/>
  <c r="AQ196" i="45"/>
  <c r="H210" i="45"/>
  <c r="H208" i="45"/>
  <c r="AV211" i="45"/>
  <c r="AN211" i="45"/>
  <c r="AF211" i="45"/>
  <c r="X211" i="45"/>
  <c r="AT210" i="45"/>
  <c r="AL210" i="45"/>
  <c r="AD185" i="45"/>
  <c r="AD210" i="45" s="1"/>
  <c r="AR209" i="45"/>
  <c r="AJ209" i="45"/>
  <c r="AB209" i="45"/>
  <c r="AX208" i="45"/>
  <c r="AP208" i="45"/>
  <c r="AH208" i="45"/>
  <c r="Z208" i="45"/>
  <c r="AV207" i="45"/>
  <c r="AN207" i="45"/>
  <c r="AF207" i="45"/>
  <c r="X207" i="45"/>
  <c r="AT206" i="45"/>
  <c r="AL206" i="45"/>
  <c r="AD206" i="45"/>
  <c r="V206" i="45"/>
  <c r="AR205" i="45"/>
  <c r="AJ205" i="45"/>
  <c r="AB205" i="45"/>
  <c r="AX204" i="45"/>
  <c r="AP204" i="45"/>
  <c r="AH204" i="45"/>
  <c r="Z204" i="45"/>
  <c r="AV203" i="45"/>
  <c r="AN203" i="45"/>
  <c r="AF203" i="45"/>
  <c r="AR201" i="45"/>
  <c r="AJ201" i="45"/>
  <c r="AB201" i="45"/>
  <c r="AV199" i="45"/>
  <c r="AN199" i="45"/>
  <c r="AF199" i="45"/>
  <c r="AR197" i="45"/>
  <c r="AJ197" i="45"/>
  <c r="AB197" i="45"/>
  <c r="K211" i="45"/>
  <c r="Q209" i="45"/>
  <c r="P208" i="45"/>
  <c r="O207" i="45"/>
  <c r="AX202" i="45"/>
  <c r="AT197" i="45"/>
  <c r="AL26" i="22"/>
  <c r="AK64" i="42" s="1"/>
  <c r="AU211" i="45"/>
  <c r="AM211" i="45"/>
  <c r="AE211" i="45"/>
  <c r="W211" i="45"/>
  <c r="AS210" i="45"/>
  <c r="AK210" i="45"/>
  <c r="AC210" i="45"/>
  <c r="AY209" i="45"/>
  <c r="AQ209" i="45"/>
  <c r="AI209" i="45"/>
  <c r="AA209" i="45"/>
  <c r="AW208" i="45"/>
  <c r="AO208" i="45"/>
  <c r="AG208" i="45"/>
  <c r="Y208" i="45"/>
  <c r="AU207" i="45"/>
  <c r="AM207" i="45"/>
  <c r="AE207" i="45"/>
  <c r="W207" i="45"/>
  <c r="AS206" i="45"/>
  <c r="AK206" i="45"/>
  <c r="AC206" i="45"/>
  <c r="AY205" i="45"/>
  <c r="AQ205" i="45"/>
  <c r="AI205" i="45"/>
  <c r="AA205" i="45"/>
  <c r="AW204" i="45"/>
  <c r="AO204" i="45"/>
  <c r="AG204" i="45"/>
  <c r="Y204" i="45"/>
  <c r="AU203" i="45"/>
  <c r="AM203" i="45"/>
  <c r="AE203" i="45"/>
  <c r="AS202" i="45"/>
  <c r="AK202" i="45"/>
  <c r="AC202" i="45"/>
  <c r="AY201" i="45"/>
  <c r="AQ201" i="45"/>
  <c r="AI201" i="45"/>
  <c r="AA201" i="45"/>
  <c r="AW200" i="45"/>
  <c r="AO200" i="45"/>
  <c r="AG200" i="45"/>
  <c r="Y200" i="45"/>
  <c r="AU199" i="45"/>
  <c r="AM199" i="45"/>
  <c r="AE199" i="45"/>
  <c r="AS198" i="45"/>
  <c r="AK198" i="45"/>
  <c r="AC198" i="45"/>
  <c r="AY197" i="45"/>
  <c r="AQ197" i="45"/>
  <c r="AI197" i="45"/>
  <c r="AA197" i="45"/>
  <c r="AW196" i="45"/>
  <c r="AO196" i="45"/>
  <c r="AG196" i="45"/>
  <c r="Y196" i="45"/>
  <c r="AX203" i="45"/>
  <c r="AP202" i="45"/>
  <c r="AL197" i="45"/>
  <c r="AT211" i="45"/>
  <c r="AL211" i="45"/>
  <c r="AD211" i="45"/>
  <c r="V211" i="45"/>
  <c r="AR210" i="45"/>
  <c r="AJ210" i="45"/>
  <c r="AB210" i="45"/>
  <c r="AX209" i="45"/>
  <c r="AP209" i="45"/>
  <c r="AH209" i="45"/>
  <c r="Z209" i="45"/>
  <c r="AV208" i="45"/>
  <c r="AN208" i="45"/>
  <c r="AF208" i="45"/>
  <c r="X208" i="45"/>
  <c r="AT207" i="45"/>
  <c r="AL207" i="45"/>
  <c r="AD207" i="45"/>
  <c r="V207" i="45"/>
  <c r="AR206" i="45"/>
  <c r="AJ206" i="45"/>
  <c r="AB206" i="45"/>
  <c r="AX205" i="45"/>
  <c r="AP205" i="45"/>
  <c r="AH205" i="45"/>
  <c r="Z205" i="45"/>
  <c r="AV204" i="45"/>
  <c r="AN204" i="45"/>
  <c r="AF204" i="45"/>
  <c r="X204" i="45"/>
  <c r="AV200" i="45"/>
  <c r="AN200" i="45"/>
  <c r="AF200" i="45"/>
  <c r="AR198" i="45"/>
  <c r="AJ198" i="45"/>
  <c r="AB198" i="45"/>
  <c r="AV196" i="45"/>
  <c r="AN196" i="45"/>
  <c r="AF196" i="45"/>
  <c r="AH202" i="45"/>
  <c r="AS186" i="45"/>
  <c r="AS211" i="45" s="1"/>
  <c r="AK211" i="45"/>
  <c r="AC186" i="45"/>
  <c r="AC211" i="45" s="1"/>
  <c r="AY210" i="45"/>
  <c r="AQ185" i="45"/>
  <c r="AQ210" i="45" s="1"/>
  <c r="AI185" i="45"/>
  <c r="AI210" i="45" s="1"/>
  <c r="AA185" i="45"/>
  <c r="AA210" i="45" s="1"/>
  <c r="AW184" i="45"/>
  <c r="AW209" i="45" s="1"/>
  <c r="AO184" i="45"/>
  <c r="AO209" i="45" s="1"/>
  <c r="AG184" i="45"/>
  <c r="AG209" i="45" s="1"/>
  <c r="Y184" i="45"/>
  <c r="Y209" i="45" s="1"/>
  <c r="AU183" i="45"/>
  <c r="AU208" i="45" s="1"/>
  <c r="AM208" i="45"/>
  <c r="AE183" i="45"/>
  <c r="AE208" i="45" s="1"/>
  <c r="W208" i="45"/>
  <c r="AS182" i="45"/>
  <c r="AS207" i="45" s="1"/>
  <c r="AK182" i="45"/>
  <c r="AK207" i="45" s="1"/>
  <c r="AC182" i="45"/>
  <c r="AC207" i="45" s="1"/>
  <c r="AY181" i="45"/>
  <c r="AY206" i="45" s="1"/>
  <c r="AQ181" i="45"/>
  <c r="AQ206" i="45" s="1"/>
  <c r="AI181" i="45"/>
  <c r="AI206" i="45" s="1"/>
  <c r="AA181" i="45"/>
  <c r="AA206" i="45" s="1"/>
  <c r="AW180" i="45"/>
  <c r="AW205" i="45" s="1"/>
  <c r="AO180" i="45"/>
  <c r="AO205" i="45" s="1"/>
  <c r="Y180" i="45"/>
  <c r="Y205" i="45" s="1"/>
  <c r="AU179" i="45"/>
  <c r="AU204" i="45" s="1"/>
  <c r="AM179" i="45"/>
  <c r="AM204" i="45" s="1"/>
  <c r="AE204" i="45"/>
  <c r="W204" i="45"/>
  <c r="AO201" i="45"/>
  <c r="AU200" i="45"/>
  <c r="AE200" i="45"/>
  <c r="AS199" i="45"/>
  <c r="AY198" i="45"/>
  <c r="AI198" i="45"/>
  <c r="AW197" i="45"/>
  <c r="AG197" i="45"/>
  <c r="AM196" i="45"/>
  <c r="J211" i="45"/>
  <c r="J203" i="45"/>
  <c r="P211" i="45"/>
  <c r="O210" i="45"/>
  <c r="N209" i="45"/>
  <c r="M208" i="45"/>
  <c r="L207" i="45"/>
  <c r="K206" i="45"/>
  <c r="Q204" i="45"/>
  <c r="O202" i="45"/>
  <c r="N201" i="45"/>
  <c r="Q196" i="45"/>
  <c r="AP203" i="45"/>
  <c r="Z202" i="45"/>
  <c r="AR211" i="45"/>
  <c r="AJ211" i="45"/>
  <c r="AB211" i="45"/>
  <c r="AX210" i="45"/>
  <c r="AP210" i="45"/>
  <c r="AH210" i="45"/>
  <c r="Z210" i="45"/>
  <c r="AV209" i="45"/>
  <c r="AN209" i="45"/>
  <c r="AF209" i="45"/>
  <c r="X209" i="45"/>
  <c r="AT208" i="45"/>
  <c r="AL208" i="45"/>
  <c r="AD208" i="45"/>
  <c r="V208" i="45"/>
  <c r="AR207" i="45"/>
  <c r="AJ207" i="45"/>
  <c r="AB207" i="45"/>
  <c r="AX206" i="45"/>
  <c r="AP206" i="45"/>
  <c r="AH206" i="45"/>
  <c r="Z206" i="45"/>
  <c r="AV205" i="45"/>
  <c r="AN205" i="45"/>
  <c r="AF205" i="45"/>
  <c r="X205" i="45"/>
  <c r="AT204" i="45"/>
  <c r="AL204" i="45"/>
  <c r="AD204" i="45"/>
  <c r="AR203" i="45"/>
  <c r="AJ203" i="45"/>
  <c r="AB203" i="45"/>
  <c r="AV201" i="45"/>
  <c r="AN201" i="45"/>
  <c r="AF201" i="45"/>
  <c r="AR199" i="45"/>
  <c r="AJ199" i="45"/>
  <c r="AB199" i="45"/>
  <c r="AV197" i="45"/>
  <c r="AN197" i="45"/>
  <c r="AF197" i="45"/>
  <c r="G199" i="45"/>
  <c r="O211" i="45"/>
  <c r="N210" i="45"/>
  <c r="M209" i="45"/>
  <c r="L208" i="45"/>
  <c r="AL25" i="22"/>
  <c r="AK63" i="42" s="1"/>
  <c r="AF25" i="22"/>
  <c r="AE63" i="42" s="1"/>
  <c r="AT17" i="22"/>
  <c r="AS55" i="42" s="1"/>
  <c r="AS17" i="22"/>
  <c r="AR55" i="42" s="1"/>
  <c r="BD25" i="22"/>
  <c r="BC63" i="42" s="1"/>
  <c r="BC25" i="22"/>
  <c r="BB63" i="42" s="1"/>
  <c r="BB25" i="22"/>
  <c r="BA63" i="42" s="1"/>
  <c r="AE25" i="22"/>
  <c r="AD63" i="42" s="1"/>
  <c r="AR17" i="22"/>
  <c r="AQ55" i="42" s="1"/>
  <c r="AV25" i="22"/>
  <c r="AU63" i="42" s="1"/>
  <c r="AU25" i="22"/>
  <c r="AT63" i="42" s="1"/>
  <c r="AK17" i="22"/>
  <c r="AJ55" i="42" s="1"/>
  <c r="AJ17" i="22"/>
  <c r="AI55" i="42" s="1"/>
  <c r="AN25" i="22"/>
  <c r="AM63" i="42" s="1"/>
  <c r="BA17" i="22"/>
  <c r="AZ55" i="42" s="1"/>
  <c r="AM25" i="22"/>
  <c r="AL63" i="42" s="1"/>
  <c r="AZ17" i="22"/>
  <c r="AY55" i="42" s="1"/>
  <c r="AY17" i="22"/>
  <c r="AX55" i="42" s="1"/>
  <c r="AQ17" i="22"/>
  <c r="AP55" i="42" s="1"/>
  <c r="AI17" i="22"/>
  <c r="AH55" i="42" s="1"/>
  <c r="BF17" i="22"/>
  <c r="BE55" i="42" s="1"/>
  <c r="AX17" i="22"/>
  <c r="AW55" i="42" s="1"/>
  <c r="AP17" i="22"/>
  <c r="AO55" i="42" s="1"/>
  <c r="AH17" i="22"/>
  <c r="AG55" i="42" s="1"/>
  <c r="BE17" i="22"/>
  <c r="BD55" i="42" s="1"/>
  <c r="AW17" i="22"/>
  <c r="AV55" i="42" s="1"/>
  <c r="AO17" i="22"/>
  <c r="AN55" i="42" s="1"/>
  <c r="AG17" i="22"/>
  <c r="AF55" i="42" s="1"/>
  <c r="AY65" i="22"/>
  <c r="BE23" i="22"/>
  <c r="BA23" i="22"/>
  <c r="AI15" i="22"/>
  <c r="AV63" i="22"/>
  <c r="AQ72" i="22"/>
  <c r="AI60" i="22"/>
  <c r="AH23" i="22"/>
  <c r="AU15" i="22"/>
  <c r="AF23" i="22"/>
  <c r="AR15" i="22"/>
  <c r="BF54" i="22"/>
  <c r="AS23" i="22"/>
  <c r="AZ23" i="22"/>
  <c r="AX15" i="22"/>
  <c r="AP15" i="22"/>
  <c r="AW15" i="22"/>
  <c r="AO15" i="22"/>
  <c r="AG15" i="22"/>
  <c r="BD15" i="22"/>
  <c r="AV15" i="22"/>
  <c r="AN15" i="22"/>
  <c r="AL55" i="22"/>
  <c r="AT15" i="22"/>
  <c r="AL15" i="22"/>
  <c r="AO54" i="22"/>
  <c r="BC15" i="22"/>
  <c r="AK15" i="22"/>
  <c r="AY72" i="22"/>
  <c r="BB51" i="22"/>
  <c r="AX57" i="22"/>
  <c r="AQ48" i="22"/>
  <c r="AQ71" i="22"/>
  <c r="AY70" i="22"/>
  <c r="AQ57" i="22"/>
  <c r="AX54" i="22"/>
  <c r="AI67" i="22"/>
  <c r="AY64" i="22"/>
  <c r="AV62" i="22"/>
  <c r="AV59" i="22"/>
  <c r="AU66" i="42" s="1"/>
  <c r="AW54" i="22"/>
  <c r="AH48" i="22"/>
  <c r="AQ70" i="22"/>
  <c r="AI69" i="22"/>
  <c r="AI66" i="22"/>
  <c r="AY61" i="22"/>
  <c r="AX49" i="22"/>
  <c r="AY71" i="22"/>
  <c r="AV67" i="22"/>
  <c r="AR64" i="22"/>
  <c r="AI61" i="22"/>
  <c r="AH57" i="22"/>
  <c r="AV71" i="22"/>
  <c r="AX58" i="22"/>
  <c r="AH61" i="42"/>
  <c r="AT45" i="22"/>
  <c r="AS58" i="42" s="1"/>
  <c r="AT48" i="22"/>
  <c r="AT52" i="22"/>
  <c r="AT47" i="22"/>
  <c r="AT53" i="22"/>
  <c r="AT57" i="22"/>
  <c r="AT49" i="22"/>
  <c r="AT54" i="22"/>
  <c r="AT58" i="22"/>
  <c r="AT50" i="22"/>
  <c r="AL48" i="22"/>
  <c r="AL52" i="22"/>
  <c r="AL46" i="22"/>
  <c r="AL57" i="22"/>
  <c r="AL49" i="22"/>
  <c r="AL53" i="22"/>
  <c r="AL47" i="22"/>
  <c r="AL54" i="22"/>
  <c r="AL58" i="22"/>
  <c r="AL45" i="22"/>
  <c r="AL50" i="22"/>
  <c r="AG53" i="42"/>
  <c r="AY69" i="22"/>
  <c r="AQ69" i="22"/>
  <c r="AI68" i="22"/>
  <c r="BA64" i="22"/>
  <c r="AW58" i="22"/>
  <c r="AN55" i="22"/>
  <c r="AH52" i="22"/>
  <c r="AL51" i="22"/>
  <c r="AO50" i="22"/>
  <c r="AO45" i="22"/>
  <c r="AJ61" i="42"/>
  <c r="AV51" i="22"/>
  <c r="AV45" i="22"/>
  <c r="AU58" i="42" s="1"/>
  <c r="AV56" i="22"/>
  <c r="AV47" i="22"/>
  <c r="AV48" i="22"/>
  <c r="AV52" i="22"/>
  <c r="AV53" i="22"/>
  <c r="AV57" i="22"/>
  <c r="AV49" i="22"/>
  <c r="AF46" i="22"/>
  <c r="AF55" i="22"/>
  <c r="AF51" i="22"/>
  <c r="AF45" i="22"/>
  <c r="AF56" i="22"/>
  <c r="AF48" i="22"/>
  <c r="AF52" i="22"/>
  <c r="AF57" i="22"/>
  <c r="BD47" i="22"/>
  <c r="BD45" i="22"/>
  <c r="BC58" i="42" s="1"/>
  <c r="BD56" i="22"/>
  <c r="BD48" i="22"/>
  <c r="BD52" i="22"/>
  <c r="BD53" i="22"/>
  <c r="BD57" i="22"/>
  <c r="BD49" i="22"/>
  <c r="BD46" i="22"/>
  <c r="BD54" i="22"/>
  <c r="BD58" i="22"/>
  <c r="AU47" i="22"/>
  <c r="AU45" i="22"/>
  <c r="AT58" i="42" s="1"/>
  <c r="AU56" i="22"/>
  <c r="AU48" i="22"/>
  <c r="AU52" i="22"/>
  <c r="AU53" i="22"/>
  <c r="AU57" i="22"/>
  <c r="AU49" i="22"/>
  <c r="AU54" i="22"/>
  <c r="AU58" i="22"/>
  <c r="AM47" i="22"/>
  <c r="AM45" i="22"/>
  <c r="AM56" i="22"/>
  <c r="AM48" i="22"/>
  <c r="AM52" i="22"/>
  <c r="AM46" i="22"/>
  <c r="AM57" i="22"/>
  <c r="AM49" i="22"/>
  <c r="AM53" i="22"/>
  <c r="AM54" i="22"/>
  <c r="AM58" i="22"/>
  <c r="AP70" i="22"/>
  <c r="AE58" i="22"/>
  <c r="AF53" i="22"/>
  <c r="AM51" i="22"/>
  <c r="AU50" i="22"/>
  <c r="AE47" i="22"/>
  <c r="AV60" i="22"/>
  <c r="AV64" i="22"/>
  <c r="AV65" i="22"/>
  <c r="AV61" i="22"/>
  <c r="BB48" i="22"/>
  <c r="BB52" i="22"/>
  <c r="BB53" i="22"/>
  <c r="BB57" i="22"/>
  <c r="BB49" i="22"/>
  <c r="BB46" i="22"/>
  <c r="BB54" i="22"/>
  <c r="BB58" i="22"/>
  <c r="BB45" i="22"/>
  <c r="BA58" i="42" s="1"/>
  <c r="BB50" i="22"/>
  <c r="AI72" i="22"/>
  <c r="AV70" i="22"/>
  <c r="AP69" i="22"/>
  <c r="AY68" i="22"/>
  <c r="AQ68" i="22"/>
  <c r="AV58" i="22"/>
  <c r="BB56" i="22"/>
  <c r="AM55" i="22"/>
  <c r="BD51" i="22"/>
  <c r="AN50" i="22"/>
  <c r="AV46" i="22"/>
  <c r="AN45" i="22"/>
  <c r="AE53" i="42"/>
  <c r="AM50" i="22"/>
  <c r="AU46" i="22"/>
  <c r="BA62" i="22"/>
  <c r="AQ45" i="22"/>
  <c r="AP58" i="42" s="1"/>
  <c r="AQ46" i="22"/>
  <c r="AQ47" i="22"/>
  <c r="AQ54" i="22"/>
  <c r="AQ58" i="22"/>
  <c r="AQ50" i="22"/>
  <c r="AQ55" i="22"/>
  <c r="AQ51" i="22"/>
  <c r="AQ56" i="22"/>
  <c r="AP72" i="22"/>
  <c r="AI71" i="22"/>
  <c r="AV69" i="22"/>
  <c r="BA66" i="22"/>
  <c r="AP62" i="22"/>
  <c r="AO58" i="22"/>
  <c r="BD55" i="22"/>
  <c r="AE55" i="22"/>
  <c r="AN54" i="22"/>
  <c r="AQ53" i="22"/>
  <c r="AF50" i="22"/>
  <c r="AT46" i="22"/>
  <c r="AV68" i="22"/>
  <c r="AR65" i="22"/>
  <c r="AT56" i="22"/>
  <c r="BB55" i="22"/>
  <c r="AU51" i="22"/>
  <c r="BD50" i="22"/>
  <c r="AE50" i="22"/>
  <c r="AP59" i="22"/>
  <c r="AO66" i="42" s="1"/>
  <c r="AP63" i="22"/>
  <c r="AP60" i="22"/>
  <c r="AP64" i="22"/>
  <c r="AN51" i="22"/>
  <c r="AN56" i="22"/>
  <c r="AN48" i="22"/>
  <c r="AN52" i="22"/>
  <c r="AN46" i="22"/>
  <c r="AN57" i="22"/>
  <c r="AN47" i="22"/>
  <c r="AN49" i="22"/>
  <c r="AN53" i="22"/>
  <c r="AE51" i="22"/>
  <c r="AE45" i="22"/>
  <c r="AE56" i="22"/>
  <c r="AE48" i="22"/>
  <c r="AE52" i="22"/>
  <c r="AE57" i="22"/>
  <c r="AE49" i="22"/>
  <c r="AE53" i="22"/>
  <c r="AF61" i="42"/>
  <c r="AP68" i="22"/>
  <c r="AJ63" i="22"/>
  <c r="AD61" i="42"/>
  <c r="AX46" i="22"/>
  <c r="AX50" i="22"/>
  <c r="AX55" i="22"/>
  <c r="AX51" i="22"/>
  <c r="AX45" i="22"/>
  <c r="AW58" i="42" s="1"/>
  <c r="AX56" i="22"/>
  <c r="AX47" i="22"/>
  <c r="AX48" i="22"/>
  <c r="AX52" i="22"/>
  <c r="AH45" i="22"/>
  <c r="AH46" i="22"/>
  <c r="AH47" i="22"/>
  <c r="AH54" i="22"/>
  <c r="AH58" i="22"/>
  <c r="AH50" i="22"/>
  <c r="AH55" i="22"/>
  <c r="AH51" i="22"/>
  <c r="AH56" i="22"/>
  <c r="AY62" i="22"/>
  <c r="AY59" i="22"/>
  <c r="AX66" i="42" s="1"/>
  <c r="AY63" i="22"/>
  <c r="AY60" i="22"/>
  <c r="AQ62" i="22"/>
  <c r="AQ59" i="22"/>
  <c r="AP66" i="42" s="1"/>
  <c r="AQ63" i="22"/>
  <c r="AQ60" i="22"/>
  <c r="AQ64" i="22"/>
  <c r="AI65" i="22"/>
  <c r="AI62" i="22"/>
  <c r="AI59" i="22"/>
  <c r="AI63" i="22"/>
  <c r="AK61" i="42"/>
  <c r="BF46" i="22"/>
  <c r="BF55" i="22"/>
  <c r="BF47" i="22"/>
  <c r="BF51" i="22"/>
  <c r="BF56" i="22"/>
  <c r="BF48" i="22"/>
  <c r="BF52" i="22"/>
  <c r="BF53" i="22"/>
  <c r="BF57" i="22"/>
  <c r="AW46" i="22"/>
  <c r="AW55" i="22"/>
  <c r="AW51" i="22"/>
  <c r="AW45" i="22"/>
  <c r="AV58" i="42" s="1"/>
  <c r="AW56" i="22"/>
  <c r="AW47" i="22"/>
  <c r="AW48" i="22"/>
  <c r="AW52" i="22"/>
  <c r="AW53" i="22"/>
  <c r="AW57" i="22"/>
  <c r="AO53" i="22"/>
  <c r="AO46" i="22"/>
  <c r="AO55" i="22"/>
  <c r="AO51" i="22"/>
  <c r="AO56" i="22"/>
  <c r="AO48" i="22"/>
  <c r="AO52" i="22"/>
  <c r="AO57" i="22"/>
  <c r="AV72" i="22"/>
  <c r="AP71" i="22"/>
  <c r="AI70" i="22"/>
  <c r="AY66" i="22"/>
  <c r="AQ66" i="22"/>
  <c r="AQ65" i="22"/>
  <c r="AQ61" i="22"/>
  <c r="BF58" i="22"/>
  <c r="AV55" i="22"/>
  <c r="AF54" i="22"/>
  <c r="AH53" i="22"/>
  <c r="AQ52" i="22"/>
  <c r="AT51" i="22"/>
  <c r="AW50" i="22"/>
  <c r="BF49" i="22"/>
  <c r="AO47" i="22"/>
  <c r="BF45" i="22"/>
  <c r="BE58" i="42" s="1"/>
  <c r="AP66" i="22"/>
  <c r="AP65" i="22"/>
  <c r="AP61" i="22"/>
  <c r="AF58" i="22"/>
  <c r="AU55" i="22"/>
  <c r="AE54" i="22"/>
  <c r="AV50" i="22"/>
  <c r="AF49" i="22"/>
  <c r="AF47" i="22"/>
  <c r="BC46" i="22"/>
  <c r="BC54" i="22"/>
  <c r="BC49" i="22"/>
  <c r="BC57" i="22"/>
  <c r="BC52" i="22"/>
  <c r="BC47" i="22"/>
  <c r="BC55" i="22"/>
  <c r="BC50" i="22"/>
  <c r="BC58" i="22"/>
  <c r="BC45" i="22"/>
  <c r="BB58" i="42" s="1"/>
  <c r="BC53" i="22"/>
  <c r="BC48" i="22"/>
  <c r="BC56" i="22"/>
  <c r="BC51" i="22"/>
  <c r="BC28" i="22"/>
  <c r="AK71" i="22"/>
  <c r="AK69" i="22"/>
  <c r="AK67" i="22"/>
  <c r="AK65" i="22"/>
  <c r="AK63" i="22"/>
  <c r="AK61" i="22"/>
  <c r="AK59" i="22"/>
  <c r="AK57" i="22"/>
  <c r="AK55" i="22"/>
  <c r="AK53" i="22"/>
  <c r="AK51" i="22"/>
  <c r="AK49" i="22"/>
  <c r="AK47" i="22"/>
  <c r="AK45" i="22"/>
  <c r="AK72" i="22"/>
  <c r="AK70" i="22"/>
  <c r="AK68" i="22"/>
  <c r="AK66" i="22"/>
  <c r="AK64" i="22"/>
  <c r="AK62" i="22"/>
  <c r="AK58" i="22"/>
  <c r="AK56" i="22"/>
  <c r="AK54" i="22"/>
  <c r="AK52" i="22"/>
  <c r="AK50" i="22"/>
  <c r="AK48" i="22"/>
  <c r="BF23" i="22"/>
  <c r="AY177" i="45"/>
  <c r="AY202" i="45" s="1"/>
  <c r="AI177" i="45"/>
  <c r="AI202" i="45" s="1"/>
  <c r="AW176" i="45"/>
  <c r="AW201" i="45" s="1"/>
  <c r="AC176" i="45"/>
  <c r="AC201" i="45" s="1"/>
  <c r="AM175" i="45"/>
  <c r="AM200" i="45" s="1"/>
  <c r="AA175" i="45"/>
  <c r="AA200" i="45" s="1"/>
  <c r="AK174" i="45"/>
  <c r="AK199" i="45" s="1"/>
  <c r="AU173" i="45"/>
  <c r="AU198" i="45" s="1"/>
  <c r="AA173" i="45"/>
  <c r="AA198" i="45" s="1"/>
  <c r="AS172" i="45"/>
  <c r="AS197" i="45" s="1"/>
  <c r="AU171" i="45"/>
  <c r="AU196" i="45" s="1"/>
  <c r="AI171" i="45"/>
  <c r="AI196" i="45" s="1"/>
  <c r="AR202" i="45"/>
  <c r="AJ202" i="45"/>
  <c r="AB202" i="45"/>
  <c r="AR200" i="45"/>
  <c r="AJ200" i="45"/>
  <c r="AB200" i="45"/>
  <c r="AR196" i="45"/>
  <c r="AJ196" i="45"/>
  <c r="AB196" i="45"/>
  <c r="AO178" i="45"/>
  <c r="AO203" i="45" s="1"/>
  <c r="AU177" i="45"/>
  <c r="AU202" i="45" s="1"/>
  <c r="AE177" i="45"/>
  <c r="AE202" i="45" s="1"/>
  <c r="AK176" i="45"/>
  <c r="AK201" i="45" s="1"/>
  <c r="Y172" i="45"/>
  <c r="Y197" i="45" s="1"/>
  <c r="AQ202" i="45"/>
  <c r="AA202" i="45"/>
  <c r="AU201" i="45"/>
  <c r="AM201" i="45"/>
  <c r="AE201" i="45"/>
  <c r="AY200" i="45"/>
  <c r="AQ200" i="45"/>
  <c r="AQ198" i="45"/>
  <c r="AU197" i="45"/>
  <c r="AM197" i="45"/>
  <c r="AE197" i="45"/>
  <c r="AY196" i="45"/>
  <c r="AA196" i="45"/>
  <c r="AW178" i="45"/>
  <c r="AW203" i="45" s="1"/>
  <c r="AC178" i="45"/>
  <c r="AC203" i="45" s="1"/>
  <c r="AG174" i="45"/>
  <c r="AG199" i="45" s="1"/>
  <c r="AS203" i="45"/>
  <c r="AK203" i="45"/>
  <c r="AW202" i="45"/>
  <c r="AO202" i="45"/>
  <c r="AG202" i="45"/>
  <c r="Y202" i="45"/>
  <c r="AC199" i="45"/>
  <c r="AW198" i="45"/>
  <c r="AO198" i="45"/>
  <c r="AG198" i="45"/>
  <c r="Y198" i="45"/>
  <c r="AK197" i="45"/>
  <c r="AC197" i="45"/>
  <c r="Y176" i="45"/>
  <c r="Y201" i="45" s="1"/>
  <c r="AO174" i="45"/>
  <c r="AO199" i="45" s="1"/>
  <c r="AE173" i="45"/>
  <c r="AE198" i="45" s="1"/>
  <c r="AO172" i="45"/>
  <c r="AO197" i="45" s="1"/>
  <c r="AE171" i="45"/>
  <c r="AE196" i="45" s="1"/>
  <c r="AV202" i="45"/>
  <c r="AN202" i="45"/>
  <c r="AF202" i="45"/>
  <c r="AV198" i="45"/>
  <c r="AN198" i="45"/>
  <c r="AF198" i="45"/>
  <c r="Y178" i="45"/>
  <c r="Y203" i="45" s="1"/>
  <c r="AM177" i="45"/>
  <c r="AM202" i="45" s="1"/>
  <c r="AG176" i="45"/>
  <c r="AG201" i="45" s="1"/>
  <c r="AY203" i="45"/>
  <c r="AQ203" i="45"/>
  <c r="AI203" i="45"/>
  <c r="AA203" i="45"/>
  <c r="AY199" i="45"/>
  <c r="AQ199" i="45"/>
  <c r="AI199" i="45"/>
  <c r="AA199" i="45"/>
  <c r="AM198" i="45"/>
  <c r="AW174" i="45"/>
  <c r="AW199" i="45" s="1"/>
  <c r="AG178" i="45"/>
  <c r="AG203" i="45" s="1"/>
  <c r="AS200" i="45"/>
  <c r="AK200" i="45"/>
  <c r="AC200" i="45"/>
  <c r="AS196" i="45"/>
  <c r="AK196" i="45"/>
  <c r="AC196" i="45"/>
  <c r="AD31" i="22"/>
  <c r="AC43" i="42" s="1"/>
  <c r="AD17" i="22"/>
  <c r="AC29" i="18"/>
  <c r="AC28" i="18"/>
  <c r="AC31" i="22" s="1"/>
  <c r="AC27" i="18"/>
  <c r="AC25" i="18"/>
  <c r="AC26" i="18"/>
  <c r="AC24" i="18"/>
  <c r="X21" i="17"/>
  <c r="AC21" i="17"/>
  <c r="AN58" i="42" l="1"/>
  <c r="AN43" i="42"/>
  <c r="AN16" i="42"/>
  <c r="AM58" i="42"/>
  <c r="AM43" i="42"/>
  <c r="AI70" i="42"/>
  <c r="AI43" i="42"/>
  <c r="AK70" i="42"/>
  <c r="AK43" i="42"/>
  <c r="AG70" i="42"/>
  <c r="AG43" i="42"/>
  <c r="AF70" i="42"/>
  <c r="AF43" i="42"/>
  <c r="AH70" i="42"/>
  <c r="AH43" i="42"/>
  <c r="AD70" i="42"/>
  <c r="AD43" i="42"/>
  <c r="AS55" i="22"/>
  <c r="AS46" i="22"/>
  <c r="AJ69" i="22"/>
  <c r="AL70" i="42"/>
  <c r="AX67" i="22"/>
  <c r="AZ53" i="22"/>
  <c r="AN63" i="22"/>
  <c r="AU64" i="22"/>
  <c r="AE65" i="22"/>
  <c r="BE69" i="22"/>
  <c r="AX71" i="22"/>
  <c r="AS53" i="22"/>
  <c r="AT64" i="22"/>
  <c r="AH66" i="22"/>
  <c r="AE67" i="22"/>
  <c r="AI50" i="22"/>
  <c r="AH70" i="22"/>
  <c r="AE66" i="22"/>
  <c r="AN66" i="22"/>
  <c r="AX69" i="22"/>
  <c r="AT67" i="22"/>
  <c r="AI51" i="22"/>
  <c r="AU61" i="22"/>
  <c r="BE64" i="22"/>
  <c r="AU70" i="22"/>
  <c r="AL70" i="22"/>
  <c r="AL68" i="22"/>
  <c r="AP56" i="22"/>
  <c r="AW67" i="22"/>
  <c r="AN64" i="22"/>
  <c r="AN67" i="22"/>
  <c r="AI46" i="22"/>
  <c r="AT69" i="22"/>
  <c r="AG61" i="22"/>
  <c r="AG71" i="22"/>
  <c r="AT63" i="22"/>
  <c r="BE62" i="22"/>
  <c r="AM66" i="22"/>
  <c r="AL61" i="22"/>
  <c r="AM65" i="22"/>
  <c r="AP52" i="22"/>
  <c r="AF65" i="22"/>
  <c r="AP54" i="22"/>
  <c r="AU68" i="22"/>
  <c r="AN72" i="22"/>
  <c r="AW72" i="22"/>
  <c r="AW60" i="22"/>
  <c r="AE69" i="22"/>
  <c r="AN60" i="22"/>
  <c r="AH71" i="22"/>
  <c r="AH65" i="22"/>
  <c r="AG65" i="22"/>
  <c r="AY50" i="22"/>
  <c r="AN70" i="22"/>
  <c r="AT72" i="22"/>
  <c r="AP58" i="22"/>
  <c r="AN68" i="22"/>
  <c r="AE72" i="22"/>
  <c r="BE53" i="22"/>
  <c r="AT66" i="22"/>
  <c r="AL60" i="22"/>
  <c r="AM62" i="22"/>
  <c r="AF67" i="22"/>
  <c r="AP57" i="22"/>
  <c r="AN62" i="22"/>
  <c r="AW68" i="22"/>
  <c r="AG54" i="22"/>
  <c r="BB68" i="22"/>
  <c r="AW71" i="22"/>
  <c r="AG60" i="22"/>
  <c r="AE63" i="22"/>
  <c r="AN69" i="22"/>
  <c r="AL65" i="22"/>
  <c r="AQ53" i="42"/>
  <c r="AJ46" i="22"/>
  <c r="AW53" i="42"/>
  <c r="AY61" i="42"/>
  <c r="AR61" i="42"/>
  <c r="AZ72" i="22"/>
  <c r="AT53" i="42"/>
  <c r="BB53" i="42"/>
  <c r="AZ61" i="42"/>
  <c r="AT60" i="22"/>
  <c r="AR62" i="22"/>
  <c r="AN59" i="22"/>
  <c r="AN61" i="22"/>
  <c r="AZ59" i="22"/>
  <c r="AY66" i="42" s="1"/>
  <c r="AJ60" i="22"/>
  <c r="AK58" i="42"/>
  <c r="AN65" i="22"/>
  <c r="AM53" i="42"/>
  <c r="BD61" i="42"/>
  <c r="BC53" i="42"/>
  <c r="AJ55" i="22"/>
  <c r="AN53" i="42"/>
  <c r="AZ66" i="22"/>
  <c r="BE61" i="42"/>
  <c r="AJ52" i="22"/>
  <c r="AU53" i="42"/>
  <c r="AZ61" i="22"/>
  <c r="AJ47" i="22"/>
  <c r="AV53" i="42"/>
  <c r="AS53" i="42"/>
  <c r="AT68" i="22"/>
  <c r="AJ57" i="22"/>
  <c r="AP45" i="22"/>
  <c r="AO58" i="42" s="1"/>
  <c r="AO53" i="42"/>
  <c r="AF222" i="45"/>
  <c r="AF228" i="45" s="1"/>
  <c r="AM16" i="22" s="1"/>
  <c r="S208" i="45"/>
  <c r="T211" i="45"/>
  <c r="AL58" i="42"/>
  <c r="AJ66" i="42"/>
  <c r="AJ58" i="42"/>
  <c r="BE47" i="22"/>
  <c r="AF60" i="22"/>
  <c r="BE46" i="22"/>
  <c r="BF72" i="22"/>
  <c r="BE49" i="22"/>
  <c r="AF63" i="22"/>
  <c r="AF66" i="22"/>
  <c r="BE57" i="22"/>
  <c r="AF69" i="22"/>
  <c r="AF59" i="22"/>
  <c r="BE45" i="22"/>
  <c r="BD58" i="42" s="1"/>
  <c r="BE58" i="22"/>
  <c r="AZ54" i="22"/>
  <c r="BE52" i="22"/>
  <c r="BE55" i="22"/>
  <c r="BF64" i="22"/>
  <c r="AF71" i="22"/>
  <c r="AF62" i="22"/>
  <c r="BE54" i="22"/>
  <c r="AZ45" i="22"/>
  <c r="AY58" i="42" s="1"/>
  <c r="BE48" i="22"/>
  <c r="AF68" i="22"/>
  <c r="BE56" i="22"/>
  <c r="AF61" i="22"/>
  <c r="AF72" i="22"/>
  <c r="BE51" i="22"/>
  <c r="AF64" i="22"/>
  <c r="AG45" i="22"/>
  <c r="AY58" i="22"/>
  <c r="AG46" i="22"/>
  <c r="AY45" i="22"/>
  <c r="AX58" i="42" s="1"/>
  <c r="BB70" i="22"/>
  <c r="AI53" i="42"/>
  <c r="AH66" i="42"/>
  <c r="AJ50" i="22"/>
  <c r="AJ45" i="22"/>
  <c r="AJ58" i="22"/>
  <c r="AJ48" i="22"/>
  <c r="AJ54" i="22"/>
  <c r="AJ53" i="22"/>
  <c r="AJ49" i="22"/>
  <c r="AT65" i="22"/>
  <c r="AR50" i="22"/>
  <c r="AS47" i="22"/>
  <c r="AU62" i="22"/>
  <c r="AG64" i="22"/>
  <c r="AU72" i="22"/>
  <c r="AG67" i="22"/>
  <c r="AS52" i="22"/>
  <c r="AS50" i="22"/>
  <c r="AS45" i="22"/>
  <c r="AR58" i="42" s="1"/>
  <c r="AU65" i="22"/>
  <c r="AG63" i="22"/>
  <c r="AG72" i="22"/>
  <c r="AU66" i="22"/>
  <c r="AT71" i="22"/>
  <c r="AS58" i="22"/>
  <c r="BA46" i="22"/>
  <c r="AU60" i="22"/>
  <c r="AG70" i="22"/>
  <c r="AG59" i="22"/>
  <c r="AT59" i="22"/>
  <c r="AS66" i="42" s="1"/>
  <c r="AU69" i="22"/>
  <c r="AU59" i="22"/>
  <c r="AT66" i="42" s="1"/>
  <c r="AG62" i="22"/>
  <c r="AO71" i="22"/>
  <c r="AS54" i="22"/>
  <c r="AO64" i="22"/>
  <c r="AT62" i="22"/>
  <c r="AG68" i="22"/>
  <c r="AS49" i="22"/>
  <c r="AU71" i="22"/>
  <c r="AG66" i="22"/>
  <c r="AS56" i="22"/>
  <c r="AT61" i="22"/>
  <c r="AU67" i="22"/>
  <c r="AR52" i="22"/>
  <c r="AR46" i="22"/>
  <c r="BA57" i="22"/>
  <c r="BD72" i="22"/>
  <c r="BA51" i="22"/>
  <c r="AR53" i="22"/>
  <c r="AR55" i="22"/>
  <c r="BA53" i="22"/>
  <c r="AO61" i="22"/>
  <c r="AO62" i="22"/>
  <c r="AO60" i="22"/>
  <c r="BD71" i="22"/>
  <c r="BD70" i="22"/>
  <c r="BD66" i="22"/>
  <c r="AO69" i="22"/>
  <c r="AR54" i="22"/>
  <c r="BA50" i="22"/>
  <c r="BD62" i="22"/>
  <c r="AO63" i="22"/>
  <c r="BD63" i="22"/>
  <c r="AO67" i="22"/>
  <c r="BD65" i="22"/>
  <c r="AR58" i="22"/>
  <c r="BA55" i="22"/>
  <c r="BA45" i="22"/>
  <c r="AZ58" i="42" s="1"/>
  <c r="AO72" i="22"/>
  <c r="AR49" i="22"/>
  <c r="BA47" i="22"/>
  <c r="BA58" i="22"/>
  <c r="BD61" i="22"/>
  <c r="AO59" i="22"/>
  <c r="BD59" i="22"/>
  <c r="BC66" i="42" s="1"/>
  <c r="AR56" i="22"/>
  <c r="BD68" i="22"/>
  <c r="AR47" i="22"/>
  <c r="AO68" i="22"/>
  <c r="AR45" i="22"/>
  <c r="AQ58" i="42" s="1"/>
  <c r="BA54" i="22"/>
  <c r="BD60" i="22"/>
  <c r="AO65" i="22"/>
  <c r="BA48" i="22"/>
  <c r="BA56" i="22"/>
  <c r="AR48" i="22"/>
  <c r="AR57" i="22"/>
  <c r="BA49" i="22"/>
  <c r="AO66" i="22"/>
  <c r="BD64" i="22"/>
  <c r="BD67" i="22"/>
  <c r="AY56" i="22"/>
  <c r="AS63" i="22"/>
  <c r="BA68" i="22"/>
  <c r="AS61" i="22"/>
  <c r="BB60" i="22"/>
  <c r="AS72" i="22"/>
  <c r="AS64" i="22"/>
  <c r="AJ53" i="42"/>
  <c r="AG52" i="22"/>
  <c r="AK53" i="42"/>
  <c r="AE68" i="22"/>
  <c r="AF53" i="42"/>
  <c r="AR68" i="22"/>
  <c r="AG53" i="22"/>
  <c r="AR67" i="22"/>
  <c r="BB69" i="22"/>
  <c r="AG50" i="22"/>
  <c r="BB66" i="22"/>
  <c r="AE60" i="22"/>
  <c r="AS60" i="22"/>
  <c r="BA72" i="22"/>
  <c r="AG49" i="22"/>
  <c r="AG47" i="22"/>
  <c r="AS66" i="22"/>
  <c r="AY46" i="22"/>
  <c r="BA61" i="22"/>
  <c r="AW62" i="22"/>
  <c r="BB71" i="22"/>
  <c r="AW66" i="22"/>
  <c r="BE61" i="22"/>
  <c r="AR69" i="22"/>
  <c r="BE71" i="22"/>
  <c r="BA70" i="22"/>
  <c r="BE72" i="22"/>
  <c r="AG48" i="22"/>
  <c r="BE63" i="22"/>
  <c r="BE59" i="22"/>
  <c r="BD66" i="42" s="1"/>
  <c r="AY54" i="22"/>
  <c r="AS59" i="22"/>
  <c r="AR66" i="42" s="1"/>
  <c r="AY57" i="22"/>
  <c r="AW65" i="22"/>
  <c r="AR72" i="22"/>
  <c r="AE61" i="22"/>
  <c r="AW61" i="22"/>
  <c r="AE58" i="42"/>
  <c r="AY53" i="22"/>
  <c r="BE60" i="22"/>
  <c r="AE71" i="22"/>
  <c r="AE59" i="22"/>
  <c r="AS71" i="22"/>
  <c r="AG58" i="22"/>
  <c r="AR70" i="22"/>
  <c r="AG56" i="22"/>
  <c r="BE68" i="22"/>
  <c r="BA60" i="22"/>
  <c r="AR71" i="22"/>
  <c r="AY47" i="22"/>
  <c r="AS62" i="22"/>
  <c r="AE70" i="22"/>
  <c r="AE64" i="22"/>
  <c r="AW64" i="22"/>
  <c r="BE66" i="22"/>
  <c r="BA71" i="22"/>
  <c r="BA69" i="22"/>
  <c r="AR60" i="22"/>
  <c r="BB59" i="22"/>
  <c r="BA66" i="42" s="1"/>
  <c r="AG51" i="22"/>
  <c r="AR63" i="22"/>
  <c r="BB62" i="22"/>
  <c r="AR66" i="22"/>
  <c r="AY51" i="22"/>
  <c r="BA63" i="22"/>
  <c r="BB64" i="22"/>
  <c r="AW63" i="22"/>
  <c r="BB67" i="22"/>
  <c r="AY52" i="22"/>
  <c r="AS70" i="22"/>
  <c r="BE67" i="22"/>
  <c r="BB72" i="22"/>
  <c r="BB63" i="22"/>
  <c r="BA65" i="22"/>
  <c r="AG55" i="22"/>
  <c r="AR59" i="22"/>
  <c r="AQ66" i="42" s="1"/>
  <c r="AW69" i="22"/>
  <c r="BB61" i="22"/>
  <c r="AS65" i="22"/>
  <c r="AY55" i="22"/>
  <c r="BA59" i="22"/>
  <c r="AZ66" i="42" s="1"/>
  <c r="BE70" i="22"/>
  <c r="AW59" i="22"/>
  <c r="AV66" i="42" s="1"/>
  <c r="AY49" i="22"/>
  <c r="AS68" i="22"/>
  <c r="AS69" i="22"/>
  <c r="AG58" i="42"/>
  <c r="AG61" i="42"/>
  <c r="AE61" i="42"/>
  <c r="T205" i="45"/>
  <c r="V204" i="45"/>
  <c r="V210" i="45"/>
  <c r="T198" i="45"/>
  <c r="AD58" i="42"/>
  <c r="S204" i="45"/>
  <c r="U209" i="45"/>
  <c r="T206" i="45"/>
  <c r="T197" i="45"/>
  <c r="U205" i="45"/>
  <c r="S201" i="45"/>
  <c r="AL222" i="45"/>
  <c r="AL228" i="45" s="1"/>
  <c r="AS24" i="22" s="1"/>
  <c r="AR62" i="42" s="1"/>
  <c r="AX66" i="22"/>
  <c r="AP48" i="22"/>
  <c r="AZ63" i="22"/>
  <c r="AX68" i="22"/>
  <c r="AX61" i="22"/>
  <c r="AI55" i="22"/>
  <c r="AI45" i="22"/>
  <c r="AL62" i="22"/>
  <c r="AM61" i="22"/>
  <c r="AX70" i="22"/>
  <c r="AZ67" i="22"/>
  <c r="AI52" i="22"/>
  <c r="AM67" i="22"/>
  <c r="AM72" i="22"/>
  <c r="AP51" i="22"/>
  <c r="AJ59" i="22"/>
  <c r="AZ62" i="22"/>
  <c r="AL63" i="22"/>
  <c r="AM63" i="22"/>
  <c r="AI58" i="22"/>
  <c r="AJ67" i="22"/>
  <c r="AM60" i="22"/>
  <c r="AX65" i="22"/>
  <c r="AI48" i="22"/>
  <c r="AZ65" i="22"/>
  <c r="AP55" i="22"/>
  <c r="AJ62" i="22"/>
  <c r="AX64" i="22"/>
  <c r="AZ71" i="22"/>
  <c r="AI54" i="22"/>
  <c r="AL66" i="22"/>
  <c r="AM69" i="22"/>
  <c r="AX60" i="22"/>
  <c r="AZ68" i="22"/>
  <c r="AJ64" i="22"/>
  <c r="AJ71" i="22"/>
  <c r="AI57" i="22"/>
  <c r="AM68" i="22"/>
  <c r="AZ70" i="22"/>
  <c r="AP50" i="22"/>
  <c r="AJ61" i="22"/>
  <c r="AI47" i="22"/>
  <c r="AZ64" i="22"/>
  <c r="AL71" i="22"/>
  <c r="AX63" i="22"/>
  <c r="AM59" i="22"/>
  <c r="AJ70" i="22"/>
  <c r="AP46" i="22"/>
  <c r="AL69" i="22"/>
  <c r="AL59" i="22"/>
  <c r="AI53" i="22"/>
  <c r="AJ65" i="22"/>
  <c r="AX59" i="22"/>
  <c r="AW66" i="42" s="1"/>
  <c r="AP49" i="22"/>
  <c r="AM70" i="22"/>
  <c r="AJ68" i="22"/>
  <c r="AL72" i="22"/>
  <c r="AM71" i="22"/>
  <c r="AP53" i="22"/>
  <c r="AX72" i="22"/>
  <c r="AI49" i="22"/>
  <c r="AL67" i="22"/>
  <c r="AJ72" i="22"/>
  <c r="AZ69" i="22"/>
  <c r="BF67" i="22"/>
  <c r="AZ49" i="22"/>
  <c r="BF68" i="22"/>
  <c r="BF60" i="22"/>
  <c r="AH61" i="22"/>
  <c r="BF63" i="22"/>
  <c r="BF71" i="22"/>
  <c r="AZ51" i="22"/>
  <c r="AH64" i="22"/>
  <c r="BF59" i="22"/>
  <c r="BE66" i="42" s="1"/>
  <c r="AZ55" i="22"/>
  <c r="AH60" i="22"/>
  <c r="AJ56" i="22"/>
  <c r="AS51" i="22"/>
  <c r="AS48" i="22"/>
  <c r="AZ50" i="22"/>
  <c r="AH67" i="22"/>
  <c r="AZ47" i="22"/>
  <c r="BF69" i="22"/>
  <c r="AH63" i="22"/>
  <c r="AZ57" i="22"/>
  <c r="AZ46" i="22"/>
  <c r="AH72" i="22"/>
  <c r="AH59" i="22"/>
  <c r="BF65" i="22"/>
  <c r="BF66" i="22"/>
  <c r="AZ48" i="22"/>
  <c r="BF62" i="22"/>
  <c r="AZ58" i="22"/>
  <c r="AH62" i="22"/>
  <c r="AZ52" i="22"/>
  <c r="AH69" i="22"/>
  <c r="BF61" i="22"/>
  <c r="AP222" i="45"/>
  <c r="AP228" i="45" s="1"/>
  <c r="AW24" i="22" s="1"/>
  <c r="AV62" i="42" s="1"/>
  <c r="AT222" i="45"/>
  <c r="AT228" i="45" s="1"/>
  <c r="BA16" i="22" s="1"/>
  <c r="AZ54" i="42" s="1"/>
  <c r="AX222" i="45"/>
  <c r="AX228" i="45" s="1"/>
  <c r="BE16" i="22" s="1"/>
  <c r="BD54" i="42" s="1"/>
  <c r="AH222" i="45"/>
  <c r="AH228" i="45" s="1"/>
  <c r="AO16" i="22" s="1"/>
  <c r="AN54" i="42" s="1"/>
  <c r="AD222" i="45"/>
  <c r="AD228" i="45" s="1"/>
  <c r="Z222" i="45"/>
  <c r="X18" i="22"/>
  <c r="X26" i="22"/>
  <c r="X32" i="22"/>
  <c r="AN222" i="45"/>
  <c r="AN228" i="45" s="1"/>
  <c r="AU24" i="22" s="1"/>
  <c r="AT62" i="42" s="1"/>
  <c r="AV222" i="45"/>
  <c r="AV228" i="45" s="1"/>
  <c r="BC16" i="22" s="1"/>
  <c r="BB54" i="42" s="1"/>
  <c r="AQ222" i="45"/>
  <c r="AQ228" i="45" s="1"/>
  <c r="AX24" i="22" s="1"/>
  <c r="AW62" i="42" s="1"/>
  <c r="AM222" i="45"/>
  <c r="AM228" i="45" s="1"/>
  <c r="AT16" i="22" s="1"/>
  <c r="AS54" i="42" s="1"/>
  <c r="X222" i="45"/>
  <c r="AA26" i="22"/>
  <c r="AA32" i="22"/>
  <c r="AA18" i="22"/>
  <c r="AH53" i="42"/>
  <c r="BC62" i="22"/>
  <c r="BC70" i="22"/>
  <c r="BC59" i="22"/>
  <c r="BB66" i="42" s="1"/>
  <c r="BC65" i="22"/>
  <c r="BC60" i="22"/>
  <c r="BC68" i="22"/>
  <c r="BC63" i="22"/>
  <c r="BC71" i="22"/>
  <c r="BC67" i="22"/>
  <c r="BC66" i="22"/>
  <c r="BC61" i="22"/>
  <c r="BC69" i="22"/>
  <c r="BC64" i="22"/>
  <c r="BC72" i="22"/>
  <c r="Y222" i="45"/>
  <c r="AE222" i="45"/>
  <c r="AE228" i="45" s="1"/>
  <c r="AO222" i="45"/>
  <c r="AO228" i="45" s="1"/>
  <c r="AW222" i="45"/>
  <c r="AW228" i="45" s="1"/>
  <c r="AI222" i="45"/>
  <c r="AI228" i="45" s="1"/>
  <c r="AU222" i="45"/>
  <c r="AU228" i="45" s="1"/>
  <c r="AY222" i="45"/>
  <c r="AY228" i="45" s="1"/>
  <c r="AK222" i="45"/>
  <c r="AK228" i="45" s="1"/>
  <c r="AB222" i="45"/>
  <c r="AB228" i="45" s="1"/>
  <c r="AS222" i="45"/>
  <c r="AS228" i="45" s="1"/>
  <c r="AJ222" i="45"/>
  <c r="AJ228" i="45" s="1"/>
  <c r="AA222" i="45"/>
  <c r="AA228" i="45" s="1"/>
  <c r="AR222" i="45"/>
  <c r="AR228" i="45" s="1"/>
  <c r="AC26" i="22"/>
  <c r="AC32" i="22"/>
  <c r="AB43" i="42" s="1"/>
  <c r="AC18" i="22"/>
  <c r="AC25" i="22"/>
  <c r="AC17" i="22"/>
  <c r="AD25" i="22"/>
  <c r="H34" i="22"/>
  <c r="G72" i="42" s="1"/>
  <c r="I34" i="22"/>
  <c r="H72" i="42" s="1"/>
  <c r="J34" i="22"/>
  <c r="I72" i="42" s="1"/>
  <c r="K34" i="22"/>
  <c r="J72" i="42" s="1"/>
  <c r="L34" i="22"/>
  <c r="K72" i="42" s="1"/>
  <c r="M34" i="22"/>
  <c r="L72" i="42" s="1"/>
  <c r="N34" i="22"/>
  <c r="O34" i="22"/>
  <c r="N72" i="42" s="1"/>
  <c r="Q34" i="22"/>
  <c r="P72" i="42" s="1"/>
  <c r="R34" i="22"/>
  <c r="Q72" i="42" s="1"/>
  <c r="S34" i="22"/>
  <c r="R72" i="42" s="1"/>
  <c r="T34" i="22"/>
  <c r="S72" i="42" s="1"/>
  <c r="U34" i="22"/>
  <c r="T72" i="42" s="1"/>
  <c r="V34" i="22"/>
  <c r="U72" i="42" s="1"/>
  <c r="W34" i="22"/>
  <c r="V72" i="42" s="1"/>
  <c r="X16" i="47"/>
  <c r="AA16" i="47"/>
  <c r="AN66" i="42" l="1"/>
  <c r="AN21" i="42"/>
  <c r="AN19" i="42"/>
  <c r="AN18" i="42"/>
  <c r="AN15" i="42"/>
  <c r="AN20" i="42"/>
  <c r="AN22" i="42"/>
  <c r="AN28" i="42"/>
  <c r="AN27" i="42"/>
  <c r="AN26" i="42"/>
  <c r="AN23" i="42"/>
  <c r="AN25" i="42"/>
  <c r="AN17" i="42"/>
  <c r="AN24" i="42"/>
  <c r="AM66" i="42"/>
  <c r="AL22" i="42"/>
  <c r="AL23" i="42"/>
  <c r="AL20" i="42"/>
  <c r="AL21" i="42"/>
  <c r="AL28" i="42"/>
  <c r="AL26" i="42"/>
  <c r="AL25" i="42"/>
  <c r="AL15" i="42"/>
  <c r="AL17" i="42"/>
  <c r="AL19" i="42"/>
  <c r="AL27" i="42"/>
  <c r="AL16" i="42"/>
  <c r="AL18" i="42"/>
  <c r="AL24" i="42"/>
  <c r="AE66" i="42"/>
  <c r="AK66" i="42"/>
  <c r="AL54" i="42"/>
  <c r="AL66" i="42"/>
  <c r="AI66" i="42"/>
  <c r="AI58" i="42"/>
  <c r="AH58" i="42"/>
  <c r="AF66" i="42"/>
  <c r="AD66" i="42"/>
  <c r="AF58" i="42"/>
  <c r="AG66" i="42"/>
  <c r="AM24" i="22"/>
  <c r="AO24" i="22"/>
  <c r="AT24" i="22"/>
  <c r="AS62" i="42" s="1"/>
  <c r="AW16" i="22"/>
  <c r="AV54" i="42" s="1"/>
  <c r="BA24" i="22"/>
  <c r="AZ62" i="42" s="1"/>
  <c r="AS16" i="22"/>
  <c r="AR54" i="42" s="1"/>
  <c r="BE24" i="22"/>
  <c r="BD62" i="42" s="1"/>
  <c r="X34" i="22"/>
  <c r="W72" i="42" s="1"/>
  <c r="AA34" i="22"/>
  <c r="Z72" i="42" s="1"/>
  <c r="AU16" i="22"/>
  <c r="AT54" i="42" s="1"/>
  <c r="AX16" i="22"/>
  <c r="AW54" i="42" s="1"/>
  <c r="BC24" i="22"/>
  <c r="BB62" i="42" s="1"/>
  <c r="AK24" i="22"/>
  <c r="AJ29" i="42" s="1"/>
  <c r="AK16" i="22"/>
  <c r="AI24" i="22"/>
  <c r="AI16" i="22"/>
  <c r="AY24" i="22"/>
  <c r="AX62" i="42" s="1"/>
  <c r="AY16" i="22"/>
  <c r="AX54" i="42" s="1"/>
  <c r="AR24" i="22"/>
  <c r="AQ62" i="42" s="1"/>
  <c r="AR16" i="22"/>
  <c r="AQ54" i="42" s="1"/>
  <c r="BF16" i="22"/>
  <c r="BE54" i="42" s="1"/>
  <c r="BF24" i="22"/>
  <c r="BE62" i="42" s="1"/>
  <c r="AQ16" i="22"/>
  <c r="AP54" i="42" s="1"/>
  <c r="AQ24" i="22"/>
  <c r="AP62" i="42" s="1"/>
  <c r="BB24" i="22"/>
  <c r="BA62" i="42" s="1"/>
  <c r="BB16" i="22"/>
  <c r="BA54" i="42" s="1"/>
  <c r="AV16" i="22"/>
  <c r="AU54" i="42" s="1"/>
  <c r="AV24" i="22"/>
  <c r="AU62" i="42" s="1"/>
  <c r="AP16" i="22"/>
  <c r="AO54" i="42" s="1"/>
  <c r="AP24" i="22"/>
  <c r="AO62" i="42" s="1"/>
  <c r="AL24" i="22"/>
  <c r="AK29" i="42" s="1"/>
  <c r="AL16" i="22"/>
  <c r="AH16" i="22"/>
  <c r="AH24" i="22"/>
  <c r="AZ24" i="22"/>
  <c r="AY62" i="42" s="1"/>
  <c r="AZ16" i="22"/>
  <c r="AY54" i="42" s="1"/>
  <c r="BD24" i="22"/>
  <c r="BC62" i="42" s="1"/>
  <c r="BD16" i="22"/>
  <c r="BC54" i="42" s="1"/>
  <c r="M72" i="42"/>
  <c r="AC16" i="47"/>
  <c r="AD16" i="47"/>
  <c r="I18" i="20"/>
  <c r="I19" i="20" s="1"/>
  <c r="H21" i="17"/>
  <c r="AN62" i="42" l="1"/>
  <c r="AN40" i="42"/>
  <c r="AN36" i="42"/>
  <c r="AN41" i="42"/>
  <c r="AN42" i="42"/>
  <c r="AN29" i="42"/>
  <c r="AN31" i="42"/>
  <c r="AN32" i="42"/>
  <c r="AN34" i="42"/>
  <c r="AN30" i="42"/>
  <c r="AN35" i="42"/>
  <c r="AN37" i="42"/>
  <c r="AN39" i="42"/>
  <c r="AN33" i="42"/>
  <c r="AN38" i="42"/>
  <c r="AH31" i="42"/>
  <c r="AH35" i="42"/>
  <c r="AH39" i="42"/>
  <c r="AH32" i="42"/>
  <c r="AH36" i="42"/>
  <c r="AH40" i="42"/>
  <c r="AH29" i="42"/>
  <c r="AH33" i="42"/>
  <c r="AH37" i="42"/>
  <c r="AH41" i="42"/>
  <c r="AH30" i="42"/>
  <c r="AH34" i="42"/>
  <c r="AH38" i="42"/>
  <c r="AH42" i="42"/>
  <c r="AG16" i="42"/>
  <c r="AG17" i="42"/>
  <c r="AG18" i="42"/>
  <c r="AG15" i="42"/>
  <c r="AG19" i="42"/>
  <c r="AG20" i="42"/>
  <c r="AG28" i="42"/>
  <c r="AG21" i="42"/>
  <c r="AG25" i="42"/>
  <c r="AG26" i="42"/>
  <c r="AG22" i="42"/>
  <c r="AG23" i="42"/>
  <c r="AG27" i="42"/>
  <c r="AG24" i="42"/>
  <c r="AL29" i="42"/>
  <c r="AL32" i="42"/>
  <c r="AL38" i="42"/>
  <c r="AL39" i="42"/>
  <c r="AL35" i="42"/>
  <c r="AL41" i="42"/>
  <c r="AL37" i="42"/>
  <c r="AL36" i="42"/>
  <c r="AL31" i="42"/>
  <c r="AL30" i="42"/>
  <c r="AL34" i="42"/>
  <c r="AL33" i="42"/>
  <c r="AL40" i="42"/>
  <c r="AL42" i="42"/>
  <c r="AG31" i="42"/>
  <c r="AG35" i="42"/>
  <c r="AG39" i="42"/>
  <c r="AG32" i="42"/>
  <c r="AG36" i="42"/>
  <c r="AG40" i="42"/>
  <c r="AG29" i="42"/>
  <c r="AG33" i="42"/>
  <c r="AG37" i="42"/>
  <c r="AG41" i="42"/>
  <c r="AG30" i="42"/>
  <c r="AG34" i="42"/>
  <c r="AG38" i="42"/>
  <c r="AG42" i="42"/>
  <c r="AH16" i="42"/>
  <c r="AH17" i="42"/>
  <c r="AH18" i="42"/>
  <c r="AH15" i="42"/>
  <c r="AH20" i="42"/>
  <c r="AH24" i="42"/>
  <c r="AH28" i="42"/>
  <c r="AH21" i="42"/>
  <c r="AH25" i="42"/>
  <c r="AH22" i="42"/>
  <c r="AH26" i="42"/>
  <c r="AH19" i="42"/>
  <c r="AH23" i="42"/>
  <c r="AH27" i="42"/>
  <c r="AK54" i="42"/>
  <c r="AK62" i="42"/>
  <c r="AJ54" i="42"/>
  <c r="AJ62" i="42"/>
  <c r="AL62" i="42"/>
  <c r="AH62" i="42"/>
  <c r="AH54" i="42"/>
  <c r="AG54" i="42"/>
  <c r="AG62" i="42"/>
  <c r="AD34" i="22"/>
  <c r="AC72" i="42" s="1"/>
  <c r="AC34" i="22"/>
  <c r="AB72" i="42" s="1"/>
  <c r="Q21" i="17"/>
  <c r="I21" i="17"/>
  <c r="D24" i="45" l="1"/>
  <c r="D25" i="45" s="1"/>
  <c r="D26" i="45" s="1"/>
  <c r="D27" i="45" s="1"/>
  <c r="D28" i="45" s="1"/>
  <c r="D29" i="45" s="1"/>
  <c r="D30" i="45" s="1"/>
  <c r="D31" i="45" l="1"/>
  <c r="E30" i="45"/>
  <c r="E23" i="45"/>
  <c r="E24" i="45"/>
  <c r="E25" i="45"/>
  <c r="E26" i="45"/>
  <c r="E27" i="45"/>
  <c r="E28" i="45"/>
  <c r="E29" i="45"/>
  <c r="E22" i="45"/>
  <c r="H46" i="45" l="1"/>
  <c r="H45" i="45"/>
  <c r="H47" i="45"/>
  <c r="H48" i="45"/>
  <c r="H62" i="45"/>
  <c r="H63" i="45"/>
  <c r="H64" i="45"/>
  <c r="H61" i="45"/>
  <c r="N224" i="45" s="1"/>
  <c r="H57" i="45"/>
  <c r="H58" i="45"/>
  <c r="H59" i="45"/>
  <c r="M224" i="45" s="1"/>
  <c r="H60" i="45"/>
  <c r="H54" i="45"/>
  <c r="H55" i="45"/>
  <c r="H56" i="45"/>
  <c r="H53" i="45"/>
  <c r="H49" i="45"/>
  <c r="H50" i="45"/>
  <c r="H51" i="45"/>
  <c r="G224" i="45" s="1"/>
  <c r="H52" i="45"/>
  <c r="H65" i="45"/>
  <c r="H66" i="45"/>
  <c r="H67" i="45"/>
  <c r="Q224" i="45" s="1"/>
  <c r="H68" i="45"/>
  <c r="H73" i="45"/>
  <c r="H74" i="45"/>
  <c r="H75" i="45"/>
  <c r="H76" i="45"/>
  <c r="H70" i="45"/>
  <c r="H71" i="45"/>
  <c r="H72" i="45"/>
  <c r="H69" i="45"/>
  <c r="E31" i="45"/>
  <c r="D32" i="45"/>
  <c r="U224" i="45" l="1"/>
  <c r="V224" i="45"/>
  <c r="S224" i="45"/>
  <c r="T224" i="45"/>
  <c r="Y224" i="45"/>
  <c r="Y228" i="45" s="1"/>
  <c r="Z224" i="45"/>
  <c r="Z228" i="45" s="1"/>
  <c r="W224" i="45"/>
  <c r="X224" i="45"/>
  <c r="X228" i="45" s="1"/>
  <c r="K224" i="45"/>
  <c r="D224" i="45"/>
  <c r="H224" i="45"/>
  <c r="J224" i="45"/>
  <c r="O224" i="45"/>
  <c r="E224" i="45"/>
  <c r="P224" i="45"/>
  <c r="F224" i="45"/>
  <c r="L224" i="45"/>
  <c r="E32" i="45"/>
  <c r="D33" i="45"/>
  <c r="AG24" i="22" l="1"/>
  <c r="AG16" i="22"/>
  <c r="AF16" i="22"/>
  <c r="AF24" i="22"/>
  <c r="AE16" i="22"/>
  <c r="AE24" i="22"/>
  <c r="D34" i="45"/>
  <c r="E33" i="45"/>
  <c r="V197" i="45"/>
  <c r="V201" i="45"/>
  <c r="E118" i="45"/>
  <c r="D171" i="45" s="1"/>
  <c r="AE32" i="42" l="1"/>
  <c r="AE36" i="42"/>
  <c r="AE40" i="42"/>
  <c r="AE29" i="42"/>
  <c r="AE33" i="42"/>
  <c r="AE37" i="42"/>
  <c r="AE41" i="42"/>
  <c r="AE30" i="42"/>
  <c r="AE34" i="42"/>
  <c r="AE38" i="42"/>
  <c r="AE42" i="42"/>
  <c r="AE31" i="42"/>
  <c r="AE35" i="42"/>
  <c r="AE39" i="42"/>
  <c r="AD29" i="42"/>
  <c r="AD33" i="42"/>
  <c r="AD37" i="42"/>
  <c r="AD41" i="42"/>
  <c r="AD30" i="42"/>
  <c r="AD34" i="42"/>
  <c r="AD38" i="42"/>
  <c r="AD42" i="42"/>
  <c r="AD31" i="42"/>
  <c r="AD35" i="42"/>
  <c r="AD39" i="42"/>
  <c r="AD32" i="42"/>
  <c r="AD36" i="42"/>
  <c r="AD40" i="42"/>
  <c r="AD18" i="42"/>
  <c r="AD15" i="42"/>
  <c r="AD19" i="42"/>
  <c r="AD16" i="42"/>
  <c r="AD17" i="42"/>
  <c r="AD22" i="42"/>
  <c r="AD26" i="42"/>
  <c r="AD23" i="42"/>
  <c r="AD27" i="42"/>
  <c r="AD20" i="42"/>
  <c r="AD24" i="42"/>
  <c r="AD28" i="42"/>
  <c r="AD21" i="42"/>
  <c r="AD25" i="42"/>
  <c r="AE17" i="42"/>
  <c r="AE18" i="42"/>
  <c r="AE15" i="42"/>
  <c r="AE19" i="42"/>
  <c r="AE16" i="42"/>
  <c r="AE21" i="42"/>
  <c r="AE22" i="42"/>
  <c r="AE26" i="42"/>
  <c r="AE23" i="42"/>
  <c r="AE27" i="42"/>
  <c r="AE20" i="42"/>
  <c r="AE24" i="42"/>
  <c r="AE28" i="42"/>
  <c r="AE25" i="42"/>
  <c r="AF17" i="42"/>
  <c r="AF18" i="42"/>
  <c r="AF15" i="42"/>
  <c r="AF19" i="42"/>
  <c r="AF16" i="42"/>
  <c r="AF21" i="42"/>
  <c r="AF25" i="42"/>
  <c r="AF22" i="42"/>
  <c r="AF26" i="42"/>
  <c r="AF23" i="42"/>
  <c r="AF27" i="42"/>
  <c r="AF20" i="42"/>
  <c r="AF24" i="42"/>
  <c r="AF28" i="42"/>
  <c r="AF32" i="42"/>
  <c r="AF36" i="42"/>
  <c r="AF40" i="42"/>
  <c r="AF29" i="42"/>
  <c r="AF33" i="42"/>
  <c r="AF37" i="42"/>
  <c r="AF41" i="42"/>
  <c r="AF30" i="42"/>
  <c r="AF34" i="42"/>
  <c r="AF38" i="42"/>
  <c r="AF42" i="42"/>
  <c r="AF31" i="42"/>
  <c r="AF35" i="42"/>
  <c r="AF39" i="42"/>
  <c r="AF54" i="42"/>
  <c r="AD62" i="42"/>
  <c r="AD54" i="42"/>
  <c r="AE62" i="42"/>
  <c r="AE54" i="42"/>
  <c r="AF62" i="42"/>
  <c r="E119" i="45"/>
  <c r="D35" i="45"/>
  <c r="E34" i="45"/>
  <c r="V199" i="45"/>
  <c r="D196" i="45"/>
  <c r="D222" i="45" s="1"/>
  <c r="J196" i="45"/>
  <c r="W203" i="45"/>
  <c r="W201" i="45"/>
  <c r="W199" i="45"/>
  <c r="W197" i="45"/>
  <c r="W200" i="45"/>
  <c r="W198" i="45"/>
  <c r="W196" i="45"/>
  <c r="V200" i="45"/>
  <c r="V198" i="45"/>
  <c r="W222" i="45" l="1"/>
  <c r="W228" i="45" s="1"/>
  <c r="AD16" i="22" s="1"/>
  <c r="E120" i="45"/>
  <c r="E172" i="45"/>
  <c r="E197" i="45" s="1"/>
  <c r="E171" i="45"/>
  <c r="E196" i="45" s="1"/>
  <c r="F172" i="45"/>
  <c r="F197" i="45" s="1"/>
  <c r="F222" i="45" s="1"/>
  <c r="E35" i="45"/>
  <c r="D36" i="45"/>
  <c r="E36" i="45" s="1"/>
  <c r="AC18" i="42" l="1"/>
  <c r="AC15" i="42"/>
  <c r="AC19" i="42"/>
  <c r="AC16" i="42"/>
  <c r="AC17" i="42"/>
  <c r="AC22" i="42"/>
  <c r="AC26" i="42"/>
  <c r="AC23" i="42"/>
  <c r="AC27" i="42"/>
  <c r="AC24" i="42"/>
  <c r="AC20" i="42"/>
  <c r="AC28" i="42"/>
  <c r="AC21" i="42"/>
  <c r="AC25" i="42"/>
  <c r="E222" i="45"/>
  <c r="E228" i="45" s="1"/>
  <c r="E121" i="45"/>
  <c r="G173" i="45"/>
  <c r="G198" i="45" s="1"/>
  <c r="G172" i="45"/>
  <c r="G197" i="45" s="1"/>
  <c r="J173" i="45"/>
  <c r="H173" i="45"/>
  <c r="D228" i="45"/>
  <c r="F228" i="45"/>
  <c r="V14" i="21"/>
  <c r="H198" i="45" l="1"/>
  <c r="H222" i="45" s="1"/>
  <c r="H228" i="45" s="1"/>
  <c r="G222" i="45"/>
  <c r="G228" i="45" s="1"/>
  <c r="J198" i="45"/>
  <c r="J222" i="45" s="1"/>
  <c r="J228" i="45" s="1"/>
  <c r="E122" i="45"/>
  <c r="K173" i="45"/>
  <c r="K198" i="45" s="1"/>
  <c r="K174" i="45"/>
  <c r="K199" i="45" s="1"/>
  <c r="L174" i="45"/>
  <c r="AD24" i="22"/>
  <c r="U18" i="21"/>
  <c r="U17" i="21"/>
  <c r="U29" i="18"/>
  <c r="U21" i="17"/>
  <c r="AC29" i="42" l="1"/>
  <c r="AC33" i="42"/>
  <c r="AC37" i="42"/>
  <c r="AC41" i="42"/>
  <c r="AC30" i="42"/>
  <c r="AC34" i="42"/>
  <c r="AC38" i="42"/>
  <c r="AC42" i="42"/>
  <c r="AC31" i="42"/>
  <c r="AC35" i="42"/>
  <c r="AC39" i="42"/>
  <c r="AC32" i="42"/>
  <c r="AC36" i="42"/>
  <c r="AC40" i="42"/>
  <c r="K222" i="45"/>
  <c r="K228" i="45" s="1"/>
  <c r="L199" i="45"/>
  <c r="L222" i="45" s="1"/>
  <c r="L228" i="45" s="1"/>
  <c r="E123" i="45"/>
  <c r="N175" i="45"/>
  <c r="M174" i="45"/>
  <c r="M199" i="45" s="1"/>
  <c r="M175" i="45"/>
  <c r="M200" i="45" s="1"/>
  <c r="R21" i="17"/>
  <c r="S21" i="17"/>
  <c r="T21" i="17"/>
  <c r="V21" i="17"/>
  <c r="W21" i="17"/>
  <c r="M222" i="45" l="1"/>
  <c r="M228" i="45" s="1"/>
  <c r="N200" i="45"/>
  <c r="N222" i="45" s="1"/>
  <c r="N228" i="45" s="1"/>
  <c r="E124" i="45"/>
  <c r="P176" i="45"/>
  <c r="O176" i="45"/>
  <c r="O201" i="45" s="1"/>
  <c r="O175" i="45"/>
  <c r="O200" i="45" s="1"/>
  <c r="Q29" i="18"/>
  <c r="Q28" i="18"/>
  <c r="T29" i="18"/>
  <c r="R29" i="18"/>
  <c r="T28" i="18"/>
  <c r="S28" i="18"/>
  <c r="U28" i="18"/>
  <c r="V28" i="18"/>
  <c r="W28" i="18"/>
  <c r="X28" i="18"/>
  <c r="AA28" i="18"/>
  <c r="S29" i="18"/>
  <c r="V29" i="18"/>
  <c r="W29" i="18"/>
  <c r="X29" i="18"/>
  <c r="AA29" i="18"/>
  <c r="O29" i="18"/>
  <c r="N29" i="18"/>
  <c r="M29" i="18"/>
  <c r="L29" i="18"/>
  <c r="O28" i="18"/>
  <c r="N28" i="18"/>
  <c r="M28" i="18"/>
  <c r="L28" i="18"/>
  <c r="O222" i="45" l="1"/>
  <c r="O228" i="45" s="1"/>
  <c r="V16" i="22" s="1"/>
  <c r="P201" i="45"/>
  <c r="P222" i="45" s="1"/>
  <c r="P228" i="45" s="1"/>
  <c r="AA31" i="22"/>
  <c r="Z43" i="42" s="1"/>
  <c r="X17" i="22"/>
  <c r="X25" i="22"/>
  <c r="X31" i="22"/>
  <c r="W43" i="42" s="1"/>
  <c r="AA17" i="22"/>
  <c r="AA25" i="22"/>
  <c r="E125" i="45"/>
  <c r="Q177" i="45"/>
  <c r="Q202" i="45" s="1"/>
  <c r="T177" i="45"/>
  <c r="S202" i="45" s="1"/>
  <c r="Q176" i="45"/>
  <c r="Q201" i="45" s="1"/>
  <c r="R28" i="18"/>
  <c r="Q222" i="45" l="1"/>
  <c r="Q228" i="45" s="1"/>
  <c r="W16" i="22"/>
  <c r="W24" i="22"/>
  <c r="T202" i="45"/>
  <c r="V24" i="22"/>
  <c r="E126" i="45"/>
  <c r="E127" i="45" s="1"/>
  <c r="V178" i="45"/>
  <c r="V177" i="45"/>
  <c r="W18" i="21"/>
  <c r="W28" i="22" s="1"/>
  <c r="U20" i="22"/>
  <c r="S18" i="21"/>
  <c r="S28" i="22" s="1"/>
  <c r="Q18" i="21"/>
  <c r="O18" i="21"/>
  <c r="O28" i="22" s="1"/>
  <c r="M18" i="21"/>
  <c r="M20" i="22" s="1"/>
  <c r="K18" i="21"/>
  <c r="K28" i="22" s="1"/>
  <c r="I28" i="22"/>
  <c r="AC17" i="21"/>
  <c r="AC18" i="21" s="1"/>
  <c r="AA17" i="21"/>
  <c r="AA18" i="21" s="1"/>
  <c r="X17" i="21"/>
  <c r="X18" i="21" s="1"/>
  <c r="W17" i="21"/>
  <c r="V17" i="21"/>
  <c r="V18" i="21" s="1"/>
  <c r="T17" i="21"/>
  <c r="T18" i="21" s="1"/>
  <c r="T20" i="22" s="1"/>
  <c r="S17" i="21"/>
  <c r="R17" i="21"/>
  <c r="R18" i="21" s="1"/>
  <c r="Q17" i="21"/>
  <c r="O17" i="21"/>
  <c r="N17" i="21"/>
  <c r="N18" i="21" s="1"/>
  <c r="M17" i="21"/>
  <c r="L17" i="21"/>
  <c r="L18" i="21" s="1"/>
  <c r="K17" i="21"/>
  <c r="J17" i="21"/>
  <c r="J18" i="21" s="1"/>
  <c r="J28" i="22" s="1"/>
  <c r="I17" i="21"/>
  <c r="Q26" i="22"/>
  <c r="O21" i="17"/>
  <c r="O26" i="22" s="1"/>
  <c r="N21" i="17"/>
  <c r="N26" i="22" s="1"/>
  <c r="L21" i="17"/>
  <c r="L32" i="22" s="1"/>
  <c r="K21" i="17"/>
  <c r="K18" i="22" s="1"/>
  <c r="J21" i="17"/>
  <c r="J32" i="22" s="1"/>
  <c r="H32" i="22"/>
  <c r="G43" i="42" s="1"/>
  <c r="M14" i="17"/>
  <c r="M21" i="17" s="1"/>
  <c r="AC55" i="42"/>
  <c r="W17" i="22"/>
  <c r="V55" i="42" s="1"/>
  <c r="S17" i="22"/>
  <c r="R55" i="42" s="1"/>
  <c r="R25" i="22"/>
  <c r="Q63" i="42" s="1"/>
  <c r="Q25" i="22"/>
  <c r="P63" i="42" s="1"/>
  <c r="N17" i="22"/>
  <c r="M55" i="42" s="1"/>
  <c r="AC69" i="42"/>
  <c r="W69" i="42"/>
  <c r="W31" i="22"/>
  <c r="T31" i="22"/>
  <c r="S31" i="22"/>
  <c r="O31" i="22"/>
  <c r="K14" i="18"/>
  <c r="K29" i="18" s="1"/>
  <c r="J14" i="18"/>
  <c r="J29" i="18" s="1"/>
  <c r="J17" i="22" s="1"/>
  <c r="I55" i="42" s="1"/>
  <c r="I14" i="18"/>
  <c r="I29" i="18" s="1"/>
  <c r="H14" i="18"/>
  <c r="H29" i="18" s="1"/>
  <c r="H25" i="22" s="1"/>
  <c r="G63" i="42" s="1"/>
  <c r="K13" i="18"/>
  <c r="J13" i="18"/>
  <c r="I13" i="18"/>
  <c r="H13" i="18"/>
  <c r="H28" i="18" s="1"/>
  <c r="I18" i="14"/>
  <c r="I24" i="22" s="1"/>
  <c r="H62" i="42" s="1"/>
  <c r="H18" i="14"/>
  <c r="H24" i="22" s="1"/>
  <c r="G62" i="42" s="1"/>
  <c r="J17" i="14"/>
  <c r="J18" i="14" s="1"/>
  <c r="AD19" i="20"/>
  <c r="AD15" i="22" s="1"/>
  <c r="AC18" i="20"/>
  <c r="AC19" i="20" s="1"/>
  <c r="AA18" i="20"/>
  <c r="AA19" i="20" s="1"/>
  <c r="X18" i="20"/>
  <c r="X19" i="20" s="1"/>
  <c r="W18" i="20"/>
  <c r="W19" i="20" s="1"/>
  <c r="W15" i="22" s="1"/>
  <c r="V18" i="20"/>
  <c r="V19" i="20" s="1"/>
  <c r="U18" i="20"/>
  <c r="U19" i="20" s="1"/>
  <c r="T18" i="20"/>
  <c r="T19" i="20" s="1"/>
  <c r="S18" i="20"/>
  <c r="S19" i="20" s="1"/>
  <c r="S15" i="22" s="1"/>
  <c r="R18" i="20"/>
  <c r="R19" i="20" s="1"/>
  <c r="Q18" i="20"/>
  <c r="Q19" i="20" s="1"/>
  <c r="Q23" i="22" s="1"/>
  <c r="O18" i="20"/>
  <c r="O19" i="20" s="1"/>
  <c r="O15" i="22" s="1"/>
  <c r="N18" i="20"/>
  <c r="N19" i="20" s="1"/>
  <c r="M18" i="20"/>
  <c r="M19" i="20" s="1"/>
  <c r="L18" i="20"/>
  <c r="L19" i="20" s="1"/>
  <c r="K18" i="20"/>
  <c r="K19" i="20" s="1"/>
  <c r="J18" i="20"/>
  <c r="J19" i="20" s="1"/>
  <c r="H18" i="20"/>
  <c r="H19" i="20" s="1"/>
  <c r="AC70" i="42"/>
  <c r="AB70" i="42"/>
  <c r="W70" i="42"/>
  <c r="W32" i="22"/>
  <c r="V32" i="22"/>
  <c r="U32" i="22"/>
  <c r="T32" i="22"/>
  <c r="S32" i="22"/>
  <c r="R32" i="22"/>
  <c r="Q32" i="22"/>
  <c r="P43" i="42" s="1"/>
  <c r="I32" i="22"/>
  <c r="H43" i="42" s="1"/>
  <c r="AB69" i="42"/>
  <c r="V31" i="22"/>
  <c r="U31" i="22"/>
  <c r="R31" i="22"/>
  <c r="Q31" i="22"/>
  <c r="N31" i="22"/>
  <c r="M31" i="22"/>
  <c r="L31" i="22"/>
  <c r="U28" i="22"/>
  <c r="Q28" i="22"/>
  <c r="M28" i="22"/>
  <c r="AB64" i="42"/>
  <c r="W26" i="22"/>
  <c r="V64" i="42" s="1"/>
  <c r="V26" i="22"/>
  <c r="U64" i="42" s="1"/>
  <c r="U26" i="22"/>
  <c r="T26" i="22"/>
  <c r="S26" i="22"/>
  <c r="R26" i="22"/>
  <c r="I26" i="22"/>
  <c r="H26" i="22"/>
  <c r="AC63" i="42"/>
  <c r="AB63" i="42"/>
  <c r="V25" i="22"/>
  <c r="U63" i="42" s="1"/>
  <c r="U25" i="22"/>
  <c r="T63" i="42" s="1"/>
  <c r="T25" i="22"/>
  <c r="S63" i="42" s="1"/>
  <c r="O25" i="22"/>
  <c r="N63" i="42" s="1"/>
  <c r="N25" i="22"/>
  <c r="M63" i="42" s="1"/>
  <c r="M25" i="22"/>
  <c r="L63" i="42" s="1"/>
  <c r="L25" i="22"/>
  <c r="K63" i="42" s="1"/>
  <c r="AC62" i="42"/>
  <c r="S20" i="22"/>
  <c r="Q20" i="22"/>
  <c r="AC56" i="42"/>
  <c r="AB56" i="42"/>
  <c r="W18" i="22"/>
  <c r="V56" i="42" s="1"/>
  <c r="V18" i="22"/>
  <c r="U56" i="42" s="1"/>
  <c r="U18" i="22"/>
  <c r="T18" i="22"/>
  <c r="S18" i="22"/>
  <c r="R18" i="22"/>
  <c r="I18" i="22"/>
  <c r="AB55" i="42"/>
  <c r="V17" i="22"/>
  <c r="U55" i="42" s="1"/>
  <c r="U17" i="22"/>
  <c r="T55" i="42" s="1"/>
  <c r="T17" i="22"/>
  <c r="S55" i="42" s="1"/>
  <c r="Q17" i="22"/>
  <c r="P55" i="42" s="1"/>
  <c r="O17" i="22"/>
  <c r="N55" i="42" s="1"/>
  <c r="M17" i="22"/>
  <c r="L55" i="42" s="1"/>
  <c r="L17" i="22"/>
  <c r="K55" i="42" s="1"/>
  <c r="H17" i="22"/>
  <c r="G55" i="42" s="1"/>
  <c r="AC54" i="42"/>
  <c r="U54" i="42"/>
  <c r="Q70" i="42" l="1"/>
  <c r="Q43" i="42"/>
  <c r="N64" i="42"/>
  <c r="N36" i="42"/>
  <c r="N38" i="42"/>
  <c r="N40" i="42"/>
  <c r="N42" i="42"/>
  <c r="N29" i="42"/>
  <c r="N31" i="42"/>
  <c r="N33" i="42"/>
  <c r="N35" i="42"/>
  <c r="N37" i="42"/>
  <c r="N39" i="42"/>
  <c r="N41" i="42"/>
  <c r="N30" i="42"/>
  <c r="N32" i="42"/>
  <c r="N34" i="42"/>
  <c r="V17" i="42"/>
  <c r="V18" i="42"/>
  <c r="V15" i="42"/>
  <c r="V19" i="42"/>
  <c r="V16" i="42"/>
  <c r="V21" i="42"/>
  <c r="V25" i="42"/>
  <c r="V22" i="42"/>
  <c r="V26" i="42"/>
  <c r="V23" i="42"/>
  <c r="V27" i="42"/>
  <c r="V20" i="42"/>
  <c r="V24" i="42"/>
  <c r="V28" i="42"/>
  <c r="U23" i="42"/>
  <c r="T56" i="42"/>
  <c r="T23" i="42"/>
  <c r="T27" i="42"/>
  <c r="T28" i="42"/>
  <c r="T24" i="42"/>
  <c r="T25" i="42"/>
  <c r="T26" i="42"/>
  <c r="T19" i="42"/>
  <c r="T16" i="42"/>
  <c r="T17" i="42"/>
  <c r="T21" i="42"/>
  <c r="T20" i="42"/>
  <c r="T18" i="42"/>
  <c r="T15" i="42"/>
  <c r="T22" i="42"/>
  <c r="R70" i="42"/>
  <c r="R43" i="42"/>
  <c r="P64" i="42"/>
  <c r="P40" i="42"/>
  <c r="P42" i="42"/>
  <c r="P29" i="42"/>
  <c r="P31" i="42"/>
  <c r="P33" i="42"/>
  <c r="P35" i="42"/>
  <c r="P37" i="42"/>
  <c r="P39" i="42"/>
  <c r="P41" i="42"/>
  <c r="P30" i="42"/>
  <c r="P32" i="42"/>
  <c r="P34" i="42"/>
  <c r="P36" i="42"/>
  <c r="P38" i="42"/>
  <c r="U26" i="42"/>
  <c r="U25" i="42"/>
  <c r="U22" i="42"/>
  <c r="U21" i="42"/>
  <c r="U17" i="42"/>
  <c r="G64" i="42"/>
  <c r="G42" i="42"/>
  <c r="G31" i="42"/>
  <c r="G35" i="42"/>
  <c r="G39" i="42"/>
  <c r="G29" i="42"/>
  <c r="G32" i="42"/>
  <c r="G36" i="42"/>
  <c r="G40" i="42"/>
  <c r="G37" i="42"/>
  <c r="G33" i="42"/>
  <c r="G30" i="42"/>
  <c r="G41" i="42"/>
  <c r="G38" i="42"/>
  <c r="G34" i="42"/>
  <c r="Q64" i="42"/>
  <c r="Q40" i="42"/>
  <c r="Q42" i="42"/>
  <c r="Q29" i="42"/>
  <c r="Q31" i="42"/>
  <c r="Q33" i="42"/>
  <c r="Q35" i="42"/>
  <c r="Q37" i="42"/>
  <c r="Q39" i="42"/>
  <c r="Q41" i="42"/>
  <c r="Q30" i="42"/>
  <c r="Q32" i="42"/>
  <c r="Q34" i="42"/>
  <c r="Q36" i="42"/>
  <c r="Q38" i="42"/>
  <c r="U70" i="42"/>
  <c r="U43" i="42"/>
  <c r="I70" i="42"/>
  <c r="I43" i="42"/>
  <c r="U28" i="42"/>
  <c r="U16" i="42"/>
  <c r="H56" i="42"/>
  <c r="H24" i="42"/>
  <c r="H28" i="42"/>
  <c r="H22" i="42"/>
  <c r="H26" i="42"/>
  <c r="H15" i="42"/>
  <c r="H25" i="42"/>
  <c r="H19" i="42"/>
  <c r="H20" i="42"/>
  <c r="H27" i="42"/>
  <c r="H16" i="42"/>
  <c r="H21" i="42"/>
  <c r="H23" i="42"/>
  <c r="H17" i="42"/>
  <c r="H18" i="42"/>
  <c r="R64" i="42"/>
  <c r="R32" i="42"/>
  <c r="R34" i="42"/>
  <c r="R36" i="42"/>
  <c r="R38" i="42"/>
  <c r="V70" i="42"/>
  <c r="V43" i="42"/>
  <c r="J56" i="42"/>
  <c r="J16" i="42"/>
  <c r="J23" i="42"/>
  <c r="J17" i="42"/>
  <c r="J22" i="42"/>
  <c r="J18" i="42"/>
  <c r="J28" i="42"/>
  <c r="J25" i="42"/>
  <c r="J26" i="42"/>
  <c r="J15" i="42"/>
  <c r="J19" i="42"/>
  <c r="J21" i="42"/>
  <c r="J20" i="42"/>
  <c r="J24" i="42"/>
  <c r="J27" i="42"/>
  <c r="U29" i="42"/>
  <c r="U33" i="42"/>
  <c r="U37" i="42"/>
  <c r="U41" i="42"/>
  <c r="U30" i="42"/>
  <c r="U34" i="42"/>
  <c r="U38" i="42"/>
  <c r="U42" i="42"/>
  <c r="U31" i="42"/>
  <c r="U35" i="42"/>
  <c r="U39" i="42"/>
  <c r="U32" i="42"/>
  <c r="U36" i="42"/>
  <c r="U40" i="42"/>
  <c r="U24" i="42"/>
  <c r="U19" i="42"/>
  <c r="S56" i="42"/>
  <c r="S15" i="42"/>
  <c r="S19" i="42"/>
  <c r="S24" i="42"/>
  <c r="S23" i="42"/>
  <c r="S21" i="42"/>
  <c r="S22" i="42"/>
  <c r="S16" i="42"/>
  <c r="S28" i="42"/>
  <c r="S25" i="42"/>
  <c r="S17" i="42"/>
  <c r="S26" i="42"/>
  <c r="S18" i="42"/>
  <c r="S27" i="42"/>
  <c r="S20" i="42"/>
  <c r="H64" i="42"/>
  <c r="H29" i="42"/>
  <c r="H31" i="42"/>
  <c r="H33" i="42"/>
  <c r="H35" i="42"/>
  <c r="H37" i="42"/>
  <c r="H39" i="42"/>
  <c r="H41" i="42"/>
  <c r="H30" i="42"/>
  <c r="H32" i="42"/>
  <c r="H34" i="42"/>
  <c r="H36" i="42"/>
  <c r="H38" i="42"/>
  <c r="H40" i="42"/>
  <c r="H42" i="42"/>
  <c r="K70" i="42"/>
  <c r="K43" i="42"/>
  <c r="U20" i="42"/>
  <c r="U15" i="42"/>
  <c r="S70" i="42"/>
  <c r="S43" i="42"/>
  <c r="T70" i="42"/>
  <c r="T43" i="42"/>
  <c r="Q56" i="42"/>
  <c r="Q28" i="42"/>
  <c r="Q17" i="42"/>
  <c r="Q20" i="42"/>
  <c r="Q18" i="42"/>
  <c r="Q15" i="42"/>
  <c r="S64" i="42"/>
  <c r="S34" i="42"/>
  <c r="S36" i="42"/>
  <c r="S42" i="42"/>
  <c r="S38" i="42"/>
  <c r="S40" i="42"/>
  <c r="S29" i="42"/>
  <c r="S31" i="42"/>
  <c r="S33" i="42"/>
  <c r="S35" i="42"/>
  <c r="S37" i="42"/>
  <c r="S39" i="42"/>
  <c r="S41" i="42"/>
  <c r="S30" i="42"/>
  <c r="S32" i="42"/>
  <c r="R56" i="42"/>
  <c r="R15" i="42"/>
  <c r="R28" i="42"/>
  <c r="R20" i="42"/>
  <c r="R22" i="42"/>
  <c r="R26" i="42"/>
  <c r="R19" i="42"/>
  <c r="R16" i="42"/>
  <c r="R27" i="42"/>
  <c r="R17" i="42"/>
  <c r="R21" i="42"/>
  <c r="R25" i="42"/>
  <c r="R24" i="42"/>
  <c r="R23" i="42"/>
  <c r="R18" i="42"/>
  <c r="T64" i="42"/>
  <c r="T38" i="42"/>
  <c r="T40" i="42"/>
  <c r="T32" i="42"/>
  <c r="T42" i="42"/>
  <c r="T31" i="42"/>
  <c r="T29" i="42"/>
  <c r="T33" i="42"/>
  <c r="T35" i="42"/>
  <c r="T37" i="42"/>
  <c r="T39" i="42"/>
  <c r="T41" i="42"/>
  <c r="T30" i="42"/>
  <c r="T34" i="42"/>
  <c r="T36" i="42"/>
  <c r="M64" i="42"/>
  <c r="M37" i="42"/>
  <c r="M39" i="42"/>
  <c r="M41" i="42"/>
  <c r="M30" i="42"/>
  <c r="M32" i="42"/>
  <c r="M34" i="42"/>
  <c r="M36" i="42"/>
  <c r="M38" i="42"/>
  <c r="M40" i="42"/>
  <c r="M42" i="42"/>
  <c r="M29" i="42"/>
  <c r="M31" i="42"/>
  <c r="M33" i="42"/>
  <c r="M35" i="42"/>
  <c r="V40" i="42"/>
  <c r="V29" i="42"/>
  <c r="V33" i="42"/>
  <c r="U27" i="42"/>
  <c r="U18" i="42"/>
  <c r="Q69" i="42"/>
  <c r="K69" i="42"/>
  <c r="L69" i="42"/>
  <c r="M69" i="42"/>
  <c r="S69" i="42"/>
  <c r="P69" i="42"/>
  <c r="N69" i="42"/>
  <c r="E128" i="45"/>
  <c r="AC180" i="45"/>
  <c r="AC205" i="45" s="1"/>
  <c r="AC179" i="45"/>
  <c r="AC204" i="45" s="1"/>
  <c r="U62" i="42"/>
  <c r="V54" i="42"/>
  <c r="V62" i="42"/>
  <c r="V203" i="45"/>
  <c r="U203" i="45"/>
  <c r="S222" i="45"/>
  <c r="T222" i="45"/>
  <c r="V202" i="45"/>
  <c r="U202" i="45"/>
  <c r="AC20" i="22"/>
  <c r="AC58" i="22" s="1"/>
  <c r="AC28" i="22"/>
  <c r="AC61" i="22" s="1"/>
  <c r="X28" i="22"/>
  <c r="X20" i="22"/>
  <c r="AA20" i="22"/>
  <c r="AA28" i="22"/>
  <c r="AA59" i="22" s="1"/>
  <c r="O32" i="22"/>
  <c r="X16" i="22"/>
  <c r="X24" i="22"/>
  <c r="AA23" i="22"/>
  <c r="AA15" i="22"/>
  <c r="Z53" i="42" s="1"/>
  <c r="X23" i="22"/>
  <c r="X15" i="22"/>
  <c r="W56" i="42"/>
  <c r="Z63" i="42"/>
  <c r="W63" i="42"/>
  <c r="Z56" i="42"/>
  <c r="W64" i="42"/>
  <c r="Z64" i="42"/>
  <c r="Z70" i="42"/>
  <c r="Z69" i="42"/>
  <c r="W55" i="42"/>
  <c r="Z55" i="42"/>
  <c r="AD28" i="22"/>
  <c r="AD59" i="22" s="1"/>
  <c r="AD20" i="22"/>
  <c r="AD55" i="22" s="1"/>
  <c r="AC23" i="22"/>
  <c r="AB61" i="42" s="1"/>
  <c r="AC15" i="22"/>
  <c r="AD23" i="22"/>
  <c r="J25" i="22"/>
  <c r="I63" i="42" s="1"/>
  <c r="J18" i="22"/>
  <c r="K20" i="22"/>
  <c r="K57" i="22" s="1"/>
  <c r="I20" i="22"/>
  <c r="I47" i="22" s="1"/>
  <c r="O20" i="22"/>
  <c r="O51" i="22" s="1"/>
  <c r="K32" i="22"/>
  <c r="N32" i="22"/>
  <c r="K26" i="22"/>
  <c r="N18" i="22"/>
  <c r="O18" i="22"/>
  <c r="M18" i="22"/>
  <c r="M26" i="22"/>
  <c r="M32" i="22"/>
  <c r="J26" i="22"/>
  <c r="H16" i="22"/>
  <c r="G54" i="42" s="1"/>
  <c r="I16" i="22"/>
  <c r="H54" i="42" s="1"/>
  <c r="H23" i="22"/>
  <c r="H15" i="22"/>
  <c r="Q15" i="22"/>
  <c r="S23" i="22"/>
  <c r="R69" i="42"/>
  <c r="T69" i="42"/>
  <c r="V69" i="42"/>
  <c r="U69" i="42"/>
  <c r="P70" i="42"/>
  <c r="H70" i="42"/>
  <c r="G70" i="42"/>
  <c r="K23" i="22"/>
  <c r="K15" i="22"/>
  <c r="N28" i="22"/>
  <c r="N72" i="22" s="1"/>
  <c r="N20" i="22"/>
  <c r="N46" i="22" s="1"/>
  <c r="L28" i="22"/>
  <c r="L70" i="22" s="1"/>
  <c r="L20" i="22"/>
  <c r="L50" i="22" s="1"/>
  <c r="J23" i="22"/>
  <c r="J15" i="22"/>
  <c r="L23" i="22"/>
  <c r="L15" i="22"/>
  <c r="U15" i="22"/>
  <c r="U23" i="22"/>
  <c r="M15" i="22"/>
  <c r="M23" i="22"/>
  <c r="H28" i="22"/>
  <c r="H67" i="22" s="1"/>
  <c r="H20" i="22"/>
  <c r="H45" i="22" s="1"/>
  <c r="I15" i="22"/>
  <c r="I23" i="22"/>
  <c r="J24" i="22"/>
  <c r="I62" i="42" s="1"/>
  <c r="J16" i="22"/>
  <c r="I54" i="42" s="1"/>
  <c r="N15" i="22"/>
  <c r="N23" i="22"/>
  <c r="J28" i="18"/>
  <c r="J31" i="22" s="1"/>
  <c r="K28" i="18"/>
  <c r="K31" i="22" s="1"/>
  <c r="K17" i="14"/>
  <c r="J20" i="22"/>
  <c r="J56" i="22" s="1"/>
  <c r="L26" i="22"/>
  <c r="I28" i="18"/>
  <c r="I31" i="22" s="1"/>
  <c r="W20" i="22"/>
  <c r="W53" i="22" s="1"/>
  <c r="W23" i="22"/>
  <c r="V23" i="22"/>
  <c r="V15" i="22"/>
  <c r="V28" i="22"/>
  <c r="V59" i="22" s="1"/>
  <c r="V20" i="22"/>
  <c r="V57" i="22" s="1"/>
  <c r="O23" i="22"/>
  <c r="T28" i="22"/>
  <c r="T59" i="22" s="1"/>
  <c r="T15" i="22"/>
  <c r="T23" i="22"/>
  <c r="R20" i="22"/>
  <c r="R48" i="22" s="1"/>
  <c r="R28" i="22"/>
  <c r="R61" i="22" s="1"/>
  <c r="R15" i="22"/>
  <c r="R23" i="22"/>
  <c r="O61" i="22"/>
  <c r="O65" i="22"/>
  <c r="O69" i="22"/>
  <c r="O60" i="22"/>
  <c r="O64" i="22"/>
  <c r="O68" i="22"/>
  <c r="O72" i="22"/>
  <c r="O59" i="22"/>
  <c r="O63" i="22"/>
  <c r="O67" i="22"/>
  <c r="O71" i="22"/>
  <c r="O62" i="22"/>
  <c r="O70" i="22"/>
  <c r="O66" i="22"/>
  <c r="Q62" i="22"/>
  <c r="Q66" i="22"/>
  <c r="Q70" i="22"/>
  <c r="Q61" i="22"/>
  <c r="Q63" i="22"/>
  <c r="Q67" i="22"/>
  <c r="Q71" i="22"/>
  <c r="Q60" i="22"/>
  <c r="Q64" i="22"/>
  <c r="Q68" i="22"/>
  <c r="Q72" i="22"/>
  <c r="Q65" i="22"/>
  <c r="Q69" i="22"/>
  <c r="Q59" i="22"/>
  <c r="U59" i="22"/>
  <c r="U61" i="22"/>
  <c r="U63" i="22"/>
  <c r="U60" i="22"/>
  <c r="U62" i="22"/>
  <c r="U64" i="22"/>
  <c r="U68" i="22"/>
  <c r="U70" i="22"/>
  <c r="U65" i="22"/>
  <c r="U67" i="22"/>
  <c r="U69" i="22"/>
  <c r="U71" i="22"/>
  <c r="U66" i="22"/>
  <c r="U72" i="22"/>
  <c r="P61" i="42"/>
  <c r="I59" i="22"/>
  <c r="I63" i="22"/>
  <c r="I67" i="22"/>
  <c r="I71" i="22"/>
  <c r="I62" i="22"/>
  <c r="I66" i="22"/>
  <c r="I70" i="22"/>
  <c r="I61" i="22"/>
  <c r="I65" i="22"/>
  <c r="I69" i="22"/>
  <c r="I72" i="22"/>
  <c r="I68" i="22"/>
  <c r="I60" i="22"/>
  <c r="I64" i="22"/>
  <c r="M59" i="22"/>
  <c r="M63" i="22"/>
  <c r="M67" i="22"/>
  <c r="M71" i="22"/>
  <c r="M62" i="22"/>
  <c r="M66" i="22"/>
  <c r="M70" i="22"/>
  <c r="M61" i="22"/>
  <c r="M65" i="22"/>
  <c r="M69" i="22"/>
  <c r="M60" i="22"/>
  <c r="M72" i="22"/>
  <c r="M64" i="22"/>
  <c r="M68" i="22"/>
  <c r="N53" i="42"/>
  <c r="K61" i="22"/>
  <c r="K65" i="22"/>
  <c r="K69" i="22"/>
  <c r="K60" i="22"/>
  <c r="K64" i="22"/>
  <c r="K68" i="22"/>
  <c r="K72" i="22"/>
  <c r="K59" i="22"/>
  <c r="K63" i="22"/>
  <c r="K67" i="22"/>
  <c r="K71" i="22"/>
  <c r="K66" i="22"/>
  <c r="K70" i="22"/>
  <c r="K62" i="22"/>
  <c r="J60" i="22"/>
  <c r="J64" i="22"/>
  <c r="J68" i="22"/>
  <c r="J72" i="22"/>
  <c r="J59" i="22"/>
  <c r="J63" i="22"/>
  <c r="J67" i="22"/>
  <c r="J71" i="22"/>
  <c r="J62" i="22"/>
  <c r="J66" i="22"/>
  <c r="J70" i="22"/>
  <c r="J65" i="22"/>
  <c r="J69" i="22"/>
  <c r="J61" i="22"/>
  <c r="S60" i="22"/>
  <c r="S62" i="22"/>
  <c r="S64" i="22"/>
  <c r="S59" i="22"/>
  <c r="S61" i="22"/>
  <c r="S63" i="22"/>
  <c r="S65" i="22"/>
  <c r="S66" i="22"/>
  <c r="S68" i="22"/>
  <c r="S70" i="22"/>
  <c r="S72" i="22"/>
  <c r="S69" i="22"/>
  <c r="S71" i="22"/>
  <c r="S67" i="22"/>
  <c r="W60" i="22"/>
  <c r="W62" i="22"/>
  <c r="W59" i="22"/>
  <c r="W61" i="22"/>
  <c r="W63" i="22"/>
  <c r="W66" i="22"/>
  <c r="W68" i="22"/>
  <c r="W70" i="22"/>
  <c r="W72" i="22"/>
  <c r="W67" i="22"/>
  <c r="W64" i="22"/>
  <c r="W65" i="22"/>
  <c r="W69" i="22"/>
  <c r="W71" i="22"/>
  <c r="H18" i="22"/>
  <c r="L18" i="22"/>
  <c r="Q18" i="22"/>
  <c r="R17" i="22"/>
  <c r="Q55" i="42" s="1"/>
  <c r="S25" i="22"/>
  <c r="R63" i="42" s="1"/>
  <c r="W25" i="22"/>
  <c r="V63" i="42" s="1"/>
  <c r="K17" i="22"/>
  <c r="J55" i="42" s="1"/>
  <c r="H81" i="42" s="1"/>
  <c r="K25" i="22"/>
  <c r="J63" i="42" s="1"/>
  <c r="I25" i="22"/>
  <c r="H63" i="42" s="1"/>
  <c r="G87" i="42" s="1"/>
  <c r="I17" i="22"/>
  <c r="H55" i="42" s="1"/>
  <c r="G81" i="42" s="1"/>
  <c r="G86" i="42"/>
  <c r="I81" i="42"/>
  <c r="G88" i="42"/>
  <c r="I87" i="42"/>
  <c r="Q54" i="22"/>
  <c r="Q48" i="22"/>
  <c r="U50" i="22"/>
  <c r="R53" i="42"/>
  <c r="V53" i="42"/>
  <c r="AC53" i="42"/>
  <c r="U48" i="22"/>
  <c r="S46" i="22"/>
  <c r="T47" i="22"/>
  <c r="T53" i="22"/>
  <c r="U58" i="22"/>
  <c r="M56" i="22"/>
  <c r="M52" i="22"/>
  <c r="M57" i="22"/>
  <c r="M53" i="22"/>
  <c r="M58" i="22"/>
  <c r="M54" i="22"/>
  <c r="M45" i="22"/>
  <c r="M49" i="22"/>
  <c r="S57" i="22"/>
  <c r="S53" i="22"/>
  <c r="S58" i="22"/>
  <c r="S54" i="22"/>
  <c r="S50" i="22"/>
  <c r="S55" i="22"/>
  <c r="S51" i="22"/>
  <c r="S45" i="22"/>
  <c r="T46" i="22"/>
  <c r="Q47" i="22"/>
  <c r="U47" i="22"/>
  <c r="M48" i="22"/>
  <c r="S49" i="22"/>
  <c r="M50" i="22"/>
  <c r="M51" i="22"/>
  <c r="U54" i="22"/>
  <c r="M55" i="22"/>
  <c r="T58" i="22"/>
  <c r="T54" i="22"/>
  <c r="T50" i="22"/>
  <c r="T55" i="22"/>
  <c r="T51" i="22"/>
  <c r="T56" i="22"/>
  <c r="T52" i="22"/>
  <c r="T45" i="22"/>
  <c r="Q46" i="22"/>
  <c r="U46" i="22"/>
  <c r="M47" i="22"/>
  <c r="S48" i="22"/>
  <c r="T49" i="22"/>
  <c r="Q50" i="22"/>
  <c r="S56" i="22"/>
  <c r="Q55" i="22"/>
  <c r="Q51" i="22"/>
  <c r="Q56" i="22"/>
  <c r="Q52" i="22"/>
  <c r="Q57" i="22"/>
  <c r="Q53" i="22"/>
  <c r="U55" i="22"/>
  <c r="U51" i="22"/>
  <c r="U56" i="22"/>
  <c r="U52" i="22"/>
  <c r="U57" i="22"/>
  <c r="U53" i="22"/>
  <c r="Q45" i="22"/>
  <c r="U45" i="22"/>
  <c r="M46" i="22"/>
  <c r="S47" i="22"/>
  <c r="T48" i="22"/>
  <c r="Q49" i="22"/>
  <c r="U49" i="22"/>
  <c r="S52" i="22"/>
  <c r="T57" i="22"/>
  <c r="Q58" i="22"/>
  <c r="V32" i="42" l="1"/>
  <c r="V39" i="42"/>
  <c r="V35" i="42"/>
  <c r="R37" i="42"/>
  <c r="R31" i="42"/>
  <c r="Q24" i="42"/>
  <c r="V38" i="42"/>
  <c r="Q16" i="42"/>
  <c r="V31" i="42"/>
  <c r="V34" i="42"/>
  <c r="V36" i="42"/>
  <c r="R39" i="42"/>
  <c r="Q23" i="42"/>
  <c r="R29" i="42"/>
  <c r="R30" i="42"/>
  <c r="Q27" i="42"/>
  <c r="Q19" i="42"/>
  <c r="R42" i="42"/>
  <c r="Q21" i="42"/>
  <c r="R41" i="42"/>
  <c r="Q22" i="42"/>
  <c r="Q26" i="42"/>
  <c r="R35" i="42"/>
  <c r="R33" i="42"/>
  <c r="V42" i="42"/>
  <c r="V30" i="42"/>
  <c r="V41" i="42"/>
  <c r="V37" i="42"/>
  <c r="Q25" i="42"/>
  <c r="R40" i="42"/>
  <c r="E129" i="45"/>
  <c r="E130" i="45" s="1"/>
  <c r="E131" i="45" s="1"/>
  <c r="E132" i="45" s="1"/>
  <c r="AG180" i="45"/>
  <c r="AG205" i="45" s="1"/>
  <c r="AG181" i="45"/>
  <c r="AG206" i="45" s="1"/>
  <c r="P56" i="42"/>
  <c r="P24" i="42"/>
  <c r="P21" i="42"/>
  <c r="P25" i="42"/>
  <c r="P26" i="42"/>
  <c r="P23" i="42"/>
  <c r="P27" i="42"/>
  <c r="P28" i="42"/>
  <c r="P17" i="42"/>
  <c r="P18" i="42"/>
  <c r="P15" i="42"/>
  <c r="P19" i="42"/>
  <c r="P22" i="42"/>
  <c r="P16" i="42"/>
  <c r="P20" i="42"/>
  <c r="J64" i="42"/>
  <c r="J35" i="42"/>
  <c r="J37" i="42"/>
  <c r="J39" i="42"/>
  <c r="J41" i="42"/>
  <c r="J30" i="42"/>
  <c r="J32" i="42"/>
  <c r="J34" i="42"/>
  <c r="J36" i="42"/>
  <c r="J38" i="42"/>
  <c r="J40" i="42"/>
  <c r="J42" i="42"/>
  <c r="J29" i="42"/>
  <c r="J31" i="42"/>
  <c r="J33" i="42"/>
  <c r="G15" i="42"/>
  <c r="G22" i="42"/>
  <c r="G23" i="42"/>
  <c r="G25" i="42"/>
  <c r="G17" i="42"/>
  <c r="G18" i="42"/>
  <c r="G26" i="42"/>
  <c r="G19" i="42"/>
  <c r="G27" i="42"/>
  <c r="G21" i="42"/>
  <c r="G28" i="42"/>
  <c r="G20" i="42"/>
  <c r="G24" i="42"/>
  <c r="G16" i="42"/>
  <c r="J70" i="42"/>
  <c r="H92" i="42" s="1"/>
  <c r="J43" i="42"/>
  <c r="K56" i="42"/>
  <c r="K22" i="42"/>
  <c r="K27" i="42"/>
  <c r="K17" i="42"/>
  <c r="K28" i="42"/>
  <c r="K24" i="42"/>
  <c r="K25" i="42"/>
  <c r="K18" i="42"/>
  <c r="K15" i="42"/>
  <c r="K26" i="42"/>
  <c r="K19" i="42"/>
  <c r="K21" i="42"/>
  <c r="K23" i="42"/>
  <c r="K16" i="42"/>
  <c r="K20" i="42"/>
  <c r="K64" i="42"/>
  <c r="K33" i="42"/>
  <c r="K35" i="42"/>
  <c r="K37" i="42"/>
  <c r="K39" i="42"/>
  <c r="K41" i="42"/>
  <c r="K30" i="42"/>
  <c r="K32" i="42"/>
  <c r="K34" i="42"/>
  <c r="K36" i="42"/>
  <c r="K38" i="42"/>
  <c r="K40" i="42"/>
  <c r="K42" i="42"/>
  <c r="K29" i="42"/>
  <c r="K31" i="42"/>
  <c r="I64" i="42"/>
  <c r="I30" i="42"/>
  <c r="I32" i="42"/>
  <c r="I34" i="42"/>
  <c r="I36" i="42"/>
  <c r="I38" i="42"/>
  <c r="I40" i="42"/>
  <c r="I42" i="42"/>
  <c r="I29" i="42"/>
  <c r="I31" i="42"/>
  <c r="I33" i="42"/>
  <c r="I35" i="42"/>
  <c r="I37" i="42"/>
  <c r="I39" i="42"/>
  <c r="I41" i="42"/>
  <c r="L70" i="42"/>
  <c r="I92" i="42" s="1"/>
  <c r="L43" i="42"/>
  <c r="W32" i="42"/>
  <c r="W36" i="42"/>
  <c r="W40" i="42"/>
  <c r="W29" i="42"/>
  <c r="W33" i="42"/>
  <c r="W37" i="42"/>
  <c r="W41" i="42"/>
  <c r="W30" i="42"/>
  <c r="W34" i="42"/>
  <c r="W38" i="42"/>
  <c r="W42" i="42"/>
  <c r="W31" i="42"/>
  <c r="W35" i="42"/>
  <c r="W39" i="42"/>
  <c r="M70" i="42"/>
  <c r="M43" i="42"/>
  <c r="L64" i="42"/>
  <c r="L29" i="42"/>
  <c r="L31" i="42"/>
  <c r="L33" i="42"/>
  <c r="L35" i="42"/>
  <c r="L37" i="42"/>
  <c r="L39" i="42"/>
  <c r="L41" i="42"/>
  <c r="L30" i="42"/>
  <c r="L32" i="42"/>
  <c r="L34" i="42"/>
  <c r="L36" i="42"/>
  <c r="L38" i="42"/>
  <c r="L40" i="42"/>
  <c r="L42" i="42"/>
  <c r="W17" i="42"/>
  <c r="W18" i="42"/>
  <c r="W15" i="42"/>
  <c r="W19" i="42"/>
  <c r="W16" i="42"/>
  <c r="W21" i="42"/>
  <c r="W25" i="42"/>
  <c r="W22" i="42"/>
  <c r="W26" i="42"/>
  <c r="W23" i="42"/>
  <c r="W27" i="42"/>
  <c r="W20" i="42"/>
  <c r="W24" i="42"/>
  <c r="W28" i="42"/>
  <c r="L56" i="42"/>
  <c r="L26" i="42"/>
  <c r="L24" i="42"/>
  <c r="L28" i="42"/>
  <c r="L20" i="42"/>
  <c r="L17" i="42"/>
  <c r="L21" i="42"/>
  <c r="L23" i="42"/>
  <c r="L22" i="42"/>
  <c r="L18" i="42"/>
  <c r="L15" i="42"/>
  <c r="L27" i="42"/>
  <c r="L19" i="42"/>
  <c r="L16" i="42"/>
  <c r="L25" i="42"/>
  <c r="N70" i="42"/>
  <c r="N43" i="42"/>
  <c r="N56" i="42"/>
  <c r="N22" i="42"/>
  <c r="N24" i="42"/>
  <c r="N27" i="42"/>
  <c r="N28" i="42"/>
  <c r="N18" i="42"/>
  <c r="N20" i="42"/>
  <c r="N15" i="42"/>
  <c r="N21" i="42"/>
  <c r="N19" i="42"/>
  <c r="N26" i="42"/>
  <c r="N23" i="42"/>
  <c r="N16" i="42"/>
  <c r="N25" i="42"/>
  <c r="N17" i="42"/>
  <c r="I56" i="42"/>
  <c r="H82" i="42" s="1"/>
  <c r="I15" i="42"/>
  <c r="I28" i="42"/>
  <c r="I20" i="42"/>
  <c r="I23" i="42"/>
  <c r="I26" i="42"/>
  <c r="I19" i="42"/>
  <c r="I16" i="42"/>
  <c r="I27" i="42"/>
  <c r="I17" i="42"/>
  <c r="I21" i="42"/>
  <c r="I25" i="42"/>
  <c r="I24" i="42"/>
  <c r="I18" i="42"/>
  <c r="I22" i="42"/>
  <c r="M56" i="42"/>
  <c r="M18" i="42"/>
  <c r="M28" i="42"/>
  <c r="M15" i="42"/>
  <c r="M21" i="42"/>
  <c r="M19" i="42"/>
  <c r="M16" i="42"/>
  <c r="M23" i="42"/>
  <c r="M27" i="42"/>
  <c r="M26" i="42"/>
  <c r="M25" i="42"/>
  <c r="M24" i="42"/>
  <c r="M17" i="42"/>
  <c r="M20" i="42"/>
  <c r="M22" i="42"/>
  <c r="O55" i="22"/>
  <c r="AC222" i="45"/>
  <c r="AC228" i="45" s="1"/>
  <c r="AJ16" i="22" s="1"/>
  <c r="I91" i="42"/>
  <c r="K47" i="22"/>
  <c r="I69" i="42"/>
  <c r="AD50" i="22"/>
  <c r="H69" i="42"/>
  <c r="N56" i="22"/>
  <c r="K58" i="22"/>
  <c r="H47" i="22"/>
  <c r="H58" i="22"/>
  <c r="H52" i="22"/>
  <c r="H56" i="22"/>
  <c r="H57" i="22"/>
  <c r="H55" i="22"/>
  <c r="AC54" i="22"/>
  <c r="AC51" i="22"/>
  <c r="M61" i="42"/>
  <c r="I61" i="42"/>
  <c r="L53" i="42"/>
  <c r="S53" i="42"/>
  <c r="M53" i="42"/>
  <c r="G56" i="42"/>
  <c r="G82" i="42" s="1"/>
  <c r="P53" i="42"/>
  <c r="G53" i="42"/>
  <c r="J53" i="42"/>
  <c r="G61" i="42"/>
  <c r="R61" i="42"/>
  <c r="J61" i="42"/>
  <c r="AJ24" i="22"/>
  <c r="W54" i="42"/>
  <c r="H51" i="22"/>
  <c r="H46" i="22"/>
  <c r="H49" i="22"/>
  <c r="N57" i="22"/>
  <c r="G80" i="42"/>
  <c r="U222" i="45"/>
  <c r="V222" i="45"/>
  <c r="S228" i="45"/>
  <c r="T228" i="45"/>
  <c r="AD46" i="22"/>
  <c r="AA45" i="22"/>
  <c r="I58" i="22"/>
  <c r="AA47" i="22"/>
  <c r="X55" i="22"/>
  <c r="X52" i="22"/>
  <c r="X47" i="22"/>
  <c r="X56" i="22"/>
  <c r="X58" i="22"/>
  <c r="X46" i="22"/>
  <c r="X53" i="22"/>
  <c r="X57" i="22"/>
  <c r="X54" i="22"/>
  <c r="X45" i="22"/>
  <c r="X48" i="22"/>
  <c r="X50" i="22"/>
  <c r="X71" i="22"/>
  <c r="X72" i="22"/>
  <c r="X65" i="22"/>
  <c r="X69" i="22"/>
  <c r="X62" i="22"/>
  <c r="X66" i="22"/>
  <c r="X59" i="22"/>
  <c r="X61" i="22"/>
  <c r="X64" i="22"/>
  <c r="X70" i="22"/>
  <c r="X63" i="22"/>
  <c r="X67" i="22"/>
  <c r="X60" i="22"/>
  <c r="X68" i="22"/>
  <c r="O57" i="22"/>
  <c r="AC61" i="42"/>
  <c r="J45" i="22"/>
  <c r="N50" i="22"/>
  <c r="N58" i="22"/>
  <c r="N52" i="22"/>
  <c r="O54" i="22"/>
  <c r="W58" i="22"/>
  <c r="N51" i="22"/>
  <c r="O47" i="22"/>
  <c r="O48" i="22"/>
  <c r="O50" i="22"/>
  <c r="O53" i="22"/>
  <c r="N47" i="22"/>
  <c r="O58" i="22"/>
  <c r="AD52" i="22"/>
  <c r="N55" i="22"/>
  <c r="O49" i="22"/>
  <c r="O45" i="22"/>
  <c r="O52" i="22"/>
  <c r="O46" i="22"/>
  <c r="N54" i="22"/>
  <c r="O56" i="22"/>
  <c r="N48" i="22"/>
  <c r="N49" i="22"/>
  <c r="N45" i="22"/>
  <c r="N53" i="22"/>
  <c r="AB53" i="42"/>
  <c r="K45" i="22"/>
  <c r="K56" i="22"/>
  <c r="W61" i="42"/>
  <c r="Z61" i="42"/>
  <c r="I55" i="22"/>
  <c r="K48" i="22"/>
  <c r="K51" i="22"/>
  <c r="W53" i="42"/>
  <c r="W62" i="42"/>
  <c r="K49" i="22"/>
  <c r="K46" i="22"/>
  <c r="K53" i="22"/>
  <c r="K50" i="22"/>
  <c r="W52" i="22"/>
  <c r="K52" i="22"/>
  <c r="K55" i="22"/>
  <c r="K54" i="22"/>
  <c r="W50" i="22"/>
  <c r="I51" i="22"/>
  <c r="T72" i="22"/>
  <c r="H87" i="42"/>
  <c r="AC47" i="22"/>
  <c r="AC60" i="22"/>
  <c r="AC50" i="22"/>
  <c r="AC52" i="22"/>
  <c r="AC46" i="22"/>
  <c r="AC55" i="22"/>
  <c r="R54" i="22"/>
  <c r="R55" i="22"/>
  <c r="I82" i="42"/>
  <c r="H88" i="42"/>
  <c r="I49" i="22"/>
  <c r="I54" i="22"/>
  <c r="I53" i="22"/>
  <c r="I48" i="22"/>
  <c r="I57" i="22"/>
  <c r="I50" i="22"/>
  <c r="I45" i="22"/>
  <c r="I52" i="22"/>
  <c r="I56" i="22"/>
  <c r="I46" i="22"/>
  <c r="R46" i="22"/>
  <c r="R58" i="22"/>
  <c r="R45" i="22"/>
  <c r="R57" i="22"/>
  <c r="H48" i="22"/>
  <c r="R53" i="22"/>
  <c r="R51" i="22"/>
  <c r="R47" i="22"/>
  <c r="R52" i="22"/>
  <c r="R49" i="22"/>
  <c r="R56" i="22"/>
  <c r="R50" i="22"/>
  <c r="AA53" i="22"/>
  <c r="V58" i="22"/>
  <c r="V50" i="22"/>
  <c r="I88" i="42"/>
  <c r="H59" i="22"/>
  <c r="N68" i="22"/>
  <c r="W57" i="22"/>
  <c r="X49" i="22"/>
  <c r="N70" i="22"/>
  <c r="AD71" i="22"/>
  <c r="AD61" i="22"/>
  <c r="AD62" i="22"/>
  <c r="AD67" i="22"/>
  <c r="AD69" i="22"/>
  <c r="AD72" i="22"/>
  <c r="AD68" i="22"/>
  <c r="G93" i="42"/>
  <c r="AC65" i="22"/>
  <c r="AD70" i="22"/>
  <c r="AD60" i="22"/>
  <c r="AC64" i="22"/>
  <c r="U53" i="42"/>
  <c r="T61" i="42"/>
  <c r="U61" i="42"/>
  <c r="AD66" i="22"/>
  <c r="AC72" i="22"/>
  <c r="S61" i="42"/>
  <c r="K53" i="42"/>
  <c r="X51" i="22"/>
  <c r="AC70" i="22"/>
  <c r="K61" i="42"/>
  <c r="AD64" i="22"/>
  <c r="AD63" i="22"/>
  <c r="AC68" i="22"/>
  <c r="L61" i="42"/>
  <c r="I53" i="42"/>
  <c r="T53" i="42"/>
  <c r="AC71" i="22"/>
  <c r="AC63" i="22"/>
  <c r="Q61" i="42"/>
  <c r="N61" i="42"/>
  <c r="AD65" i="22"/>
  <c r="N71" i="22"/>
  <c r="AC69" i="22"/>
  <c r="AC59" i="22"/>
  <c r="Q53" i="42"/>
  <c r="H61" i="42"/>
  <c r="G92" i="42"/>
  <c r="H53" i="42"/>
  <c r="H50" i="22"/>
  <c r="H68" i="22"/>
  <c r="H53" i="22"/>
  <c r="H54" i="22"/>
  <c r="H63" i="22"/>
  <c r="H62" i="22"/>
  <c r="AA52" i="22"/>
  <c r="AC49" i="22"/>
  <c r="AC48" i="22"/>
  <c r="V69" i="22"/>
  <c r="V66" i="22"/>
  <c r="J50" i="22"/>
  <c r="AA56" i="22"/>
  <c r="L72" i="22"/>
  <c r="AA50" i="22"/>
  <c r="L51" i="22"/>
  <c r="AC53" i="22"/>
  <c r="AC45" i="22"/>
  <c r="AA51" i="22"/>
  <c r="AA54" i="22"/>
  <c r="AC57" i="22"/>
  <c r="J52" i="22"/>
  <c r="AC67" i="22"/>
  <c r="AC66" i="22"/>
  <c r="L68" i="22"/>
  <c r="AA57" i="22"/>
  <c r="AA58" i="22"/>
  <c r="L66" i="22"/>
  <c r="AA55" i="22"/>
  <c r="AA46" i="22"/>
  <c r="AC56" i="22"/>
  <c r="AC62" i="22"/>
  <c r="L62" i="22"/>
  <c r="AD54" i="22"/>
  <c r="R60" i="22"/>
  <c r="AD47" i="22"/>
  <c r="AD45" i="22"/>
  <c r="AD58" i="22"/>
  <c r="R72" i="22"/>
  <c r="AD48" i="22"/>
  <c r="AD49" i="22"/>
  <c r="R59" i="22"/>
  <c r="AD53" i="22"/>
  <c r="L66" i="42"/>
  <c r="AD57" i="22"/>
  <c r="AD56" i="22"/>
  <c r="AD51" i="22"/>
  <c r="V72" i="22"/>
  <c r="W51" i="22"/>
  <c r="N66" i="22"/>
  <c r="N64" i="22"/>
  <c r="V70" i="22"/>
  <c r="T71" i="22"/>
  <c r="H69" i="22"/>
  <c r="H70" i="22"/>
  <c r="W55" i="22"/>
  <c r="N62" i="22"/>
  <c r="N60" i="22"/>
  <c r="V71" i="22"/>
  <c r="V68" i="22"/>
  <c r="T69" i="22"/>
  <c r="H72" i="22"/>
  <c r="H66" i="22"/>
  <c r="W56" i="22"/>
  <c r="W47" i="22"/>
  <c r="W54" i="22"/>
  <c r="N67" i="22"/>
  <c r="V67" i="22"/>
  <c r="V60" i="22"/>
  <c r="H64" i="22"/>
  <c r="N65" i="22"/>
  <c r="N63" i="22"/>
  <c r="V65" i="22"/>
  <c r="V63" i="22"/>
  <c r="AA67" i="22"/>
  <c r="H60" i="22"/>
  <c r="W48" i="22"/>
  <c r="N61" i="22"/>
  <c r="N59" i="22"/>
  <c r="V64" i="22"/>
  <c r="V61" i="22"/>
  <c r="H61" i="22"/>
  <c r="H71" i="22"/>
  <c r="N69" i="22"/>
  <c r="V62" i="22"/>
  <c r="T66" i="42"/>
  <c r="H65" i="22"/>
  <c r="G69" i="42"/>
  <c r="J69" i="42"/>
  <c r="J54" i="22"/>
  <c r="AA65" i="22"/>
  <c r="J58" i="22"/>
  <c r="AA48" i="22"/>
  <c r="R70" i="22"/>
  <c r="T70" i="22"/>
  <c r="T67" i="22"/>
  <c r="AA70" i="22"/>
  <c r="AA64" i="22"/>
  <c r="L64" i="22"/>
  <c r="W45" i="22"/>
  <c r="W46" i="22"/>
  <c r="W49" i="22"/>
  <c r="J48" i="22"/>
  <c r="L46" i="22"/>
  <c r="J53" i="22"/>
  <c r="R71" i="22"/>
  <c r="R68" i="22"/>
  <c r="T68" i="22"/>
  <c r="T65" i="22"/>
  <c r="AA68" i="22"/>
  <c r="AA62" i="22"/>
  <c r="L60" i="22"/>
  <c r="L55" i="22"/>
  <c r="L53" i="22"/>
  <c r="AA49" i="22"/>
  <c r="J57" i="22"/>
  <c r="L58" i="22"/>
  <c r="R69" i="22"/>
  <c r="R66" i="22"/>
  <c r="T66" i="22"/>
  <c r="T64" i="22"/>
  <c r="AA72" i="22"/>
  <c r="AA60" i="22"/>
  <c r="L71" i="22"/>
  <c r="L69" i="22"/>
  <c r="K18" i="14"/>
  <c r="L17" i="14"/>
  <c r="L54" i="22"/>
  <c r="L49" i="22"/>
  <c r="T58" i="42"/>
  <c r="L57" i="22"/>
  <c r="R67" i="22"/>
  <c r="R62" i="22"/>
  <c r="T61" i="22"/>
  <c r="T62" i="22"/>
  <c r="AA66" i="22"/>
  <c r="AA63" i="22"/>
  <c r="L59" i="22"/>
  <c r="L65" i="22"/>
  <c r="L52" i="22"/>
  <c r="S58" i="42"/>
  <c r="L48" i="22"/>
  <c r="R65" i="22"/>
  <c r="R63" i="22"/>
  <c r="T63" i="22"/>
  <c r="T60" i="22"/>
  <c r="AA71" i="22"/>
  <c r="AA61" i="22"/>
  <c r="L63" i="22"/>
  <c r="L61" i="22"/>
  <c r="J51" i="22"/>
  <c r="J47" i="22"/>
  <c r="L45" i="22"/>
  <c r="L56" i="22"/>
  <c r="J49" i="22"/>
  <c r="L47" i="22"/>
  <c r="J55" i="22"/>
  <c r="J46" i="22"/>
  <c r="R64" i="22"/>
  <c r="AA69" i="22"/>
  <c r="L67" i="22"/>
  <c r="V66" i="42"/>
  <c r="V61" i="42"/>
  <c r="V52" i="22"/>
  <c r="V53" i="22"/>
  <c r="V46" i="22"/>
  <c r="V55" i="22"/>
  <c r="V45" i="22"/>
  <c r="V48" i="22"/>
  <c r="V49" i="22"/>
  <c r="V56" i="22"/>
  <c r="V51" i="22"/>
  <c r="V47" i="22"/>
  <c r="V54" i="22"/>
  <c r="R66" i="42"/>
  <c r="R58" i="42"/>
  <c r="P66" i="42"/>
  <c r="P58" i="42"/>
  <c r="N66" i="42"/>
  <c r="L58" i="42"/>
  <c r="H66" i="42"/>
  <c r="J66" i="42"/>
  <c r="I66" i="42"/>
  <c r="AG222" i="45" l="1"/>
  <c r="AG228" i="45" s="1"/>
  <c r="AN16" i="22" s="1"/>
  <c r="AI30" i="42"/>
  <c r="AI34" i="42"/>
  <c r="AI38" i="42"/>
  <c r="AI42" i="42"/>
  <c r="AI31" i="42"/>
  <c r="AI35" i="42"/>
  <c r="AI39" i="42"/>
  <c r="AI32" i="42"/>
  <c r="AI36" i="42"/>
  <c r="AI40" i="42"/>
  <c r="AI29" i="42"/>
  <c r="AI33" i="42"/>
  <c r="AI37" i="42"/>
  <c r="AI41" i="42"/>
  <c r="AI15" i="42"/>
  <c r="AI16" i="42"/>
  <c r="AI17" i="42"/>
  <c r="AI18" i="42"/>
  <c r="AI19" i="42"/>
  <c r="AI27" i="42"/>
  <c r="AI20" i="42"/>
  <c r="AI24" i="42"/>
  <c r="AI28" i="42"/>
  <c r="AI25" i="42"/>
  <c r="AI21" i="42"/>
  <c r="AI22" i="42"/>
  <c r="AI26" i="42"/>
  <c r="AI23" i="42"/>
  <c r="G91" i="42"/>
  <c r="G85" i="42"/>
  <c r="H91" i="42"/>
  <c r="I79" i="42"/>
  <c r="H85" i="42"/>
  <c r="G79" i="42"/>
  <c r="H79" i="42"/>
  <c r="Z16" i="22"/>
  <c r="Z24" i="22"/>
  <c r="AI62" i="42"/>
  <c r="AI54" i="42"/>
  <c r="AA24" i="22"/>
  <c r="AA16" i="22"/>
  <c r="U228" i="45"/>
  <c r="V228" i="45"/>
  <c r="AC66" i="42"/>
  <c r="AC58" i="42"/>
  <c r="M58" i="42"/>
  <c r="N58" i="42"/>
  <c r="J58" i="42"/>
  <c r="W66" i="42"/>
  <c r="Z66" i="42"/>
  <c r="Z58" i="42"/>
  <c r="W58" i="42"/>
  <c r="AB58" i="42"/>
  <c r="AB66" i="42"/>
  <c r="H58" i="42"/>
  <c r="Q58" i="42"/>
  <c r="I93" i="42"/>
  <c r="I85" i="42"/>
  <c r="G58" i="42"/>
  <c r="H93" i="42"/>
  <c r="M66" i="42"/>
  <c r="G66" i="42"/>
  <c r="G89" i="42" s="1"/>
  <c r="U66" i="42"/>
  <c r="H89" i="42"/>
  <c r="S66" i="42"/>
  <c r="K58" i="42"/>
  <c r="I83" i="42" s="1"/>
  <c r="I58" i="42"/>
  <c r="K66" i="42"/>
  <c r="I89" i="42" s="1"/>
  <c r="U58" i="42"/>
  <c r="L18" i="14"/>
  <c r="N17" i="14"/>
  <c r="N18" i="14" s="1"/>
  <c r="M17" i="14"/>
  <c r="V58" i="42"/>
  <c r="K24" i="22"/>
  <c r="K16" i="22"/>
  <c r="Q66" i="42"/>
  <c r="AN24" i="22" l="1"/>
  <c r="AM62" i="42" s="1"/>
  <c r="AM36" i="42"/>
  <c r="AM31" i="42"/>
  <c r="AM37" i="42"/>
  <c r="AM35" i="42"/>
  <c r="AM34" i="42"/>
  <c r="AM32" i="42"/>
  <c r="AM38" i="42"/>
  <c r="AM40" i="42"/>
  <c r="AM39" i="42"/>
  <c r="AM33" i="42"/>
  <c r="AM17" i="42"/>
  <c r="AM23" i="42"/>
  <c r="AM26" i="42"/>
  <c r="AM16" i="42"/>
  <c r="AM21" i="42"/>
  <c r="AM25" i="42"/>
  <c r="AM19" i="42"/>
  <c r="AM28" i="42"/>
  <c r="AM24" i="42"/>
  <c r="AM15" i="42"/>
  <c r="AM54" i="42"/>
  <c r="AM20" i="42"/>
  <c r="AM22" i="42"/>
  <c r="AM18" i="42"/>
  <c r="AM27" i="42"/>
  <c r="Z31" i="42"/>
  <c r="Z35" i="42"/>
  <c r="Z39" i="42"/>
  <c r="Z32" i="42"/>
  <c r="Z36" i="42"/>
  <c r="Z40" i="42"/>
  <c r="Z29" i="42"/>
  <c r="Z33" i="42"/>
  <c r="Z37" i="42"/>
  <c r="Z41" i="42"/>
  <c r="Z30" i="42"/>
  <c r="Z34" i="42"/>
  <c r="Z38" i="42"/>
  <c r="Z42" i="42"/>
  <c r="Y31" i="42"/>
  <c r="Y35" i="42"/>
  <c r="Y39" i="42"/>
  <c r="Y32" i="42"/>
  <c r="Y36" i="42"/>
  <c r="Y40" i="42"/>
  <c r="Y29" i="42"/>
  <c r="Y33" i="42"/>
  <c r="Y37" i="42"/>
  <c r="Y41" i="42"/>
  <c r="Y30" i="42"/>
  <c r="Y34" i="42"/>
  <c r="Y38" i="42"/>
  <c r="Y42" i="42"/>
  <c r="Y16" i="42"/>
  <c r="Y17" i="42"/>
  <c r="Y18" i="42"/>
  <c r="Y15" i="42"/>
  <c r="Y19" i="42"/>
  <c r="Y20" i="42"/>
  <c r="Y28" i="42"/>
  <c r="Y21" i="42"/>
  <c r="Y25" i="42"/>
  <c r="Y26" i="42"/>
  <c r="Y22" i="42"/>
  <c r="Y23" i="42"/>
  <c r="Y27" i="42"/>
  <c r="Y24" i="42"/>
  <c r="Z16" i="42"/>
  <c r="Z17" i="42"/>
  <c r="Z18" i="42"/>
  <c r="Z15" i="42"/>
  <c r="Z19" i="42"/>
  <c r="Z20" i="42"/>
  <c r="Z24" i="42"/>
  <c r="Z28" i="42"/>
  <c r="Z21" i="42"/>
  <c r="Z25" i="42"/>
  <c r="Z22" i="42"/>
  <c r="Z26" i="42"/>
  <c r="Z23" i="42"/>
  <c r="Z27" i="42"/>
  <c r="Y62" i="42"/>
  <c r="Y54" i="42"/>
  <c r="H83" i="42"/>
  <c r="AB16" i="22"/>
  <c r="AB24" i="22"/>
  <c r="Z54" i="42"/>
  <c r="Z62" i="42"/>
  <c r="AC16" i="22"/>
  <c r="AC24" i="22"/>
  <c r="G83" i="42"/>
  <c r="G90" i="42"/>
  <c r="J54" i="42"/>
  <c r="H80" i="42" s="1"/>
  <c r="J62" i="42"/>
  <c r="H86" i="42" s="1"/>
  <c r="O17" i="14"/>
  <c r="M18" i="14"/>
  <c r="N16" i="22"/>
  <c r="N24" i="22"/>
  <c r="L24" i="22"/>
  <c r="L16" i="22"/>
  <c r="G84" i="42"/>
  <c r="AM30" i="42" l="1"/>
  <c r="AM41" i="42"/>
  <c r="AM29" i="42"/>
  <c r="AM42" i="42"/>
  <c r="AA15" i="42"/>
  <c r="AA19" i="42"/>
  <c r="AA16" i="42"/>
  <c r="AA17" i="42"/>
  <c r="AA18" i="42"/>
  <c r="AA23" i="42"/>
  <c r="AA20" i="42"/>
  <c r="AA24" i="42"/>
  <c r="AA28" i="42"/>
  <c r="AA21" i="42"/>
  <c r="AA25" i="42"/>
  <c r="AA22" i="42"/>
  <c r="AA26" i="42"/>
  <c r="AA27" i="42"/>
  <c r="AB15" i="42"/>
  <c r="AB19" i="42"/>
  <c r="AB16" i="42"/>
  <c r="AB17" i="42"/>
  <c r="AB18" i="42"/>
  <c r="AB23" i="42"/>
  <c r="AB27" i="42"/>
  <c r="AB20" i="42"/>
  <c r="AB24" i="42"/>
  <c r="AB28" i="42"/>
  <c r="AB21" i="42"/>
  <c r="AB25" i="42"/>
  <c r="AB22" i="42"/>
  <c r="AB26" i="42"/>
  <c r="AA30" i="42"/>
  <c r="AA34" i="42"/>
  <c r="AA38" i="42"/>
  <c r="AA42" i="42"/>
  <c r="AA31" i="42"/>
  <c r="AA35" i="42"/>
  <c r="AA39" i="42"/>
  <c r="AA32" i="42"/>
  <c r="AA36" i="42"/>
  <c r="AA40" i="42"/>
  <c r="AA29" i="42"/>
  <c r="AA33" i="42"/>
  <c r="AA37" i="42"/>
  <c r="AA41" i="42"/>
  <c r="AB30" i="42"/>
  <c r="AB34" i="42"/>
  <c r="AB38" i="42"/>
  <c r="AB42" i="42"/>
  <c r="AB31" i="42"/>
  <c r="AB35" i="42"/>
  <c r="AB39" i="42"/>
  <c r="AB32" i="42"/>
  <c r="AB36" i="42"/>
  <c r="AB40" i="42"/>
  <c r="AB29" i="42"/>
  <c r="AB33" i="42"/>
  <c r="AB37" i="42"/>
  <c r="AB41" i="42"/>
  <c r="AA62" i="42"/>
  <c r="AA54" i="42"/>
  <c r="AB62" i="42"/>
  <c r="AB54" i="42"/>
  <c r="K62" i="42"/>
  <c r="M62" i="42"/>
  <c r="H90" i="42"/>
  <c r="H84" i="42"/>
  <c r="Q17" i="14"/>
  <c r="O18" i="14"/>
  <c r="K54" i="42"/>
  <c r="M54" i="42"/>
  <c r="M24" i="22"/>
  <c r="M16" i="22"/>
  <c r="L62" i="42" l="1"/>
  <c r="I86" i="42" s="1"/>
  <c r="O16" i="22"/>
  <c r="O24" i="22"/>
  <c r="Q18" i="14"/>
  <c r="R17" i="14"/>
  <c r="L54" i="42"/>
  <c r="I80" i="42" s="1"/>
  <c r="I90" i="42" l="1"/>
  <c r="I84" i="42"/>
  <c r="R18" i="14"/>
  <c r="S17" i="14"/>
  <c r="Q16" i="22"/>
  <c r="Q24" i="22"/>
  <c r="N62" i="42"/>
  <c r="N54" i="42"/>
  <c r="P62" i="42" l="1"/>
  <c r="P54" i="42"/>
  <c r="S18" i="14"/>
  <c r="T17" i="14"/>
  <c r="R16" i="22"/>
  <c r="R24" i="22"/>
  <c r="S24" i="22" l="1"/>
  <c r="S16" i="22"/>
  <c r="T18" i="14"/>
  <c r="U17" i="14"/>
  <c r="U18" i="14" s="1"/>
  <c r="Q62" i="42"/>
  <c r="Q54" i="42"/>
  <c r="U16" i="22" l="1"/>
  <c r="U24" i="22"/>
  <c r="T24" i="22"/>
  <c r="T16" i="22"/>
  <c r="R54" i="42"/>
  <c r="R62" i="42"/>
  <c r="S54" i="42" l="1"/>
  <c r="S62" i="42"/>
  <c r="T62" i="42"/>
  <c r="T54" i="42"/>
  <c r="AK83" i="22" l="1"/>
  <c r="AJ15" i="42" s="1"/>
  <c r="AL100" i="22" l="1"/>
  <c r="AK32" i="42" s="1"/>
  <c r="AL108" i="22"/>
  <c r="AK40" i="42" s="1"/>
  <c r="AL101" i="22"/>
  <c r="AK33" i="42" s="1"/>
  <c r="AL109" i="22"/>
  <c r="AK41" i="42" s="1"/>
  <c r="AL102" i="22"/>
  <c r="AK34" i="42" s="1"/>
  <c r="AL110" i="22"/>
  <c r="AK42" i="42" s="1"/>
  <c r="AL103" i="22"/>
  <c r="AK35" i="42" s="1"/>
  <c r="AL104" i="22"/>
  <c r="AK36" i="42" s="1"/>
  <c r="AL105" i="22"/>
  <c r="AK37" i="42" s="1"/>
  <c r="AL98" i="22"/>
  <c r="AK30" i="42" s="1"/>
  <c r="AL99" i="22"/>
  <c r="AK31" i="42" s="1"/>
  <c r="AL107" i="22"/>
  <c r="AK39" i="42" s="1"/>
  <c r="AL106" i="22"/>
  <c r="AK38" i="42" s="1"/>
  <c r="AL83" i="22"/>
  <c r="AK15" i="42" s="1"/>
  <c r="AL84" i="22"/>
  <c r="AK16" i="42" s="1"/>
  <c r="AL92" i="22"/>
  <c r="AK24" i="42" s="1"/>
  <c r="AL85" i="22"/>
  <c r="AK17" i="42" s="1"/>
  <c r="AL93" i="22"/>
  <c r="AK25" i="42" s="1"/>
  <c r="AL86" i="22"/>
  <c r="AK18" i="42" s="1"/>
  <c r="AL94" i="22"/>
  <c r="AK26" i="42" s="1"/>
  <c r="AL87" i="22"/>
  <c r="AK19" i="42" s="1"/>
  <c r="AL95" i="22"/>
  <c r="AK27" i="42" s="1"/>
  <c r="AL88" i="22"/>
  <c r="AK20" i="42" s="1"/>
  <c r="AL96" i="22"/>
  <c r="AK28" i="42" s="1"/>
  <c r="AL89" i="22"/>
  <c r="AK21" i="42" s="1"/>
  <c r="AL91" i="22"/>
  <c r="AK23" i="42" s="1"/>
  <c r="AL90" i="22"/>
  <c r="AK22" i="42" s="1"/>
  <c r="AK105" i="22"/>
  <c r="AJ37" i="42" s="1"/>
  <c r="AK98" i="22"/>
  <c r="AJ30" i="42" s="1"/>
  <c r="AK106" i="22"/>
  <c r="AJ38" i="42" s="1"/>
  <c r="AK101" i="22"/>
  <c r="AJ33" i="42" s="1"/>
  <c r="AK109" i="22"/>
  <c r="AJ41" i="42" s="1"/>
  <c r="AK108" i="22"/>
  <c r="AJ40" i="42" s="1"/>
  <c r="AK104" i="22"/>
  <c r="AJ36" i="42" s="1"/>
  <c r="AK100" i="22"/>
  <c r="AJ32" i="42" s="1"/>
  <c r="AK103" i="22"/>
  <c r="AJ35" i="42" s="1"/>
  <c r="AK99" i="22"/>
  <c r="AJ31" i="42" s="1"/>
  <c r="AK107" i="22"/>
  <c r="AJ39" i="42" s="1"/>
  <c r="AK102" i="22"/>
  <c r="AJ34" i="42" s="1"/>
  <c r="AK110" i="22"/>
  <c r="AJ42" i="42" s="1"/>
  <c r="AK93" i="22"/>
  <c r="AJ25" i="42" s="1"/>
  <c r="AK85" i="22"/>
  <c r="AJ17" i="42" s="1"/>
  <c r="AK92" i="22"/>
  <c r="AJ24" i="42" s="1"/>
  <c r="AK91" i="22"/>
  <c r="AJ23" i="42" s="1"/>
  <c r="AK90" i="22"/>
  <c r="AJ22" i="42" s="1"/>
  <c r="AK84" i="22"/>
  <c r="AJ16" i="42" s="1"/>
  <c r="AK95" i="22"/>
  <c r="AJ27" i="42" s="1"/>
  <c r="AK89" i="22"/>
  <c r="AJ21" i="42" s="1"/>
  <c r="AK88" i="22"/>
  <c r="AJ20" i="42" s="1"/>
  <c r="AK96" i="22"/>
  <c r="AJ28" i="42" s="1"/>
  <c r="AK87" i="22"/>
  <c r="AJ19" i="42" s="1"/>
  <c r="AK94" i="22"/>
  <c r="AJ26" i="42" s="1"/>
  <c r="AK86" i="22"/>
  <c r="AJ18" i="42" s="1"/>
  <c r="AK59" i="42" l="1"/>
  <c r="AK67" i="42"/>
  <c r="AJ59" i="42"/>
  <c r="AJ6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Utkarsha Mehdiratta</author>
  </authors>
  <commentList>
    <comment ref="AL11" authorId="0" shapeId="0" xr:uid="{6386F633-261E-41AD-A90A-F5E0765426E1}">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M11" authorId="0" shapeId="0" xr:uid="{226D87E5-3F42-4510-BFD5-E3C7BB4A2905}">
      <text>
        <r>
          <rPr>
            <sz val="9"/>
            <color indexed="81"/>
            <rFont val="Tahoma"/>
            <family val="2"/>
          </rPr>
          <t xml:space="preserve">As per our final decision on our consultation published in Dec 2025 (https://www.ofgem.gov.uk/consultation/energy-price-cap-proposed-changes-methodology-recover-warm-home-discount-costs), from April 2026 onwards the WHD cost allowance will be calculated on a volumetric basis moved from 'nil consumption' to benchmark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away from April 2027.
</t>
        </r>
      </text>
    </comment>
    <comment ref="AN11" authorId="1" shapeId="0" xr:uid="{0D46A884-8027-461E-8D27-E268FCB509C6}">
      <text>
        <r>
          <rPr>
            <sz val="9"/>
            <color indexed="81"/>
            <rFont val="Tahoma"/>
            <family val="2"/>
          </rPr>
          <t>Following the review of typical domestic consumption values in the energy price cap decision on 27 May 2026 available here:https://www.ofgem.gov.uk/consultation/review-typical-domestic-consumption-values , from July 2026 (cap P16b) onwards revised typical consumption is used. All previous cap periods up to P16a are based on the old typical consumption in this model.</t>
        </r>
      </text>
    </comment>
    <comment ref="AQ11" authorId="0" shapeId="0" xr:uid="{8B80EEDF-F1D2-4D05-99DB-FE624F10D4D4}">
      <text>
        <r>
          <rPr>
            <sz val="9"/>
            <color indexed="81"/>
            <rFont val="Tahoma"/>
            <family val="2"/>
          </rPr>
          <t xml:space="preserve">The WHD cost of 2025/26 recovered over 2026/27 fall away from April 2027. To avoid returning an error in the calculation, the formula from this col onwards is amended by removing the 2025/26 WHD cost recovered in 2026/27. </t>
        </r>
      </text>
    </comment>
    <comment ref="AM49" authorId="0" shapeId="0" xr:uid="{4AE9B35C-D934-46DC-8E8D-F8F41442FB31}">
      <text>
        <r>
          <rPr>
            <sz val="9"/>
            <color indexed="81"/>
            <rFont val="Tahoma"/>
            <family val="2"/>
          </rPr>
          <t>As per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Q49" authorId="0" shapeId="0" xr:uid="{1C731CF0-64D3-4EBF-806C-C91DECD08490}">
      <text>
        <r>
          <rPr>
            <sz val="9"/>
            <color indexed="81"/>
            <rFont val="Tahoma"/>
            <family val="2"/>
          </rPr>
          <t>The WHD cost of 2025/26 recovered over 2026/27 fall away from April 2027 so the WHD recovered through standing charges £/customer row ie rows 56, 64 and 70 will be retired from April 2027</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J15" authorId="0" shapeId="0" xr:uid="{D7C8C232-AB51-483F-8E3A-9A8E5FDA7B93}">
      <text>
        <r>
          <rPr>
            <b/>
            <sz val="9"/>
            <color indexed="81"/>
            <rFont val="Tahoma"/>
            <family val="2"/>
          </rPr>
          <t>For the first six months of the scheme operational costs include the cost to implement the scheme. This has been combined with the ongoing operational costs.</t>
        </r>
      </text>
    </comment>
    <comment ref="AN15" authorId="1" shapeId="0" xr:uid="{85527BA0-B9CD-4497-BDA7-7D6DBE99F37C}">
      <text>
        <r>
          <rPr>
            <sz val="9"/>
            <color indexed="81"/>
            <rFont val="Tahoma"/>
            <family val="2"/>
          </rPr>
          <t xml:space="preserve">Reserve fund and admin costs have been updated as per latest available information on the Elexon website which is for 2025/26. The initial five‑month set‑up costs have now been excluded.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M17" authorId="0" shapeId="0" xr:uid="{E9C346C9-6C62-431E-B4EE-0D09D3294B65}">
      <text>
        <r>
          <rPr>
            <sz val="9"/>
            <color indexed="81"/>
            <rFont val="Tahoma"/>
            <family val="2"/>
          </rPr>
          <t>No demand weighting for the first cap period in order to allow the full recovery of costs within the quarter.</t>
        </r>
      </text>
    </comment>
    <comment ref="AM25" authorId="1" shapeId="0" xr:uid="{3C899297-0513-4F0E-80DE-B5DE8E8CA6BD}">
      <text>
        <r>
          <rPr>
            <sz val="9"/>
            <color indexed="81"/>
            <rFont val="Tahoma"/>
            <family val="2"/>
          </rPr>
          <t>In order to allow recovery for levy payments and operational costs incurred in December 2025 we have included these costs only in the first cap period.</t>
        </r>
      </text>
    </comment>
    <comment ref="AN30" authorId="1" shapeId="0" xr:uid="{252026B9-E24F-4E3E-87FB-777FA8201764}">
      <text>
        <r>
          <rPr>
            <sz val="9"/>
            <color indexed="81"/>
            <rFont val="Tahoma"/>
            <family val="2"/>
          </rPr>
          <t xml:space="preserve">An error in the nRAB allowance for P15b caused by erroneously using the Oct – Dec 2025 levy rate (£3.49) instead of the Jan – Mar 2026 levy rate (£3.66) in the allowance calculation corrected. The error in P15b led to an understatement of the levy rate by £0.17/MWh during the Jan – Mar 2026 cap period.
We are now amending this error in P16a cap update (for a single period only) and to do this we are proposing to uplift the calculated allowance in £/MWh by 0.221 for single rate and 0.240 for multi rate customers. We have made this adjustment to reflect the reduced level of forecast demand in the period of Apr – Jun relative to Jan – Mar to ensure that suppliers recover the intended amount and they have been determined using the quarterly demand shares as shown:
Levy rate discrepancy * Jan – Mar demand share / Apr – Jun demand share or
Single rate 0.17 £/MWh * 28.7% / 22.0% = 0.221 £/MWh.
Multi rate 0.17 £/MWh * 30.7% / 21.7% = 0.240 £/MWh.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Carlile</author>
    <author>Rahmatullah Kawsary</author>
    <author>Utkarsha Mehdiratta</author>
  </authors>
  <commentList>
    <comment ref="Z11" authorId="0" shapeId="0" xr:uid="{0385CAB5-1C6A-4C8A-A646-0DC0DFE56BA1}">
      <text>
        <r>
          <rPr>
            <b/>
            <sz val="9"/>
            <color indexed="81"/>
            <rFont val="Tahoma"/>
            <family val="2"/>
          </rPr>
          <t>Updated formula in column Z where the wrong price cap periods were reflected - historic issue only when price cap models were extended to 2030.</t>
        </r>
      </text>
    </comment>
    <comment ref="AM11" authorId="1" shapeId="0" xr:uid="{09300278-A31E-4D02-9BC0-891D3D1E0962}">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N11" authorId="1" shapeId="0" xr:uid="{447A0817-E560-4312-BA28-70704FCDE459}">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R11" authorId="2" shapeId="0" xr:uid="{71DCA546-BFBA-4D16-834B-0A6E67DC372A}">
      <text>
        <r>
          <rPr>
            <sz val="9"/>
            <color indexed="81"/>
            <rFont val="Tahoma"/>
            <family val="2"/>
          </rPr>
          <t>The WHD cost of 2025/26 recovered over 2026/27 fall away from April 2027 so the WHD recovered through standing charges £/customer row ie rows 18, 26 and 32 will be retired from April 2027.</t>
        </r>
      </text>
    </comment>
    <comment ref="AM41" authorId="1" shapeId="0" xr:uid="{06E38EAC-657A-4792-AAAD-2D8A0DEAA46A}">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Phillips</author>
    <author>Utkarsha Mehdiratta</author>
  </authors>
  <commentList>
    <comment ref="B6" authorId="0" shapeId="0" xr:uid="{00000000-0006-0000-0700-000001000000}">
      <text>
        <r>
          <rPr>
            <sz val="9"/>
            <color indexed="81"/>
            <rFont val="Tahoma"/>
            <family val="2"/>
          </rPr>
          <t>The values in this tab are not updated, they are updated in the default tariff cap model</t>
        </r>
      </text>
    </comment>
    <comment ref="H8" authorId="1" shapeId="0" xr:uid="{0D9F4E04-35B1-4E57-8198-E236A81B24EA}">
      <text>
        <r>
          <rPr>
            <sz val="9"/>
            <color indexed="81"/>
            <rFont val="Tahoma"/>
            <family val="2"/>
          </rPr>
          <t>Following the review of benchmark consumption in the energy price cap decision on 21 November 2025 available here:https://www.ofgem.gov.uk/consultation/energy-price-cap-benchmark-consumption-review, from Jan 2026 - March 2026 (cap P15b) onwards revised typical consumption is used. All previous cap periods up to P15b are based on the old typical consumption in this model.</t>
        </r>
      </text>
    </comment>
    <comment ref="L8" authorId="1" shapeId="0" xr:uid="{CC65B8C6-03CA-4760-8392-94B7DE06A2A3}">
      <text>
        <r>
          <rPr>
            <sz val="9"/>
            <color indexed="81"/>
            <rFont val="Tahoma"/>
            <family val="2"/>
          </rPr>
          <t>Following the review of typical domestic consumption values in the energy price cap decision on 27 May 2026 available here:https://www.ofgem.gov.uk/consultation/review-typical-domestic-consumption-values , from July 2026 (cap P16b) onwards revised typical consumption is used. All previous cap periods up to P16a are based on the old typical consumption in this model.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 McKean</author>
    <author>Utkarsha Mehdiratta</author>
  </authors>
  <commentList>
    <comment ref="AB14" authorId="0" shapeId="0" xr:uid="{F9C9F019-C862-46DA-8239-0194E2B56D6A}">
      <text>
        <r>
          <rPr>
            <b/>
            <sz val="9"/>
            <color indexed="81"/>
            <rFont val="Tahoma"/>
            <family val="2"/>
          </rPr>
          <t xml:space="preserve">Final buy out price published in late February. Included most up to date input available. </t>
        </r>
      </text>
    </comment>
    <comment ref="AC14" authorId="0" shapeId="0" xr:uid="{B280F3EF-377F-45C4-ADC8-5C14CD9CA6D1}">
      <text>
        <r>
          <rPr>
            <b/>
            <sz val="9"/>
            <color indexed="81"/>
            <rFont val="Tahoma"/>
            <family val="2"/>
          </rPr>
          <t xml:space="preserve">Final buy out price published in late February. Included most up to date input available. </t>
        </r>
      </text>
    </comment>
    <comment ref="AN14" authorId="1" shapeId="0" xr:uid="{9C084A98-A0EF-41F9-9B01-4C60F7C19DBE}">
      <text>
        <r>
          <rPr>
            <sz val="9"/>
            <color indexed="81"/>
            <rFont val="Tahoma"/>
            <family val="2"/>
          </rPr>
          <t>The buy-out price has been input in line with the government’s decision to switch the uprating index from RPI to CPI which can be found here https://www.gov.uk/government/consultations/renewables-obligation-ro-scheme-indexation-changes
The final buy-out price (£69.34) has been divided by 4 to implement the 75% reduction in RO costs announced in the UK Budget 2025 measures which can be found on the government website: https://www.gov.uk/government/publications/energy-bill-reductions-statement-to-energy-suppliers/energy-bill-reductions-statement-to-energy-suppliers.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 Sweeney</author>
    <author>Graham Reeve</author>
  </authors>
  <commentList>
    <comment ref="B2" authorId="0" shapeId="0" xr:uid="{00000000-0006-0000-0A00-000001000000}">
      <text>
        <r>
          <rPr>
            <b/>
            <sz val="11"/>
            <color indexed="81"/>
            <rFont val="Tahoma"/>
            <family val="2"/>
          </rPr>
          <t>This tab calculates the FIT scheme allowance for cap periods one to five. Please refer to tab "3i New FIT methodology" for the methodology used from cap period 6 onwards.</t>
        </r>
      </text>
    </comment>
    <comment ref="H13" authorId="1" shapeId="0" xr:uid="{00000000-0006-0000-0A00-000002000000}">
      <text>
        <r>
          <rPr>
            <sz val="9"/>
            <color indexed="81"/>
            <rFont val="Tahoma"/>
            <family val="2"/>
          </rPr>
          <t>For 2015/16 demand based on outturn as BEIS forecast not published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Utkarsha Mehdiratta</author>
    <author>Graham Reeve</author>
    <author>Simon McKean</author>
    <author>Nicholas Phillips</author>
    <author>Philip Brodie</author>
    <author>Olivia Jones</author>
    <author>Michael Smith</author>
  </authors>
  <commentList>
    <comment ref="B2" authorId="0" shapeId="0" xr:uid="{3E904ECE-30E6-4340-8CA1-42231AD4139A}">
      <text>
        <r>
          <rPr>
            <sz val="9"/>
            <color indexed="81"/>
            <rFont val="Tahoma"/>
            <family val="2"/>
          </rPr>
          <t>The ECO and GBIS allowance has  ended as of April 2026 as per government's decision to end the scheme. More information and details can be found on their website https://www.gov.uk/government/publications/energy-bill-reductions-statement-to-energy-suppliers/energy-bill-reductions-statement-to-energy-suppliers</t>
        </r>
      </text>
    </comment>
    <comment ref="C13" authorId="1" shapeId="0" xr:uid="{753A23B4-7AFE-4A12-86CC-B2E11DA8F34F}">
      <text>
        <r>
          <rPr>
            <sz val="9"/>
            <color indexed="81"/>
            <rFont val="Tahoma"/>
            <family val="2"/>
          </rPr>
          <t>2015/16 and 2016/17 values taken from:
https://assets.publishing.service.gov.uk/government/uploads/system/uploads/attachment_data/file/373650/ECO_IA_with_SoS_e-sigf_v2.pdf
2017/18 - 2019/20 taken from:
https://assets.publishing.service.gov.uk/government/uploads/system/uploads/attachment_data/file/586266/ECO_Transition_Final_Stage_IA__For_Publication_.pdf
2020/21 and 2021/22 taken from:
https://assets.publishing.service.gov.uk/government/uploads/system/uploads/attachment_data/file/842280/ECO3_Improving_Consumer_Protection_Final_Stage_Impact_Assessment.pdf</t>
        </r>
      </text>
    </comment>
    <comment ref="T13" authorId="2" shapeId="0" xr:uid="{00000000-0006-0000-0B00-000002000000}">
      <text>
        <r>
          <rPr>
            <sz val="9"/>
            <color indexed="81"/>
            <rFont val="Tahoma"/>
            <family val="2"/>
          </rPr>
          <t>Updated using BEIS latest IA</t>
        </r>
      </text>
    </comment>
    <comment ref="V13" authorId="3" shapeId="0" xr:uid="{00000000-0006-0000-0B00-000003000000}">
      <text>
        <r>
          <rPr>
            <sz val="9"/>
            <color indexed="81"/>
            <rFont val="Tahoma"/>
            <family val="2"/>
          </rPr>
          <t>Updated using BEIS latest IA</t>
        </r>
      </text>
    </comment>
    <comment ref="X13" authorId="4" shapeId="0" xr:uid="{06311DEC-D522-402C-8726-1B11E2135878}">
      <text>
        <r>
          <rPr>
            <sz val="9"/>
            <color indexed="81"/>
            <rFont val="Tahoma"/>
            <family val="2"/>
          </rPr>
          <t>Updated using the latest BEIS IA: https://assets.publishing.service.gov.uk/government/uploads/system/uploads/attachment_data/file/1003740/eco4-consultation-stage-impact-assessment.pdf</t>
        </r>
      </text>
    </comment>
    <comment ref="X14" authorId="4" shapeId="0" xr:uid="{C30ADE3F-23D9-47EC-8AE7-03A6B76F8618}">
      <text>
        <r>
          <rPr>
            <sz val="9"/>
            <color indexed="81"/>
            <rFont val="Tahoma"/>
            <family val="2"/>
          </rPr>
          <t>Updated using the latest BEIS IA: https://assets.publishing.service.gov.uk/government/uploads/system/uploads/attachment_data/file/1003740/eco4-consultation-stage-impact-assessment.pdf</t>
        </r>
      </text>
    </comment>
    <comment ref="R21" authorId="5" shapeId="0" xr:uid="{00000000-0006-0000-0B00-000004000000}">
      <text>
        <r>
          <rPr>
            <sz val="9"/>
            <color indexed="81"/>
            <rFont val="Tahoma"/>
            <family val="2"/>
          </rPr>
          <t xml:space="preserve">Our best estimate of the supply volumes of obligated suppliers as of 1 February is the same as the previous cap period. </t>
        </r>
      </text>
    </comment>
    <comment ref="T21" authorId="6" shapeId="0" xr:uid="{00000000-0006-0000-0B00-000005000000}">
      <text>
        <r>
          <rPr>
            <sz val="9"/>
            <color indexed="81"/>
            <rFont val="Tahoma"/>
            <family val="2"/>
          </rPr>
          <t xml:space="preserve">Our best estimate of the supply volumes of obligated suppliers as of 1 February is the same as the previous cap period. 
</t>
        </r>
      </text>
    </comment>
    <comment ref="V21" authorId="3" shapeId="0" xr:uid="{00000000-0006-0000-0B00-000006000000}">
      <text>
        <r>
          <rPr>
            <sz val="9"/>
            <color indexed="81"/>
            <rFont val="Tahoma"/>
            <family val="2"/>
          </rPr>
          <t xml:space="preserve">Our best estimate of the supply volumes of obligated suppliers as of 1 February is the same as the previous cap period. </t>
        </r>
      </text>
    </comment>
    <comment ref="X21" authorId="4" shapeId="0" xr:uid="{6F8984E3-2669-44AA-ACB2-A2EA16333613}">
      <text>
        <r>
          <rPr>
            <sz val="9"/>
            <color indexed="81"/>
            <rFont val="Tahoma"/>
            <family val="2"/>
          </rPr>
          <t>Our best estimate is the same as the value used in the previous cap period.</t>
        </r>
      </text>
    </comment>
    <comment ref="R22" authorId="5" shapeId="0" xr:uid="{00000000-0006-0000-0B00-000007000000}">
      <text>
        <r>
          <rPr>
            <sz val="9"/>
            <color indexed="81"/>
            <rFont val="Tahoma"/>
            <family val="2"/>
          </rPr>
          <t xml:space="preserve">Our best estimate of the supply volumes of obligated suppliers as of 1 February is the same as the previous cap period. </t>
        </r>
      </text>
    </comment>
    <comment ref="T22" authorId="6" shapeId="0" xr:uid="{00000000-0006-0000-0B00-000008000000}">
      <text>
        <r>
          <rPr>
            <sz val="9"/>
            <color indexed="81"/>
            <rFont val="Tahoma"/>
            <family val="2"/>
          </rPr>
          <t xml:space="preserve">Our best estimate of the supply volumes of obligated suppliers as of 1 February is the same as the previous cap period. 
</t>
        </r>
      </text>
    </comment>
    <comment ref="V22" authorId="3" shapeId="0" xr:uid="{00000000-0006-0000-0B00-000009000000}">
      <text>
        <r>
          <rPr>
            <sz val="9"/>
            <color indexed="81"/>
            <rFont val="Tahoma"/>
            <family val="2"/>
          </rPr>
          <t xml:space="preserve">Our best estimate of the supply volumes of obligated suppliers as of 1 February is the same as the previous cap period. </t>
        </r>
      </text>
    </comment>
    <comment ref="X22" authorId="4" shapeId="0" xr:uid="{DB20913E-1432-42D5-A530-1DD0CD1675F1}">
      <text>
        <r>
          <rPr>
            <sz val="9"/>
            <color indexed="81"/>
            <rFont val="Tahoma"/>
            <family val="2"/>
          </rPr>
          <t xml:space="preserve">Our best estimate is the same as the value used in the previous cap period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Utkarsha Mehdiratta</author>
    <author>Ryan Rimkus</author>
    <author>Olivia Jones</author>
    <author>Michael Smith</author>
    <author>Simon McKean</author>
    <author>Ben Carlile</author>
    <author>Nicholas Phillips</author>
    <author>Philip Brodie</author>
    <author>Rahmatullah Kawsary</author>
  </authors>
  <commentList>
    <comment ref="B13" authorId="0" shapeId="0" xr:uid="{420E9219-CC69-4330-9F49-BA32BFF454B0}">
      <text>
        <r>
          <rPr>
            <sz val="9"/>
            <color indexed="81"/>
            <rFont val="Tahoma"/>
            <family val="2"/>
          </rPr>
          <t>Removal of 'target spending for the scheme year' replaced with 'Projected Scheme Costs' from April 2026 as per government decsion (https://www.gov.uk/government/consultations/continuing-the-warm-home-discount-scheme/outcome/continuing-the-warm-home-discount-scheme-government-response-accessible-webpage#changes-to-the-levy---removal-of-the-spending-target)</t>
        </r>
      </text>
    </comment>
    <comment ref="D13" authorId="1" shapeId="0" xr:uid="{B62B2787-C06F-4875-B6FF-437C78C4929B}">
      <text>
        <r>
          <rPr>
            <sz val="9"/>
            <color indexed="81"/>
            <rFont val="Tahoma"/>
            <family val="2"/>
          </rPr>
          <t xml:space="preserve">The £545m figure can be obtained by summing the scheme year 13 value in this legislation (https://www.legislation.gov.uk/uksi/2022/772/introduction/made    England and Wales) and the scheme year 13 value in this legislation(https://www.legislation.gov.uk/uksi/2022/1073/contents/made Scotland). These values have already been uprated for inflation. 
</t>
        </r>
      </text>
    </comment>
    <comment ref="R13" authorId="2" shapeId="0" xr:uid="{00000000-0006-0000-0C00-000002000000}">
      <text>
        <r>
          <rPr>
            <sz val="9"/>
            <color indexed="81"/>
            <rFont val="Tahoma"/>
            <family val="2"/>
          </rPr>
          <t xml:space="preserve">BEIS target spend for 2018/19 has been updated with inflation as per the WHD regulations. </t>
        </r>
      </text>
    </comment>
    <comment ref="T13" authorId="3" shapeId="0" xr:uid="{00000000-0006-0000-0C00-000003000000}">
      <text>
        <r>
          <rPr>
            <sz val="9"/>
            <color indexed="81"/>
            <rFont val="Tahoma"/>
            <family val="2"/>
          </rPr>
          <t xml:space="preserve">BEIS target spend for 2019/20 has been updated with inflation as per the WHD regulations. </t>
        </r>
      </text>
    </comment>
    <comment ref="X13" authorId="4" shapeId="0" xr:uid="{FED46633-4EB2-45EB-87A7-42940E032933}">
      <text>
        <r>
          <rPr>
            <sz val="9"/>
            <color indexed="81"/>
            <rFont val="Tahoma"/>
            <family val="2"/>
          </rPr>
          <t>The figure for target spending has been taken from the latest BEIS consultation:
https://assets.publishing.service.gov.uk/government/uploads/system/uploads/attachment_data/file/999412/warm-home-discount-reform.pdf
It has been updated to account for inflation
We've used the same core non-core split as previous period.</t>
        </r>
      </text>
    </comment>
    <comment ref="AL13" authorId="5" shapeId="0" xr:uid="{E44624F4-01F9-4F51-9894-7ECC9A11E6BE}">
      <text>
        <r>
          <rPr>
            <b/>
            <sz val="9"/>
            <color indexed="81"/>
            <rFont val="Tahoma"/>
            <family val="2"/>
          </rPr>
          <t xml:space="preserve">Including the expansion of the WHD </t>
        </r>
        <r>
          <rPr>
            <sz val="9"/>
            <color indexed="81"/>
            <rFont val="Tahoma"/>
            <family val="2"/>
          </rPr>
          <t>https://assets.publishing.service.gov.uk/media/68529908ff16d05c5e6aa678/expanding-the-warm-home-discount-scheme-2025-to-2026-impact-assessment.pdf</t>
        </r>
      </text>
    </comment>
    <comment ref="AM13" authorId="0" shapeId="0" xr:uid="{E48A1039-4129-43C3-ADA3-A21783B82122}">
      <text>
        <r>
          <rPr>
            <b/>
            <sz val="9"/>
            <color indexed="81"/>
            <rFont val="Tahoma"/>
            <family val="2"/>
          </rPr>
          <t xml:space="preserve">Target spend has been calculated as per our decision on reprofilling of costs for WHD available here: </t>
        </r>
        <r>
          <rPr>
            <sz val="9"/>
            <color indexed="81"/>
            <rFont val="Tahoma"/>
            <family val="2"/>
          </rPr>
          <t xml:space="preserve">
https://www.ofgem.gov.uk/consultation/energy-price-cap-proposed-changes-warm-home-discount-scheme-cost-allowance</t>
        </r>
      </text>
    </comment>
    <comment ref="AN13" authorId="0" shapeId="0" xr:uid="{6B1AA6B5-67E2-4313-8F44-9152B29DB3F2}">
      <text>
        <r>
          <rPr>
            <sz val="9"/>
            <color indexed="81"/>
            <rFont val="Tahoma"/>
            <family val="2"/>
          </rPr>
          <t>As per latest Impact Assessment published by DESNZ: https://assets.publishing.service.gov.uk/media/6978a8b51c24881f40a4d675/continuing-the-warm-home-discount-scheme-impact-assessment.pdf</t>
        </r>
      </text>
    </comment>
    <comment ref="R14" authorId="2" shapeId="0" xr:uid="{00000000-0006-0000-0C00-000004000000}">
      <text>
        <r>
          <rPr>
            <sz val="9"/>
            <color indexed="81"/>
            <rFont val="Tahoma"/>
            <family val="2"/>
          </rPr>
          <t xml:space="preserve">We have assumed the same core/non-core split as the last period. </t>
        </r>
      </text>
    </comment>
    <comment ref="T14" authorId="3" shapeId="0" xr:uid="{00000000-0006-0000-0C00-000005000000}">
      <text>
        <r>
          <rPr>
            <sz val="9"/>
            <color indexed="81"/>
            <rFont val="Tahoma"/>
            <family val="2"/>
          </rPr>
          <t xml:space="preserve">We have assumed the same core/non-core split as the last period.
</t>
        </r>
      </text>
    </comment>
    <comment ref="V14" authorId="6" shapeId="0" xr:uid="{00000000-0006-0000-0C00-000006000000}">
      <text>
        <r>
          <rPr>
            <sz val="9"/>
            <color indexed="81"/>
            <rFont val="Tahoma"/>
            <family val="2"/>
          </rPr>
          <t>We have assumed the same core/non-core split as the last period.</t>
        </r>
      </text>
    </comment>
    <comment ref="AF14" authorId="5" shapeId="0" xr:uid="{A7C59831-666B-4A15-B98D-2FD48322CF30}">
      <text>
        <r>
          <rPr>
            <b/>
            <sz val="9"/>
            <color indexed="81"/>
            <rFont val="Tahoma"/>
            <family val="2"/>
          </rPr>
          <t>Our best estimate is assuming the same proportion split as last FY.</t>
        </r>
      </text>
    </comment>
    <comment ref="AJ14" authorId="5" shapeId="0" xr:uid="{DB10D85A-7699-47A7-B3D9-DA77709A645E}">
      <text>
        <r>
          <rPr>
            <b/>
            <sz val="9"/>
            <color indexed="81"/>
            <rFont val="Tahoma"/>
            <family val="2"/>
          </rPr>
          <t>Our best estimate is assuming the same proportion split as last FY</t>
        </r>
      </text>
    </comment>
    <comment ref="R15" authorId="2" shapeId="0" xr:uid="{00000000-0006-0000-0C00-000007000000}">
      <text>
        <r>
          <rPr>
            <sz val="9"/>
            <color indexed="81"/>
            <rFont val="Tahoma"/>
            <family val="2"/>
          </rPr>
          <t xml:space="preserve">We have assumed the same core/non-core split as the last period. </t>
        </r>
      </text>
    </comment>
    <comment ref="T15" authorId="3" shapeId="0" xr:uid="{00000000-0006-0000-0C00-000008000000}">
      <text>
        <r>
          <rPr>
            <sz val="9"/>
            <color indexed="81"/>
            <rFont val="Tahoma"/>
            <family val="2"/>
          </rPr>
          <t>We have assumed the same core/non-core split as the last period.</t>
        </r>
      </text>
    </comment>
    <comment ref="V15" authorId="6" shapeId="0" xr:uid="{00000000-0006-0000-0C00-000009000000}">
      <text>
        <r>
          <rPr>
            <sz val="9"/>
            <color indexed="81"/>
            <rFont val="Tahoma"/>
            <family val="2"/>
          </rPr>
          <t>We have assumed the same core/non-core split as the last period.</t>
        </r>
      </text>
    </comment>
    <comment ref="R16" authorId="2" shapeId="0" xr:uid="{00000000-0006-0000-0C00-00000A000000}">
      <text>
        <r>
          <rPr>
            <sz val="9"/>
            <color indexed="81"/>
            <rFont val="Tahoma"/>
            <family val="2"/>
          </rPr>
          <t xml:space="preserve">Our best estimate of the number of customers of obligated suppliers as of 1 February is the same as last period. </t>
        </r>
      </text>
    </comment>
    <comment ref="T16" authorId="3" shapeId="0" xr:uid="{00000000-0006-0000-0C00-00000B000000}">
      <text>
        <r>
          <rPr>
            <sz val="9"/>
            <color indexed="81"/>
            <rFont val="Tahoma"/>
            <family val="2"/>
          </rPr>
          <t xml:space="preserve">Our best estimate of the number of customers of obligated suppliers as of 1 February is the same as last period. 
</t>
        </r>
      </text>
    </comment>
    <comment ref="V16" authorId="6" shapeId="0" xr:uid="{00000000-0006-0000-0C00-00000C000000}">
      <text>
        <r>
          <rPr>
            <sz val="9"/>
            <color indexed="81"/>
            <rFont val="Tahoma"/>
            <family val="2"/>
          </rPr>
          <t xml:space="preserve">Our best estimate of the number of customers of obligated suppliers as of 1 February is the same as last period. 
</t>
        </r>
      </text>
    </comment>
    <comment ref="X16" authorId="7" shapeId="0" xr:uid="{63EF8CDE-97EC-40B8-810C-DC6BD5ACED65}">
      <text>
        <r>
          <rPr>
            <sz val="9"/>
            <color indexed="81"/>
            <rFont val="Tahoma"/>
            <family val="2"/>
          </rPr>
          <t xml:space="preserve">Our best estimate is the same as the value used in the previous cap period.
</t>
        </r>
      </text>
    </comment>
    <comment ref="R17" authorId="2" shapeId="0" xr:uid="{00000000-0006-0000-0C00-00000D000000}">
      <text>
        <r>
          <rPr>
            <sz val="9"/>
            <color indexed="81"/>
            <rFont val="Tahoma"/>
            <family val="2"/>
          </rPr>
          <t>Our best estimate is the same as the last period.</t>
        </r>
      </text>
    </comment>
    <comment ref="T17" authorId="3" shapeId="0" xr:uid="{00000000-0006-0000-0C00-00000E000000}">
      <text>
        <r>
          <rPr>
            <sz val="9"/>
            <color indexed="81"/>
            <rFont val="Tahoma"/>
            <family val="2"/>
          </rPr>
          <t xml:space="preserve">Our best estimate is the same as the last period.
</t>
        </r>
      </text>
    </comment>
    <comment ref="V17" authorId="6" shapeId="0" xr:uid="{00000000-0006-0000-0C00-00000F000000}">
      <text>
        <r>
          <rPr>
            <sz val="9"/>
            <color indexed="81"/>
            <rFont val="Tahoma"/>
            <family val="2"/>
          </rPr>
          <t xml:space="preserve">Our best estimate is the same as the last period.
</t>
        </r>
      </text>
    </comment>
    <comment ref="X17" authorId="7" shapeId="0" xr:uid="{3C564412-E210-4F3F-9F95-17A239E38B68}">
      <text>
        <r>
          <rPr>
            <sz val="9"/>
            <color indexed="81"/>
            <rFont val="Tahoma"/>
            <family val="2"/>
          </rPr>
          <t>Our best estimate is the same as the value used in the previous cap period.</t>
        </r>
      </text>
    </comment>
    <comment ref="AN21" authorId="8" shapeId="0" xr:uid="{095BCB9B-6A42-49E2-A127-3E86249D1120}">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so cells AN21:AQ21 in this tab will have a input value of £ 3.41.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V14" authorId="0" shapeId="0" xr:uid="{00000000-0006-0000-0D00-000001000000}">
      <text>
        <r>
          <rPr>
            <sz val="9"/>
            <color indexed="81"/>
            <rFont val="Tahoma"/>
            <family val="2"/>
          </rPr>
          <t>Latest Final AAHEDC Tariff + additional uplift for Shetland Cross Subsidy
= 0.030446 + 0.012483
More details can be found in consultation published 25th November 2020 link: 
https://www.ofgem.gov.uk/publications-and-updates/consultation-updating-allowance-shetland-cross-subsidy-default-tariff-cap</t>
        </r>
      </text>
    </comment>
    <comment ref="V15" authorId="0" shapeId="0" xr:uid="{00000000-0006-0000-0D00-000002000000}">
      <text>
        <r>
          <rPr>
            <sz val="9"/>
            <color indexed="81"/>
            <rFont val="Tahoma"/>
            <family val="2"/>
          </rPr>
          <t>Cell updated with November OBR forecast of RPI for 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 Sweeney</author>
    <author>Utkarsha Mehdiratta</author>
  </authors>
  <commentList>
    <comment ref="B22" authorId="0" shapeId="0" xr:uid="{00000000-0006-0000-0F00-000001000000}">
      <text>
        <r>
          <rPr>
            <sz val="9"/>
            <color indexed="81"/>
            <rFont val="Tahoma"/>
            <family val="2"/>
          </rPr>
          <t xml:space="preserve">Scheme year 6 (2015/2016) is greyed out because the exempt supply cap on renewable electricity came into effect from 2016/2017 (FIT scheme year 7). </t>
        </r>
      </text>
    </comment>
    <comment ref="I44" authorId="0" shapeId="0" xr:uid="{00000000-0006-0000-0F00-000002000000}">
      <text>
        <r>
          <rPr>
            <sz val="9"/>
            <color indexed="81"/>
            <rFont val="Tahoma"/>
            <family val="2"/>
          </rPr>
          <t xml:space="preserve">
Exempt EII ( Scheme year 10 onwards) </t>
        </r>
      </text>
    </comment>
    <comment ref="D128" authorId="1" shapeId="0" xr:uid="{73B812B1-3106-4D50-AFD4-BE2DD0DC3D5F}">
      <text>
        <r>
          <rPr>
            <sz val="9"/>
            <color indexed="81"/>
            <rFont val="Tahoma"/>
            <family val="2"/>
          </rPr>
          <t xml:space="preserve">Uprating changed to CPI instead of RPI based on government decision which can be found here: https://www.gov.uk/government/consultations/renewables-obligation-ro-scheme-indexation-changes </t>
        </r>
      </text>
    </comment>
  </commentList>
</comments>
</file>

<file path=xl/sharedStrings.xml><?xml version="1.0" encoding="utf-8"?>
<sst xmlns="http://schemas.openxmlformats.org/spreadsheetml/2006/main" count="5122" uniqueCount="570">
  <si>
    <t xml:space="preserve"> </t>
  </si>
  <si>
    <t>Annex 4 - Policy cost allowance methodology</t>
  </si>
  <si>
    <t>Version Control</t>
  </si>
  <si>
    <t>Date Published</t>
  </si>
  <si>
    <t>Changes</t>
  </si>
  <si>
    <t>v1.1</t>
  </si>
  <si>
    <t>Published for statutory consultation</t>
  </si>
  <si>
    <t>v1.2</t>
  </si>
  <si>
    <t>-Inputs added for first cap period (using same values as Winter 2018/19)
-Tab '3e ECO' updated. Cells O17 &amp; O18 updated with latest supply volumes of obligated suppliers. Q12 to Q21 populated with relevant data for initial price cap for ECO3 phase one. Cells R20:AA21 updated to reflect ECO3 phase two 'supplier allowance' approach. 
-Tab '3e ECO' and '3c CfD' description text updated
-Formulae in row 18 on '3f WHD' tab updated to show blank when no data entered
-Fixed external links that had errors
-'2a Aggregate costs' sheet, row 51-64, col I-R and Row 88 - 101 col I-R - updated formulas to reflect multi-register costs rather than single rate (no impact on outputs)
-Row 28-41, col H-Q on '1a Policy cost allowance' tab - updated formulas to reflect Multi-register values rather than Single Rate (no impact on outputs)
-Column showing transmission loss zone relating to each region removed from tab '1a Policy Cost Allowance' and tab '2a Aggregate costs'
-Minor formatting changes</t>
  </si>
  <si>
    <t>v1.3</t>
  </si>
  <si>
    <t xml:space="preserve">-Inputs updated for second cap period
-Tab '3f WHD' cell R12 - BEIS target spend for 2018/19 has been updated with inflation as per the WHD regulations. 
-Tab '3f WHD' cells R13&amp;14 - we have maintained the same core/non-core split as the previous cap period. </t>
  </si>
  <si>
    <t>v1.4</t>
  </si>
  <si>
    <t>-Policy cost and losses inputs updated for price cap period 01 Oct 2019 to 31 Mar 2020
-Tab '3d FiT' Cell S13 - updated to reflect confirmation from BEIS that the Energy Intensive Industry exemption will apply to FiTs for this forthcoming 28AD Charge Restriction Period, the supply volume used is the BEIS' estimate excluding forecast EII demand.</t>
  </si>
  <si>
    <t>v1.5</t>
  </si>
  <si>
    <t>- Policy cost and losses inputs updated for price cap period 01 Apr 2020 to 30 Sep 2020.
- Tab '3d FiT' cell D15 - added link to Ofgem Feed-in Tariffs: Guidance for Licensed Electricity Suppliers (Version 11).
- Tab '3b RO' cell D15, '3e ECO' cell D14 and '3g AAHEDC' cell D14 - updated link to latest OBR Economic and Fiscal outlook.
- Tab '3f WHD' cell T12 - BEIS target spend for 2019/20 has been updated with inflation as per the WHD regulations. 
- Tab '3f WHD' cells T13&amp;T14 - we have maintained the same core/non-core split as the previous cap period.
- Tab '3f WHD' cells T15&amp;T16 - Our best estimate of the number of customers of obligated suppliers as of 1 February is the same as last period.
- Tab '3e ECO' cell T12&amp;T13 - updated using figures from latest BEIS IA.</t>
  </si>
  <si>
    <t>v1.6</t>
  </si>
  <si>
    <t xml:space="preserve">
- Tab ’3c CfD’ Amended the text cells E13 and E25 to 'LCCC Scheme Dashboards'. Weblinks have also been updated to relevant link set out in consultation. The source of data we are using remains unchanged, only the links on the LCCC website have changed due to their website redesign. 
</t>
  </si>
  <si>
    <t>v1.7</t>
  </si>
  <si>
    <t>- Policy cost and losses inputs updated for price cap period 01 Oct 2020 to 31 Mar 2021 
- Tab ’3d FIT’ we inserted values in U12 and U13 that were sourced from the OBR forecast from their March 2019 publication. We made a decision to use this source for cap period 5 in our ‘Decision on changes to Feed-in-tariffs allowance in the default tariff cap’ that was published on the 5 August 2020</t>
  </si>
  <si>
    <t>v1.71</t>
  </si>
  <si>
    <t>Updates made to the model to incorporate the updated BEIS policy on the inclusion of the Shetland Cross Subsidy in the AAHEDC scheme: 
- Tab '3g AAHEDC': Cell V13 updated to incorporate an additional allowance for the Shetland Cross Subsidy. Cell C13 updated text. 
Updates made to the model to incorporate the new FIT methodology from cap period 6 onwards:
- New Input tab '3i New FiT methodology' added to calculate the FIT scheme allowance under the new methodology. 
- Tab '2a Aggregate costs': Cells W16:AA16 updated to link to new input tab '3i New FiT Methodology'
- Tab '2a Aggregate costs': Cells W22:AA22 updated to link to new input tab '3i New FiT Methodology'</t>
  </si>
  <si>
    <t>v1.72</t>
  </si>
  <si>
    <t>Version published along with decision incorporating changes made in v1.71</t>
  </si>
  <si>
    <t>v1.8</t>
  </si>
  <si>
    <t>- Inputs updated for sixth cap period
- Tab '3b RO' cell D15, '3e ECO' cell D14, '3g AAHEDC' cell D14 - updated link to latest OBR Economic and Fiscal outlook.
- Tab '3c CfD' cell W12 - BEIS consultation ongoing for year 2021/22 operational costs levy.</t>
  </si>
  <si>
    <t>v1.9</t>
  </si>
  <si>
    <t>- Inputs updated for seventh period
- Tab '3e ECO' cell D14 - updated link to latest OBR Economic and Fiscal outlook.</t>
  </si>
  <si>
    <t>v1.10</t>
  </si>
  <si>
    <t xml:space="preserve">-Policy cost and losses inputs updated for price cap period 01 April 2022 to 30 September 2022.
-Tab '3j GGL' added to allow for costs associated with GGL. Relevant rows also added to tabs '2a Aggregate costs' and 1a Policy Cost Allowance' </t>
  </si>
  <si>
    <t>v1.11</t>
  </si>
  <si>
    <t>- Removed CfD costs from the annex (moved to annex 2 - wholesale costs)</t>
  </si>
  <si>
    <t>v1.12</t>
  </si>
  <si>
    <t>- Removed CfD losses from tab '3h Losses'</t>
  </si>
  <si>
    <t>v1.13</t>
  </si>
  <si>
    <t>- Policy cost inputs updated for price cap period 01 October 2022 to 31 December 2022</t>
  </si>
  <si>
    <t>v1.14</t>
  </si>
  <si>
    <t>- Policy cost inputs updated for price cap period 01 April 2023 to 30 September 2023
- ECO+  scheme added to ECO tab
--Rows 15 &amp; 16 added for ECO+ annulised cost
--Row 18 added for ECO+ GDP deflator
--Rows 26 &amp; 27 added for ECO+ cost estimate
--Rows 28 &amp; 29 added for combined ECO schemes cost estimate
-WHD source updated - Target spend for scheme year now taken from legislation. Links to the sources added to cell D13</t>
  </si>
  <si>
    <t>V1.15</t>
  </si>
  <si>
    <t xml:space="preserve">Changes made to extend model functionality to 2030:
- Input: Updated tab ‘3h Losses’.
- Inputs and Calculations: Updated tabs ‘3b RO’, ‘3e ECO’, ‘3f WHD’, ‘3g AAHEDC’, ‘3i New FiT methodology’, ‘3j GGL’.
- Calculation: Updated tabs ‘2a Aggregate costs’ and ‘1a Policy Cost All’ </t>
  </si>
  <si>
    <t>V1.16</t>
  </si>
  <si>
    <t xml:space="preserve">Extended calculation formula in tab ‘3i New FiT methodology’ </t>
  </si>
  <si>
    <t>V1.17</t>
  </si>
  <si>
    <t xml:space="preserve">- Corrected RPI fiscal year continuity in section 3 of ‘3i New FiT methodology’.
- Links updated throughout
- Updated the name of ECO+ to Great British Insulation Scheme (GBIS) </t>
  </si>
  <si>
    <t>V1.18</t>
  </si>
  <si>
    <t>- Corrected historically incorrect data for February 2023 outputs in tab 1a and 2a
- Policy cost inputs updated for price cap period 01 April 2024 to 30 September 2024
- Links updated throughout
- Removed Green import exemptions in New Fit Methodology as the price cap now encapsulates the period April 2023 (where the exemption ended)
- For WHD, we have assumed the same proportion split for core and non-core spending where inputs are not available
- Assumed 100% Energy Intensive Industry exemption scenario where inputs are available</t>
  </si>
  <si>
    <t>V1.19</t>
  </si>
  <si>
    <t>- Policy cost inputs updated for price cap period 01 October 2024 to 31 December 2024
- Links updated throughout</t>
  </si>
  <si>
    <t>V1.20</t>
  </si>
  <si>
    <t>- Policy cost inputs updated for price cap period 01 April 2025 to 30 September 2025
- Links updated throughout
- Created a new tab '3k NCC' with  inputs and calculations for cap period April to June 2025 (Period 14a)
- Updated the tables in calculation tab '2a Aggregate costs' to account for the new NCC scheme (rows 20 and 26), including  values from April 2025 to June 2025
- Updated the tables in output tab '1a Policy Cost Allowance' to account for the new NCC scheme (rows 15-42), row 58, row 64
- Updated tab '3h Losses' to accomodate transmission losses for the NC allowance (rows 43-78)
- Fixed historic formula in tab '2a Aggregate costs' where column Z was not reflecting the correct period, this was a historic issue only and no final figures were impacted.</t>
  </si>
  <si>
    <t>v1.22</t>
  </si>
  <si>
    <r>
      <rPr>
        <b/>
        <sz val="11"/>
        <color theme="1"/>
        <rFont val="Calibri"/>
        <family val="2"/>
        <scheme val="minor"/>
      </rPr>
      <t xml:space="preserve">Implementation of v1.20.1 published alongside review of benchmark consumption in the energy price cap consultation available here: https://www.ofgem.gov.uk/consultation/energy-price-cap-benchmark-consumption-review  and Implementation of v1.21.1 published alongside the consultation on introducing a Nuclear Regulated Asset Base (nRAB) Scheme Allowance available here:https://www.ofgem.gov.uk/consultation/energy-price-cap-methodology-nuclear-regulated-asset-base-rab
</t>
    </r>
    <r>
      <rPr>
        <sz val="11"/>
        <color theme="1"/>
        <rFont val="Calibri"/>
        <family val="2"/>
        <scheme val="minor"/>
      </rPr>
      <t xml:space="preserve">
Followings were the changes made:
-3a Demand tab: cell E9:F11 is added and contains the revised benchmark consumption. 
-All calculation tabs: From P15b (Jan - Mar 2026) onwards the formula are changed to pick the revised benchmark consumption.
 Created a new tab '2l nRAB' with provisional inputs and calculations for cap period January to March 2026 (Period 15b)
- Updated the tables in calculation tab '2a Aggregate costs' to account for the new nRAB scheme (rows 21 and 28), including provisional values from January to March 2026
- Updated the tables in output tab '1a Policy Cost Allowance' to account for the new nRAB scheme (rows 15-42), row 59, row 66
</t>
    </r>
    <r>
      <rPr>
        <b/>
        <sz val="11"/>
        <color theme="1"/>
        <rFont val="Calibri"/>
        <family val="2"/>
        <scheme val="minor"/>
      </rPr>
      <t xml:space="preserve">Post consultation changes:
</t>
    </r>
    <r>
      <rPr>
        <sz val="11"/>
        <color theme="1"/>
        <rFont val="Calibri"/>
        <family val="2"/>
        <scheme val="minor"/>
      </rPr>
      <t>-Policy cost inputs updated for price cap period 01 January 2026 to 31 March 2026 
- Updated tab ‘3h Losses’.</t>
    </r>
    <r>
      <rPr>
        <b/>
        <sz val="11"/>
        <color theme="1"/>
        <rFont val="Calibri"/>
        <family val="2"/>
        <scheme val="minor"/>
      </rPr>
      <t xml:space="preserve">
</t>
    </r>
    <r>
      <rPr>
        <sz val="11"/>
        <color theme="1"/>
        <rFont val="Calibri"/>
        <family val="2"/>
        <scheme val="minor"/>
      </rPr>
      <t xml:space="preserve">-3a Demand tab: cells F10 and F11 are updated with the revised typical benchmark consumption inputs.
-Links updated throughout
-3f WHD updated as per Ofgem's Consultation decision available here: https://www.ofgem.gov.uk/consultation/energy-price-cap-proposed-changes-warm-home-discount-scheme-cost-allowance
-3l nRAB updated to include forecast demand for December 2025 along with calculation for recovery of costs already incurred being spread over Q1 2026. </t>
    </r>
  </si>
  <si>
    <t>v1.22.1</t>
  </si>
  <si>
    <r>
      <rPr>
        <b/>
        <sz val="11"/>
        <color theme="1"/>
        <rFont val="Calibri"/>
        <family val="2"/>
        <scheme val="minor"/>
      </rPr>
      <t>Draft model published alongside the proposed changes to methodology for Warm Home Discount consultation. To note, the inputs in the inputs tabs have been left blank but calculations have been included in this model from cap period 16a (April 2026 - June 2026) for illustrative purpose and to test the functionality of the model only.  We will update the inputs for the relevant cap period at the implementation stage, following our decision which will be contingent on the feedback we receive from this consultation.</t>
    </r>
    <r>
      <rPr>
        <sz val="11"/>
        <color theme="1"/>
        <rFont val="Calibri"/>
        <family val="2"/>
        <scheme val="minor"/>
      </rPr>
      <t xml:space="preserve">
Following changes are made:
3f WHD tab: 
Rows 18, 19 are added contain the supply volumes of obligated suppliers for gas and electricity respectively and the lines are greyed out from cells H18:AM19.
Rows 22 and 23 are added containing the calculation of WHD in £/MWh supplied for gas and electricity respectively and the lines are grey out from cells H22:AM23.
Cells AN14:BF17 are greyed out as subject to our final decision these cells are not going to be used from April 2027 onwards. 
2a Aggregate costs tab:
Rows 19, 27 and 33 are added, these rows contain the WHD £/MWh supplied calculations brought in from 3f WHD tab.
cells AR18: BF18, AR26:BF26 and AR32:BF32 are greyed out as subject to our final decision these cells are not going to be used from April 2027 onwards. 
1a Policy Cost Allowance:
Cells G15:BF43: Formulas in these cells are amended to incorporate the WHD and nRAB £/MWh.
Rows 57, 65 and 71 are added and contain the £/MWh supplied of WHD for electricity single rate, electricity multi-rate and gas respectively.
Cells AQ15:BE43: The formulas in this range have been amended to avoid retuning error.
cells AQ56: BE56, AQ64:BE64 and AQ70:BE70 are greyed out as subject to our final decision these cells are not going to be used from April 2027 onwards. 
</t>
    </r>
  </si>
  <si>
    <t>v1.23</t>
  </si>
  <si>
    <t>- Policy cost inputs updated for price cap period 01 April 2026 to 30 September 2026
- Links updated throughout
The following changes are made: 
- Tab 3b RO updated to reflect UK Budget 2026 measures as well as government's decision to change inflation uprate index to CPI (https://www.gov.uk/government/consultations/renewables-obligation-ro-scheme-indexation-changes/changes-to-inflation-indexation-in-the-renewables-obligation-scheme-consultation-document-html#next-steps. )
- Tab 3i New FiT Methodology updated to reflect government's decision to change inflation uprate index to CPI (https://www.gov.uk/government/consultations/renewables-obligation-ro-scheme-indexation-changes)
- Tab 3e ECO cells greyed out to reflect UK Budget 2026 measures to end the ECO allowance in the price cap starting April 2026 ( https://www.gov.uk/government/publications/energy-bill-reductions-statement-to-energy-suppliers/energy-bill-reductions-statement-to-energy-suppliers) 
- Tab 3f WHD updated as per the proposed changes to methodology for Warm Home Discount decision published alongside this update (https://www.ofgem.gov.uk/consultation/energy-price-cap-proposed-changes-warm-home-discount-scheme-cost-allowance). 
- Tab 3l nRAB formulae amended in cells AN30:AN31 to account for a correction for an historic error in cap period January 2026-March 2026.
- Fixed historic formula in tab '2a Aggregate costs' where cells H135:BF148 were not reflecting the correct metering arrangement, no final figures were impacted.</t>
  </si>
  <si>
    <t>v1.24</t>
  </si>
  <si>
    <t xml:space="preserve">- All inputs are rolled forward for tabs 3b RO, 3f WHD, 3g AAHEDC, 3h Losses, 3i New FIT methodology, 3j GGL, 3k NCC and 3l nRAB
- Links updated throughout
Implementation of 'Review of typical domestic consumption values' consultation available here: 
https://www.ofgem.gov.uk/consultation/review-typical-domestic-consumption-values
Followings are the changes made:
-3a Demand tab: cell K9:L11 is added and contains the revised typical benchmark consumption inputs. Note in cell G6 is amended.
-All calculation tabs: From P16b (July - Sept 2026) onwards the formula are changed to pick the revised revised typical benchmark consumption inputs.
-Notes tab: table in lines 134:138 is added containing the effective dates of the benchmark consumption values over time.
</t>
  </si>
  <si>
    <t>Description</t>
  </si>
  <si>
    <t>This model shows how the value of the Policy Cost Allowance, used to update the level of the default tariff cap, is calculated.</t>
  </si>
  <si>
    <t>The value is calculated by combining information on forecast trends in the costs of different schemes. Calculations relating to each scheme - including details of input data - are provided in the relevant tabs.</t>
  </si>
  <si>
    <t>Different values of the index are calculated for gas, Single-Rate electricity and Multi-Register electricity.</t>
  </si>
  <si>
    <t xml:space="preserve">The policy cost allowance values calculated are for Benchmark Annual Consumption Level m (typical consumption). </t>
  </si>
  <si>
    <t>The policy cost allowance values for Benchmark Annual Consumption Level nil are equal to the scheme estimate for WHD for the relevant fuel (see table 2 on sheet 1a).</t>
  </si>
  <si>
    <t>Also included in the model are values of the indices for historic periods. These illustrate what the value would have been, had the model been used to calculate their value in these periods, and are included for illustration only. For the avoidance of doubt, these values will not be used to set the level of the default tariff cap.</t>
  </si>
  <si>
    <t>&lt;= Denotes an input</t>
  </si>
  <si>
    <t>&lt;= Denotes a calculation or output</t>
  </si>
  <si>
    <t>This sheet gives an overview of the content of each of the tabs.</t>
  </si>
  <si>
    <t>List of tabs</t>
  </si>
  <si>
    <t>Tab name</t>
  </si>
  <si>
    <t>Tab type</t>
  </si>
  <si>
    <t>Front sheet</t>
  </si>
  <si>
    <t>n/a</t>
  </si>
  <si>
    <t>Title</t>
  </si>
  <si>
    <t>Notes</t>
  </si>
  <si>
    <t>This tab</t>
  </si>
  <si>
    <t>1 Outputs</t>
  </si>
  <si>
    <t>1a Policy Cost Allowance</t>
  </si>
  <si>
    <t>Outputs</t>
  </si>
  <si>
    <t>Table showing the policy cost allowance calculated for each 28AD Charge Restriction Period</t>
  </si>
  <si>
    <t>2. Calculate</t>
  </si>
  <si>
    <t>2a Aggregate costs</t>
  </si>
  <si>
    <t>Calculations</t>
  </si>
  <si>
    <t>Aggregates cost estimates for each scheme, apply loss uplifts for AAHEDC, Cfds, NCC and nRAB</t>
  </si>
  <si>
    <t>3. Inputs</t>
  </si>
  <si>
    <t>3a Demand</t>
  </si>
  <si>
    <t>Inputs</t>
  </si>
  <si>
    <t>Typical consumption assumption</t>
  </si>
  <si>
    <t>3b RO</t>
  </si>
  <si>
    <t xml:space="preserve">Inputs and calculations </t>
  </si>
  <si>
    <t>Input data and calculations for renewable obligation</t>
  </si>
  <si>
    <t>3d FiT</t>
  </si>
  <si>
    <t>Input data and calculations for feed in tariffs up until cap period 5</t>
  </si>
  <si>
    <t>3e ECO</t>
  </si>
  <si>
    <t xml:space="preserve">Input data and calculations for energy company obligation </t>
  </si>
  <si>
    <t>3f WHD</t>
  </si>
  <si>
    <t>Input data and calculations for warm home discount</t>
  </si>
  <si>
    <t>3g AAHEDC</t>
  </si>
  <si>
    <t>Input data and calculations for assistance for areas with high electricity distribution costs</t>
  </si>
  <si>
    <t>3h Losses</t>
  </si>
  <si>
    <t>Loss multipliers for each 28AD Charge Restriction Period</t>
  </si>
  <si>
    <t>3i New FIT methodology</t>
  </si>
  <si>
    <t>Input data and calculations for feed in tariffs from cap period 6 onwards.</t>
  </si>
  <si>
    <t>3j GGL</t>
  </si>
  <si>
    <t>Input data and calculation for green gas levy</t>
  </si>
  <si>
    <t>3k NCC</t>
  </si>
  <si>
    <t>Input data and calculation for Network Charging Compensation Scheme</t>
  </si>
  <si>
    <t>3l nRAB</t>
  </si>
  <si>
    <t xml:space="preserve">Input data and calculation for Nuclear Regulated Asset Base Scheme allowance. </t>
  </si>
  <si>
    <t xml:space="preserve">Benchmark Consumption </t>
  </si>
  <si>
    <t>Typical consumption (MWh) effective dates</t>
  </si>
  <si>
    <t>Fuel / Benchmark Metering Arrangement</t>
  </si>
  <si>
    <t>April 2018 - December 2025</t>
  </si>
  <si>
    <t>January 2026 -June 2026</t>
  </si>
  <si>
    <t>July 2026 onwards</t>
  </si>
  <si>
    <t>Electricity - Single-Rate Metering Arrangement</t>
  </si>
  <si>
    <t>Electricity - Multi-Register Metering Arrangement</t>
  </si>
  <si>
    <t>Gas</t>
  </si>
  <si>
    <t>Policy Cost Allowance</t>
  </si>
  <si>
    <t>This tab shows the Policy Cost Allowance values for each fuel, Benchmark Metering Arrangement and 28AD Charge Restriction Period.
The values in section 1 below are for Benchmark Annual Consumption Level m kWh (typical consumption). The values of the Policy Cost Allowance at Benchmark Annual Consumption Level nil kWh are equal to the WHD values in section 2 below.</t>
  </si>
  <si>
    <t>1. Policy Cost Allowance values at Benchmark Annual Consumption Level m (typical consumption), to be used to update level of default tariff cap</t>
  </si>
  <si>
    <t>Fuel and Benchmark Metering Arrangement</t>
  </si>
  <si>
    <t>Charge Restriction Region</t>
  </si>
  <si>
    <t>Unit</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</si>
  <si>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</si>
  <si>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</si>
  <si>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</si>
  <si>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</si>
  <si>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28AD Charge Restriction Period:</t>
  </si>
  <si>
    <t>April 2015 – September 2015</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</si>
  <si>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</si>
  <si>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</si>
  <si>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</si>
  <si>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</si>
  <si>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</si>
  <si>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</si>
  <si>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</si>
  <si>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</si>
  <si>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</si>
  <si>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</si>
  <si>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</si>
  <si>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</si>
  <si>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</si>
  <si>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</si>
  <si>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</si>
  <si>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</si>
  <si>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April 2023 - June 2023</t>
  </si>
  <si>
    <t>October 2023 - March 2024</t>
  </si>
  <si>
    <t>April 2024 - September 2024</t>
  </si>
  <si>
    <t>October 2024 - March 2025</t>
  </si>
  <si>
    <t>April 2025 - September 2025</t>
  </si>
  <si>
    <t>October 2025 - March 2026</t>
  </si>
  <si>
    <t>April 2026 - September 2026</t>
  </si>
  <si>
    <t>October 2026 - March 2027</t>
  </si>
  <si>
    <t>April 2027 - September 2027</t>
  </si>
  <si>
    <t>October 2027 - March 2028</t>
  </si>
  <si>
    <t>April 2028 - September 2028</t>
  </si>
  <si>
    <t>October 2028 - March 2029</t>
  </si>
  <si>
    <t>April 2029 - September 2029</t>
  </si>
  <si>
    <t>October 2029 - March 2030</t>
  </si>
  <si>
    <t>April 2030 - September 2030</t>
  </si>
  <si>
    <t>October 2030 - March 2031</t>
  </si>
  <si>
    <t>January 2023 - March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</si>
  <si>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</si>
  <si>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</si>
  <si>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</si>
  <si>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</si>
  <si>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</si>
  <si>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</si>
  <si>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</si>
  <si>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</si>
  <si>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</si>
  <si>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</si>
  <si>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</si>
  <si>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</si>
  <si>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</si>
  <si>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</si>
  <si>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</si>
  <si>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</si>
  <si>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</si>
  <si>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</si>
  <si>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</si>
  <si>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</si>
  <si>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</si>
  <si>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</si>
  <si>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</si>
  <si>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</si>
  <si>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</si>
  <si>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</si>
  <si>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</si>
  <si>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</si>
  <si>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</si>
  <si>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</si>
  <si>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</si>
  <si>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</si>
  <si>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</si>
  <si>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</si>
  <si>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</si>
  <si>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</si>
  <si>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</si>
  <si>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</si>
  <si>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</si>
  <si>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</si>
  <si>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</si>
  <si>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</si>
  <si>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</si>
  <si>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</si>
  <si>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</si>
  <si>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</si>
  <si>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</si>
  <si>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</si>
  <si>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</si>
  <si>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February 2023</t>
  </si>
  <si>
    <t>May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</si>
  <si>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</si>
  <si>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</si>
  <si>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</si>
  <si>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</si>
  <si>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</si>
  <si>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</si>
  <si>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</si>
  <si>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</si>
  <si>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</si>
  <si>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</si>
  <si>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</si>
  <si>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</si>
  <si>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</si>
  <si>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</si>
  <si>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</si>
  <si>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</si>
  <si>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</si>
  <si>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</si>
  <si>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</si>
  <si>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</si>
  <si>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</si>
  <si>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</si>
  <si>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</si>
  <si>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</si>
  <si>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</si>
  <si>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</si>
  <si>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</si>
  <si>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</si>
  <si>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</si>
  <si>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Fiscal year (April to March):</t>
  </si>
  <si>
    <t>2015/16</t>
  </si>
  <si>
    <t>2016/17</t>
  </si>
  <si>
    <t>2017/18</t>
  </si>
  <si>
    <t>2018/19</t>
  </si>
  <si>
    <t>2018/2019</t>
  </si>
  <si>
    <t>2019/2020</t>
  </si>
  <si>
    <t>2020/2021</t>
  </si>
  <si>
    <t>2021/2022</t>
  </si>
  <si>
    <t>2022/2023</t>
  </si>
  <si>
    <t>2023/2024</t>
  </si>
  <si>
    <t>2024/2025</t>
  </si>
  <si>
    <t>2025/2026</t>
  </si>
  <si>
    <t>2026/2027</t>
  </si>
  <si>
    <t>2027/2028</t>
  </si>
  <si>
    <t>2028/2029</t>
  </si>
  <si>
    <t>2029/2030</t>
  </si>
  <si>
    <t>2030/2031</t>
  </si>
  <si>
    <t>Eastern</t>
  </si>
  <si>
    <t>£ per customer per year</t>
  </si>
  <si>
    <t>East Midlands</t>
  </si>
  <si>
    <t>London</t>
  </si>
  <si>
    <t>N Wales and Mersey</t>
  </si>
  <si>
    <t>Midlands</t>
  </si>
  <si>
    <t>Northern</t>
  </si>
  <si>
    <t>North West</t>
  </si>
  <si>
    <t>Southern</t>
  </si>
  <si>
    <t>South East</t>
  </si>
  <si>
    <t>South Wales</t>
  </si>
  <si>
    <t>Southern Western</t>
  </si>
  <si>
    <t>Yorkshire</t>
  </si>
  <si>
    <t>Southern Scotland</t>
  </si>
  <si>
    <t>Northern Scotland</t>
  </si>
  <si>
    <t>2. Scheme by scheme estimates (GB average). The WHD estimate for each fuel and Benchmark Metering Arrangement is used as the Policy Cost Allowance at Benchmark Annual Consumption Level nil kWh.</t>
  </si>
  <si>
    <t>Scheme</t>
  </si>
  <si>
    <t>October 2022 - March 2022</t>
  </si>
  <si>
    <t>October 2022 - March 2023</t>
  </si>
  <si>
    <t>April 2023 - September 2023</t>
  </si>
  <si>
    <t>January 2023 - March 2022</t>
  </si>
  <si>
    <t>2022/2022</t>
  </si>
  <si>
    <t>RO</t>
  </si>
  <si>
    <t>£/MWh supplied</t>
  </si>
  <si>
    <t>FiT</t>
  </si>
  <si>
    <t>ECO</t>
  </si>
  <si>
    <t>WHD</t>
  </si>
  <si>
    <t>£/customer</t>
  </si>
  <si>
    <t>AAHEDC (GB average)</t>
  </si>
  <si>
    <t>NCC (GB average)</t>
  </si>
  <si>
    <t>nRAB (GB average)</t>
  </si>
  <si>
    <t>GGL</t>
  </si>
  <si>
    <t>3. Weighted average annual values (GB average)</t>
  </si>
  <si>
    <t>Year:</t>
  </si>
  <si>
    <t>AAHEDC</t>
  </si>
  <si>
    <t>Total</t>
  </si>
  <si>
    <t>Aggregate costs</t>
  </si>
  <si>
    <t>This tab aggregates our estimates of the charges to a supplier associated with each scheme. It calculates the estimated cost of the AAHEDC scheme with losses applied.</t>
  </si>
  <si>
    <t>1. Summarise estimates for individual schemes (before losses multiplier applied for Cfd and AAHEDC)</t>
  </si>
  <si>
    <t>£/MWh at GSP</t>
  </si>
  <si>
    <t>NCC</t>
  </si>
  <si>
    <t>£/MWh at Transmission level</t>
  </si>
  <si>
    <t>nRAB</t>
  </si>
  <si>
    <t>2. Apply losses multiplier for AAHEDC</t>
  </si>
  <si>
    <t>Region name</t>
  </si>
  <si>
    <t>3. Apply losses multiplier for NCC</t>
  </si>
  <si>
    <t>3. Apply losses multiplier for nRAB</t>
  </si>
  <si>
    <t>Demand</t>
  </si>
  <si>
    <t>This tab shows the consumption values for which the policy cost allowance is calculated, as well as the summer/winter weights used to calculate weighted average annual values of the policy cost allowance (based on Ofgem analysis of Elexon / Xoserve data).</t>
  </si>
  <si>
    <t>Typical consumption values</t>
  </si>
  <si>
    <t>Revised Typical consumption values</t>
  </si>
  <si>
    <t>Typical consumption, MWh</t>
  </si>
  <si>
    <t>Weights</t>
  </si>
  <si>
    <t>Summer</t>
  </si>
  <si>
    <t>Winter</t>
  </si>
  <si>
    <t>RENEWABLE OBLIGATION (RO)</t>
  </si>
  <si>
    <t>This tab estimates the cost to a supplier of meeting its obligation under the renewable obligation scheme, by combining the buy out price and obligation level.</t>
  </si>
  <si>
    <t>Source</t>
  </si>
  <si>
    <t>RO charging year:</t>
  </si>
  <si>
    <t>Obligation level for scheme year</t>
  </si>
  <si>
    <t>Final level of the Renewables Obligation for the scheme year, as published by DESNZ</t>
  </si>
  <si>
    <t>ROCS/MWh supplied</t>
  </si>
  <si>
    <t>Final buy-out price for scheme year</t>
  </si>
  <si>
    <t>Ofgem</t>
  </si>
  <si>
    <t>£/ROC</t>
  </si>
  <si>
    <t>Final buy-out price for previous scheme year</t>
  </si>
  <si>
    <t>For February updates, previous year's buy out price is combined with most recent OBR forecast of annual RPI for previous calendar year, as final buy out price is not published until mid Feb</t>
  </si>
  <si>
    <t>Forecast of annual RPI for previous calendar year</t>
  </si>
  <si>
    <t>Most recent OBR Economic and Fiscal Outlook, Table 1.7, Supplementary economy tables, calendar years</t>
  </si>
  <si>
    <t>%</t>
  </si>
  <si>
    <t>Forecast buy-out price (if required)</t>
  </si>
  <si>
    <t>RO cost estimate</t>
  </si>
  <si>
    <t>FEED IN TARIFFS (FiT)</t>
  </si>
  <si>
    <t>This tab estimates the cost to a supplier of meeting its obligation under the FiT scheme for cap period one to five. Forecasts of total scheme costs are based on those published by the OBR.</t>
  </si>
  <si>
    <t>FiT scheme year:</t>
  </si>
  <si>
    <t>Latest OBR forecast of enviromental levies for scheme year - Feed-in-tariffs</t>
  </si>
  <si>
    <t>OBR, Economic and fiscal outlook. Fiscal supplementary tables: receipts and other. Enviromental Levies, Table 2.7</t>
  </si>
  <si>
    <t>£</t>
  </si>
  <si>
    <t>BEIS Central projections of electricity which will be supplied by licensed suppliers</t>
  </si>
  <si>
    <r>
      <t xml:space="preserve">If confirmation is provided by BEIS that the Energy Intensive Industry exemption will apply to FiTs for a forthcoming 28AD Charge Restriction Period, the supply volume used will be the BEIS' estimate </t>
    </r>
    <r>
      <rPr>
        <i/>
        <sz val="9"/>
        <color theme="1"/>
        <rFont val="Verdana"/>
        <family val="2"/>
      </rPr>
      <t xml:space="preserve">excluding </t>
    </r>
    <r>
      <rPr>
        <sz val="9"/>
        <color theme="1"/>
        <rFont val="Verdana"/>
        <family val="2"/>
      </rPr>
      <t>forecast EII demand.</t>
    </r>
  </si>
  <si>
    <t xml:space="preserve">BEIS, Calculating the Level of the Renewables Obligation – Annex A, Calculation A
</t>
  </si>
  <si>
    <t>MWh supplied</t>
  </si>
  <si>
    <t>Exempt supply cap (MWh) for 2016/17</t>
  </si>
  <si>
    <t>We estimate costs on basis that cap is met in each year</t>
  </si>
  <si>
    <t>Ofgem, FiT Annual report</t>
  </si>
  <si>
    <t>Yearly percentage increase in the exempt supply cap for scheme year</t>
  </si>
  <si>
    <t>Ofgem, Feed-in Tariffs: Guidance for Licensed Electricity Suppliers (Version 11)</t>
  </si>
  <si>
    <t>Exempt supply cap for scheme year</t>
  </si>
  <si>
    <t>MWh</t>
  </si>
  <si>
    <t>FiT cost estimate</t>
  </si>
  <si>
    <t>ENERGY COMPANY OBLIGATION (ECO)</t>
  </si>
  <si>
    <t xml:space="preserve">This tab estimates the cost to a 'fully' obligated supplier of meeting its obligation under the ECO scheme. Forecasts of annual total scheme costs are based on those published by BEIS in its impact assessment. These are combined with our own estimates of the share of total eligible supply volumes accounted for by 'fully' obligated suppliers - and the total number of customers of those suppliers. From April 2019 our cap update will take into account the 'supplier allowance' approach where the costs will be calculated by dividing the annualised scheme costs by the total supply volumes of all obligated suppliers. </t>
  </si>
  <si>
    <t>ECO scheme year:</t>
  </si>
  <si>
    <t>2023/2023</t>
  </si>
  <si>
    <r>
      <t xml:space="preserve">Annualised costs for scheme year attributed to gas - </t>
    </r>
    <r>
      <rPr>
        <b/>
        <sz val="9"/>
        <color theme="1"/>
        <rFont val="Verdana"/>
        <family val="2"/>
      </rPr>
      <t>ECO4</t>
    </r>
  </si>
  <si>
    <t>Calculate by dividing annualised estimate of supplier impact of scheme in half</t>
  </si>
  <si>
    <t>DESNZ impact assessment for ECO4</t>
  </si>
  <si>
    <r>
      <t xml:space="preserve">Annualised costs for scheme year attributed to electricity - </t>
    </r>
    <r>
      <rPr>
        <b/>
        <sz val="9"/>
        <color theme="1"/>
        <rFont val="Verdana"/>
        <family val="2"/>
      </rPr>
      <t>ECO4</t>
    </r>
  </si>
  <si>
    <r>
      <t>Annualised costs for scheme year attributed to gas - Great British Insulation Scheme (</t>
    </r>
    <r>
      <rPr>
        <b/>
        <sz val="9"/>
        <color theme="1"/>
        <rFont val="Verdana"/>
        <family val="2"/>
      </rPr>
      <t>GBIS</t>
    </r>
    <r>
      <rPr>
        <sz val="9"/>
        <color theme="1"/>
        <rFont val="Verdana"/>
        <family val="2"/>
      </rPr>
      <t xml:space="preserve">) - formally </t>
    </r>
    <r>
      <rPr>
        <b/>
        <sz val="9"/>
        <color theme="1"/>
        <rFont val="Verdana"/>
        <family val="2"/>
      </rPr>
      <t>ECO+</t>
    </r>
  </si>
  <si>
    <t>DESNZ impact assessment for GBIS</t>
  </si>
  <si>
    <r>
      <rPr>
        <sz val="9"/>
        <color rgb="FF000000"/>
        <rFont val="Verdana"/>
        <family val="2"/>
      </rPr>
      <t>Annualised costs for scheme year attributed to electricity -  Great British Insulation Scheme (</t>
    </r>
    <r>
      <rPr>
        <b/>
        <sz val="9"/>
        <color rgb="FF000000"/>
        <rFont val="Verdana"/>
        <family val="2"/>
      </rPr>
      <t>GBIS</t>
    </r>
    <r>
      <rPr>
        <sz val="9"/>
        <color rgb="FF000000"/>
        <rFont val="Verdana"/>
        <family val="2"/>
      </rPr>
      <t xml:space="preserve">) - formally </t>
    </r>
    <r>
      <rPr>
        <b/>
        <sz val="9"/>
        <color rgb="FF000000"/>
        <rFont val="Verdana"/>
        <family val="2"/>
      </rPr>
      <t>ECO+</t>
    </r>
  </si>
  <si>
    <t>Uprate to current year prices using GDP deflator</t>
  </si>
  <si>
    <r>
      <t xml:space="preserve">Latest published OBR forecasts used to inflate annualised costs to current year prices (published costs are in </t>
    </r>
    <r>
      <rPr>
        <b/>
        <sz val="9"/>
        <color theme="1"/>
        <rFont val="Verdana"/>
        <family val="2"/>
      </rPr>
      <t>2021</t>
    </r>
    <r>
      <rPr>
        <sz val="9"/>
        <color theme="1"/>
        <rFont val="Verdana"/>
        <family val="2"/>
      </rPr>
      <t xml:space="preserve"> prices in the </t>
    </r>
    <r>
      <rPr>
        <b/>
        <sz val="9"/>
        <color theme="1"/>
        <rFont val="Verdana"/>
        <family val="2"/>
      </rPr>
      <t>ECO4</t>
    </r>
    <r>
      <rPr>
        <sz val="9"/>
        <color theme="1"/>
        <rFont val="Verdana"/>
        <family val="2"/>
      </rPr>
      <t xml:space="preserve"> impact assessment)</t>
    </r>
  </si>
  <si>
    <t>The ECO and GBIS allowance has now ended as per government's decision to end the scheme starting April 2026. More information and details can be found on their website https://www.gov.uk/government/publications/energy-bill-reductions-statement-to-energy-suppliers/energy-bill-reductions-statement-to-energy-suppliers</t>
  </si>
  <si>
    <r>
      <t xml:space="preserve">Latest published OBR forecasts used to inflate annualised costs to current year prices (published costs are in </t>
    </r>
    <r>
      <rPr>
        <b/>
        <sz val="9"/>
        <color theme="1"/>
        <rFont val="Verdana"/>
        <family val="2"/>
      </rPr>
      <t>2022</t>
    </r>
    <r>
      <rPr>
        <sz val="9"/>
        <color theme="1"/>
        <rFont val="Verdana"/>
        <family val="2"/>
      </rPr>
      <t xml:space="preserve"> prices in the GBIS impact assessment)</t>
    </r>
  </si>
  <si>
    <t>Share of supply volumes of all obligated suppliers accounted for by 'fully' obligated suppliers - gas</t>
  </si>
  <si>
    <t>Values are as at 31 Dec previous calendar year. For February updates, these will be based on our best estimate of the supply volumes of obligated suppliers as of 1 February. These will be updated with final values - as used for the purposes of calculating suppliers' obligations - in August if applicable.
For ECO2 and phase one of ECO3, we calculated the average cost for 'fully' obligated suppliers above the higher threshold only. For later phases of ECO3, we will calculate the average cost across all obligated suppliers.</t>
  </si>
  <si>
    <t>Ofgem, based on information collected from suppliers</t>
  </si>
  <si>
    <t>Share of supply volumes of all obligated suppliers accounted for by 'fully' obligated suppliers - electricity</t>
  </si>
  <si>
    <t>Supply volumes of obligated suppliers - gas</t>
  </si>
  <si>
    <t xml:space="preserve">Supply volumes of obligated suppliers - electricity </t>
  </si>
  <si>
    <r>
      <rPr>
        <b/>
        <sz val="9"/>
        <color theme="1"/>
        <rFont val="Verdana"/>
        <family val="2"/>
      </rPr>
      <t>ECO4</t>
    </r>
    <r>
      <rPr>
        <sz val="9"/>
        <color theme="1"/>
        <rFont val="Verdana"/>
        <family val="2"/>
      </rPr>
      <t xml:space="preserve"> cost estimate - gas </t>
    </r>
  </si>
  <si>
    <t>-</t>
  </si>
  <si>
    <r>
      <rPr>
        <b/>
        <sz val="9"/>
        <color theme="1"/>
        <rFont val="Verdana"/>
        <family val="2"/>
      </rPr>
      <t>ECO4</t>
    </r>
    <r>
      <rPr>
        <sz val="9"/>
        <color theme="1"/>
        <rFont val="Verdana"/>
        <family val="2"/>
      </rPr>
      <t xml:space="preserve"> cost estimate - electricity </t>
    </r>
  </si>
  <si>
    <r>
      <rPr>
        <b/>
        <sz val="9"/>
        <color theme="1"/>
        <rFont val="Verdana"/>
        <family val="2"/>
      </rPr>
      <t>GBIS</t>
    </r>
    <r>
      <rPr>
        <sz val="9"/>
        <color theme="1"/>
        <rFont val="Verdana"/>
        <family val="2"/>
      </rPr>
      <t xml:space="preserve"> cost estimate - gas </t>
    </r>
  </si>
  <si>
    <r>
      <rPr>
        <b/>
        <sz val="9"/>
        <color theme="1"/>
        <rFont val="Verdana"/>
        <family val="2"/>
      </rPr>
      <t>GBIS</t>
    </r>
    <r>
      <rPr>
        <sz val="9"/>
        <color theme="1"/>
        <rFont val="Verdana"/>
        <family val="2"/>
      </rPr>
      <t xml:space="preserve"> cost estimate - electricity </t>
    </r>
  </si>
  <si>
    <r>
      <rPr>
        <b/>
        <sz val="9"/>
        <color theme="1"/>
        <rFont val="Verdana"/>
        <family val="2"/>
      </rPr>
      <t>ECO (All Schemes)</t>
    </r>
    <r>
      <rPr>
        <sz val="9"/>
        <color theme="1"/>
        <rFont val="Verdana"/>
        <family val="2"/>
      </rPr>
      <t xml:space="preserve"> cost estimate - gas </t>
    </r>
  </si>
  <si>
    <r>
      <rPr>
        <b/>
        <sz val="9"/>
        <color theme="1"/>
        <rFont val="Verdana"/>
        <family val="2"/>
      </rPr>
      <t>ECO (All Schemes)</t>
    </r>
    <r>
      <rPr>
        <sz val="9"/>
        <color theme="1"/>
        <rFont val="Verdana"/>
        <family val="2"/>
      </rPr>
      <t xml:space="preserve"> cost estimate - electricity </t>
    </r>
  </si>
  <si>
    <t>WARM HOME DISCOUNT (WHD)</t>
  </si>
  <si>
    <t>This tab calculates the cost to an obligated supplier of the WHD scheme. Target spending for the year is split out between our expectation of core and non-core spending. The cost per customer is then calculated using our estimates of the number of customers of obligated suppliers. We also exclude that part of core spending captured by voluntary suppliers.</t>
  </si>
  <si>
    <t>WHD scheme year:</t>
  </si>
  <si>
    <t>Target spending for scheme year/ Projected Scheme Costs</t>
  </si>
  <si>
    <t>The Warm Home Discount (England and Wales) Regulations 2022 
The Warm Home Discount (Scotland) Regulations 2022</t>
  </si>
  <si>
    <t xml:space="preserve">   Of which core</t>
  </si>
  <si>
    <t>DESNZ</t>
  </si>
  <si>
    <t>As per our final decision on our consultation published in Dec 2025, from April 2026 onwards the WHD allowance will be moved from the standing charges to unit rate and these rows will be retired from cap period April - June 2027 onwards</t>
  </si>
  <si>
    <t xml:space="preserve">   Of which Non-core</t>
  </si>
  <si>
    <t>Number of customer of obligated suppliers at 31 December of the previous calendar year</t>
  </si>
  <si>
    <t>For February updates, these will be based on our best estimate of the number of customers of obligated suppliers as of 1 February. These will be updated with final values - as used for the purposes of calculating suppliers' obligations - in August.</t>
  </si>
  <si>
    <t># of customers</t>
  </si>
  <si>
    <t>Compulsory suppliers % of core group</t>
  </si>
  <si>
    <t xml:space="preserve">Values are as at 31 Dec previous calendar year </t>
  </si>
  <si>
    <t>WHD cost estimate</t>
  </si>
  <si>
    <t>WHD gas</t>
  </si>
  <si>
    <t>WHD elec</t>
  </si>
  <si>
    <t>ASSISTANCE FOR AREAS WITH HIGH ELECTRICITY DISTRIBUTION COSTS (AAHEDC)</t>
  </si>
  <si>
    <t>This tab estimates the costs of charges associated with assistance for areas with high electricity distribution costs.</t>
  </si>
  <si>
    <t>AAHEDC charging year:</t>
  </si>
  <si>
    <t>Final AAHEDC tariff for current charging year</t>
  </si>
  <si>
    <t>Assistance for Areas with High Electricity Distribution Costs (AAHEDC) | National Energy System Operator</t>
  </si>
  <si>
    <t>p/kWh at GSP</t>
  </si>
  <si>
    <t>Final AAHEDC tariff for previous charging year</t>
  </si>
  <si>
    <t xml:space="preserve">Previous year's charge combined with RPI for Feb update, which is made prior to the final (or draft) charge being published by National Grid. RPI is most recent OBR forecast for the previous charging year. For 28AD charge restriction period April 2021 – September 2021, an additional p/kWh figure is included to allow for the Shetland Cross Subsidy. For all subsequent charge restriction periods the Final AAHEDC tariff will incorporate the Shetland Cross Subsidy. </t>
  </si>
  <si>
    <t>Forecast of annual RPI for previous charging year</t>
  </si>
  <si>
    <t>Economic and fiscal outlook – November 2025 - Office for Budget Responsibility</t>
  </si>
  <si>
    <t>Forecast AAHEDC tariff (if required)</t>
  </si>
  <si>
    <t>AAHEDC cost estimate</t>
  </si>
  <si>
    <t>Loss multipliers</t>
  </si>
  <si>
    <t>This tab summarises the loss multipliers, to be used to uplift AAHEDC and NCC costs, for each 28AD Charge Restriction Period. It is populated using the outputs of the supplemental model - demand and losses.</t>
  </si>
  <si>
    <t>1 Distribution only (AAHEDC)</t>
  </si>
  <si>
    <t>Benchmark Metering Arrangement</t>
  </si>
  <si>
    <t>Zone</t>
  </si>
  <si>
    <t>Single Rate</t>
  </si>
  <si>
    <t>Multi-Register</t>
  </si>
  <si>
    <t>2 Transmission and distribution (NCC and nRAB)</t>
  </si>
  <si>
    <t>Cfd year:</t>
  </si>
  <si>
    <t>FEED IN TARIFFS (FIT)</t>
  </si>
  <si>
    <t xml:space="preserve">FIT scheme costs from period 6 onward. Levelisation fund, total electricity supplied and total exempt electricity supplied from Energy Intensive Industry (EII) as issued in quarterly invoices and published in FIT quarterly reports. Both summer and winter 28AD Charge Restriction Periods use FIT scheme costs and demand on a 18-month lagged basis and uprate the scheme costs by the Retail Price Index (RPI) inflation to estimate costs in the upcoming period. </t>
  </si>
  <si>
    <t>1. Input data - Exempt Supply cap on renewable electricity sourced from outside the UK</t>
  </si>
  <si>
    <t>1.1 Input data used to calculate the exempt Supply cap on renewable electricity sourced from outside the UK</t>
  </si>
  <si>
    <t>Source: FIT Annual reports - https://www.ofgem.gov.uk/environmental-programmes/fit/contacts-guidance-and-resources/public-reports-and-data-fit/annual-reports . The Exempt supply cap on renewable electricity came into effect from 2016/2017 (FIT scheme year 7).</t>
  </si>
  <si>
    <t>Source: Future annual cap levels can be calculated given that a yearly 10% increase is applied to the exempt supply cap from one scheme year to the next: https://www.ofgem.gov.uk/publications-and-updates/feed-tariffs-guidance-licensed-electricity-suppliers-version-13</t>
  </si>
  <si>
    <t>FIT Scheme year</t>
  </si>
  <si>
    <t>Annual exempt supply cap level for renewable electricity sourced from outside the UK (MWh)</t>
  </si>
  <si>
    <t>2016/2017</t>
  </si>
  <si>
    <t>Yearly percentage increase in the exempt supply cap for scheme year (%)</t>
  </si>
  <si>
    <t>1.2 Input data - Exempt Supply cap on renewable electricity sourced from outside the UK</t>
  </si>
  <si>
    <t xml:space="preserve">Note: We lookup the value in table 1.1 for the Annual exempt supply cap in scheme year 7. We calculate the remaining scheme years annual supply cap by multiplying the previous scheme years cap by the yearly percentage increase from table 1.1. </t>
  </si>
  <si>
    <t>Note: The Exempt supply cap on renewable electricity came into effect from 2016/2017 (FIT scheme year 7). The scheme year's cap is weighted equally across all quarters within a given scheme year.</t>
  </si>
  <si>
    <t>Each quarter's exempt supply cap level for a given scheme year applied to renewable electricity sourced from outside the UK (MWh)</t>
  </si>
  <si>
    <t>2015/2016</t>
  </si>
  <si>
    <t>2017/2018</t>
  </si>
  <si>
    <t>2. Input data - Quarterly  levelisation funds and electricity supplied</t>
  </si>
  <si>
    <t>Source: Ofgem FIT quarterly invoices. Also published https://www.ofgem.gov.uk/environmental-programmes/fit/contacts-guidance-and-resources/public-reports-and-data-fit/feed-tariffs-quarterly-report</t>
  </si>
  <si>
    <t>Note: Exempt supply cap level for renewable electricity sourced from outside the UK is sourced from table 1.2</t>
  </si>
  <si>
    <t>Quarter in FIT scheme year</t>
  </si>
  <si>
    <t>Calendar months</t>
  </si>
  <si>
    <t>Levelisation fund (£)</t>
  </si>
  <si>
    <t>Total Electricity supplied (MWh)</t>
  </si>
  <si>
    <t>Exempt supply cap level for renewable electricity sourced from outside the UK (MWh)</t>
  </si>
  <si>
    <t>Total Exempt Electricity supplied from Energy Intensive Industry (EII)
(MWh)</t>
  </si>
  <si>
    <t>Summer price cap period to which FiT rate applies</t>
  </si>
  <si>
    <t>Winter price cap period to which FiT rate applies</t>
  </si>
  <si>
    <t>Q1</t>
  </si>
  <si>
    <t>April - June</t>
  </si>
  <si>
    <t>N/A</t>
  </si>
  <si>
    <t>2016-17 Winter</t>
  </si>
  <si>
    <t>Q2</t>
  </si>
  <si>
    <t>July - September</t>
  </si>
  <si>
    <t>Q3</t>
  </si>
  <si>
    <t>October - December</t>
  </si>
  <si>
    <t>2017-18 Summer</t>
  </si>
  <si>
    <t>Q4</t>
  </si>
  <si>
    <t>January - March</t>
  </si>
  <si>
    <t>2017-18 Winter</t>
  </si>
  <si>
    <t>2018-19 Summer</t>
  </si>
  <si>
    <t>2018-19 Winter</t>
  </si>
  <si>
    <t>2019-20 Summer</t>
  </si>
  <si>
    <t>2019-20 Winter</t>
  </si>
  <si>
    <t>2020-21 Summer</t>
  </si>
  <si>
    <t>2020-21 Winter</t>
  </si>
  <si>
    <t>2021-22 Summer</t>
  </si>
  <si>
    <t>2021-22 Winter</t>
  </si>
  <si>
    <t>2022-23 Summer</t>
  </si>
  <si>
    <t>2022-23 Winter</t>
  </si>
  <si>
    <t>2023-24 Summer</t>
  </si>
  <si>
    <t>2023-24 Winter</t>
  </si>
  <si>
    <t>2024-25 Summer</t>
  </si>
  <si>
    <t>2024-25 Winter</t>
  </si>
  <si>
    <t>2025-26 Summer</t>
  </si>
  <si>
    <t>2025-26 Winter</t>
  </si>
  <si>
    <t>2026-27 Summer</t>
  </si>
  <si>
    <t>2026-27 Winter</t>
  </si>
  <si>
    <t>2027-28 Summer</t>
  </si>
  <si>
    <t>2027-28 Winter</t>
  </si>
  <si>
    <t>2028-29 Summer</t>
  </si>
  <si>
    <t>2028-29 Winter</t>
  </si>
  <si>
    <t>2029-30 Summer</t>
  </si>
  <si>
    <t>2029-30 Winter</t>
  </si>
  <si>
    <t>2030-31 Summer</t>
  </si>
  <si>
    <t>2030-31 Winter</t>
  </si>
  <si>
    <t>2030-32 Summer</t>
  </si>
  <si>
    <t>2031-2032 Winter</t>
  </si>
  <si>
    <t>3. Input: Retail Price index(RPI)/ Consumer Price Index (CPI) inflation percentage applied to tariff</t>
  </si>
  <si>
    <t>Source: Feed-in Tariff (FIT): Tariff tables, https://www.ofgem.gov.uk/environmental-programmes/fit/fit-tariff-rates (see publications at bottom of weblink)</t>
  </si>
  <si>
    <t>Scheme year which the tariff is adjusted for RPI/CPI inflation</t>
  </si>
  <si>
    <t>RPI (%) /CPI (%)</t>
  </si>
  <si>
    <t>RPI /CPI index (scheme year 6 =100)</t>
  </si>
  <si>
    <t>4. Calculating the indexed Levelisation Fund (£)</t>
  </si>
  <si>
    <t>4.1 Break down of scheme year costs allocated to each charge restriction period</t>
  </si>
  <si>
    <t xml:space="preserve">Note: This table looks up the costs in each scheme year and sums those costs that are recovered in each cap period (all data sourced from table 2) </t>
  </si>
  <si>
    <t>28AD charge restriction period:</t>
  </si>
  <si>
    <t>Row reference to scheme year</t>
  </si>
  <si>
    <t xml:space="preserve">4.2 RPI index breakdown used to inflate costs from the scheme year they are incurred to the scheme year they are recovered. </t>
  </si>
  <si>
    <t>Note: We calculate the appropriate inflation metric for each scheme year costs depending on when they are being recovered.</t>
  </si>
  <si>
    <t>Row reference to scheme year costs are incurred</t>
  </si>
  <si>
    <t>Column scheme year reference is the scheme year ongoing at the same time as the cap period</t>
  </si>
  <si>
    <t>4.3 Calculating the indexed Levelisation Fund (£)</t>
  </si>
  <si>
    <t xml:space="preserve">Note: Multiply the costs by the respective RPI index  </t>
  </si>
  <si>
    <t>5. Calculate the FIT cost estimate (£/MWh).</t>
  </si>
  <si>
    <t>Notes: Calculate the inflated levelisation fund, electricity supplied and exempt electricity that will be passed through to each period. Then calculate the FIT estimate (£/MWh) as levelisation fund divided by total electricity supplied minus total exempt electricity supplied.</t>
  </si>
  <si>
    <t>October 2022 - December 2021</t>
  </si>
  <si>
    <t>lookup Period</t>
  </si>
  <si>
    <t>Inflated Levelisation fund (£)</t>
  </si>
  <si>
    <t>Exempt supply for renewable electricity from outside the UK (MWh)</t>
  </si>
  <si>
    <t>Exempt supply for EII
(MWh)</t>
  </si>
  <si>
    <t>FIT cost estimate (£/MWh).</t>
  </si>
  <si>
    <t>GREEN GAS LEVY (GGL)</t>
  </si>
  <si>
    <t xml:space="preserve">This tab calculates the cost to an obligated supplier for the GGL which funds the Green Gas Support Scheme (GGSS). </t>
  </si>
  <si>
    <t>GGL scheme year:</t>
  </si>
  <si>
    <t>Levy rate</t>
  </si>
  <si>
    <t>pence/meter/day</t>
  </si>
  <si>
    <t>Backdated levy rate for first scheme year</t>
  </si>
  <si>
    <t>In the first scheme year (30 November 2021 - 31 March 2022) there are 122 days.</t>
  </si>
  <si>
    <t>GGL allowance</t>
  </si>
  <si>
    <t>£/meter</t>
  </si>
  <si>
    <t>Network Charging Compensation (NCC)</t>
  </si>
  <si>
    <t>This tab sets out and calculates the estimated costs as part of the Energy Intensive Industries (EII) Levy</t>
  </si>
  <si>
    <t>NCC scheme year:</t>
  </si>
  <si>
    <t>Estimated Levy Fund</t>
  </si>
  <si>
    <t>Total amount of all of the sums determined for the associated claim period</t>
  </si>
  <si>
    <t>Elexon - Total Estimated Levy fund</t>
  </si>
  <si>
    <t>Administrative costs</t>
  </si>
  <si>
    <t>This cost component can include establishing and operating processes - the six montly allowance is calculated by dividing annual operational costs in two.</t>
  </si>
  <si>
    <t>Elexon - Administrative and Operational costs</t>
  </si>
  <si>
    <t>Reserve Fund</t>
  </si>
  <si>
    <t>This cost component amount is twice the amount likely to be equal to the largest EII Support Payment Total to occur in the following 12 months. The six monthly allowance is calculated by dividing the annual reserve fund in two.</t>
  </si>
  <si>
    <t>Elligible Demand (Domestic and Non-Domestic)</t>
  </si>
  <si>
    <t>Supply volumes provided by LCCC across Domestic and Non-Domestic, non-EII demand</t>
  </si>
  <si>
    <t>LCCC</t>
  </si>
  <si>
    <t>MWh at Transmission system</t>
  </si>
  <si>
    <t>NCC Cost Estimate</t>
  </si>
  <si>
    <t>Nuclear Regulated Asset Base (nRAB)</t>
  </si>
  <si>
    <t>This tab estimates the costs of nRAB, by combining forecasts of the interim levy rate (as published by the LCCC) with assumptions about the proportion of demand which takes place in each quarter. The operational cost levy is then added.</t>
  </si>
  <si>
    <t>Update calculated as of:</t>
  </si>
  <si>
    <t>2023/24</t>
  </si>
  <si>
    <t>2024/25</t>
  </si>
  <si>
    <t>2025/26</t>
  </si>
  <si>
    <t>2026/27</t>
  </si>
  <si>
    <t>2027/28</t>
  </si>
  <si>
    <t>2028/29</t>
  </si>
  <si>
    <t>2029/30</t>
  </si>
  <si>
    <t>2030/31</t>
  </si>
  <si>
    <t>Operational Costs Levy rate for charging year</t>
  </si>
  <si>
    <t>EMR Settlement Limited, Key figures for payments</t>
  </si>
  <si>
    <t>£/MWh at transmission system</t>
  </si>
  <si>
    <t>Interim Levy rate</t>
  </si>
  <si>
    <t>Apr to Jun of financial year</t>
  </si>
  <si>
    <t>LCCC Scheme Dashboards</t>
  </si>
  <si>
    <t>Jul to Sep of financial year</t>
  </si>
  <si>
    <t>Oct to Dec of financial year</t>
  </si>
  <si>
    <t>Jan to Mar of financial year</t>
  </si>
  <si>
    <t>Demand weight, profile class 1</t>
  </si>
  <si>
    <t>Apr to Jun</t>
  </si>
  <si>
    <t>Demand weights based on Elexon profile coefficients, evaluated at ten year seasonally normal noon temperatures.</t>
  </si>
  <si>
    <t>Ofgem analysis of Elexon data - see supplemental model, demand and losses</t>
  </si>
  <si>
    <t>Jul to Sep</t>
  </si>
  <si>
    <t>Oct to Dec</t>
  </si>
  <si>
    <t>Jan to Mar</t>
  </si>
  <si>
    <t>Demand weight, profile class 2</t>
  </si>
  <si>
    <t>Expected payment (December 2025)</t>
  </si>
  <si>
    <t>For costs incurred in December 2025, these costs will be added seperately to ensure full cost recovery.</t>
  </si>
  <si>
    <t>Forecast demand for December 2025</t>
  </si>
  <si>
    <t xml:space="preserve">To allow recovery of December 2025 operational costs </t>
  </si>
  <si>
    <t>Forecast demand for January 2026 to March 2026</t>
  </si>
  <si>
    <t>Jan to March 2026</t>
  </si>
  <si>
    <t>To spread the recovery of costs already incurred over 3 months, we will divide the costs incurred over Q1 2026 demand.</t>
  </si>
  <si>
    <t>Operational cost levy</t>
  </si>
  <si>
    <t>Expected levy payment, weighted by demand - Single-Rate Metering Arrangement</t>
  </si>
  <si>
    <t>Expected levy payment, weighted by demand - Multi-Register Metering Arrangement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</si>
</sst>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_-* #,##0_-;\-* #,##0_-;_-* &quot;-&quot;??_-;_-@_-"/>
    <numFmt numFmtId="172" formatCode="0.000"/>
    <numFmt numFmtId="173" formatCode="#,##0_ ;\-#,##0\ "/>
    <numFmt numFmtId="174" formatCode="0.00000000"/>
    <numFmt numFmtId="175" formatCode="0.0000000"/>
    <numFmt numFmtId="176" formatCode="0.000000"/>
    <numFmt numFmtId="177" formatCode="0.0"/>
    <numFmt numFmtId="178" formatCode="_-* #,##0.0_-;\-* #,##0.0_-;_-* &quot;-&quot;??_-;_-@_-"/>
    <numFmt numFmtId="179" formatCode="0.0%"/>
    <numFmt numFmtId="180" formatCode="[$-F800]dddd\,\ mmmm\ dd\,\ yyyy"/>
    <numFmt numFmtId="181" formatCode="#,##0.000_;;\(#,##0.000\)"/>
    <numFmt numFmtId="182" formatCode="0.0000_)"/>
    <numFmt numFmtId="183" formatCode="#,##0_;;\(#,##0\)"/>
    <numFmt numFmtId="184" formatCode="0.00\ "/>
    <numFmt numFmtId="185" formatCode="#,##0_);[Red]\(#,##0\);&quot;-&quot;_);[Blue]&quot;Error-&quot;@"/>
    <numFmt numFmtId="186" formatCode="0_);[Red]\(0.0\);_(* &quot;-&quot;_)"/>
    <numFmt numFmtId="187" formatCode="#,##0.0;\-#,##0.0;\ &quot;-&quot;"/>
    <numFmt numFmtId="188" formatCode="#,##0;\-#,##0;&quot;-&quot;"/>
    <numFmt numFmtId="189" formatCode="#,##0.0_);[Red]\(#,##0.0\)"/>
    <numFmt numFmtId="190" formatCode="#,##0.00;\(#,##0.00\)"/>
    <numFmt numFmtId="191" formatCode="#,##0.00;\-#,##0.00;&quot;-&quot;"/>
    <numFmt numFmtId="192" formatCode="#,##0.00;#,##0.00;&quot;&quot;"/>
    <numFmt numFmtId="193" formatCode="#,##0.0;\-#,##0.0;&quot;&quot;"/>
    <numFmt numFmtId="194" formatCode="[$-409]h:mm:ss\ AM/PM"/>
    <numFmt numFmtId="195" formatCode="0.0_)"/>
    <numFmt numFmtId="196" formatCode="#,##0.0"/>
    <numFmt numFmtId="197" formatCode="&quot;DM&quot;#,##0"/>
    <numFmt numFmtId="198" formatCode="\$#,##0.00_);[Red]\(\$#,##0.00\)"/>
    <numFmt numFmtId="199" formatCode="[Red]&quot;Err&quot;;[Red]&quot;Err&quot;;&quot;OK&quot;"/>
    <numFmt numFmtId="200" formatCode="&quot;€ &quot;#,##0"/>
    <numFmt numFmtId="201" formatCode="_-[$€-2]* #,##0.00_-;\-[$€-2]* #,##0.00_-;_-[$€-2]* &quot;-&quot;??_-"/>
    <numFmt numFmtId="202" formatCode="[Magenta]&quot;Err&quot;;[Magenta]&quot;Err&quot;;[Blue]&quot;OK&quot;"/>
    <numFmt numFmtId="203" formatCode="General\ &quot;.&quot;"/>
    <numFmt numFmtId="204" formatCode="#,##0_);[Red]\(#,##0\);\-_)"/>
    <numFmt numFmtId="205" formatCode="0.0_)%;[Red]\(0.0%\);0.0_)%"/>
    <numFmt numFmtId="206" formatCode="[Red][&gt;1]&quot;&gt;100 %&quot;;[Red]\(0.0%\);0.0_)%"/>
    <numFmt numFmtId="207" formatCode="#,##0;\-#,##0;\-"/>
    <numFmt numFmtId="208" formatCode="0&quot; MW&quot;;[Red]&quot;ERR&quot;;&quot;&quot;"/>
    <numFmt numFmtId="209" formatCode="0.00\ ;\-0.00\ ;&quot;- &quot;"/>
    <numFmt numFmtId="210" formatCode="#,##0_);\(#,##0\);&quot;–&quot;_;&quot;&quot;"/>
    <numFmt numFmtId="211" formatCode="&quot;£&quot;\ #,##0\ "/>
    <numFmt numFmtId="212" formatCode="0.0_);[Red]\(0.0\);_(* &quot;-&quot;_)"/>
    <numFmt numFmtId="213" formatCode="General;[Red]\-General"/>
    <numFmt numFmtId="214" formatCode="&quot;$M &quot;#0.0;\(&quot;$M &quot;#0.0\)"/>
    <numFmt numFmtId="215" formatCode="#,##0\ &quot;Pts&quot;;[Red]\-#,##0\ &quot;Pts&quot;"/>
    <numFmt numFmtId="216" formatCode="mmm\-yyyy"/>
    <numFmt numFmtId="217" formatCode="0.00_)"/>
    <numFmt numFmtId="218" formatCode="#,##0_);\-#,##0_);\-_)"/>
    <numFmt numFmtId="219" formatCode="#,##0.00_);\-#,##0.00_);\-_)"/>
    <numFmt numFmtId="220" formatCode="#,##0.0_);\-#,##0.0_);\-_)"/>
    <numFmt numFmtId="221" formatCode="[$-10409]#,##0.00000000000000;\(#,##0.00000000000000\)"/>
    <numFmt numFmtId="222" formatCode="#,##0.0;\-#,##0.0;&quot;-&quot;"/>
    <numFmt numFmtId="223" formatCode="#,##0;\-#,##0;&quot;-&quot;\ "/>
    <numFmt numFmtId="224" formatCode="0.0%;0.0%;_-* &quot;-&quot;??_-;_-@_-"/>
    <numFmt numFmtId="225" formatCode="0.00%;0.00%;_-* &quot;-&quot;??_-;_-@_-"/>
    <numFmt numFmtId="226" formatCode="#,##0;\(#,##0\);\–;@"/>
    <numFmt numFmtId="227" formatCode="#,##0_);\(#,##0\);\–_);@_)"/>
    <numFmt numFmtId="228" formatCode="0_);\-0_);\-_);@_)"/>
    <numFmt numFmtId="229" formatCode="[Red][&gt;100]0.00;[Magenta][&lt;100]0.00;0.00"/>
    <numFmt numFmtId="230" formatCode="0_)"/>
    <numFmt numFmtId="231" formatCode="#,##0.0_ ;\-#,##0.0\ "/>
    <numFmt numFmtId="232" formatCode="#,##0.00_ ;\-#,##0.00\ "/>
    <numFmt numFmtId="233" formatCode="_(* #,##0_);_(* \(#,##0\);_(* &quot;-&quot;??_);_(@_)"/>
    <numFmt numFmtId="234" formatCode="0.0000"/>
    <numFmt numFmtId="235" formatCode="&quot;to &quot;0.0000;&quot;to &quot;\-0.0000;&quot;to 0&quot;"/>
    <numFmt numFmtId="236" formatCode="[&lt;0.0001]&quot;&lt;0.0001&quot;;0.0000"/>
    <numFmt numFmtId="237" formatCode="#,##0.0,,;\-#,##0.0,,;\-"/>
    <numFmt numFmtId="238" formatCode="#,##0,;\-#,##0,;\-"/>
    <numFmt numFmtId="239" formatCode="0.0%;\-0.0%;\-"/>
    <numFmt numFmtId="240" formatCode="#,##0.0,,;\-#,##0.0,,"/>
    <numFmt numFmtId="241" formatCode="#,##0,;\-#,##0,"/>
    <numFmt numFmtId="242" formatCode="0.0%;\-0.0%"/>
    <numFmt numFmtId="243" formatCode="#,##0.0_-;\(#,##0.0\);_-* &quot;-&quot;??_-"/>
    <numFmt numFmtId="244" formatCode="0.00000000000"/>
  </numFmts>
  <fonts count="227">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u/>
      <sz val="10"/>
      <color theme="1"/>
      <name val="Verdana"/>
      <family val="2"/>
    </font>
    <font>
      <sz val="10"/>
      <color theme="1"/>
      <name val="Verdana"/>
      <family val="2"/>
    </font>
    <font>
      <sz val="10"/>
      <color rgb="FFFF0000"/>
      <name val="Verdana"/>
      <family val="2"/>
    </font>
    <font>
      <sz val="11"/>
      <color theme="1"/>
      <name val="Calibri"/>
      <family val="2"/>
    </font>
    <font>
      <sz val="11"/>
      <color rgb="FF000000"/>
      <name val="Calibri"/>
      <family val="2"/>
    </font>
    <font>
      <sz val="10"/>
      <color theme="1"/>
      <name val="Calibri"/>
      <family val="2"/>
    </font>
    <font>
      <b/>
      <sz val="11"/>
      <color theme="1"/>
      <name val="Calibri"/>
      <family val="2"/>
      <scheme val="minor"/>
    </font>
    <font>
      <sz val="11"/>
      <color theme="1"/>
      <name val="Calibri"/>
      <family val="2"/>
      <scheme val="minor"/>
    </font>
    <font>
      <u/>
      <sz val="10"/>
      <color theme="10"/>
      <name val="Verdana"/>
      <family val="2"/>
    </font>
    <font>
      <sz val="9"/>
      <color indexed="81"/>
      <name val="Tahoma"/>
      <family val="2"/>
    </font>
    <font>
      <sz val="10"/>
      <name val="Arial"/>
      <family val="2"/>
    </font>
    <font>
      <sz val="9"/>
      <name val="Calibri"/>
      <family val="2"/>
    </font>
    <font>
      <b/>
      <sz val="10"/>
      <name val="Arial"/>
      <family val="2"/>
    </font>
    <font>
      <u/>
      <sz val="11"/>
      <color theme="1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theme="0"/>
      <name val="Verdana"/>
      <family val="2"/>
    </font>
    <font>
      <sz val="10"/>
      <color theme="0"/>
      <name val="Verdana"/>
      <family val="2"/>
    </font>
    <font>
      <b/>
      <u/>
      <sz val="9"/>
      <color theme="1"/>
      <name val="Verdana"/>
      <family val="2"/>
    </font>
    <font>
      <b/>
      <sz val="14"/>
      <color theme="1"/>
      <name val="Verdana"/>
      <family val="2"/>
    </font>
    <font>
      <sz val="9"/>
      <color indexed="8"/>
      <name val="Verdana"/>
      <family val="2"/>
    </font>
    <font>
      <sz val="9"/>
      <color theme="0"/>
      <name val="Verdana"/>
      <family val="2"/>
    </font>
    <font>
      <b/>
      <sz val="10"/>
      <name val="Verdana"/>
      <family val="2"/>
    </font>
    <font>
      <b/>
      <u/>
      <sz val="10"/>
      <name val="Verdana"/>
      <family val="2"/>
    </font>
    <font>
      <u/>
      <sz val="9"/>
      <color theme="10"/>
      <name val="Verdana"/>
      <family val="2"/>
    </font>
    <font>
      <sz val="10"/>
      <name val="Verdana"/>
      <family val="2"/>
    </font>
    <font>
      <b/>
      <sz val="9"/>
      <color theme="0"/>
      <name val="Verdana"/>
      <family val="2"/>
    </font>
    <font>
      <sz val="9"/>
      <name val="Verdana"/>
      <family val="2"/>
    </font>
    <font>
      <i/>
      <sz val="9"/>
      <color theme="1"/>
      <name val="Verdana"/>
      <family val="2"/>
    </font>
    <font>
      <b/>
      <sz val="9"/>
      <name val="Verdana"/>
      <family val="2"/>
    </font>
    <font>
      <i/>
      <sz val="9"/>
      <name val="Verdana"/>
      <family val="2"/>
    </font>
    <font>
      <sz val="9"/>
      <color rgb="FF000000"/>
      <name val="Verdana"/>
      <family val="2"/>
    </font>
    <font>
      <b/>
      <u/>
      <sz val="9"/>
      <name val="Verdana"/>
      <family val="2"/>
    </font>
    <font>
      <b/>
      <sz val="14"/>
      <color theme="1"/>
      <name val="Calibri"/>
      <family val="2"/>
    </font>
    <font>
      <sz val="8"/>
      <name val="Verdana"/>
      <family val="2"/>
    </font>
    <font>
      <b/>
      <sz val="11"/>
      <color indexed="81"/>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sz val="9"/>
      <color indexed="81"/>
      <name val="Tahoma"/>
      <family val="2"/>
    </font>
    <font>
      <b/>
      <sz val="9"/>
      <color rgb="FF000000"/>
      <name val="Verdana"/>
      <family val="2"/>
    </font>
    <font>
      <b/>
      <sz val="10"/>
      <color rgb="FFFF0000"/>
      <name val="Verdana"/>
      <family val="2"/>
    </font>
    <font>
      <i/>
      <sz val="9"/>
      <color rgb="FFFF0000"/>
      <name val="Verdana"/>
      <family val="2"/>
    </font>
    <font>
      <sz val="9"/>
      <color theme="2" tint="-0.749992370372631"/>
      <name val="Verdana"/>
      <family val="2"/>
    </font>
    <font>
      <b/>
      <sz val="10"/>
      <color theme="2" tint="-0.89999084444715716"/>
      <name val="Verdana"/>
      <family val="2"/>
    </font>
    <font>
      <sz val="10"/>
      <color rgb="FF000000"/>
      <name val="Verdana"/>
      <family val="2"/>
    </font>
    <font>
      <sz val="9"/>
      <color rgb="FFFF0000"/>
      <name val="Verdana"/>
      <family val="2"/>
    </font>
    <font>
      <b/>
      <sz val="9"/>
      <color theme="1" tint="0.34998626667073579"/>
      <name val="Verdana"/>
      <family val="2"/>
    </font>
    <font>
      <sz val="11"/>
      <name val="Calibri"/>
      <family val="2"/>
    </font>
  </fonts>
  <fills count="130">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lightDown">
        <bgColor theme="2" tint="-0.499984740745262"/>
      </patternFill>
    </fill>
    <fill>
      <patternFill patternType="solid">
        <fgColor theme="8" tint="0.79998168889431442"/>
        <bgColor indexed="64"/>
      </patternFill>
    </fill>
    <fill>
      <patternFill patternType="lightDown">
        <bgColor theme="1" tint="0.34998626667073579"/>
      </patternFill>
    </fill>
    <fill>
      <patternFill patternType="solid">
        <fgColor theme="3"/>
        <bgColor indexed="64"/>
      </patternFill>
    </fill>
    <fill>
      <patternFill patternType="lightDown">
        <bgColor theme="3"/>
      </patternFill>
    </fill>
    <fill>
      <patternFill patternType="solid">
        <fgColor theme="8" tint="0.79995117038483843"/>
        <bgColor indexed="64"/>
      </patternFill>
    </fill>
    <fill>
      <patternFill patternType="solid">
        <fgColor theme="8" tint="0.39997558519241921"/>
        <bgColor indexed="64"/>
      </patternFill>
    </fill>
    <fill>
      <patternFill patternType="solid">
        <fgColor rgb="FFD9E1F2"/>
        <bgColor indexed="64"/>
      </patternFill>
    </fill>
    <fill>
      <patternFill patternType="solid">
        <fgColor rgb="FFFFF2C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FFF2CC"/>
        <bgColor rgb="FF000000"/>
      </patternFill>
    </fill>
    <fill>
      <patternFill patternType="solid">
        <fgColor rgb="FFFFFFFF"/>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0"/>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64"/>
      </left>
      <right style="medium">
        <color indexed="64"/>
      </right>
      <top style="thin">
        <color indexed="64"/>
      </top>
      <bottom style="thin">
        <color indexed="64"/>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style="thin">
        <color indexed="64"/>
      </right>
      <top/>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style="slantDashDot">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slantDashDot">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s>
  <cellStyleXfs count="8443">
    <xf numFmtId="0" fontId="0" fillId="0" borderId="0"/>
    <xf numFmtId="168" fontId="9" fillId="0" borderId="0" applyFont="0" applyFill="0" applyBorder="0" applyAlignment="0" applyProtection="0"/>
    <xf numFmtId="9" fontId="9" fillId="0" borderId="0" applyFont="0" applyFill="0" applyBorder="0" applyAlignment="0" applyProtection="0"/>
    <xf numFmtId="0" fontId="12" fillId="0" borderId="0"/>
    <xf numFmtId="0" fontId="16" fillId="0" borderId="0" applyNumberFormat="0" applyFill="0" applyBorder="0" applyAlignment="0" applyProtection="0"/>
    <xf numFmtId="0" fontId="18" fillId="0" borderId="0"/>
    <xf numFmtId="0" fontId="15" fillId="0" borderId="0"/>
    <xf numFmtId="0" fontId="15" fillId="0" borderId="0"/>
    <xf numFmtId="168" fontId="15" fillId="0" borderId="0" applyFont="0" applyFill="0" applyBorder="0" applyAlignment="0" applyProtection="0"/>
    <xf numFmtId="0" fontId="18" fillId="0" borderId="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170" fontId="15"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xf numFmtId="0" fontId="18" fillId="0" borderId="0"/>
    <xf numFmtId="0" fontId="18" fillId="0" borderId="0"/>
    <xf numFmtId="0" fontId="40" fillId="0" borderId="0"/>
    <xf numFmtId="0" fontId="18" fillId="0" borderId="0"/>
    <xf numFmtId="0" fontId="40" fillId="0" borderId="0"/>
    <xf numFmtId="0" fontId="40" fillId="0" borderId="0"/>
    <xf numFmtId="0" fontId="18" fillId="0" borderId="0"/>
    <xf numFmtId="0" fontId="40" fillId="0" borderId="0"/>
    <xf numFmtId="1" fontId="18" fillId="0" borderId="0" applyFill="0" applyBorder="0" applyAlignment="0" applyProtection="0">
      <alignment horizontal="right"/>
      <protection locked="0"/>
    </xf>
    <xf numFmtId="177" fontId="41" fillId="0" borderId="0" applyFill="0" applyBorder="0" applyProtection="0"/>
    <xf numFmtId="177" fontId="41" fillId="0" borderId="0" applyFill="0" applyBorder="0" applyProtection="0"/>
    <xf numFmtId="177" fontId="41" fillId="0" borderId="0" applyFill="0" applyBorder="0" applyProtection="0"/>
    <xf numFmtId="0" fontId="37" fillId="38" borderId="0" applyNumberFormat="0" applyBorder="0" applyAlignment="0" applyProtection="0"/>
    <xf numFmtId="0" fontId="37" fillId="38" borderId="0" applyNumberFormat="0" applyBorder="0" applyAlignment="0" applyProtection="0"/>
    <xf numFmtId="0" fontId="15"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15" fillId="18"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15" fillId="2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15" fillId="30"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5" fillId="34" borderId="0" applyNumberFormat="0" applyBorder="0" applyAlignment="0" applyProtection="0"/>
    <xf numFmtId="0" fontId="37" fillId="4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2" fontId="18" fillId="0" borderId="0" applyFill="0" applyBorder="0" applyAlignment="0" applyProtection="0">
      <alignment horizontal="right"/>
      <protection locked="0"/>
    </xf>
    <xf numFmtId="180" fontId="18" fillId="0" borderId="0" applyNumberFormat="0" applyFont="0" applyFill="0" applyBorder="0" applyProtection="0">
      <alignment horizontal="left" vertical="center" indent="2"/>
    </xf>
    <xf numFmtId="180" fontId="18" fillId="0" borderId="0" applyNumberFormat="0" applyFont="0" applyFill="0" applyBorder="0" applyProtection="0">
      <alignment horizontal="left" vertical="center" indent="2"/>
    </xf>
    <xf numFmtId="0" fontId="18" fillId="0" borderId="0" applyNumberFormat="0" applyFont="0" applyFill="0" applyBorder="0" applyProtection="0">
      <alignment horizontal="left" vertical="center" indent="2"/>
    </xf>
    <xf numFmtId="181" fontId="18" fillId="0" borderId="0"/>
    <xf numFmtId="0" fontId="37" fillId="47" borderId="0" applyNumberFormat="0" applyBorder="0" applyAlignment="0" applyProtection="0"/>
    <xf numFmtId="0" fontId="37" fillId="47" borderId="0" applyNumberFormat="0" applyBorder="0" applyAlignment="0" applyProtection="0"/>
    <xf numFmtId="0" fontId="15" fillId="15"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15" fillId="1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15" fillId="23"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15" fillId="31"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15" fillId="35"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182" fontId="42" fillId="0" borderId="0" applyFill="0" applyBorder="0" applyAlignment="0" applyProtection="0">
      <alignment horizontal="left"/>
    </xf>
    <xf numFmtId="182" fontId="42" fillId="0" borderId="0" applyFill="0" applyBorder="0" applyAlignment="0" applyProtection="0">
      <alignment horizontal="left"/>
    </xf>
    <xf numFmtId="182" fontId="42" fillId="0" borderId="0" applyFill="0" applyBorder="0" applyAlignment="0" applyProtection="0">
      <alignment horizontal="left"/>
    </xf>
    <xf numFmtId="180" fontId="18" fillId="0" borderId="0" applyNumberFormat="0" applyFont="0" applyFill="0" applyBorder="0" applyProtection="0">
      <alignment horizontal="left" vertical="center" indent="5"/>
    </xf>
    <xf numFmtId="180" fontId="18" fillId="0" borderId="0" applyNumberFormat="0" applyFont="0" applyFill="0" applyBorder="0" applyProtection="0">
      <alignment horizontal="left" vertical="center" indent="5"/>
    </xf>
    <xf numFmtId="0" fontId="18" fillId="0" borderId="0" applyNumberFormat="0" applyFont="0" applyFill="0" applyBorder="0" applyProtection="0">
      <alignment horizontal="left" vertical="center" indent="5"/>
    </xf>
    <xf numFmtId="0" fontId="43" fillId="52" borderId="0" applyNumberFormat="0" applyBorder="0" applyAlignment="0" applyProtection="0"/>
    <xf numFmtId="0" fontId="43" fillId="52" borderId="0" applyNumberFormat="0" applyBorder="0" applyAlignment="0" applyProtection="0"/>
    <xf numFmtId="0" fontId="36" fillId="16"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36" fillId="2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36" fillId="24"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8"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3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36" fillId="36"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18" fillId="0" borderId="0" applyNumberFormat="0" applyFill="0" applyBorder="0" applyAlignment="0" applyProtection="0"/>
    <xf numFmtId="0" fontId="43" fillId="58" borderId="0" applyNumberFormat="0" applyBorder="0" applyAlignment="0" applyProtection="0"/>
    <xf numFmtId="0" fontId="43" fillId="58" borderId="0" applyNumberFormat="0" applyBorder="0" applyAlignment="0" applyProtection="0"/>
    <xf numFmtId="0" fontId="36" fillId="13"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36" fillId="17"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36" fillId="21"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62"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2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0" fontId="36" fillId="33"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183" fontId="44" fillId="0" borderId="0" applyNumberFormat="0" applyFill="0" applyBorder="0" applyAlignment="0">
      <alignment vertical="center"/>
      <protection locked="0"/>
    </xf>
    <xf numFmtId="183" fontId="44" fillId="0" borderId="0" applyNumberFormat="0" applyFill="0" applyBorder="0" applyAlignment="0">
      <alignment vertical="center"/>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183" fontId="44" fillId="0" borderId="0" applyNumberFormat="0" applyFill="0" applyBorder="0" applyAlignment="0">
      <alignment vertical="center"/>
      <protection locked="0"/>
    </xf>
    <xf numFmtId="0" fontId="45" fillId="0" borderId="0"/>
    <xf numFmtId="4" fontId="46" fillId="64" borderId="1">
      <alignment horizontal="right" vertical="center"/>
    </xf>
    <xf numFmtId="4" fontId="46" fillId="65" borderId="0" applyBorder="0">
      <alignment horizontal="right" vertical="center"/>
    </xf>
    <xf numFmtId="4" fontId="46" fillId="65" borderId="0" applyBorder="0">
      <alignment horizontal="right" vertical="center"/>
    </xf>
    <xf numFmtId="0" fontId="47" fillId="0" borderId="0"/>
    <xf numFmtId="0" fontId="48" fillId="40" borderId="0" applyNumberFormat="0" applyBorder="0" applyAlignment="0" applyProtection="0"/>
    <xf numFmtId="0" fontId="48" fillId="40" borderId="0" applyNumberFormat="0" applyBorder="0" applyAlignment="0" applyProtection="0"/>
    <xf numFmtId="0" fontId="27" fillId="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84" fontId="49" fillId="66" borderId="12" applyNumberFormat="0" applyBorder="0" applyAlignment="0">
      <alignment horizontal="centerContinuous" vertical="center"/>
      <protection hidden="1"/>
    </xf>
    <xf numFmtId="1" fontId="50" fillId="67" borderId="8" applyNumberFormat="0" applyBorder="0" applyAlignment="0">
      <alignment horizontal="center" vertical="top" wrapText="1"/>
      <protection hidden="1"/>
    </xf>
    <xf numFmtId="0" fontId="18" fillId="47" borderId="0" applyNumberFormat="0" applyBorder="0" applyAlignment="0">
      <protection locked="0"/>
    </xf>
    <xf numFmtId="0" fontId="51" fillId="0" borderId="0" applyNumberFormat="0" applyFill="0" applyBorder="0" applyAlignment="0" applyProtection="0">
      <alignment vertical="top"/>
      <protection locked="0"/>
    </xf>
    <xf numFmtId="37" fontId="52" fillId="0" borderId="0" applyFill="0" applyBorder="0" applyAlignment="0" applyProtection="0">
      <alignment horizontal="right"/>
      <protection locked="0"/>
    </xf>
    <xf numFmtId="0" fontId="20" fillId="0" borderId="0">
      <alignment horizontal="right"/>
    </xf>
    <xf numFmtId="0" fontId="20" fillId="0" borderId="0">
      <alignment horizontal="right"/>
    </xf>
    <xf numFmtId="0" fontId="20" fillId="0" borderId="0">
      <alignment horizontal="right"/>
    </xf>
    <xf numFmtId="0" fontId="53" fillId="0" borderId="0"/>
    <xf numFmtId="185" fontId="47" fillId="0" borderId="0"/>
    <xf numFmtId="0" fontId="54" fillId="68" borderId="0"/>
    <xf numFmtId="0" fontId="55" fillId="46" borderId="24" applyNumberFormat="0" applyAlignment="0" applyProtection="0"/>
    <xf numFmtId="0" fontId="40" fillId="69" borderId="0" applyNumberFormat="0" applyAlignment="0" applyProtection="0"/>
    <xf numFmtId="0" fontId="55" fillId="46" borderId="24" applyNumberFormat="0" applyAlignment="0" applyProtection="0"/>
    <xf numFmtId="0" fontId="40" fillId="69" borderId="0" applyNumberFormat="0" applyAlignment="0" applyProtection="0"/>
    <xf numFmtId="0" fontId="31" fillId="10" borderId="18" applyNumberFormat="0" applyAlignment="0" applyProtection="0"/>
    <xf numFmtId="0" fontId="55" fillId="70"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70" borderId="24" applyNumberFormat="0" applyAlignment="0" applyProtection="0"/>
    <xf numFmtId="0" fontId="55" fillId="70" borderId="24" applyNumberFormat="0" applyAlignment="0" applyProtection="0"/>
    <xf numFmtId="0" fontId="55" fillId="46" borderId="24" applyNumberFormat="0" applyAlignment="0" applyProtection="0"/>
    <xf numFmtId="0" fontId="55" fillId="70" borderId="24" applyNumberFormat="0" applyAlignment="0" applyProtection="0"/>
    <xf numFmtId="0" fontId="56" fillId="71" borderId="0" applyNumberFormat="0" applyBorder="0" applyAlignment="0" applyProtection="0"/>
    <xf numFmtId="3" fontId="20" fillId="37" borderId="1">
      <alignment horizontal="right"/>
    </xf>
    <xf numFmtId="0" fontId="57" fillId="72" borderId="25" applyNumberFormat="0" applyAlignment="0" applyProtection="0"/>
    <xf numFmtId="0" fontId="57" fillId="72" borderId="25" applyNumberFormat="0" applyAlignment="0" applyProtection="0"/>
    <xf numFmtId="0" fontId="33" fillId="11" borderId="21" applyNumberFormat="0" applyAlignment="0" applyProtection="0"/>
    <xf numFmtId="0" fontId="57" fillId="72" borderId="25" applyNumberFormat="0" applyAlignment="0" applyProtection="0"/>
    <xf numFmtId="0" fontId="57" fillId="72" borderId="25" applyNumberFormat="0" applyAlignment="0" applyProtection="0"/>
    <xf numFmtId="0" fontId="57" fillId="48" borderId="25" applyNumberFormat="0" applyAlignment="0" applyProtection="0"/>
    <xf numFmtId="0" fontId="57" fillId="48" borderId="25" applyNumberFormat="0" applyAlignment="0" applyProtection="0"/>
    <xf numFmtId="0" fontId="57" fillId="72" borderId="25" applyNumberFormat="0" applyAlignment="0" applyProtection="0"/>
    <xf numFmtId="0" fontId="57" fillId="48" borderId="25" applyNumberFormat="0" applyAlignment="0" applyProtection="0"/>
    <xf numFmtId="0" fontId="58" fillId="73" borderId="26" applyNumberFormat="0" applyAlignment="0" applyProtection="0"/>
    <xf numFmtId="0" fontId="59" fillId="73" borderId="26" applyNumberFormat="0" applyAlignment="0" applyProtection="0"/>
    <xf numFmtId="0" fontId="60" fillId="74" borderId="26" applyAlignment="0" applyProtection="0"/>
    <xf numFmtId="186" fontId="61" fillId="0" borderId="0"/>
    <xf numFmtId="0" fontId="62" fillId="75" borderId="27" applyProtection="0">
      <alignment horizontal="center" vertical="center"/>
    </xf>
    <xf numFmtId="1" fontId="63" fillId="0" borderId="28">
      <alignment vertical="top"/>
    </xf>
    <xf numFmtId="177" fontId="64" fillId="0" borderId="0" applyBorder="0">
      <alignment horizontal="right"/>
    </xf>
    <xf numFmtId="177" fontId="64" fillId="0" borderId="29" applyAlignment="0">
      <alignment horizontal="right"/>
    </xf>
    <xf numFmtId="178"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187"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8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8"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89" fontId="18" fillId="0" borderId="0" applyBorder="0">
      <alignment horizontal="right"/>
    </xf>
    <xf numFmtId="190" fontId="67"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80"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0"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91"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92" fontId="18" fillId="0" borderId="0" applyFill="0" applyBorder="0" applyAlignment="0" applyProtection="0"/>
    <xf numFmtId="192" fontId="18" fillId="0" borderId="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0" fontId="72" fillId="0" borderId="0"/>
    <xf numFmtId="180"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0" fillId="77" borderId="26" applyNumberFormat="0" applyAlignment="0" applyProtection="0"/>
    <xf numFmtId="0" fontId="60" fillId="77" borderId="26" applyNumberFormat="0" applyAlignment="0" applyProtection="0"/>
    <xf numFmtId="180" fontId="74" fillId="0" borderId="0" applyNumberFormat="0">
      <alignment horizontal="right"/>
    </xf>
    <xf numFmtId="180" fontId="74" fillId="0" borderId="0" applyNumberFormat="0">
      <alignment horizontal="right"/>
    </xf>
    <xf numFmtId="0" fontId="74" fillId="0" borderId="0" applyNumberFormat="0">
      <alignment horizontal="right"/>
    </xf>
    <xf numFmtId="180" fontId="75" fillId="0" borderId="0" applyNumberFormat="0" applyFill="0" applyBorder="0" applyProtection="0">
      <alignment horizontal="left"/>
    </xf>
    <xf numFmtId="180" fontId="75" fillId="0" borderId="0" applyNumberFormat="0" applyFill="0" applyBorder="0" applyProtection="0">
      <alignment horizontal="left"/>
    </xf>
    <xf numFmtId="0" fontId="75" fillId="0" borderId="0" applyNumberFormat="0" applyFill="0" applyBorder="0" applyProtection="0">
      <alignment horizontal="left"/>
    </xf>
    <xf numFmtId="180" fontId="76" fillId="0" borderId="0" applyNumberFormat="0" applyFill="0" applyBorder="0" applyProtection="0">
      <alignment horizontal="left"/>
    </xf>
    <xf numFmtId="180" fontId="76" fillId="0" borderId="0" applyNumberFormat="0" applyFill="0" applyBorder="0" applyProtection="0">
      <alignment horizontal="left"/>
    </xf>
    <xf numFmtId="0" fontId="76" fillId="0" borderId="0" applyNumberFormat="0" applyFill="0" applyBorder="0" applyProtection="0">
      <alignment horizontal="left"/>
    </xf>
    <xf numFmtId="195" fontId="77" fillId="0" borderId="0"/>
    <xf numFmtId="196" fontId="78"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0" fontId="46" fillId="65" borderId="30">
      <alignment horizontal="left" vertical="center"/>
    </xf>
    <xf numFmtId="180" fontId="46" fillId="65" borderId="30">
      <alignment horizontal="left" vertical="center"/>
    </xf>
    <xf numFmtId="0" fontId="46" fillId="65" borderId="30">
      <alignment horizontal="left" vertical="center"/>
    </xf>
    <xf numFmtId="0" fontId="79" fillId="0" borderId="0" applyFill="0" applyBorder="0" applyAlignment="0" applyProtection="0"/>
    <xf numFmtId="0" fontId="80" fillId="0" borderId="0" applyNumberFormat="0" applyBorder="0" applyProtection="0">
      <alignment horizontal="left" vertical="center" indent="1"/>
    </xf>
    <xf numFmtId="0" fontId="81" fillId="0" borderId="0" applyFill="0" applyBorder="0" applyAlignment="0">
      <alignment horizontal="left"/>
    </xf>
    <xf numFmtId="197" fontId="82" fillId="0" borderId="0" applyFill="0" applyBorder="0" applyAlignment="0" applyProtection="0">
      <alignment horizontal="right"/>
    </xf>
    <xf numFmtId="198" fontId="18" fillId="78" borderId="31"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6" fontId="18" fillId="0" borderId="0" applyFill="0" applyBorder="0" applyAlignment="0" applyProtection="0"/>
    <xf numFmtId="180" fontId="18" fillId="0" borderId="29"/>
    <xf numFmtId="0" fontId="18" fillId="79" borderId="0">
      <alignment horizontal="center"/>
    </xf>
    <xf numFmtId="0" fontId="83" fillId="0" borderId="0" applyFill="0" applyBorder="0">
      <alignment horizontal="left" vertical="center"/>
    </xf>
    <xf numFmtId="0" fontId="84" fillId="80" borderId="5" applyAlignment="0"/>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200" fontId="85" fillId="65" borderId="0" applyFill="0" applyBorder="0" applyAlignment="0" applyProtection="0">
      <alignment horizontal="right"/>
      <protection locked="0"/>
    </xf>
    <xf numFmtId="201" fontId="40" fillId="0" borderId="0" applyFont="0" applyFill="0" applyBorder="0" applyAlignment="0" applyProtection="0"/>
    <xf numFmtId="201" fontId="41" fillId="0" borderId="0" applyFont="0" applyFill="0" applyBorder="0" applyAlignment="0" applyProtection="0"/>
    <xf numFmtId="201" fontId="40" fillId="0" borderId="0" applyFont="0" applyFill="0" applyBorder="0" applyAlignment="0" applyProtection="0"/>
    <xf numFmtId="201" fontId="40" fillId="0" borderId="0" applyFont="0" applyFill="0" applyBorder="0" applyAlignment="0" applyProtection="0"/>
    <xf numFmtId="200" fontId="85" fillId="65" borderId="0" applyFill="0" applyBorder="0" applyAlignment="0" applyProtection="0">
      <alignment horizontal="right"/>
      <protection locked="0"/>
    </xf>
    <xf numFmtId="201" fontId="40" fillId="0" borderId="0" applyFon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180" fontId="88" fillId="72" borderId="0" applyNumberFormat="0" applyFont="0" applyBorder="0" applyAlignment="0" applyProtection="0"/>
    <xf numFmtId="180" fontId="88" fillId="72" borderId="0" applyNumberFormat="0" applyFont="0" applyBorder="0" applyAlignment="0" applyProtection="0"/>
    <xf numFmtId="0" fontId="88" fillId="72" borderId="0" applyNumberFormat="0" applyFont="0" applyBorder="0" applyAlignment="0" applyProtection="0"/>
    <xf numFmtId="180" fontId="89" fillId="0" borderId="0" applyNumberFormat="0" applyFill="0" applyBorder="0" applyAlignment="0" applyProtection="0"/>
    <xf numFmtId="180" fontId="89" fillId="0" borderId="0" applyNumberFormat="0" applyFill="0" applyBorder="0" applyAlignment="0" applyProtection="0"/>
    <xf numFmtId="0" fontId="89" fillId="0" borderId="0" applyNumberFormat="0" applyFill="0" applyBorder="0" applyAlignment="0" applyProtection="0"/>
    <xf numFmtId="202" fontId="90" fillId="0" borderId="0" applyFill="0" applyBorder="0"/>
    <xf numFmtId="15" fontId="38" fillId="0" borderId="0" applyFill="0" applyBorder="0" applyProtection="0">
      <alignment horizontal="center"/>
    </xf>
    <xf numFmtId="180" fontId="88" fillId="40" borderId="0" applyNumberFormat="0" applyFont="0" applyBorder="0" applyAlignment="0" applyProtection="0"/>
    <xf numFmtId="180" fontId="88" fillId="40" borderId="0" applyNumberFormat="0" applyFont="0" applyBorder="0" applyAlignment="0" applyProtection="0"/>
    <xf numFmtId="0" fontId="88" fillId="40" borderId="0" applyNumberFormat="0" applyFont="0" applyBorder="0"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4" fontId="92" fillId="0" borderId="0" applyNumberFormat="0" applyFill="0" applyBorder="0" applyAlignment="0" applyProtection="0"/>
    <xf numFmtId="204" fontId="93" fillId="0" borderId="0" applyNumberFormat="0" applyFill="0" applyBorder="0" applyAlignment="0" applyProtection="0"/>
    <xf numFmtId="15" fontId="44" fillId="43" borderId="32">
      <alignment horizontal="center"/>
      <protection locked="0"/>
    </xf>
    <xf numFmtId="205" fontId="44" fillId="43" borderId="32" applyAlignment="0">
      <protection locked="0"/>
    </xf>
    <xf numFmtId="204" fontId="44" fillId="43" borderId="32" applyAlignment="0">
      <protection locked="0"/>
    </xf>
    <xf numFmtId="204" fontId="38" fillId="0" borderId="0" applyFill="0" applyBorder="0" applyAlignment="0" applyProtection="0"/>
    <xf numFmtId="205" fontId="38" fillId="0" borderId="0" applyFill="0" applyBorder="0" applyAlignment="0" applyProtection="0"/>
    <xf numFmtId="206" fontId="38" fillId="0" borderId="0" applyFill="0" applyBorder="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49" borderId="0" applyNumberFormat="0" applyFont="0" applyBorder="0" applyAlignment="0" applyProtection="0"/>
    <xf numFmtId="180" fontId="88" fillId="49" borderId="0" applyNumberFormat="0" applyFont="0" applyBorder="0" applyAlignment="0" applyProtection="0"/>
    <xf numFmtId="0" fontId="88" fillId="49" borderId="0" applyNumberFormat="0" applyFont="0" applyBorder="0" applyAlignment="0" applyProtection="0"/>
    <xf numFmtId="1" fontId="94" fillId="81" borderId="13" applyNumberFormat="0" applyBorder="0" applyAlignment="0">
      <alignment horizontal="centerContinuous" vertical="center"/>
      <protection locked="0"/>
    </xf>
    <xf numFmtId="207" fontId="18" fillId="0" borderId="0"/>
    <xf numFmtId="208" fontId="95" fillId="0" borderId="0" applyFill="0" applyBorder="0" applyAlignment="0">
      <alignment horizontal="center" vertical="center"/>
    </xf>
    <xf numFmtId="180" fontId="18" fillId="82" borderId="0" applyNumberFormat="0" applyFont="0" applyAlignment="0"/>
    <xf numFmtId="0" fontId="18" fillId="82" borderId="0" applyNumberFormat="0" applyFont="0" applyAlignment="0"/>
    <xf numFmtId="180" fontId="18" fillId="82" borderId="0" applyNumberFormat="0" applyFont="0" applyAlignment="0"/>
    <xf numFmtId="180" fontId="18" fillId="82" borderId="0" applyNumberFormat="0" applyFont="0" applyAlignment="0"/>
    <xf numFmtId="194" fontId="18" fillId="82" borderId="0" applyNumberFormat="0" applyFont="0" applyAlignment="0"/>
    <xf numFmtId="196" fontId="77" fillId="0" borderId="0"/>
    <xf numFmtId="0" fontId="69" fillId="69" borderId="26" applyAlignment="0" applyProtection="0"/>
    <xf numFmtId="0" fontId="60" fillId="69" borderId="26" applyNumberFormat="0" applyAlignment="0" applyProtection="0"/>
    <xf numFmtId="209" fontId="96" fillId="83" borderId="0" applyBorder="0">
      <protection locked="0"/>
    </xf>
    <xf numFmtId="210" fontId="77" fillId="0" borderId="0" applyFill="0" applyBorder="0">
      <alignment horizontal="right"/>
    </xf>
    <xf numFmtId="210" fontId="77" fillId="0" borderId="0" applyFill="0" applyBorder="0">
      <alignment horizontal="right"/>
    </xf>
    <xf numFmtId="210" fontId="77" fillId="0" borderId="0" applyFill="0" applyBorder="0">
      <alignment horizontal="right"/>
    </xf>
    <xf numFmtId="49" fontId="77" fillId="0" borderId="0" applyFill="0" applyBorder="0"/>
    <xf numFmtId="49" fontId="77" fillId="0" borderId="0" applyFill="0" applyBorder="0"/>
    <xf numFmtId="49" fontId="77" fillId="0" borderId="0" applyFill="0" applyBorder="0"/>
    <xf numFmtId="49" fontId="97" fillId="0" borderId="0" applyFill="0" applyBorder="0">
      <alignment horizontal="right" vertical="center"/>
    </xf>
    <xf numFmtId="211" fontId="18" fillId="0" borderId="0"/>
    <xf numFmtId="211" fontId="18" fillId="0" borderId="0"/>
    <xf numFmtId="211" fontId="18" fillId="0" borderId="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0" fontId="98" fillId="42" borderId="0" applyNumberFormat="0" applyBorder="0" applyAlignment="0" applyProtection="0"/>
    <xf numFmtId="0" fontId="98" fillId="42" borderId="0" applyNumberFormat="0" applyBorder="0" applyAlignment="0" applyProtection="0"/>
    <xf numFmtId="0" fontId="26" fillId="7" borderId="0" applyNumberFormat="0" applyBorder="0" applyAlignment="0" applyProtection="0"/>
    <xf numFmtId="0" fontId="98" fillId="42" borderId="0" applyNumberFormat="0" applyBorder="0" applyAlignment="0" applyProtection="0"/>
    <xf numFmtId="0" fontId="98" fillId="42" borderId="0" applyNumberFormat="0" applyBorder="0" applyAlignment="0" applyProtection="0"/>
    <xf numFmtId="0" fontId="99" fillId="0" borderId="0" applyNumberFormat="0" applyFill="0" applyBorder="0" applyProtection="0">
      <alignment horizontal="center" vertical="center"/>
    </xf>
    <xf numFmtId="0" fontId="100" fillId="84" borderId="0" applyNumberFormat="0" applyBorder="0" applyProtection="0">
      <alignment horizontal="left" vertical="center" indent="1"/>
    </xf>
    <xf numFmtId="212" fontId="101" fillId="0" borderId="0">
      <alignment horizontal="center"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4" fillId="0" borderId="0"/>
    <xf numFmtId="0" fontId="84" fillId="0" borderId="0"/>
    <xf numFmtId="0" fontId="84" fillId="0" borderId="0"/>
    <xf numFmtId="180" fontId="20" fillId="0" borderId="7" applyNumberFormat="0">
      <alignment horizontal="center" wrapText="1"/>
    </xf>
    <xf numFmtId="0" fontId="102" fillId="0" borderId="36" applyNumberFormat="0" applyFill="0" applyAlignment="0" applyProtection="0"/>
    <xf numFmtId="0" fontId="102" fillId="0" borderId="36" applyNumberFormat="0" applyFill="0" applyAlignment="0" applyProtection="0"/>
    <xf numFmtId="0" fontId="23" fillId="0" borderId="15"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194"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0" fontId="104" fillId="67" borderId="0" applyNumberFormat="0" applyBorder="0" applyAlignment="0">
      <protection hidden="1"/>
    </xf>
    <xf numFmtId="0" fontId="105" fillId="0" borderId="38" applyNumberFormat="0" applyFill="0" applyAlignment="0" applyProtection="0"/>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24" fillId="0" borderId="16"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94" fontId="107" fillId="68" borderId="0">
      <alignment horizontal="left"/>
    </xf>
    <xf numFmtId="180" fontId="107" fillId="68" borderId="0">
      <alignment horizontal="left"/>
    </xf>
    <xf numFmtId="180" fontId="108" fillId="0" borderId="39" applyNumberFormat="0" applyFill="0" applyAlignment="0" applyProtection="0"/>
    <xf numFmtId="0" fontId="106" fillId="0" borderId="39" applyNumberFormat="0" applyFill="0" applyAlignment="0" applyProtection="0"/>
    <xf numFmtId="0" fontId="105" fillId="0" borderId="38" applyNumberFormat="0" applyFill="0" applyAlignment="0" applyProtection="0"/>
    <xf numFmtId="0" fontId="108" fillId="0" borderId="39" applyNumberFormat="0" applyFill="0" applyAlignment="0" applyProtection="0"/>
    <xf numFmtId="194" fontId="108" fillId="0" borderId="39" applyNumberFormat="0" applyFill="0" applyAlignment="0" applyProtection="0"/>
    <xf numFmtId="194" fontId="107" fillId="68" borderId="0">
      <alignment horizontal="left"/>
    </xf>
    <xf numFmtId="180" fontId="107" fillId="68" borderId="0">
      <alignment horizontal="left"/>
    </xf>
    <xf numFmtId="194" fontId="107" fillId="68" borderId="0">
      <alignment horizontal="left"/>
    </xf>
    <xf numFmtId="180" fontId="107" fillId="68" borderId="0">
      <alignment horizontal="left"/>
    </xf>
    <xf numFmtId="180" fontId="107" fillId="68" borderId="0">
      <alignment horizontal="left"/>
    </xf>
    <xf numFmtId="0" fontId="109" fillId="0" borderId="39" applyNumberFormat="0" applyFill="0" applyAlignment="0" applyProtection="0"/>
    <xf numFmtId="0" fontId="110" fillId="0" borderId="16" applyNumberFormat="0" applyFill="0" applyAlignment="0" applyProtection="0"/>
    <xf numFmtId="0" fontId="109" fillId="0" borderId="39" applyNumberFormat="0" applyFill="0" applyAlignment="0" applyProtection="0"/>
    <xf numFmtId="0" fontId="106" fillId="0" borderId="39" applyNumberFormat="0" applyFill="0" applyAlignment="0" applyProtection="0"/>
    <xf numFmtId="0" fontId="111" fillId="0" borderId="40" applyNumberFormat="0" applyFill="0" applyAlignment="0" applyProtection="0"/>
    <xf numFmtId="0" fontId="112" fillId="75" borderId="41" applyNumberFormat="0" applyAlignment="0" applyProtection="0"/>
    <xf numFmtId="0" fontId="111" fillId="0" borderId="40" applyNumberFormat="0" applyFill="0" applyAlignment="0" applyProtection="0"/>
    <xf numFmtId="0" fontId="112" fillId="75" borderId="41" applyNumberFormat="0" applyAlignment="0" applyProtection="0"/>
    <xf numFmtId="0" fontId="25" fillId="0" borderId="17"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1" fillId="0" borderId="0" applyNumberFormat="0" applyFill="0" applyBorder="0" applyAlignment="0" applyProtection="0"/>
    <xf numFmtId="0" fontId="112" fillId="75" borderId="43" applyNumberFormat="0" applyAlignment="0" applyProtection="0"/>
    <xf numFmtId="0" fontId="111" fillId="0" borderId="0" applyNumberFormat="0" applyFill="0" applyBorder="0" applyAlignment="0" applyProtection="0"/>
    <xf numFmtId="0" fontId="112" fillId="75" borderId="43" applyNumberFormat="0" applyAlignment="0" applyProtection="0"/>
    <xf numFmtId="0" fontId="25"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180"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114" fillId="80" borderId="44">
      <alignment horizontal="left" vertical="center"/>
    </xf>
    <xf numFmtId="0" fontId="20" fillId="0" borderId="0"/>
    <xf numFmtId="0" fontId="115" fillId="0" borderId="0"/>
    <xf numFmtId="180" fontId="116" fillId="0" borderId="0" applyNumberFormat="0" applyFill="0" applyBorder="0" applyAlignment="0" applyProtection="0"/>
    <xf numFmtId="180" fontId="116" fillId="0" borderId="0" applyNumberFormat="0" applyFill="0" applyBorder="0" applyAlignment="0" applyProtection="0"/>
    <xf numFmtId="0" fontId="116" fillId="0" borderId="0" applyNumberFormat="0" applyFill="0" applyBorder="0" applyAlignment="0" applyProtection="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0" fontId="117"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180" fontId="120" fillId="65" borderId="0" applyNumberFormat="0" applyFill="0" applyBorder="0" applyAlignment="0" applyProtection="0">
      <alignment horizontal="left" vertical="center"/>
    </xf>
    <xf numFmtId="180" fontId="120" fillId="65" borderId="0" applyNumberFormat="0" applyFill="0" applyBorder="0" applyAlignment="0" applyProtection="0">
      <alignment horizontal="left" vertical="center"/>
    </xf>
    <xf numFmtId="0" fontId="120" fillId="65" borderId="0" applyNumberFormat="0" applyFill="0" applyBorder="0" applyAlignment="0" applyProtection="0">
      <alignment horizontal="left" vertical="center"/>
    </xf>
    <xf numFmtId="180" fontId="121" fillId="85" borderId="0" applyNumberFormat="0" applyFill="0" applyBorder="0" applyAlignment="0" applyProtection="0">
      <alignment vertical="top"/>
    </xf>
    <xf numFmtId="180" fontId="121" fillId="85" borderId="0" applyNumberFormat="0" applyFill="0" applyBorder="0" applyAlignment="0" applyProtection="0">
      <alignment vertical="top"/>
    </xf>
    <xf numFmtId="0" fontId="121" fillId="85" borderId="0" applyNumberFormat="0" applyFill="0" applyBorder="0" applyAlignment="0" applyProtection="0">
      <alignment vertical="top"/>
    </xf>
    <xf numFmtId="164" fontId="122" fillId="80" borderId="4" applyNumberFormat="0" applyFont="0" applyBorder="0" applyAlignment="0" applyProtection="0">
      <alignment horizontal="right"/>
    </xf>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80" fontId="123" fillId="43" borderId="45" applyNumberFormat="0" applyAlignment="0"/>
    <xf numFmtId="0" fontId="29" fillId="9" borderId="18" applyNumberFormat="0" applyAlignment="0" applyProtection="0"/>
    <xf numFmtId="0" fontId="123" fillId="43" borderId="45" applyNumberFormat="0" applyAlignment="0"/>
    <xf numFmtId="0" fontId="126" fillId="41" borderId="24" applyNumberFormat="0" applyAlignment="0" applyProtection="0"/>
    <xf numFmtId="0" fontId="123" fillId="43" borderId="45" applyNumberFormat="0" applyAlignment="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5" fillId="41" borderId="24" applyNumberFormat="0" applyAlignment="0" applyProtection="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0" fontId="125"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 fontId="75" fillId="0" borderId="0" applyFill="0" applyBorder="0" applyAlignment="0" applyProtection="0">
      <alignment horizontal="right"/>
    </xf>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4" fontId="46" fillId="0" borderId="0" applyBorder="0">
      <alignment horizontal="right" vertical="center"/>
    </xf>
    <xf numFmtId="213" fontId="18" fillId="86" borderId="32"/>
    <xf numFmtId="1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204" fontId="44" fillId="43" borderId="32" applyAlignment="0">
      <protection locked="0"/>
    </xf>
    <xf numFmtId="204" fontId="44" fillId="43" borderId="32" applyNumberFormat="0" applyAlignment="0">
      <protection locked="0"/>
    </xf>
    <xf numFmtId="204" fontId="44" fillId="43" borderId="32" applyAlignment="0">
      <protection locked="0"/>
    </xf>
    <xf numFmtId="0" fontId="70" fillId="87" borderId="0" applyNumberFormat="0" applyAlignment="0" applyProtection="0"/>
    <xf numFmtId="0" fontId="127" fillId="0" borderId="0">
      <alignment horizontal="left"/>
    </xf>
    <xf numFmtId="0" fontId="127" fillId="0" borderId="0">
      <alignment horizontal="left"/>
    </xf>
    <xf numFmtId="0" fontId="127" fillId="0" borderId="0">
      <alignment horizontal="left"/>
    </xf>
    <xf numFmtId="0" fontId="128" fillId="0" borderId="0">
      <alignment horizontal="left" indent="1"/>
    </xf>
    <xf numFmtId="0" fontId="40" fillId="88" borderId="0" applyNumberFormat="0" applyAlignment="0" applyProtection="0"/>
    <xf numFmtId="0" fontId="129" fillId="0" borderId="46" applyNumberFormat="0" applyFill="0" applyAlignment="0" applyProtection="0"/>
    <xf numFmtId="0" fontId="129" fillId="0" borderId="46" applyNumberFormat="0" applyFill="0" applyAlignment="0" applyProtection="0"/>
    <xf numFmtId="0" fontId="32" fillId="0" borderId="20" applyNumberFormat="0" applyFill="0" applyAlignment="0" applyProtection="0"/>
    <xf numFmtId="0" fontId="129" fillId="0" borderId="46" applyNumberFormat="0" applyFill="0" applyAlignment="0" applyProtection="0"/>
    <xf numFmtId="0" fontId="129" fillId="0" borderId="46" applyNumberFormat="0" applyFill="0" applyAlignment="0" applyProtection="0"/>
    <xf numFmtId="180" fontId="130" fillId="89" borderId="47" applyNumberFormat="0" applyBorder="0" applyAlignment="0">
      <alignment horizontal="center" wrapText="1"/>
    </xf>
    <xf numFmtId="180" fontId="130" fillId="89" borderId="48" applyNumberFormat="0" applyBorder="0" applyAlignment="0">
      <alignment horizontal="center" vertical="top" wrapText="1"/>
    </xf>
    <xf numFmtId="0" fontId="130" fillId="89" borderId="48" applyNumberFormat="0" applyBorder="0" applyAlignment="0">
      <alignment horizontal="center" vertical="top" wrapText="1"/>
    </xf>
    <xf numFmtId="0" fontId="70" fillId="90" borderId="0" applyNumberFormat="0" applyAlignment="0" applyProtection="0"/>
    <xf numFmtId="0" fontId="131" fillId="91" borderId="0" applyNumberFormat="0" applyAlignment="0" applyProtection="0"/>
    <xf numFmtId="1" fontId="130" fillId="92" borderId="49" applyNumberFormat="0" applyAlignment="0">
      <alignment horizontal="center" wrapText="1"/>
    </xf>
    <xf numFmtId="214" fontId="18" fillId="0" borderId="0" applyFont="0" applyFill="0" applyBorder="0" applyAlignment="0" applyProtection="0"/>
    <xf numFmtId="214" fontId="18" fillId="0" borderId="0" applyFont="0" applyFill="0" applyBorder="0" applyAlignment="0" applyProtection="0"/>
    <xf numFmtId="214" fontId="18" fillId="0" borderId="0" applyFont="0" applyFill="0" applyBorder="0" applyAlignment="0" applyProtection="0"/>
    <xf numFmtId="180" fontId="132" fillId="0" borderId="0" applyNumberFormat="0" applyBorder="0" applyAlignment="0" applyProtection="0"/>
    <xf numFmtId="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3" fillId="0" borderId="0" applyNumberFormat="0" applyBorder="0" applyAlignment="0" applyProtection="0"/>
    <xf numFmtId="0" fontId="132" fillId="0" borderId="0" applyNumberFormat="0" applyBorder="0" applyAlignment="0" applyProtection="0"/>
    <xf numFmtId="0" fontId="133" fillId="0" borderId="0" applyNumberFormat="0" applyBorder="0" applyAlignment="0" applyProtection="0"/>
    <xf numFmtId="38" fontId="42" fillId="0" borderId="0" applyFont="0" applyFill="0" applyBorder="0" applyAlignment="0" applyProtection="0"/>
    <xf numFmtId="40" fontId="42" fillId="0" borderId="0" applyFont="0" applyFill="0" applyBorder="0" applyAlignment="0" applyProtection="0"/>
    <xf numFmtId="215" fontId="42" fillId="0" borderId="0" applyFont="0" applyFill="0" applyBorder="0" applyAlignment="0" applyProtection="0"/>
    <xf numFmtId="215" fontId="42" fillId="0" borderId="0" applyFont="0" applyFill="0" applyBorder="0" applyAlignment="0" applyProtection="0"/>
    <xf numFmtId="216" fontId="77" fillId="78" borderId="0">
      <alignment horizontal="center"/>
    </xf>
    <xf numFmtId="180" fontId="134" fillId="37" borderId="29" applyNumberFormat="0" applyFill="0" applyBorder="0" applyAlignment="0" applyProtection="0">
      <alignment horizontal="left"/>
    </xf>
    <xf numFmtId="0" fontId="135" fillId="43" borderId="0" applyNumberFormat="0" applyBorder="0" applyAlignment="0" applyProtection="0"/>
    <xf numFmtId="0" fontId="135" fillId="43" borderId="0" applyNumberFormat="0" applyBorder="0" applyAlignment="0" applyProtection="0"/>
    <xf numFmtId="0" fontId="28" fillId="8" borderId="0" applyNumberFormat="0" applyBorder="0" applyAlignment="0" applyProtection="0"/>
    <xf numFmtId="0" fontId="135" fillId="43" borderId="0" applyNumberFormat="0" applyBorder="0" applyAlignment="0" applyProtection="0"/>
    <xf numFmtId="0" fontId="135" fillId="43" borderId="0" applyNumberFormat="0" applyBorder="0" applyAlignment="0" applyProtection="0"/>
    <xf numFmtId="180" fontId="18" fillId="0" borderId="0" applyNumberFormat="0" applyFont="0" applyBorder="0" applyAlignment="0" applyProtection="0"/>
    <xf numFmtId="180" fontId="18" fillId="0" borderId="0" applyNumberFormat="0" applyFont="0" applyBorder="0" applyAlignment="0" applyProtection="0"/>
    <xf numFmtId="0" fontId="18" fillId="0" borderId="0" applyNumberFormat="0" applyFont="0" applyBorder="0" applyAlignment="0" applyProtection="0"/>
    <xf numFmtId="217" fontId="136" fillId="0" borderId="0"/>
    <xf numFmtId="218" fontId="77" fillId="0" borderId="0"/>
    <xf numFmtId="219" fontId="77" fillId="0" borderId="0"/>
    <xf numFmtId="220" fontId="77" fillId="0" borderId="0"/>
    <xf numFmtId="0" fontId="18" fillId="0" borderId="0"/>
    <xf numFmtId="194" fontId="18" fillId="0" borderId="0" applyProtection="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18" fillId="0" borderId="0"/>
    <xf numFmtId="0" fontId="18" fillId="0" borderId="0"/>
    <xf numFmtId="180" fontId="18" fillId="0" borderId="0"/>
    <xf numFmtId="0" fontId="42" fillId="0" borderId="0"/>
    <xf numFmtId="0" fontId="18" fillId="0" borderId="0"/>
    <xf numFmtId="0" fontId="137" fillId="0" borderId="0"/>
    <xf numFmtId="180" fontId="18" fillId="0" borderId="0"/>
    <xf numFmtId="0" fontId="77" fillId="0" borderId="0"/>
    <xf numFmtId="0" fontId="42" fillId="0" borderId="0"/>
    <xf numFmtId="0" fontId="70" fillId="0" borderId="0"/>
    <xf numFmtId="0" fontId="137" fillId="0" borderId="0"/>
    <xf numFmtId="0" fontId="70" fillId="0" borderId="0"/>
    <xf numFmtId="0" fontId="70" fillId="0" borderId="0"/>
    <xf numFmtId="194"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220" fontId="77" fillId="0" borderId="0"/>
    <xf numFmtId="0" fontId="18" fillId="0" borderId="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0" fontId="18" fillId="0" borderId="0"/>
    <xf numFmtId="0" fontId="71" fillId="0" borderId="0"/>
    <xf numFmtId="0" fontId="18" fillId="0" borderId="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0" fontId="18" fillId="0" borderId="0"/>
    <xf numFmtId="220" fontId="77" fillId="0" borderId="0"/>
    <xf numFmtId="0" fontId="18" fillId="0" borderId="0"/>
    <xf numFmtId="0" fontId="18" fillId="0" borderId="0"/>
    <xf numFmtId="0" fontId="138" fillId="0" borderId="0"/>
    <xf numFmtId="0" fontId="138" fillId="0" borderId="0"/>
    <xf numFmtId="0" fontId="37" fillId="0" borderId="0"/>
    <xf numFmtId="0" fontId="13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0" borderId="0"/>
    <xf numFmtId="0" fontId="15" fillId="0" borderId="0"/>
    <xf numFmtId="0" fontId="18" fillId="0" borderId="0"/>
    <xf numFmtId="0" fontId="42" fillId="0" borderId="0"/>
    <xf numFmtId="220" fontId="77" fillId="0" borderId="0"/>
    <xf numFmtId="0" fontId="68" fillId="0" borderId="0"/>
    <xf numFmtId="0" fontId="18" fillId="0" borderId="0"/>
    <xf numFmtId="0" fontId="6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221" fontId="38" fillId="0" borderId="0"/>
    <xf numFmtId="0" fontId="18" fillId="0" borderId="0"/>
    <xf numFmtId="0" fontId="18" fillId="0" borderId="0"/>
    <xf numFmtId="0" fontId="37" fillId="0" borderId="0"/>
    <xf numFmtId="0" fontId="18" fillId="0" borderId="0"/>
    <xf numFmtId="0" fontId="38" fillId="0" borderId="0"/>
    <xf numFmtId="0" fontId="18" fillId="0" borderId="0"/>
    <xf numFmtId="0" fontId="18" fillId="0" borderId="0"/>
    <xf numFmtId="0" fontId="15" fillId="0" borderId="0"/>
    <xf numFmtId="0" fontId="18" fillId="0" borderId="0"/>
    <xf numFmtId="0" fontId="18" fillId="0" borderId="0"/>
    <xf numFmtId="0" fontId="71" fillId="0" borderId="0"/>
    <xf numFmtId="0" fontId="18" fillId="0" borderId="0"/>
    <xf numFmtId="0" fontId="38" fillId="0" borderId="0"/>
    <xf numFmtId="0" fontId="18" fillId="0" borderId="0"/>
    <xf numFmtId="0" fontId="18" fillId="0" borderId="0"/>
    <xf numFmtId="0" fontId="68" fillId="0" borderId="0"/>
    <xf numFmtId="0" fontId="18" fillId="0" borderId="0"/>
    <xf numFmtId="0" fontId="18" fillId="0" borderId="0"/>
    <xf numFmtId="0" fontId="18" fillId="0" borderId="0"/>
    <xf numFmtId="0" fontId="71" fillId="0" borderId="0"/>
    <xf numFmtId="0" fontId="18" fillId="0" borderId="0"/>
    <xf numFmtId="0"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194"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4" fontId="46" fillId="0" borderId="1" applyFill="0" applyBorder="0" applyProtection="0">
      <alignment horizontal="right" vertical="center"/>
    </xf>
    <xf numFmtId="4" fontId="46" fillId="0" borderId="1" applyFill="0" applyBorder="0" applyProtection="0">
      <alignment horizontal="right" vertical="center"/>
    </xf>
    <xf numFmtId="180" fontId="139" fillId="0" borderId="0" applyNumberFormat="0" applyFill="0" applyBorder="0" applyProtection="0">
      <alignment horizontal="left" vertical="center"/>
    </xf>
    <xf numFmtId="180" fontId="139" fillId="0" borderId="0" applyNumberFormat="0" applyFill="0" applyBorder="0" applyProtection="0">
      <alignment horizontal="left" vertical="center"/>
    </xf>
    <xf numFmtId="0" fontId="139" fillId="0" borderId="0" applyNumberFormat="0" applyFill="0" applyBorder="0" applyProtection="0">
      <alignment horizontal="left" vertical="center"/>
    </xf>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18" fillId="93" borderId="0" applyNumberFormat="0" applyFont="0" applyBorder="0" applyAlignment="0" applyProtection="0"/>
    <xf numFmtId="180" fontId="18" fillId="93" borderId="0" applyNumberFormat="0" applyFont="0" applyBorder="0" applyAlignment="0" applyProtection="0"/>
    <xf numFmtId="0" fontId="18" fillId="93" borderId="0" applyNumberFormat="0" applyFont="0" applyBorder="0" applyAlignment="0" applyProtection="0"/>
    <xf numFmtId="0" fontId="41"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54" borderId="26" applyNumberFormat="0" applyFont="0" applyAlignment="0" applyProtection="0"/>
    <xf numFmtId="0" fontId="18" fillId="0" borderId="0"/>
    <xf numFmtId="0" fontId="18" fillId="54" borderId="26" applyNumberFormat="0" applyFont="0" applyAlignment="0" applyProtection="0"/>
    <xf numFmtId="0" fontId="18" fillId="54" borderId="26" applyNumberFormat="0" applyFont="0" applyAlignment="0" applyProtection="0"/>
    <xf numFmtId="0" fontId="77" fillId="43" borderId="50" applyNumberFormat="0" applyFont="0" applyAlignment="0" applyProtection="0"/>
    <xf numFmtId="0" fontId="18" fillId="0" borderId="0"/>
    <xf numFmtId="180" fontId="18" fillId="12" borderId="22" applyNumberFormat="0" applyFont="0" applyAlignment="0" applyProtection="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0" fontId="18" fillId="0" borderId="0"/>
    <xf numFmtId="0" fontId="18" fillId="0" borderId="0"/>
    <xf numFmtId="0" fontId="77" fillId="43" borderId="50" applyNumberFormat="0" applyFont="0" applyAlignment="0" applyProtection="0"/>
    <xf numFmtId="0" fontId="18" fillId="0" borderId="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5" fillId="12" borderId="22" applyNumberFormat="0" applyFont="0" applyAlignment="0" applyProtection="0"/>
    <xf numFmtId="0" fontId="77" fillId="43" borderId="50" applyNumberFormat="0" applyFont="0" applyAlignment="0" applyProtection="0"/>
    <xf numFmtId="0" fontId="37"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77" fillId="43" borderId="50"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18" fillId="0" borderId="0"/>
    <xf numFmtId="0" fontId="140" fillId="0" borderId="4"/>
    <xf numFmtId="222" fontId="18" fillId="0" borderId="0" applyFont="0" applyFill="0" applyBorder="0" applyAlignment="0" applyProtection="0"/>
    <xf numFmtId="191" fontId="18" fillId="0" borderId="0" applyFont="0" applyFill="0" applyBorder="0" applyAlignment="0" applyProtection="0"/>
    <xf numFmtId="223" fontId="18" fillId="0" borderId="0" applyFont="0" applyFill="0" applyBorder="0" applyAlignment="0" applyProtection="0"/>
    <xf numFmtId="0" fontId="141" fillId="46" borderId="51" applyNumberFormat="0" applyAlignment="0" applyProtection="0"/>
    <xf numFmtId="0" fontId="141" fillId="46" borderId="51" applyNumberFormat="0" applyAlignment="0" applyProtection="0"/>
    <xf numFmtId="0" fontId="18" fillId="0" borderId="0"/>
    <xf numFmtId="0" fontId="30" fillId="10" borderId="19" applyNumberFormat="0" applyAlignment="0" applyProtection="0"/>
    <xf numFmtId="0" fontId="141" fillId="70" borderId="51" applyNumberFormat="0" applyAlignment="0" applyProtection="0"/>
    <xf numFmtId="0" fontId="18" fillId="0" borderId="0"/>
    <xf numFmtId="0" fontId="141" fillId="46"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60" fillId="87" borderId="35" applyNumberFormat="0" applyAlignment="0" applyProtection="0"/>
    <xf numFmtId="224" fontId="18" fillId="0" borderId="0" applyFont="0" applyFill="0" applyBorder="0" applyAlignment="0" applyProtection="0"/>
    <xf numFmtId="224" fontId="18" fillId="0" borderId="0" applyFont="0" applyFill="0" applyBorder="0" applyAlignment="0" applyProtection="0"/>
    <xf numFmtId="225" fontId="18" fillId="0" borderId="0" applyFont="0" applyFill="0" applyBorder="0" applyAlignment="0" applyProtection="0"/>
    <xf numFmtId="225"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10" fontId="18" fillId="0" borderId="0" applyFont="0" applyFill="0" applyBorder="0" applyAlignment="0" applyProtection="0"/>
    <xf numFmtId="0" fontId="18" fillId="0" borderId="0"/>
    <xf numFmtId="0" fontId="18" fillId="0" borderId="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88" fillId="0" borderId="0" applyFont="0" applyFill="0" applyBorder="0" applyAlignment="0" applyProtection="0"/>
    <xf numFmtId="9"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2"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43" fillId="67" borderId="0"/>
    <xf numFmtId="0" fontId="18" fillId="0" borderId="0"/>
    <xf numFmtId="0" fontId="18" fillId="0" borderId="0"/>
    <xf numFmtId="2" fontId="144" fillId="67" borderId="0">
      <alignment horizontal="center"/>
    </xf>
    <xf numFmtId="0" fontId="18" fillId="0" borderId="0"/>
    <xf numFmtId="0" fontId="18" fillId="0" borderId="0"/>
    <xf numFmtId="2" fontId="77" fillId="94" borderId="0">
      <protection locked="0"/>
    </xf>
    <xf numFmtId="0" fontId="18" fillId="0" borderId="0"/>
    <xf numFmtId="0" fontId="18" fillId="0" borderId="0"/>
    <xf numFmtId="1" fontId="77" fillId="80" borderId="0"/>
    <xf numFmtId="0" fontId="70" fillId="95" borderId="0" applyNumberFormat="0" applyAlignment="0" applyProtection="0"/>
    <xf numFmtId="0" fontId="18" fillId="0" borderId="0"/>
    <xf numFmtId="0" fontId="18" fillId="0" borderId="0"/>
    <xf numFmtId="184" fontId="145" fillId="80" borderId="0" applyBorder="0" applyAlignment="0">
      <protection hidden="1"/>
    </xf>
    <xf numFmtId="0" fontId="18" fillId="0" borderId="0"/>
    <xf numFmtId="0" fontId="18" fillId="0" borderId="0"/>
    <xf numFmtId="1" fontId="145" fillId="80" borderId="0">
      <alignment horizontal="center"/>
    </xf>
    <xf numFmtId="0" fontId="18" fillId="0" borderId="0"/>
    <xf numFmtId="0" fontId="18" fillId="0" borderId="0"/>
    <xf numFmtId="0" fontId="18" fillId="0" borderId="0"/>
    <xf numFmtId="0" fontId="146" fillId="76" borderId="52" applyNumberFormat="0" applyAlignment="0" applyProtection="0">
      <alignment horizontal="center" vertical="center"/>
    </xf>
    <xf numFmtId="0" fontId="18" fillId="0" borderId="0"/>
    <xf numFmtId="0" fontId="18" fillId="0" borderId="0"/>
    <xf numFmtId="220" fontId="96" fillId="0" borderId="0"/>
    <xf numFmtId="0" fontId="147" fillId="0" borderId="0" applyNumberFormat="0" applyFont="0" applyFill="0" applyBorder="0" applyAlignment="0">
      <alignment vertical="center"/>
      <protection hidden="1"/>
    </xf>
    <xf numFmtId="0" fontId="18" fillId="0" borderId="0"/>
    <xf numFmtId="180"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0" fontId="147" fillId="0" borderId="0" applyNumberFormat="0" applyFill="0" applyBorder="0" applyProtection="0">
      <alignment horizontal="left"/>
    </xf>
    <xf numFmtId="0" fontId="18" fillId="0" borderId="0"/>
    <xf numFmtId="217" fontId="148" fillId="80" borderId="0"/>
    <xf numFmtId="180" fontId="84" fillId="0" borderId="0" applyNumberFormat="0" applyFill="0" applyBorder="0" applyProtection="0">
      <alignment horizontal="left"/>
    </xf>
    <xf numFmtId="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80" fontId="84" fillId="0" borderId="0" applyNumberFormat="0" applyFill="0" applyBorder="0" applyProtection="0">
      <alignment horizontal="left"/>
    </xf>
    <xf numFmtId="0" fontId="84" fillId="0" borderId="0" applyNumberFormat="0" applyFill="0" applyBorder="0" applyProtection="0">
      <alignment horizontal="left"/>
    </xf>
    <xf numFmtId="0" fontId="84" fillId="0" borderId="0" applyNumberFormat="0" applyFill="0" applyBorder="0" applyProtection="0">
      <alignment horizontal="left"/>
    </xf>
    <xf numFmtId="180" fontId="46" fillId="93" borderId="53"/>
    <xf numFmtId="0" fontId="18" fillId="0" borderId="0"/>
    <xf numFmtId="0" fontId="18" fillId="0" borderId="0"/>
    <xf numFmtId="1" fontId="122" fillId="0" borderId="0" applyNumberFormat="0" applyFont="0" applyBorder="0" applyAlignment="0" applyProtection="0">
      <alignment horizontal="right"/>
    </xf>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49" fontId="18" fillId="0" borderId="1" applyFill="0" applyProtection="0">
      <alignment horizontal="right"/>
    </xf>
    <xf numFmtId="49" fontId="18" fillId="0" borderId="1" applyFill="0" applyProtection="0">
      <alignment horizontal="right"/>
    </xf>
    <xf numFmtId="0" fontId="18" fillId="0" borderId="0"/>
    <xf numFmtId="0" fontId="18" fillId="0" borderId="0"/>
    <xf numFmtId="0" fontId="149" fillId="0" borderId="0" applyNumberFormat="0" applyFill="0" applyBorder="0" applyAlignment="0" applyProtection="0">
      <protection locked="0"/>
    </xf>
    <xf numFmtId="0" fontId="18" fillId="0" borderId="0"/>
    <xf numFmtId="0" fontId="18" fillId="0" borderId="0"/>
    <xf numFmtId="226" fontId="150" fillId="0" borderId="0" applyNumberFormat="0" applyFill="0" applyBorder="0" applyAlignment="0" applyProtection="0">
      <alignment horizontal="right" vertical="center" wrapText="1"/>
    </xf>
    <xf numFmtId="0" fontId="18" fillId="0" borderId="0"/>
    <xf numFmtId="0" fontId="18" fillId="0" borderId="0"/>
    <xf numFmtId="0" fontId="18" fillId="0" borderId="0"/>
    <xf numFmtId="0" fontId="151" fillId="0" borderId="0" applyNumberFormat="0" applyFill="0" applyBorder="0" applyAlignment="0" applyProtection="0"/>
    <xf numFmtId="0" fontId="18" fillId="0" borderId="0"/>
    <xf numFmtId="0" fontId="18" fillId="0" borderId="0"/>
    <xf numFmtId="227" fontId="152" fillId="0" borderId="0" applyNumberFormat="0" applyFill="0" applyBorder="0" applyAlignment="0" applyProtection="0">
      <alignment horizontal="right" vertical="center"/>
    </xf>
    <xf numFmtId="0" fontId="18" fillId="0" borderId="0"/>
    <xf numFmtId="0" fontId="18" fillId="0" borderId="0"/>
    <xf numFmtId="0" fontId="18" fillId="0" borderId="0"/>
    <xf numFmtId="0" fontId="153" fillId="96" borderId="33"/>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8" fillId="0" borderId="0"/>
    <xf numFmtId="220" fontId="154" fillId="0" borderId="0"/>
    <xf numFmtId="0" fontId="18" fillId="0" borderId="0"/>
    <xf numFmtId="0" fontId="18" fillId="0" borderId="0"/>
    <xf numFmtId="217" fontId="64" fillId="97" borderId="0"/>
    <xf numFmtId="0" fontId="18" fillId="0" borderId="0"/>
    <xf numFmtId="0" fontId="18" fillId="0" borderId="0"/>
    <xf numFmtId="196" fontId="84" fillId="0" borderId="0"/>
    <xf numFmtId="0" fontId="18" fillId="0" borderId="0"/>
    <xf numFmtId="0" fontId="18" fillId="0" borderId="0"/>
    <xf numFmtId="228" fontId="155" fillId="80" borderId="5" applyAlignment="0"/>
    <xf numFmtId="0" fontId="18" fillId="0" borderId="0"/>
    <xf numFmtId="0" fontId="18" fillId="0" borderId="0"/>
    <xf numFmtId="229" fontId="156" fillId="0" borderId="0"/>
    <xf numFmtId="0" fontId="18" fillId="0" borderId="0"/>
    <xf numFmtId="0" fontId="18" fillId="0" borderId="0"/>
    <xf numFmtId="220" fontId="157" fillId="98" borderId="0" applyFont="0" applyBorder="0" applyAlignment="0">
      <alignment vertical="top" wrapText="1"/>
    </xf>
    <xf numFmtId="0" fontId="18" fillId="0" borderId="0"/>
    <xf numFmtId="0" fontId="18" fillId="0" borderId="0"/>
    <xf numFmtId="220" fontId="158" fillId="98" borderId="0" applyFont="0" applyAlignment="0">
      <alignment horizontal="justify" vertical="top" wrapText="1"/>
    </xf>
    <xf numFmtId="0" fontId="18" fillId="0" borderId="0"/>
    <xf numFmtId="0" fontId="18" fillId="0" borderId="0"/>
    <xf numFmtId="220" fontId="159" fillId="98" borderId="0">
      <alignment vertical="top" wrapText="1"/>
    </xf>
    <xf numFmtId="0" fontId="160" fillId="78" borderId="7">
      <alignment wrapText="1"/>
    </xf>
    <xf numFmtId="0" fontId="18" fillId="0" borderId="0"/>
    <xf numFmtId="0" fontId="18" fillId="0" borderId="0"/>
    <xf numFmtId="220" fontId="161" fillId="98" borderId="54" applyBorder="0">
      <alignment horizontal="right" vertical="top" wrapText="1"/>
    </xf>
    <xf numFmtId="0" fontId="18" fillId="99" borderId="51" applyNumberFormat="0" applyFont="0" applyBorder="0" applyAlignment="0" applyProtection="0">
      <alignment horizontal="center" vertical="center" wrapText="1"/>
      <protection hidden="1"/>
    </xf>
    <xf numFmtId="0" fontId="18" fillId="0" borderId="0"/>
    <xf numFmtId="0" fontId="18" fillId="0" borderId="0"/>
    <xf numFmtId="0" fontId="18" fillId="0" borderId="0"/>
    <xf numFmtId="0" fontId="18" fillId="0" borderId="55"/>
    <xf numFmtId="0" fontId="18" fillId="0" borderId="0"/>
    <xf numFmtId="0" fontId="18" fillId="0" borderId="0"/>
    <xf numFmtId="0" fontId="18" fillId="0" borderId="0"/>
    <xf numFmtId="0" fontId="18" fillId="0" borderId="0"/>
    <xf numFmtId="0" fontId="18" fillId="0" borderId="55"/>
    <xf numFmtId="0" fontId="18" fillId="0" borderId="55"/>
    <xf numFmtId="0" fontId="18" fillId="0" borderId="55"/>
    <xf numFmtId="0" fontId="18" fillId="0" borderId="0"/>
    <xf numFmtId="0" fontId="18" fillId="0" borderId="55"/>
    <xf numFmtId="0" fontId="18" fillId="0" borderId="55"/>
    <xf numFmtId="0" fontId="18" fillId="0" borderId="0"/>
    <xf numFmtId="49" fontId="88" fillId="0" borderId="0" applyFont="0" applyFill="0" applyBorder="0" applyAlignment="0" applyProtection="0"/>
    <xf numFmtId="0" fontId="162" fillId="0" borderId="0" applyNumberFormat="0" applyFill="0" applyBorder="0" applyAlignment="0" applyProtection="0"/>
    <xf numFmtId="0" fontId="18" fillId="0" borderId="0"/>
    <xf numFmtId="0" fontId="18" fillId="0" borderId="0"/>
    <xf numFmtId="0" fontId="18" fillId="0" borderId="0"/>
    <xf numFmtId="196" fontId="114" fillId="0" borderId="0"/>
    <xf numFmtId="0" fontId="18" fillId="0" borderId="0"/>
    <xf numFmtId="0" fontId="162" fillId="0" borderId="0" applyNumberFormat="0" applyFill="0" applyBorder="0" applyAlignment="0" applyProtection="0"/>
    <xf numFmtId="0" fontId="22" fillId="0" borderId="0" applyNumberFormat="0" applyFill="0" applyBorder="0" applyAlignment="0" applyProtection="0"/>
    <xf numFmtId="0" fontId="18" fillId="0" borderId="0"/>
    <xf numFmtId="0" fontId="18" fillId="0" borderId="0"/>
    <xf numFmtId="196" fontId="114" fillId="0" borderId="0"/>
    <xf numFmtId="0" fontId="18" fillId="0" borderId="0"/>
    <xf numFmtId="0" fontId="19" fillId="0" borderId="0"/>
    <xf numFmtId="0" fontId="18" fillId="0" borderId="0"/>
    <xf numFmtId="196" fontId="114" fillId="0" borderId="0"/>
    <xf numFmtId="0" fontId="18" fillId="0" borderId="0"/>
    <xf numFmtId="0" fontId="18" fillId="0" borderId="0"/>
    <xf numFmtId="0" fontId="18" fillId="0" borderId="0"/>
    <xf numFmtId="196" fontId="114" fillId="0" borderId="0"/>
    <xf numFmtId="0" fontId="18" fillId="0" borderId="0"/>
    <xf numFmtId="0" fontId="18" fillId="0" borderId="0"/>
    <xf numFmtId="0" fontId="18" fillId="0" borderId="0"/>
    <xf numFmtId="177" fontId="163" fillId="0" borderId="0"/>
    <xf numFmtId="0" fontId="39" fillId="0" borderId="56" applyNumberFormat="0" applyFill="0" applyAlignment="0" applyProtection="0"/>
    <xf numFmtId="0" fontId="39" fillId="0" borderId="56" applyNumberFormat="0" applyFill="0" applyAlignment="0" applyProtection="0"/>
    <xf numFmtId="0" fontId="18" fillId="0" borderId="0"/>
    <xf numFmtId="0" fontId="14" fillId="0" borderId="23" applyNumberFormat="0" applyFill="0" applyAlignment="0" applyProtection="0"/>
    <xf numFmtId="0" fontId="39" fillId="0" borderId="57" applyNumberFormat="0" applyFill="0" applyAlignment="0" applyProtection="0"/>
    <xf numFmtId="0" fontId="18" fillId="0" borderId="0"/>
    <xf numFmtId="0" fontId="39" fillId="0" borderId="56"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212" fontId="164" fillId="0" borderId="5"/>
    <xf numFmtId="0" fontId="18" fillId="0" borderId="0"/>
    <xf numFmtId="0" fontId="18" fillId="0" borderId="0"/>
    <xf numFmtId="0" fontId="18" fillId="0" borderId="0"/>
    <xf numFmtId="218" fontId="63" fillId="0" borderId="58" applyAlignment="0"/>
    <xf numFmtId="0" fontId="18" fillId="0" borderId="0"/>
    <xf numFmtId="0" fontId="18" fillId="0" borderId="0"/>
    <xf numFmtId="219" fontId="63" fillId="0" borderId="58" applyAlignment="0"/>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0" fontId="18" fillId="0" borderId="0"/>
    <xf numFmtId="0" fontId="18" fillId="0" borderId="0"/>
    <xf numFmtId="0" fontId="18" fillId="0" borderId="0"/>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1" fontId="165" fillId="0" borderId="0">
      <alignment horizontal="right"/>
      <protection locked="0"/>
    </xf>
    <xf numFmtId="0" fontId="18" fillId="0" borderId="0"/>
    <xf numFmtId="0" fontId="18" fillId="0" borderId="0"/>
    <xf numFmtId="0" fontId="18" fillId="0" borderId="0"/>
    <xf numFmtId="0" fontId="18" fillId="0" borderId="0"/>
    <xf numFmtId="184" fontId="145" fillId="80" borderId="8" applyBorder="0">
      <alignment horizontal="right" vertical="center"/>
      <protection locked="0"/>
    </xf>
    <xf numFmtId="0" fontId="18" fillId="0" borderId="0"/>
    <xf numFmtId="0" fontId="18" fillId="0" borderId="0"/>
    <xf numFmtId="0" fontId="18" fillId="0" borderId="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34" fillId="0" borderId="0" applyNumberFormat="0" applyFill="0" applyBorder="0" applyAlignment="0" applyProtection="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230" fontId="64" fillId="37" borderId="28" applyNumberFormat="0">
      <alignment horizontal="center" wrapText="1"/>
    </xf>
    <xf numFmtId="0" fontId="18" fillId="0" borderId="0"/>
    <xf numFmtId="0" fontId="18" fillId="0" borderId="0"/>
    <xf numFmtId="0" fontId="18" fillId="0" borderId="0"/>
    <xf numFmtId="0" fontId="18" fillId="37" borderId="0" applyBorder="0" applyProtection="0"/>
    <xf numFmtId="0" fontId="18" fillId="0" borderId="0"/>
    <xf numFmtId="0" fontId="18" fillId="0" borderId="0"/>
    <xf numFmtId="0" fontId="18" fillId="0" borderId="0"/>
    <xf numFmtId="0" fontId="18" fillId="0" borderId="0"/>
    <xf numFmtId="0" fontId="18" fillId="37" borderId="0" applyBorder="0" applyProtection="0"/>
    <xf numFmtId="0" fontId="18" fillId="37" borderId="0" applyBorder="0" applyProtection="0"/>
    <xf numFmtId="0" fontId="18" fillId="37" borderId="0" applyBorder="0" applyProtection="0"/>
    <xf numFmtId="0" fontId="18" fillId="0" borderId="0"/>
    <xf numFmtId="0" fontId="18" fillId="37" borderId="0" applyBorder="0" applyProtection="0"/>
    <xf numFmtId="0" fontId="18" fillId="37" borderId="0" applyBorder="0" applyProtection="0"/>
    <xf numFmtId="0" fontId="18" fillId="0" borderId="0"/>
    <xf numFmtId="0" fontId="18" fillId="0" borderId="0"/>
    <xf numFmtId="0" fontId="18" fillId="0" borderId="0"/>
    <xf numFmtId="0" fontId="18" fillId="37" borderId="0">
      <alignment horizontal="right"/>
    </xf>
    <xf numFmtId="0" fontId="18" fillId="0" borderId="0"/>
    <xf numFmtId="0" fontId="18" fillId="0" borderId="0"/>
    <xf numFmtId="0" fontId="18" fillId="0" borderId="0"/>
    <xf numFmtId="9" fontId="18" fillId="0" borderId="0" applyFill="0" applyBorder="0" applyAlignment="0" applyProtection="0"/>
    <xf numFmtId="0" fontId="18" fillId="0" borderId="0"/>
    <xf numFmtId="0" fontId="18" fillId="0" borderId="0"/>
    <xf numFmtId="0" fontId="18" fillId="0" borderId="0"/>
    <xf numFmtId="0" fontId="18" fillId="0" borderId="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8" fillId="0" borderId="0"/>
    <xf numFmtId="9" fontId="18" fillId="0" borderId="0" applyFill="0" applyBorder="0" applyAlignment="0" applyProtection="0"/>
    <xf numFmtId="9" fontId="18" fillId="0" borderId="0" applyFill="0" applyBorder="0" applyAlignment="0" applyProtection="0"/>
    <xf numFmtId="0" fontId="18" fillId="0" borderId="0"/>
    <xf numFmtId="0" fontId="18" fillId="0" borderId="0"/>
    <xf numFmtId="0" fontId="18" fillId="0" borderId="0"/>
    <xf numFmtId="0" fontId="167" fillId="0" borderId="0" applyNumberFormat="0" applyAlignment="0"/>
    <xf numFmtId="0" fontId="18" fillId="0" borderId="0"/>
    <xf numFmtId="0" fontId="18" fillId="0" borderId="0"/>
    <xf numFmtId="0" fontId="168" fillId="37" borderId="0" applyNumberFormat="0" applyAlignment="0"/>
    <xf numFmtId="0" fontId="18" fillId="0" borderId="0"/>
    <xf numFmtId="0" fontId="18" fillId="0" borderId="0"/>
    <xf numFmtId="49" fontId="20" fillId="37" borderId="0">
      <alignment horizontal="right"/>
    </xf>
    <xf numFmtId="0" fontId="18" fillId="0" borderId="0"/>
    <xf numFmtId="0" fontId="18" fillId="0" borderId="0"/>
    <xf numFmtId="230" fontId="64" fillId="37" borderId="28">
      <alignment horizontal="right" wrapText="1"/>
    </xf>
    <xf numFmtId="0" fontId="18" fillId="0" borderId="0"/>
    <xf numFmtId="0" fontId="18" fillId="0" borderId="0"/>
    <xf numFmtId="0" fontId="163" fillId="0" borderId="58" applyFont="0" applyFill="0" applyBorder="0" applyAlignment="0" applyProtection="0"/>
    <xf numFmtId="0" fontId="18" fillId="0" borderId="0"/>
    <xf numFmtId="0" fontId="18" fillId="0" borderId="0"/>
    <xf numFmtId="195" fontId="155" fillId="80" borderId="12" applyNumberFormat="0" applyBorder="0" applyAlignment="0"/>
    <xf numFmtId="0" fontId="18" fillId="0" borderId="0"/>
    <xf numFmtId="0" fontId="18" fillId="0" borderId="0"/>
    <xf numFmtId="230" fontId="20" fillId="78" borderId="5" applyAlignment="0">
      <alignment horizontal="right"/>
    </xf>
    <xf numFmtId="0" fontId="18" fillId="0" borderId="0"/>
    <xf numFmtId="0" fontId="18" fillId="0" borderId="0"/>
    <xf numFmtId="230" fontId="20" fillId="97" borderId="5" applyAlignment="0">
      <alignment horizontal="left"/>
    </xf>
    <xf numFmtId="180" fontId="46" fillId="0" borderId="0"/>
    <xf numFmtId="0" fontId="18" fillId="0" borderId="0"/>
    <xf numFmtId="0" fontId="169" fillId="0" borderId="0"/>
    <xf numFmtId="0" fontId="170" fillId="0" borderId="0"/>
    <xf numFmtId="168" fontId="18" fillId="0" borderId="0" applyFont="0" applyFill="0" applyBorder="0" applyAlignment="0" applyProtection="0"/>
    <xf numFmtId="168" fontId="18" fillId="0" borderId="0" applyFont="0" applyFill="0" applyBorder="0" applyAlignment="0" applyProtection="0"/>
    <xf numFmtId="0" fontId="15" fillId="0" borderId="0"/>
    <xf numFmtId="0" fontId="15" fillId="0" borderId="0"/>
    <xf numFmtId="0" fontId="18" fillId="0" borderId="0"/>
    <xf numFmtId="0" fontId="1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0" fontId="9" fillId="0" borderId="0"/>
    <xf numFmtId="168" fontId="9" fillId="0" borderId="0" applyFont="0" applyFill="0" applyBorder="0" applyAlignment="0" applyProtection="0"/>
    <xf numFmtId="168" fontId="180" fillId="0" borderId="0" applyFont="0" applyFill="0" applyBorder="0" applyAlignment="0" applyProtection="0"/>
    <xf numFmtId="0" fontId="180" fillId="0" borderId="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8" fontId="9" fillId="0" borderId="0" applyFont="0" applyFill="0" applyBorder="0" applyAlignment="0" applyProtection="0"/>
    <xf numFmtId="168" fontId="180"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15" fillId="0" borderId="0"/>
    <xf numFmtId="0" fontId="4" fillId="0" borderId="0"/>
    <xf numFmtId="0" fontId="18" fillId="0" borderId="0"/>
    <xf numFmtId="0" fontId="18" fillId="0" borderId="0"/>
    <xf numFmtId="0" fontId="18" fillId="0" borderId="0"/>
    <xf numFmtId="0" fontId="191" fillId="0" borderId="60" applyNumberFormat="0" applyFill="0" applyProtection="0">
      <alignment horizontal="center"/>
    </xf>
    <xf numFmtId="177" fontId="18" fillId="0" borderId="0" applyFont="0" applyFill="0" applyBorder="0" applyProtection="0">
      <alignment horizontal="right"/>
    </xf>
    <xf numFmtId="177" fontId="18" fillId="0" borderId="0" applyFont="0" applyFill="0" applyBorder="0" applyProtection="0">
      <alignment horizontal="right"/>
    </xf>
    <xf numFmtId="172" fontId="18" fillId="0" borderId="0" applyFont="0" applyFill="0" applyBorder="0" applyProtection="0">
      <alignment horizontal="right"/>
    </xf>
    <xf numFmtId="172" fontId="18" fillId="0" borderId="0" applyFont="0" applyFill="0" applyBorder="0" applyProtection="0">
      <alignment horizontal="right"/>
    </xf>
    <xf numFmtId="234" fontId="18" fillId="0" borderId="0" applyFont="0" applyFill="0" applyBorder="0" applyProtection="0">
      <alignment horizontal="right"/>
    </xf>
    <xf numFmtId="234" fontId="18" fillId="0" borderId="0" applyFont="0" applyFill="0" applyBorder="0" applyProtection="0">
      <alignment horizontal="right"/>
    </xf>
    <xf numFmtId="243" fontId="18" fillId="0" borderId="0" applyBorder="0"/>
    <xf numFmtId="234" fontId="47" fillId="0" borderId="0" applyFont="0" applyFill="0" applyBorder="0" applyProtection="0">
      <alignment horizontal="right"/>
    </xf>
    <xf numFmtId="235" fontId="47" fillId="0" borderId="0" applyFont="0" applyFill="0" applyBorder="0" applyProtection="0">
      <alignment horizontal="left"/>
    </xf>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201" fillId="0" borderId="11" applyNumberFormat="0" applyBorder="0" applyAlignment="0" applyProtection="0">
      <alignment horizontal="right" vertical="center"/>
    </xf>
    <xf numFmtId="201" fontId="18" fillId="0" borderId="0" applyFont="0" applyFill="0" applyBorder="0" applyAlignment="0" applyProtection="0"/>
    <xf numFmtId="0" fontId="202" fillId="0" borderId="0">
      <alignment horizontal="right"/>
      <protection locked="0"/>
    </xf>
    <xf numFmtId="0" fontId="192" fillId="0" borderId="0">
      <alignment horizontal="left"/>
    </xf>
    <xf numFmtId="0" fontId="193" fillId="0" borderId="0">
      <alignment horizontal="left"/>
    </xf>
    <xf numFmtId="0" fontId="18" fillId="0" borderId="0" applyFont="0" applyFill="0" applyBorder="0" applyProtection="0">
      <alignment horizontal="right"/>
    </xf>
    <xf numFmtId="0" fontId="18" fillId="0" borderId="0" applyFont="0" applyFill="0" applyBorder="0" applyProtection="0">
      <alignment horizontal="right"/>
    </xf>
    <xf numFmtId="38" fontId="77" fillId="80" borderId="0" applyNumberFormat="0" applyBorder="0" applyAlignment="0" applyProtection="0"/>
    <xf numFmtId="0" fontId="63" fillId="113" borderId="61" applyProtection="0">
      <alignment horizontal="right"/>
    </xf>
    <xf numFmtId="0" fontId="194" fillId="113" borderId="0" applyProtection="0">
      <alignment horizontal="left"/>
    </xf>
    <xf numFmtId="0" fontId="85" fillId="0" borderId="0">
      <alignment vertical="top" wrapText="1"/>
    </xf>
    <xf numFmtId="0" fontId="85" fillId="0" borderId="0">
      <alignment vertical="top" wrapText="1"/>
    </xf>
    <xf numFmtId="0" fontId="85" fillId="0" borderId="0">
      <alignment vertical="top" wrapText="1"/>
    </xf>
    <xf numFmtId="0" fontId="85" fillId="0" borderId="0">
      <alignment vertical="top" wrapText="1"/>
    </xf>
    <xf numFmtId="207" fontId="84" fillId="0" borderId="0" applyNumberFormat="0" applyFill="0" applyAlignment="0" applyProtection="0"/>
    <xf numFmtId="207" fontId="203" fillId="0" borderId="0" applyNumberFormat="0" applyFill="0" applyAlignment="0" applyProtection="0"/>
    <xf numFmtId="207" fontId="20" fillId="0" borderId="0" applyNumberFormat="0" applyFill="0" applyAlignment="0" applyProtection="0"/>
    <xf numFmtId="207" fontId="195" fillId="0" borderId="0" applyNumberFormat="0" applyFill="0" applyAlignment="0" applyProtection="0"/>
    <xf numFmtId="207" fontId="115" fillId="0" borderId="0" applyNumberFormat="0" applyFill="0" applyAlignment="0" applyProtection="0"/>
    <xf numFmtId="207" fontId="115" fillId="0" borderId="0" applyNumberFormat="0" applyFont="0" applyFill="0" applyBorder="0" applyAlignment="0" applyProtection="0"/>
    <xf numFmtId="207" fontId="115" fillId="0" borderId="0" applyNumberFormat="0" applyFont="0" applyFill="0" applyBorder="0" applyAlignment="0" applyProtection="0"/>
    <xf numFmtId="0" fontId="79" fillId="0" borderId="0" applyFill="0" applyBorder="0" applyProtection="0">
      <alignment horizontal="left"/>
    </xf>
    <xf numFmtId="10" fontId="77" fillId="78" borderId="1" applyNumberFormat="0" applyBorder="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63" fillId="0" borderId="62" applyProtection="0">
      <alignment horizontal="right"/>
    </xf>
    <xf numFmtId="0" fontId="63" fillId="0" borderId="61" applyProtection="0">
      <alignment horizontal="right"/>
    </xf>
    <xf numFmtId="0" fontId="63" fillId="0" borderId="63" applyProtection="0">
      <alignment horizontal="center"/>
      <protection locked="0"/>
    </xf>
    <xf numFmtId="0" fontId="18" fillId="0" borderId="0"/>
    <xf numFmtId="0" fontId="18" fillId="0" borderId="0"/>
    <xf numFmtId="0" fontId="18" fillId="0" borderId="0"/>
    <xf numFmtId="1" fontId="18" fillId="0" borderId="0" applyFont="0" applyFill="0" applyBorder="0" applyProtection="0">
      <alignment horizontal="right"/>
    </xf>
    <xf numFmtId="1" fontId="18" fillId="0" borderId="0" applyFont="0" applyFill="0" applyBorder="0" applyProtection="0">
      <alignment horizontal="right"/>
    </xf>
    <xf numFmtId="0" fontId="204" fillId="0" borderId="0"/>
    <xf numFmtId="0" fontId="204" fillId="0" borderId="0"/>
    <xf numFmtId="0" fontId="204" fillId="0" borderId="0"/>
    <xf numFmtId="0" fontId="204" fillId="0" borderId="0"/>
    <xf numFmtId="0" fontId="204"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7" fillId="0" borderId="0"/>
    <xf numFmtId="0" fontId="18" fillId="0" borderId="0">
      <alignment vertical="top"/>
    </xf>
    <xf numFmtId="0" fontId="18" fillId="0" borderId="0"/>
    <xf numFmtId="0" fontId="1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38" fillId="0" borderId="0"/>
    <xf numFmtId="0" fontId="4" fillId="0" borderId="0"/>
    <xf numFmtId="0" fontId="37"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40" fontId="205" fillId="37" borderId="0">
      <alignment horizontal="right"/>
    </xf>
    <xf numFmtId="0" fontId="206" fillId="37" borderId="0">
      <alignment horizontal="right"/>
    </xf>
    <xf numFmtId="0" fontId="207" fillId="37" borderId="59"/>
    <xf numFmtId="0" fontId="207" fillId="0" borderId="0" applyBorder="0">
      <alignment horizontal="centerContinuous"/>
    </xf>
    <xf numFmtId="0" fontId="208" fillId="0" borderId="0" applyBorder="0">
      <alignment horizontal="centerContinuous"/>
    </xf>
    <xf numFmtId="236" fontId="18" fillId="0" borderId="0" applyFont="0" applyFill="0" applyBorder="0" applyProtection="0">
      <alignment horizontal="right"/>
    </xf>
    <xf numFmtId="236" fontId="18" fillId="0" borderId="0" applyFont="0" applyFill="0" applyBorder="0" applyProtection="0">
      <alignment horizontal="right"/>
    </xf>
    <xf numFmtId="10"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2" fontId="209" fillId="94" borderId="4" applyAlignment="0" applyProtection="0">
      <protection locked="0"/>
    </xf>
    <xf numFmtId="0" fontId="210" fillId="78" borderId="4" applyNumberFormat="0" applyAlignment="0" applyProtection="0"/>
    <xf numFmtId="0" fontId="211" fillId="93" borderId="1" applyNumberFormat="0" applyAlignment="0" applyProtection="0">
      <alignment horizontal="center" vertical="center"/>
    </xf>
    <xf numFmtId="4" fontId="38" fillId="86" borderId="51" applyNumberFormat="0" applyProtection="0">
      <alignment vertical="center"/>
    </xf>
    <xf numFmtId="4" fontId="212" fillId="86" borderId="51" applyNumberFormat="0" applyProtection="0">
      <alignment vertical="center"/>
    </xf>
    <xf numFmtId="4" fontId="38" fillId="86" borderId="51" applyNumberFormat="0" applyProtection="0">
      <alignment horizontal="left" vertical="center" indent="1"/>
    </xf>
    <xf numFmtId="4" fontId="38" fillId="86" borderId="51" applyNumberFormat="0" applyProtection="0">
      <alignment horizontal="left" vertical="center" indent="1"/>
    </xf>
    <xf numFmtId="0" fontId="18" fillId="97" borderId="51" applyNumberFormat="0" applyProtection="0">
      <alignment horizontal="left" vertical="center" indent="1"/>
    </xf>
    <xf numFmtId="4" fontId="38" fillId="114" borderId="51" applyNumberFormat="0" applyProtection="0">
      <alignment horizontal="right" vertical="center"/>
    </xf>
    <xf numFmtId="4" fontId="38" fillId="115" borderId="51" applyNumberFormat="0" applyProtection="0">
      <alignment horizontal="right" vertical="center"/>
    </xf>
    <xf numFmtId="4" fontId="38" fillId="116" borderId="51" applyNumberFormat="0" applyProtection="0">
      <alignment horizontal="right" vertical="center"/>
    </xf>
    <xf numFmtId="4" fontId="38" fillId="82" borderId="51" applyNumberFormat="0" applyProtection="0">
      <alignment horizontal="right" vertical="center"/>
    </xf>
    <xf numFmtId="4" fontId="38" fillId="117" borderId="51" applyNumberFormat="0" applyProtection="0">
      <alignment horizontal="right" vertical="center"/>
    </xf>
    <xf numFmtId="4" fontId="38" fillId="118" borderId="51" applyNumberFormat="0" applyProtection="0">
      <alignment horizontal="right" vertical="center"/>
    </xf>
    <xf numFmtId="4" fontId="38" fillId="119" borderId="51" applyNumberFormat="0" applyProtection="0">
      <alignment horizontal="right" vertical="center"/>
    </xf>
    <xf numFmtId="4" fontId="38" fillId="120" borderId="51" applyNumberFormat="0" applyProtection="0">
      <alignment horizontal="right" vertical="center"/>
    </xf>
    <xf numFmtId="4" fontId="38" fillId="74" borderId="51" applyNumberFormat="0" applyProtection="0">
      <alignment horizontal="right" vertical="center"/>
    </xf>
    <xf numFmtId="4" fontId="213" fillId="121" borderId="51" applyNumberFormat="0" applyProtection="0">
      <alignment horizontal="left" vertical="center" indent="1"/>
    </xf>
    <xf numFmtId="4" fontId="38" fillId="81" borderId="64" applyNumberFormat="0" applyProtection="0">
      <alignment horizontal="left" vertical="center" indent="1"/>
    </xf>
    <xf numFmtId="4" fontId="91" fillId="122" borderId="0" applyNumberFormat="0" applyProtection="0">
      <alignment horizontal="left" vertical="center" indent="1"/>
    </xf>
    <xf numFmtId="0" fontId="18" fillId="97" borderId="51" applyNumberFormat="0" applyProtection="0">
      <alignment horizontal="left" vertical="center" indent="1"/>
    </xf>
    <xf numFmtId="4" fontId="38" fillId="81" borderId="51" applyNumberFormat="0" applyProtection="0">
      <alignment horizontal="left" vertical="center" indent="1"/>
    </xf>
    <xf numFmtId="4" fontId="38" fillId="123" borderId="51" applyNumberFormat="0" applyProtection="0">
      <alignment horizontal="left" vertical="center" indent="1"/>
    </xf>
    <xf numFmtId="0" fontId="18" fillId="123" borderId="51" applyNumberFormat="0" applyProtection="0">
      <alignment horizontal="left" vertical="center" indent="1"/>
    </xf>
    <xf numFmtId="0" fontId="18" fillId="123" borderId="51" applyNumberFormat="0" applyProtection="0">
      <alignment horizontal="left" vertical="center" indent="1"/>
    </xf>
    <xf numFmtId="0" fontId="18" fillId="93" borderId="51" applyNumberFormat="0" applyProtection="0">
      <alignment horizontal="left" vertical="center" indent="1"/>
    </xf>
    <xf numFmtId="0" fontId="18" fillId="93" borderId="51" applyNumberFormat="0" applyProtection="0">
      <alignment horizontal="left" vertical="center" indent="1"/>
    </xf>
    <xf numFmtId="0" fontId="18" fillId="80" borderId="51" applyNumberFormat="0" applyProtection="0">
      <alignment horizontal="left" vertical="center" indent="1"/>
    </xf>
    <xf numFmtId="0" fontId="18" fillId="80" borderId="51" applyNumberFormat="0" applyProtection="0">
      <alignment horizontal="left" vertical="center" indent="1"/>
    </xf>
    <xf numFmtId="0" fontId="18" fillId="97" borderId="51" applyNumberFormat="0" applyProtection="0">
      <alignment horizontal="left" vertical="center" indent="1"/>
    </xf>
    <xf numFmtId="0" fontId="18" fillId="97" borderId="51" applyNumberFormat="0" applyProtection="0">
      <alignment horizontal="left" vertical="center" indent="1"/>
    </xf>
    <xf numFmtId="4" fontId="38" fillId="78" borderId="51" applyNumberFormat="0" applyProtection="0">
      <alignment vertical="center"/>
    </xf>
    <xf numFmtId="4" fontId="212" fillId="78" borderId="51" applyNumberFormat="0" applyProtection="0">
      <alignment vertical="center"/>
    </xf>
    <xf numFmtId="4" fontId="38" fillId="78" borderId="51" applyNumberFormat="0" applyProtection="0">
      <alignment horizontal="left" vertical="center" indent="1"/>
    </xf>
    <xf numFmtId="4" fontId="38" fillId="78" borderId="51" applyNumberFormat="0" applyProtection="0">
      <alignment horizontal="left" vertical="center" indent="1"/>
    </xf>
    <xf numFmtId="4" fontId="38" fillId="81" borderId="51" applyNumberFormat="0" applyProtection="0">
      <alignment horizontal="right" vertical="center"/>
    </xf>
    <xf numFmtId="4" fontId="212" fillId="81" borderId="51" applyNumberFormat="0" applyProtection="0">
      <alignment horizontal="right" vertical="center"/>
    </xf>
    <xf numFmtId="0" fontId="18" fillId="97" borderId="51" applyNumberFormat="0" applyProtection="0">
      <alignment horizontal="left" vertical="center" indent="1"/>
    </xf>
    <xf numFmtId="0" fontId="18" fillId="97" borderId="51" applyNumberFormat="0" applyProtection="0">
      <alignment horizontal="left" vertical="center" indent="1"/>
    </xf>
    <xf numFmtId="0" fontId="214" fillId="0" borderId="0"/>
    <xf numFmtId="4" fontId="215" fillId="81" borderId="51" applyNumberFormat="0" applyProtection="0">
      <alignment horizontal="right" vertical="center"/>
    </xf>
    <xf numFmtId="0" fontId="196" fillId="37" borderId="29">
      <alignment horizontal="center"/>
    </xf>
    <xf numFmtId="3" fontId="197" fillId="37" borderId="0"/>
    <xf numFmtId="3" fontId="196" fillId="37" borderId="0"/>
    <xf numFmtId="0" fontId="197" fillId="37" borderId="0"/>
    <xf numFmtId="0" fontId="196" fillId="37" borderId="0"/>
    <xf numFmtId="0" fontId="197" fillId="37" borderId="0">
      <alignment horizontal="center"/>
    </xf>
    <xf numFmtId="0" fontId="198" fillId="0" borderId="0">
      <alignment wrapText="1"/>
    </xf>
    <xf numFmtId="0" fontId="198" fillId="0" borderId="0">
      <alignment wrapText="1"/>
    </xf>
    <xf numFmtId="0" fontId="198" fillId="0" borderId="0">
      <alignment wrapText="1"/>
    </xf>
    <xf numFmtId="0" fontId="198" fillId="0" borderId="0">
      <alignment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90" fillId="0" borderId="0"/>
    <xf numFmtId="0" fontId="90" fillId="0" borderId="0"/>
    <xf numFmtId="0" fontId="90" fillId="0" borderId="0"/>
    <xf numFmtId="0" fontId="90" fillId="0" borderId="0"/>
    <xf numFmtId="0" fontId="199" fillId="0" borderId="0"/>
    <xf numFmtId="0" fontId="199" fillId="0" borderId="0"/>
    <xf numFmtId="0" fontId="199" fillId="0" borderId="0"/>
    <xf numFmtId="0" fontId="200" fillId="0" borderId="0"/>
    <xf numFmtId="0" fontId="200" fillId="0" borderId="0"/>
    <xf numFmtId="0" fontId="200" fillId="0" borderId="0"/>
    <xf numFmtId="237" fontId="77" fillId="0" borderId="0">
      <alignment wrapText="1"/>
      <protection locked="0"/>
    </xf>
    <xf numFmtId="237" fontId="77" fillId="0"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77" fillId="0" borderId="0">
      <alignment wrapText="1"/>
      <protection locked="0"/>
    </xf>
    <xf numFmtId="238" fontId="77" fillId="0" borderId="0">
      <alignment wrapText="1"/>
      <protection locked="0"/>
    </xf>
    <xf numFmtId="238" fontId="77" fillId="0" borderId="0">
      <alignment wrapText="1"/>
      <protection locked="0"/>
    </xf>
    <xf numFmtId="238" fontId="77" fillId="0"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77" fillId="0" borderId="0">
      <alignment wrapText="1"/>
      <protection locked="0"/>
    </xf>
    <xf numFmtId="239" fontId="77" fillId="0" borderId="0">
      <alignment wrapText="1"/>
      <protection locked="0"/>
    </xf>
    <xf numFmtId="239" fontId="77" fillId="0"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77" fillId="0" borderId="0">
      <alignment wrapText="1"/>
      <protection locked="0"/>
    </xf>
    <xf numFmtId="240" fontId="64" fillId="124" borderId="65">
      <alignment wrapText="1"/>
    </xf>
    <xf numFmtId="240" fontId="64" fillId="124" borderId="65">
      <alignment wrapText="1"/>
    </xf>
    <xf numFmtId="240" fontId="64" fillId="124" borderId="65">
      <alignment wrapText="1"/>
    </xf>
    <xf numFmtId="241" fontId="64" fillId="124" borderId="65">
      <alignment wrapText="1"/>
    </xf>
    <xf numFmtId="241" fontId="64" fillId="124" borderId="65">
      <alignment wrapText="1"/>
    </xf>
    <xf numFmtId="241" fontId="64" fillId="124" borderId="65">
      <alignment wrapText="1"/>
    </xf>
    <xf numFmtId="241" fontId="64" fillId="124" borderId="65">
      <alignment wrapText="1"/>
    </xf>
    <xf numFmtId="242" fontId="64" fillId="124" borderId="65">
      <alignment wrapText="1"/>
    </xf>
    <xf numFmtId="242" fontId="64" fillId="124" borderId="65">
      <alignment wrapText="1"/>
    </xf>
    <xf numFmtId="242" fontId="64" fillId="124" borderId="65">
      <alignment wrapText="1"/>
    </xf>
    <xf numFmtId="0" fontId="90" fillId="0" borderId="66">
      <alignment horizontal="right"/>
    </xf>
    <xf numFmtId="0" fontId="90" fillId="0" borderId="66">
      <alignment horizontal="right"/>
    </xf>
    <xf numFmtId="0" fontId="90" fillId="0" borderId="66">
      <alignment horizontal="right"/>
    </xf>
    <xf numFmtId="0" fontId="90" fillId="0" borderId="66">
      <alignment horizontal="right"/>
    </xf>
    <xf numFmtId="40" fontId="216" fillId="0" borderId="0"/>
    <xf numFmtId="0" fontId="167" fillId="0" borderId="0" applyNumberFormat="0" applyFill="0" applyBorder="0" applyProtection="0">
      <alignment horizontal="left" vertical="center" indent="10"/>
    </xf>
    <xf numFmtId="0" fontId="167" fillId="0" borderId="0" applyNumberFormat="0" applyFill="0" applyBorder="0" applyProtection="0">
      <alignment horizontal="left" vertical="center" indent="10"/>
    </xf>
    <xf numFmtId="9" fontId="4" fillId="0" borderId="0" applyFont="0" applyFill="0" applyBorder="0" applyAlignment="0" applyProtection="0"/>
    <xf numFmtId="0" fontId="4" fillId="0" borderId="0"/>
    <xf numFmtId="0" fontId="77"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0" fontId="18" fillId="0" borderId="0" applyFont="0" applyFill="0" applyBorder="0" applyAlignment="0" applyProtection="0"/>
    <xf numFmtId="0" fontId="18"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9" fillId="0" borderId="0"/>
    <xf numFmtId="0" fontId="9" fillId="0" borderId="0"/>
    <xf numFmtId="0" fontId="3" fillId="0" borderId="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2"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cellStyleXfs>
  <cellXfs count="604">
    <xf numFmtId="0" fontId="0" fillId="0" borderId="0" xfId="0"/>
    <xf numFmtId="0" fontId="0" fillId="0" borderId="0" xfId="0" applyAlignment="1">
      <alignment wrapText="1"/>
    </xf>
    <xf numFmtId="0" fontId="0" fillId="2" borderId="0" xfId="0" applyFill="1"/>
    <xf numFmtId="0" fontId="6" fillId="0" borderId="1" xfId="0" applyFont="1" applyBorder="1" applyAlignment="1">
      <alignment horizontal="left" vertical="center"/>
    </xf>
    <xf numFmtId="0" fontId="6" fillId="0" borderId="0" xfId="0" applyFont="1"/>
    <xf numFmtId="2" fontId="6" fillId="4" borderId="1" xfId="0" applyNumberFormat="1" applyFont="1" applyFill="1" applyBorder="1" applyAlignment="1">
      <alignment horizontal="center" vertical="center"/>
    </xf>
    <xf numFmtId="0" fontId="8" fillId="0" borderId="0" xfId="0" applyFont="1"/>
    <xf numFmtId="0" fontId="11" fillId="5" borderId="0" xfId="0" applyFont="1" applyFill="1" applyAlignment="1">
      <alignment wrapText="1"/>
    </xf>
    <xf numFmtId="0" fontId="11" fillId="5" borderId="0" xfId="0" applyFont="1" applyFill="1" applyAlignment="1">
      <alignment vertical="center"/>
    </xf>
    <xf numFmtId="0" fontId="11" fillId="5" borderId="0" xfId="0" applyFont="1" applyFill="1"/>
    <xf numFmtId="0" fontId="14" fillId="0" borderId="1" xfId="0" applyFont="1" applyBorder="1"/>
    <xf numFmtId="0" fontId="6" fillId="0" borderId="1" xfId="0" applyFont="1" applyBorder="1"/>
    <xf numFmtId="0" fontId="6" fillId="0" borderId="1" xfId="0" applyFont="1" applyBorder="1" applyAlignment="1">
      <alignment horizontal="center"/>
    </xf>
    <xf numFmtId="171" fontId="0" fillId="0" borderId="0" xfId="1" applyNumberFormat="1" applyFont="1" applyFill="1" applyBorder="1"/>
    <xf numFmtId="0" fontId="0" fillId="5" borderId="0" xfId="0" applyFill="1"/>
    <xf numFmtId="2" fontId="9" fillId="4" borderId="1" xfId="1" applyNumberFormat="1" applyFont="1" applyFill="1" applyBorder="1" applyAlignment="1">
      <alignment horizontal="center" vertical="center"/>
    </xf>
    <xf numFmtId="9" fontId="6" fillId="3" borderId="1" xfId="2" applyFont="1" applyFill="1" applyBorder="1" applyAlignment="1">
      <alignment horizontal="center" vertical="center"/>
    </xf>
    <xf numFmtId="173" fontId="6" fillId="3" borderId="1" xfId="1" applyNumberFormat="1" applyFont="1" applyFill="1" applyBorder="1" applyAlignment="1">
      <alignment horizontal="center" vertical="center"/>
    </xf>
    <xf numFmtId="0" fontId="6" fillId="0" borderId="1" xfId="0" applyFont="1" applyBorder="1" applyAlignment="1">
      <alignment vertical="center" wrapText="1"/>
    </xf>
    <xf numFmtId="0" fontId="6" fillId="0" borderId="12" xfId="0" applyFont="1" applyBorder="1"/>
    <xf numFmtId="172" fontId="6" fillId="0" borderId="1" xfId="0" applyNumberFormat="1" applyFont="1" applyBorder="1" applyAlignment="1">
      <alignment horizontal="center" vertical="center"/>
    </xf>
    <xf numFmtId="172" fontId="6" fillId="0" borderId="1" xfId="1" applyNumberFormat="1" applyFont="1" applyFill="1" applyBorder="1" applyAlignment="1">
      <alignment horizontal="center" vertical="center"/>
    </xf>
    <xf numFmtId="0" fontId="5" fillId="0" borderId="0" xfId="0" applyFont="1"/>
    <xf numFmtId="14" fontId="5" fillId="0" borderId="0" xfId="0" applyNumberFormat="1" applyFont="1" applyAlignment="1">
      <alignment horizontal="left"/>
    </xf>
    <xf numFmtId="171" fontId="0" fillId="0" borderId="0" xfId="1" applyNumberFormat="1" applyFont="1"/>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7" fillId="0" borderId="0" xfId="0" applyFont="1" applyAlignment="1">
      <alignment horizontal="right" vertical="center" wrapText="1"/>
    </xf>
    <xf numFmtId="0" fontId="7" fillId="100" borderId="0" xfId="0" applyFont="1" applyFill="1" applyAlignment="1">
      <alignment horizontal="right" vertical="center" wrapText="1"/>
    </xf>
    <xf numFmtId="0" fontId="6" fillId="101" borderId="1" xfId="0" applyFont="1" applyFill="1" applyBorder="1" applyAlignment="1">
      <alignment horizontal="center" vertical="center" wrapText="1"/>
    </xf>
    <xf numFmtId="0" fontId="6" fillId="101" borderId="5" xfId="0" applyFont="1" applyFill="1" applyBorder="1" applyAlignment="1">
      <alignment horizontal="center" vertical="center" wrapText="1"/>
    </xf>
    <xf numFmtId="49" fontId="6" fillId="101" borderId="1" xfId="0" applyNumberFormat="1" applyFont="1" applyFill="1" applyBorder="1" applyAlignment="1">
      <alignment horizontal="center" vertical="center" wrapText="1"/>
    </xf>
    <xf numFmtId="49" fontId="6" fillId="101" borderId="5" xfId="0" applyNumberFormat="1" applyFont="1" applyFill="1" applyBorder="1" applyAlignment="1">
      <alignment horizontal="center" vertical="center" wrapText="1"/>
    </xf>
    <xf numFmtId="0" fontId="6" fillId="101" borderId="3" xfId="0" applyFont="1" applyFill="1" applyBorder="1" applyAlignment="1">
      <alignment horizontal="center" vertical="center" wrapText="1"/>
    </xf>
    <xf numFmtId="0" fontId="6" fillId="101" borderId="7" xfId="0" applyFont="1" applyFill="1" applyBorder="1" applyAlignment="1">
      <alignment horizontal="center" vertical="center" wrapText="1"/>
    </xf>
    <xf numFmtId="0" fontId="6" fillId="101" borderId="6" xfId="0" applyFont="1" applyFill="1" applyBorder="1" applyAlignment="1">
      <alignment horizontal="center" vertical="center" wrapText="1"/>
    </xf>
    <xf numFmtId="49" fontId="6" fillId="101" borderId="6" xfId="0" applyNumberFormat="1" applyFont="1" applyFill="1" applyBorder="1" applyAlignment="1">
      <alignment horizontal="center" vertical="center" wrapText="1"/>
    </xf>
    <xf numFmtId="0" fontId="7" fillId="100" borderId="0" xfId="0" applyFont="1" applyFill="1" applyAlignment="1">
      <alignment horizontal="center" vertical="center" wrapText="1"/>
    </xf>
    <xf numFmtId="172" fontId="6" fillId="3" borderId="1" xfId="0" applyNumberFormat="1" applyFont="1" applyFill="1" applyBorder="1" applyAlignment="1">
      <alignment horizontal="center" vertical="center"/>
    </xf>
    <xf numFmtId="0" fontId="0" fillId="2" borderId="0" xfId="0" applyFill="1" applyAlignment="1">
      <alignment wrapText="1"/>
    </xf>
    <xf numFmtId="0" fontId="174" fillId="2" borderId="0" xfId="0" applyFont="1" applyFill="1"/>
    <xf numFmtId="175" fontId="0" fillId="0" borderId="0" xfId="0" applyNumberFormat="1" applyAlignment="1">
      <alignment horizontal="left"/>
    </xf>
    <xf numFmtId="175" fontId="0" fillId="0" borderId="0" xfId="0" applyNumberFormat="1" applyAlignment="1">
      <alignment horizontal="left" vertical="center"/>
    </xf>
    <xf numFmtId="174" fontId="0" fillId="0" borderId="0" xfId="0" applyNumberFormat="1" applyAlignment="1">
      <alignment horizontal="left"/>
    </xf>
    <xf numFmtId="0" fontId="7" fillId="102" borderId="0" xfId="0" applyFont="1" applyFill="1" applyAlignment="1">
      <alignment horizontal="right" vertical="center" wrapText="1"/>
    </xf>
    <xf numFmtId="0" fontId="7" fillId="102" borderId="0" xfId="0" applyFont="1" applyFill="1" applyAlignment="1">
      <alignment horizontal="center" vertical="center" wrapText="1"/>
    </xf>
    <xf numFmtId="176" fontId="6" fillId="3" borderId="1" xfId="0" applyNumberFormat="1" applyFont="1" applyFill="1" applyBorder="1" applyAlignment="1">
      <alignment horizontal="center" vertical="center"/>
    </xf>
    <xf numFmtId="177" fontId="175" fillId="3" borderId="1" xfId="0" applyNumberFormat="1" applyFont="1" applyFill="1" applyBorder="1" applyAlignment="1">
      <alignment horizontal="center" vertical="center"/>
    </xf>
    <xf numFmtId="0" fontId="6" fillId="103" borderId="1" xfId="0" applyFont="1" applyFill="1" applyBorder="1" applyAlignment="1">
      <alignment horizontal="center" vertical="center" wrapText="1"/>
    </xf>
    <xf numFmtId="0" fontId="6" fillId="103" borderId="5" xfId="0" applyFont="1" applyFill="1" applyBorder="1" applyAlignment="1">
      <alignment horizontal="center" vertical="center" wrapText="1"/>
    </xf>
    <xf numFmtId="0" fontId="6" fillId="103" borderId="6" xfId="0" applyFont="1" applyFill="1" applyBorder="1" applyAlignment="1">
      <alignment horizontal="center" vertical="center" wrapText="1"/>
    </xf>
    <xf numFmtId="0" fontId="7" fillId="104" borderId="0" xfId="0" applyFont="1" applyFill="1" applyAlignment="1">
      <alignment horizontal="right" vertical="center" wrapText="1"/>
    </xf>
    <xf numFmtId="0" fontId="0" fillId="103" borderId="0" xfId="0" applyFill="1"/>
    <xf numFmtId="0" fontId="6" fillId="101" borderId="5" xfId="0" applyFont="1" applyFill="1" applyBorder="1" applyAlignment="1">
      <alignment horizontal="right" vertical="center" wrapText="1"/>
    </xf>
    <xf numFmtId="0" fontId="6" fillId="101" borderId="5" xfId="0" applyFont="1" applyFill="1" applyBorder="1" applyAlignment="1">
      <alignment horizontal="right" vertical="center"/>
    </xf>
    <xf numFmtId="0" fontId="6" fillId="5" borderId="0" xfId="0" applyFont="1" applyFill="1"/>
    <xf numFmtId="0" fontId="0" fillId="5" borderId="0" xfId="0" applyFill="1" applyAlignment="1">
      <alignment wrapText="1"/>
    </xf>
    <xf numFmtId="0" fontId="7" fillId="5" borderId="0" xfId="0" applyFont="1" applyFill="1" applyAlignment="1">
      <alignment horizontal="right" vertical="center" wrapText="1"/>
    </xf>
    <xf numFmtId="0" fontId="7" fillId="5" borderId="0" xfId="0" applyFont="1" applyFill="1" applyAlignment="1">
      <alignment horizontal="center" vertical="center" wrapText="1"/>
    </xf>
    <xf numFmtId="0" fontId="6" fillId="5" borderId="0" xfId="0" applyFont="1" applyFill="1" applyAlignment="1">
      <alignment horizontal="left" vertical="center" wrapText="1"/>
    </xf>
    <xf numFmtId="0" fontId="16" fillId="5" borderId="0" xfId="4"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horizontal="center" vertical="center"/>
    </xf>
    <xf numFmtId="0" fontId="173" fillId="5" borderId="0" xfId="0" applyFont="1" applyFill="1" applyAlignment="1">
      <alignment horizontal="left" vertical="center" wrapText="1"/>
    </xf>
    <xf numFmtId="0" fontId="8" fillId="5" borderId="0" xfId="0" applyFont="1" applyFill="1"/>
    <xf numFmtId="0" fontId="16" fillId="5" borderId="0" xfId="4" applyFill="1" applyBorder="1"/>
    <xf numFmtId="0" fontId="16" fillId="5" borderId="0" xfId="4" applyFill="1"/>
    <xf numFmtId="179" fontId="6" fillId="3" borderId="1" xfId="1" applyNumberFormat="1" applyFont="1" applyFill="1" applyBorder="1" applyAlignment="1">
      <alignment horizontal="center" vertical="center"/>
    </xf>
    <xf numFmtId="173" fontId="6" fillId="3" borderId="2" xfId="1" applyNumberFormat="1" applyFont="1" applyFill="1" applyBorder="1" applyAlignment="1">
      <alignment horizontal="center" vertical="center"/>
    </xf>
    <xf numFmtId="0" fontId="6" fillId="103" borderId="3" xfId="0" applyFont="1" applyFill="1" applyBorder="1" applyAlignment="1">
      <alignment horizontal="center" vertical="center" wrapText="1"/>
    </xf>
    <xf numFmtId="0" fontId="6" fillId="103" borderId="9" xfId="0" applyFont="1" applyFill="1" applyBorder="1" applyAlignment="1">
      <alignment horizontal="center" vertical="center" wrapText="1"/>
    </xf>
    <xf numFmtId="173" fontId="0" fillId="4" borderId="2" xfId="0" applyNumberFormat="1" applyFill="1" applyBorder="1" applyAlignment="1">
      <alignment horizontal="center"/>
    </xf>
    <xf numFmtId="173" fontId="6" fillId="4" borderId="2" xfId="0" applyNumberFormat="1" applyFont="1" applyFill="1" applyBorder="1" applyAlignment="1">
      <alignment horizontal="center"/>
    </xf>
    <xf numFmtId="176" fontId="0" fillId="5" borderId="0" xfId="0" applyNumberFormat="1" applyFill="1"/>
    <xf numFmtId="2" fontId="0" fillId="5" borderId="0" xfId="0" applyNumberFormat="1" applyFill="1"/>
    <xf numFmtId="176" fontId="0" fillId="5" borderId="0" xfId="0" applyNumberFormat="1" applyFill="1" applyAlignment="1">
      <alignment horizontal="right"/>
    </xf>
    <xf numFmtId="3" fontId="6" fillId="3" borderId="1" xfId="1" applyNumberFormat="1" applyFont="1" applyFill="1" applyBorder="1" applyAlignment="1">
      <alignment horizontal="center" vertical="center"/>
    </xf>
    <xf numFmtId="231" fontId="6" fillId="3" borderId="1" xfId="1" applyNumberFormat="1" applyFont="1" applyFill="1" applyBorder="1" applyAlignment="1">
      <alignment horizontal="center" vertical="center"/>
    </xf>
    <xf numFmtId="2" fontId="6" fillId="5" borderId="0" xfId="0" applyNumberFormat="1" applyFont="1" applyFill="1" applyAlignment="1">
      <alignment horizontal="center" vertical="center"/>
    </xf>
    <xf numFmtId="0" fontId="179" fillId="0" borderId="1" xfId="4" applyFont="1" applyBorder="1" applyAlignment="1">
      <alignment horizontal="left" vertical="center" wrapText="1"/>
    </xf>
    <xf numFmtId="0" fontId="6" fillId="3" borderId="2" xfId="0" applyFont="1" applyFill="1" applyBorder="1" applyAlignment="1">
      <alignment horizontal="center"/>
    </xf>
    <xf numFmtId="0" fontId="5" fillId="5" borderId="0" xfId="0" applyFont="1" applyFill="1"/>
    <xf numFmtId="0" fontId="6" fillId="100" borderId="0" xfId="0" applyFont="1" applyFill="1" applyAlignment="1">
      <alignment horizontal="right" vertical="center" wrapText="1"/>
    </xf>
    <xf numFmtId="0" fontId="172" fillId="103" borderId="0" xfId="0" applyFont="1" applyFill="1"/>
    <xf numFmtId="0" fontId="171" fillId="103" borderId="0" xfId="0" applyFont="1" applyFill="1"/>
    <xf numFmtId="0" fontId="172" fillId="0" borderId="0" xfId="0" applyFont="1"/>
    <xf numFmtId="0" fontId="0" fillId="3" borderId="1" xfId="0" applyFill="1" applyBorder="1"/>
    <xf numFmtId="0" fontId="180" fillId="5" borderId="0" xfId="0" applyFont="1" applyFill="1" applyAlignment="1">
      <alignment horizontal="center" vertical="center"/>
    </xf>
    <xf numFmtId="0" fontId="176" fillId="103" borderId="0" xfId="0" applyFont="1" applyFill="1" applyAlignment="1">
      <alignment vertical="center"/>
    </xf>
    <xf numFmtId="0" fontId="181" fillId="103" borderId="0" xfId="0" applyFont="1" applyFill="1" applyAlignment="1">
      <alignment vertical="center"/>
    </xf>
    <xf numFmtId="0" fontId="180" fillId="5" borderId="0" xfId="0" applyFont="1" applyFill="1" applyAlignment="1">
      <alignment horizontal="center" vertical="center" wrapText="1"/>
    </xf>
    <xf numFmtId="0" fontId="180" fillId="5" borderId="0" xfId="6" applyFont="1" applyFill="1" applyAlignment="1">
      <alignment horizontal="center"/>
    </xf>
    <xf numFmtId="179" fontId="9" fillId="5" borderId="0" xfId="6" applyNumberFormat="1" applyFont="1" applyFill="1" applyAlignment="1">
      <alignment horizontal="center"/>
    </xf>
    <xf numFmtId="0" fontId="182" fillId="0" borderId="1" xfId="6" applyFont="1" applyBorder="1" applyAlignment="1">
      <alignment horizontal="center"/>
    </xf>
    <xf numFmtId="179" fontId="6" fillId="0" borderId="1" xfId="6" applyNumberFormat="1" applyFont="1" applyBorder="1" applyAlignment="1">
      <alignment horizontal="left"/>
    </xf>
    <xf numFmtId="0" fontId="6" fillId="101" borderId="1" xfId="0" applyFont="1" applyFill="1" applyBorder="1" applyAlignment="1">
      <alignment horizontal="right" vertical="center" wrapText="1"/>
    </xf>
    <xf numFmtId="0" fontId="6" fillId="101" borderId="1" xfId="0" applyFont="1" applyFill="1" applyBorder="1" applyAlignment="1">
      <alignment horizontal="right" vertical="center"/>
    </xf>
    <xf numFmtId="0" fontId="180" fillId="5" borderId="0" xfId="0" applyFont="1" applyFill="1" applyAlignment="1">
      <alignment vertical="center"/>
    </xf>
    <xf numFmtId="0" fontId="171" fillId="5" borderId="0" xfId="0" applyFont="1" applyFill="1"/>
    <xf numFmtId="0" fontId="172" fillId="5" borderId="0" xfId="0" applyFont="1" applyFill="1"/>
    <xf numFmtId="0" fontId="6" fillId="101" borderId="6" xfId="0" applyFont="1" applyFill="1" applyBorder="1" applyAlignment="1">
      <alignment horizontal="right" vertical="center" wrapText="1"/>
    </xf>
    <xf numFmtId="0" fontId="6" fillId="101" borderId="6" xfId="0" applyFont="1" applyFill="1" applyBorder="1" applyAlignment="1">
      <alignment horizontal="right" vertical="center"/>
    </xf>
    <xf numFmtId="0" fontId="0" fillId="101" borderId="1" xfId="0" applyFill="1" applyBorder="1" applyAlignment="1">
      <alignment horizontal="center"/>
    </xf>
    <xf numFmtId="0" fontId="0" fillId="0" borderId="12" xfId="0" applyBorder="1"/>
    <xf numFmtId="2" fontId="6" fillId="4" borderId="1" xfId="0" applyNumberFormat="1" applyFont="1" applyFill="1" applyBorder="1" applyAlignment="1">
      <alignment horizontal="center" vertical="center" wrapText="1"/>
    </xf>
    <xf numFmtId="0" fontId="0" fillId="5" borderId="0" xfId="0" applyFill="1" applyAlignment="1">
      <alignment horizontal="center" vertical="center"/>
    </xf>
    <xf numFmtId="179" fontId="9" fillId="0" borderId="1" xfId="6" applyNumberFormat="1" applyFont="1" applyBorder="1" applyAlignment="1">
      <alignment horizontal="left"/>
    </xf>
    <xf numFmtId="0" fontId="6" fillId="5" borderId="13" xfId="0" applyFont="1" applyFill="1" applyBorder="1"/>
    <xf numFmtId="0" fontId="6" fillId="5" borderId="10" xfId="0" applyFont="1" applyFill="1" applyBorder="1"/>
    <xf numFmtId="0" fontId="6" fillId="5" borderId="9" xfId="0" applyFont="1" applyFill="1" applyBorder="1"/>
    <xf numFmtId="0" fontId="6" fillId="5" borderId="7" xfId="0" applyFont="1" applyFill="1" applyBorder="1"/>
    <xf numFmtId="2" fontId="6" fillId="5" borderId="0" xfId="1" applyNumberFormat="1" applyFont="1" applyFill="1" applyBorder="1" applyAlignment="1">
      <alignment horizontal="center" vertical="center"/>
    </xf>
    <xf numFmtId="173" fontId="6" fillId="5" borderId="13" xfId="1" applyNumberFormat="1" applyFont="1" applyFill="1" applyBorder="1" applyAlignment="1">
      <alignment vertical="center"/>
    </xf>
    <xf numFmtId="173" fontId="6" fillId="5" borderId="10" xfId="1" applyNumberFormat="1" applyFont="1" applyFill="1" applyBorder="1" applyAlignment="1">
      <alignment vertical="center"/>
    </xf>
    <xf numFmtId="173" fontId="6" fillId="5" borderId="14" xfId="1" applyNumberFormat="1" applyFont="1" applyFill="1" applyBorder="1" applyAlignment="1">
      <alignment vertical="center"/>
    </xf>
    <xf numFmtId="9" fontId="6" fillId="5" borderId="0" xfId="2" applyFont="1" applyFill="1" applyBorder="1" applyAlignment="1">
      <alignment horizontal="center" vertical="center"/>
    </xf>
    <xf numFmtId="173" fontId="6" fillId="5" borderId="0" xfId="1" applyNumberFormat="1" applyFont="1" applyFill="1" applyBorder="1" applyAlignment="1">
      <alignment vertical="center"/>
    </xf>
    <xf numFmtId="0" fontId="13" fillId="5" borderId="0" xfId="0" applyFont="1" applyFill="1" applyAlignment="1">
      <alignment wrapText="1"/>
    </xf>
    <xf numFmtId="0" fontId="13" fillId="5" borderId="0" xfId="0" applyFont="1" applyFill="1" applyAlignment="1">
      <alignment vertical="center"/>
    </xf>
    <xf numFmtId="0" fontId="6" fillId="5" borderId="1" xfId="0" applyFont="1" applyFill="1" applyBorder="1" applyAlignment="1">
      <alignment wrapText="1"/>
    </xf>
    <xf numFmtId="0" fontId="6" fillId="101" borderId="1" xfId="0" applyFont="1" applyFill="1" applyBorder="1"/>
    <xf numFmtId="0" fontId="0" fillId="3" borderId="0" xfId="0" applyFill="1" applyAlignment="1">
      <alignment horizontal="left" wrapText="1"/>
    </xf>
    <xf numFmtId="0" fontId="0" fillId="5" borderId="0" xfId="0" applyFill="1" applyAlignment="1">
      <alignment horizontal="left"/>
    </xf>
    <xf numFmtId="0" fontId="0" fillId="4" borderId="0" xfId="0" applyFill="1" applyAlignment="1">
      <alignment horizontal="left" wrapText="1"/>
    </xf>
    <xf numFmtId="2" fontId="7" fillId="4" borderId="1" xfId="0" applyNumberFormat="1" applyFont="1" applyFill="1" applyBorder="1" applyAlignment="1">
      <alignment horizontal="center" vertical="center" wrapText="1"/>
    </xf>
    <xf numFmtId="0" fontId="0" fillId="101" borderId="1" xfId="0" applyFill="1" applyBorder="1" applyAlignment="1">
      <alignment horizontal="right" vertical="center"/>
    </xf>
    <xf numFmtId="0" fontId="0" fillId="101" borderId="1" xfId="0" applyFill="1" applyBorder="1" applyAlignment="1">
      <alignment horizontal="center" vertical="center"/>
    </xf>
    <xf numFmtId="0" fontId="7" fillId="5" borderId="0" xfId="0" applyFont="1" applyFill="1"/>
    <xf numFmtId="0" fontId="6" fillId="5" borderId="0" xfId="0" applyFont="1" applyFill="1" applyAlignment="1">
      <alignment horizontal="center" vertical="center" wrapText="1"/>
    </xf>
    <xf numFmtId="0" fontId="6" fillId="101" borderId="1" xfId="0" applyFont="1" applyFill="1" applyBorder="1" applyAlignment="1">
      <alignment horizontal="left"/>
    </xf>
    <xf numFmtId="179" fontId="6" fillId="3" borderId="12" xfId="1" applyNumberFormat="1" applyFont="1" applyFill="1" applyBorder="1" applyAlignment="1">
      <alignment horizontal="center" vertical="center"/>
    </xf>
    <xf numFmtId="231" fontId="6" fillId="3" borderId="2" xfId="1" applyNumberFormat="1" applyFont="1" applyFill="1" applyBorder="1" applyAlignment="1">
      <alignment horizontal="center" vertical="center"/>
    </xf>
    <xf numFmtId="3" fontId="6" fillId="3" borderId="3" xfId="1" applyNumberFormat="1" applyFont="1" applyFill="1" applyBorder="1" applyAlignment="1">
      <alignment horizontal="center" vertical="center"/>
    </xf>
    <xf numFmtId="179" fontId="182" fillId="3" borderId="1" xfId="0" applyNumberFormat="1" applyFont="1" applyFill="1" applyBorder="1" applyAlignment="1">
      <alignment horizontal="center"/>
    </xf>
    <xf numFmtId="0" fontId="6" fillId="100" borderId="0" xfId="7903" applyFont="1" applyFill="1" applyAlignment="1">
      <alignment horizontal="right" vertical="center" wrapText="1"/>
    </xf>
    <xf numFmtId="0" fontId="174" fillId="2" borderId="0" xfId="7903" applyFont="1" applyFill="1"/>
    <xf numFmtId="2" fontId="6" fillId="4" borderId="1" xfId="1" applyNumberFormat="1" applyFont="1" applyFill="1" applyBorder="1" applyAlignment="1">
      <alignment horizontal="center" vertical="center"/>
    </xf>
    <xf numFmtId="0" fontId="186" fillId="107" borderId="1" xfId="0" applyFont="1" applyFill="1" applyBorder="1" applyAlignment="1">
      <alignment horizontal="right" vertical="center" wrapText="1"/>
    </xf>
    <xf numFmtId="0" fontId="188" fillId="5" borderId="0" xfId="0" applyFont="1" applyFill="1"/>
    <xf numFmtId="232" fontId="6" fillId="4" borderId="1" xfId="0" applyNumberFormat="1" applyFont="1" applyFill="1" applyBorder="1" applyAlignment="1">
      <alignment horizontal="center" vertical="center"/>
    </xf>
    <xf numFmtId="0" fontId="11" fillId="5" borderId="1" xfId="0" applyFont="1" applyFill="1" applyBorder="1" applyAlignment="1">
      <alignment horizontal="left" vertical="center"/>
    </xf>
    <xf numFmtId="0" fontId="0" fillId="0" borderId="6" xfId="0" applyBorder="1" applyAlignment="1">
      <alignment horizontal="left" vertical="center" wrapText="1"/>
    </xf>
    <xf numFmtId="0" fontId="0" fillId="101" borderId="12" xfId="0" applyFill="1" applyBorder="1" applyAlignment="1">
      <alignment vertical="center"/>
    </xf>
    <xf numFmtId="0" fontId="0" fillId="0" borderId="1" xfId="0" applyBorder="1" applyAlignment="1">
      <alignment vertical="center"/>
    </xf>
    <xf numFmtId="0" fontId="5" fillId="0" borderId="1" xfId="0" applyFont="1" applyBorder="1" applyAlignment="1">
      <alignment vertical="center"/>
    </xf>
    <xf numFmtId="2" fontId="6" fillId="3" borderId="1" xfId="0" applyNumberFormat="1" applyFont="1" applyFill="1" applyBorder="1" applyAlignment="1">
      <alignment horizontal="center" vertical="center"/>
    </xf>
    <xf numFmtId="179" fontId="0" fillId="3" borderId="1" xfId="0" applyNumberFormat="1" applyFill="1" applyBorder="1" applyAlignment="1">
      <alignment horizontal="center"/>
    </xf>
    <xf numFmtId="2" fontId="6" fillId="108" borderId="1" xfId="0" applyNumberFormat="1" applyFont="1" applyFill="1" applyBorder="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wrapText="1"/>
    </xf>
    <xf numFmtId="0" fontId="6" fillId="101" borderId="1" xfId="0" applyFont="1" applyFill="1" applyBorder="1" applyAlignment="1">
      <alignment horizontal="center" wrapText="1"/>
    </xf>
    <xf numFmtId="0" fontId="175" fillId="101" borderId="1" xfId="9" applyFont="1" applyFill="1" applyBorder="1" applyAlignment="1">
      <alignment horizontal="center" wrapText="1"/>
    </xf>
    <xf numFmtId="0" fontId="6" fillId="109" borderId="0" xfId="0" applyFont="1" applyFill="1" applyAlignment="1">
      <alignment horizontal="center" wrapText="1"/>
    </xf>
    <xf numFmtId="0" fontId="6" fillId="5" borderId="1" xfId="0" applyFont="1" applyFill="1" applyBorder="1" applyAlignment="1">
      <alignment horizontal="center" vertical="center" wrapText="1"/>
    </xf>
    <xf numFmtId="0" fontId="172" fillId="2" borderId="0" xfId="0" applyFont="1" applyFill="1"/>
    <xf numFmtId="0" fontId="180" fillId="2" borderId="0" xfId="0" applyFont="1" applyFill="1"/>
    <xf numFmtId="0" fontId="171" fillId="2" borderId="0" xfId="0" applyFont="1" applyFill="1"/>
    <xf numFmtId="15" fontId="175" fillId="101" borderId="1" xfId="9" applyNumberFormat="1" applyFont="1" applyFill="1" applyBorder="1" applyAlignment="1">
      <alignment horizontal="center" vertical="center" wrapText="1"/>
    </xf>
    <xf numFmtId="0" fontId="175" fillId="101" borderId="1" xfId="9" applyFont="1" applyFill="1" applyBorder="1" applyAlignment="1">
      <alignment horizontal="center" vertical="center" wrapText="1"/>
    </xf>
    <xf numFmtId="233" fontId="0" fillId="3" borderId="1" xfId="1" applyNumberFormat="1" applyFont="1" applyFill="1" applyBorder="1"/>
    <xf numFmtId="233" fontId="6" fillId="4" borderId="1" xfId="1" applyNumberFormat="1" applyFont="1" applyFill="1" applyBorder="1" applyAlignment="1">
      <alignment horizontal="center" vertical="center"/>
    </xf>
    <xf numFmtId="233" fontId="6" fillId="109" borderId="0" xfId="1" applyNumberFormat="1" applyFont="1" applyFill="1" applyAlignment="1">
      <alignment horizontal="center" vertical="center"/>
    </xf>
    <xf numFmtId="173" fontId="6" fillId="3" borderId="13" xfId="1" applyNumberFormat="1" applyFont="1" applyFill="1" applyBorder="1" applyAlignment="1">
      <alignment horizontal="center" vertical="center"/>
    </xf>
    <xf numFmtId="173" fontId="6" fillId="3" borderId="12" xfId="1" applyNumberFormat="1" applyFont="1" applyFill="1" applyBorder="1" applyAlignment="1">
      <alignment horizontal="center" vertical="center"/>
    </xf>
    <xf numFmtId="0" fontId="6" fillId="103" borderId="2" xfId="0" applyFont="1" applyFill="1" applyBorder="1" applyAlignment="1">
      <alignment horizontal="center" vertical="center" wrapText="1"/>
    </xf>
    <xf numFmtId="173" fontId="6" fillId="5" borderId="0" xfId="1" applyNumberFormat="1" applyFont="1" applyFill="1" applyBorder="1" applyAlignment="1">
      <alignment horizontal="center" vertical="center"/>
    </xf>
    <xf numFmtId="173" fontId="0" fillId="5" borderId="0" xfId="0" applyNumberFormat="1" applyFill="1" applyAlignment="1">
      <alignment horizontal="center"/>
    </xf>
    <xf numFmtId="173"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0" fontId="180" fillId="0" borderId="0" xfId="0" applyFont="1"/>
    <xf numFmtId="0" fontId="171" fillId="0" borderId="0" xfId="0" applyFont="1"/>
    <xf numFmtId="0" fontId="0" fillId="101" borderId="1" xfId="0" applyFill="1" applyBorder="1" applyAlignment="1">
      <alignment wrapText="1"/>
    </xf>
    <xf numFmtId="0" fontId="0" fillId="0" borderId="1" xfId="0" applyBorder="1"/>
    <xf numFmtId="0" fontId="0" fillId="3" borderId="1" xfId="0" applyFill="1" applyBorder="1" applyAlignment="1">
      <alignment horizontal="center"/>
    </xf>
    <xf numFmtId="233" fontId="6" fillId="4" borderId="6" xfId="1" applyNumberFormat="1" applyFont="1" applyFill="1" applyBorder="1" applyAlignment="1">
      <alignment horizontal="center" vertical="center"/>
    </xf>
    <xf numFmtId="0" fontId="6" fillId="101" borderId="2" xfId="0" applyFont="1" applyFill="1" applyBorder="1" applyAlignment="1">
      <alignment horizontal="center" wrapText="1"/>
    </xf>
    <xf numFmtId="0" fontId="6" fillId="101" borderId="4" xfId="0" applyFont="1" applyFill="1" applyBorder="1" applyAlignment="1">
      <alignment horizontal="center" vertical="center" wrapText="1"/>
    </xf>
    <xf numFmtId="0" fontId="6" fillId="101" borderId="0" xfId="0" applyFont="1" applyFill="1" applyAlignment="1">
      <alignment horizontal="center" vertical="center" wrapText="1"/>
    </xf>
    <xf numFmtId="0" fontId="6" fillId="101" borderId="2" xfId="0" applyFont="1" applyFill="1" applyBorder="1" applyAlignment="1">
      <alignment horizontal="center" vertical="center" wrapText="1"/>
    </xf>
    <xf numFmtId="0" fontId="6" fillId="101" borderId="14" xfId="0" applyFont="1" applyFill="1" applyBorder="1" applyAlignment="1">
      <alignment horizontal="center" vertical="center" wrapText="1"/>
    </xf>
    <xf numFmtId="2" fontId="6" fillId="109" borderId="0" xfId="0" applyNumberFormat="1" applyFont="1" applyFill="1" applyAlignment="1">
      <alignment horizontal="center" wrapText="1"/>
    </xf>
    <xf numFmtId="0" fontId="172" fillId="110" borderId="0" xfId="0" applyFont="1" applyFill="1"/>
    <xf numFmtId="0" fontId="171" fillId="0" borderId="0" xfId="0" applyFont="1" applyAlignment="1">
      <alignment horizontal="left"/>
    </xf>
    <xf numFmtId="2" fontId="0" fillId="3" borderId="1" xfId="0" applyNumberFormat="1" applyFill="1" applyBorder="1" applyAlignment="1">
      <alignment horizontal="center"/>
    </xf>
    <xf numFmtId="2" fontId="0" fillId="3" borderId="1" xfId="2" applyNumberFormat="1" applyFon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0" fillId="4" borderId="1" xfId="0" applyNumberFormat="1" applyFill="1" applyBorder="1" applyAlignment="1">
      <alignment horizontal="right"/>
    </xf>
    <xf numFmtId="233" fontId="0" fillId="3" borderId="1" xfId="1" applyNumberFormat="1" applyFont="1" applyFill="1" applyBorder="1" applyAlignment="1">
      <alignment horizontal="center"/>
    </xf>
    <xf numFmtId="233" fontId="0" fillId="4" borderId="1" xfId="1" applyNumberFormat="1" applyFont="1" applyFill="1" applyBorder="1" applyAlignment="1">
      <alignment horizontal="center"/>
    </xf>
    <xf numFmtId="0" fontId="0" fillId="111" borderId="1" xfId="0" applyFill="1" applyBorder="1" applyAlignment="1">
      <alignment horizontal="center"/>
    </xf>
    <xf numFmtId="233" fontId="0" fillId="111" borderId="1" xfId="1" applyNumberFormat="1" applyFont="1" applyFill="1" applyBorder="1" applyAlignment="1">
      <alignment horizontal="center"/>
    </xf>
    <xf numFmtId="0" fontId="6" fillId="2" borderId="0" xfId="0" applyFont="1" applyFill="1"/>
    <xf numFmtId="9" fontId="0" fillId="3" borderId="1" xfId="2" applyFont="1" applyFill="1" applyBorder="1" applyAlignment="1">
      <alignment horizontal="center"/>
    </xf>
    <xf numFmtId="0" fontId="171" fillId="110" borderId="0" xfId="0" applyFont="1" applyFill="1"/>
    <xf numFmtId="2" fontId="0" fillId="111" borderId="1" xfId="0" applyNumberFormat="1" applyFill="1" applyBorder="1" applyAlignment="1">
      <alignment horizontal="center" vertical="center"/>
    </xf>
    <xf numFmtId="0" fontId="175" fillId="101" borderId="3" xfId="9" applyFont="1" applyFill="1" applyBorder="1" applyAlignment="1">
      <alignment horizontal="center" wrapText="1"/>
    </xf>
    <xf numFmtId="0" fontId="6" fillId="101" borderId="3" xfId="0" applyFont="1" applyFill="1" applyBorder="1" applyAlignment="1">
      <alignment horizontal="center" wrapText="1"/>
    </xf>
    <xf numFmtId="0" fontId="16" fillId="0" borderId="1" xfId="4" applyBorder="1" applyAlignment="1">
      <alignment horizontal="left" vertical="center" wrapText="1"/>
    </xf>
    <xf numFmtId="168" fontId="0" fillId="5" borderId="0" xfId="1" applyFont="1" applyFill="1"/>
    <xf numFmtId="168" fontId="0" fillId="5" borderId="0" xfId="0" applyNumberFormat="1" applyFill="1"/>
    <xf numFmtId="233" fontId="0" fillId="4" borderId="1" xfId="1" applyNumberFormat="1" applyFont="1" applyFill="1" applyBorder="1"/>
    <xf numFmtId="10" fontId="0" fillId="5" borderId="0" xfId="2" applyNumberFormat="1" applyFont="1" applyFill="1"/>
    <xf numFmtId="10" fontId="0" fillId="5" borderId="0" xfId="0" applyNumberFormat="1" applyFill="1"/>
    <xf numFmtId="232" fontId="6" fillId="3" borderId="1" xfId="1" applyNumberFormat="1" applyFont="1" applyFill="1" applyBorder="1" applyAlignment="1">
      <alignment horizontal="center" vertical="center"/>
    </xf>
    <xf numFmtId="168" fontId="0" fillId="5" borderId="0" xfId="1" applyFont="1" applyFill="1" applyBorder="1"/>
    <xf numFmtId="0" fontId="10" fillId="5" borderId="0" xfId="0" applyFont="1" applyFill="1"/>
    <xf numFmtId="0" fontId="7" fillId="100" borderId="59" xfId="0" applyFont="1" applyFill="1" applyBorder="1" applyAlignment="1">
      <alignment horizontal="right" vertical="center" wrapText="1"/>
    </xf>
    <xf numFmtId="0" fontId="0" fillId="5" borderId="59" xfId="0" applyFill="1" applyBorder="1"/>
    <xf numFmtId="0" fontId="0" fillId="5" borderId="8" xfId="0" applyFill="1" applyBorder="1"/>
    <xf numFmtId="0" fontId="6" fillId="3" borderId="2" xfId="0" applyFont="1" applyFill="1" applyBorder="1" applyAlignment="1">
      <alignment horizontal="center" vertical="center"/>
    </xf>
    <xf numFmtId="179" fontId="182" fillId="112" borderId="3" xfId="2" applyNumberFormat="1" applyFont="1" applyFill="1" applyBorder="1" applyAlignment="1">
      <alignment horizontal="center"/>
    </xf>
    <xf numFmtId="232" fontId="186" fillId="112" borderId="1" xfId="1" applyNumberFormat="1" applyFont="1" applyFill="1" applyBorder="1" applyAlignment="1">
      <alignment horizontal="center" vertical="center"/>
    </xf>
    <xf numFmtId="0" fontId="0" fillId="5" borderId="1" xfId="0" applyFill="1" applyBorder="1" applyAlignment="1">
      <alignment horizontal="left" vertical="center" wrapText="1"/>
    </xf>
    <xf numFmtId="0" fontId="6" fillId="0" borderId="1" xfId="0" applyFont="1" applyBorder="1" applyAlignment="1">
      <alignment wrapText="1"/>
    </xf>
    <xf numFmtId="0" fontId="9" fillId="0" borderId="0" xfId="0" applyFont="1" applyAlignment="1">
      <alignment horizontal="left" vertical="top" wrapText="1"/>
    </xf>
    <xf numFmtId="0" fontId="0" fillId="5" borderId="0" xfId="0" applyFill="1" applyAlignment="1">
      <alignment horizontal="left" wrapText="1"/>
    </xf>
    <xf numFmtId="0" fontId="0" fillId="101" borderId="1" xfId="0"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6"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184" fillId="101" borderId="13" xfId="0" applyFont="1" applyFill="1" applyBorder="1"/>
    <xf numFmtId="0" fontId="184" fillId="101" borderId="10" xfId="0" applyFont="1" applyFill="1" applyBorder="1"/>
    <xf numFmtId="0" fontId="184" fillId="101" borderId="14" xfId="0" applyFont="1" applyFill="1" applyBorder="1"/>
    <xf numFmtId="0" fontId="185" fillId="101" borderId="9" xfId="0" applyFont="1" applyFill="1" applyBorder="1" applyAlignment="1">
      <alignment vertical="top" wrapText="1"/>
    </xf>
    <xf numFmtId="0" fontId="185" fillId="101" borderId="7" xfId="0" applyFont="1" applyFill="1" applyBorder="1" applyAlignment="1">
      <alignment vertical="top" wrapText="1"/>
    </xf>
    <xf numFmtId="0" fontId="185" fillId="101" borderId="11" xfId="0" applyFont="1" applyFill="1" applyBorder="1" applyAlignment="1">
      <alignment vertical="top" wrapText="1"/>
    </xf>
    <xf numFmtId="0" fontId="177" fillId="101" borderId="13" xfId="0" applyFont="1" applyFill="1" applyBorder="1"/>
    <xf numFmtId="0" fontId="180" fillId="101" borderId="9" xfId="0" applyFont="1" applyFill="1" applyBorder="1"/>
    <xf numFmtId="0" fontId="180" fillId="101" borderId="7" xfId="0" applyFont="1" applyFill="1" applyBorder="1"/>
    <xf numFmtId="0" fontId="180" fillId="101" borderId="11" xfId="0" applyFont="1" applyFill="1" applyBorder="1"/>
    <xf numFmtId="0" fontId="177" fillId="101" borderId="10" xfId="0" applyFont="1" applyFill="1" applyBorder="1"/>
    <xf numFmtId="0" fontId="177" fillId="101" borderId="14" xfId="0" applyFont="1" applyFill="1" applyBorder="1"/>
    <xf numFmtId="0" fontId="11" fillId="5" borderId="1" xfId="0" quotePrefix="1" applyFont="1" applyFill="1" applyBorder="1" applyAlignment="1">
      <alignment wrapText="1"/>
    </xf>
    <xf numFmtId="0" fontId="186" fillId="125" borderId="1" xfId="0" applyFont="1" applyFill="1" applyBorder="1" applyAlignment="1">
      <alignment horizontal="center" vertical="center"/>
    </xf>
    <xf numFmtId="0" fontId="186" fillId="125" borderId="2" xfId="0" applyFont="1" applyFill="1" applyBorder="1" applyAlignment="1">
      <alignment horizontal="center"/>
    </xf>
    <xf numFmtId="3" fontId="186" fillId="125" borderId="1" xfId="0" applyNumberFormat="1" applyFont="1" applyFill="1" applyBorder="1" applyAlignment="1">
      <alignment horizontal="center" vertical="center"/>
    </xf>
    <xf numFmtId="0" fontId="186" fillId="125" borderId="2" xfId="0" applyFont="1" applyFill="1" applyBorder="1" applyAlignment="1">
      <alignment horizontal="center" vertical="center"/>
    </xf>
    <xf numFmtId="3" fontId="186" fillId="125" borderId="3" xfId="0" applyNumberFormat="1" applyFont="1" applyFill="1" applyBorder="1" applyAlignment="1">
      <alignment horizontal="center" vertical="center"/>
    </xf>
    <xf numFmtId="232" fontId="186" fillId="3" borderId="1" xfId="1" applyNumberFormat="1" applyFont="1" applyFill="1" applyBorder="1" applyAlignment="1">
      <alignment horizontal="center" vertical="center"/>
    </xf>
    <xf numFmtId="0" fontId="6" fillId="0" borderId="5" xfId="0" applyFont="1"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3" fontId="6" fillId="3" borderId="12" xfId="1" applyNumberFormat="1" applyFont="1" applyFill="1" applyBorder="1" applyAlignment="1">
      <alignment horizontal="center" vertical="center"/>
    </xf>
    <xf numFmtId="3" fontId="6" fillId="3" borderId="6" xfId="1" applyNumberFormat="1" applyFont="1" applyFill="1" applyBorder="1" applyAlignment="1">
      <alignment horizontal="center" vertical="center"/>
    </xf>
    <xf numFmtId="3" fontId="6" fillId="3" borderId="2" xfId="1" applyNumberFormat="1" applyFont="1" applyFill="1" applyBorder="1" applyAlignment="1">
      <alignment horizontal="center" vertical="center"/>
    </xf>
    <xf numFmtId="3" fontId="186" fillId="125" borderId="2" xfId="0" applyNumberFormat="1" applyFont="1" applyFill="1" applyBorder="1" applyAlignment="1">
      <alignment horizontal="center" vertical="center"/>
    </xf>
    <xf numFmtId="231" fontId="6" fillId="3" borderId="12" xfId="1" applyNumberFormat="1" applyFont="1" applyFill="1" applyBorder="1" applyAlignment="1">
      <alignment horizontal="center" vertical="center"/>
    </xf>
    <xf numFmtId="232" fontId="6" fillId="4" borderId="0" xfId="0" applyNumberFormat="1" applyFont="1" applyFill="1" applyAlignment="1">
      <alignment horizontal="center" vertical="center"/>
    </xf>
    <xf numFmtId="9" fontId="0" fillId="5" borderId="0" xfId="2" applyFont="1" applyFill="1"/>
    <xf numFmtId="2" fontId="0" fillId="0" borderId="0" xfId="0" applyNumberFormat="1"/>
    <xf numFmtId="233" fontId="0" fillId="0" borderId="0" xfId="0" applyNumberFormat="1"/>
    <xf numFmtId="0" fontId="9" fillId="101" borderId="3" xfId="0" applyFont="1" applyFill="1" applyBorder="1" applyAlignment="1">
      <alignment horizontal="center" vertical="center" wrapText="1"/>
    </xf>
    <xf numFmtId="0" fontId="9" fillId="101" borderId="1" xfId="0" applyFont="1" applyFill="1" applyBorder="1" applyAlignment="1">
      <alignment horizontal="center" vertical="center" wrapText="1"/>
    </xf>
    <xf numFmtId="0" fontId="9" fillId="101" borderId="11" xfId="0" applyFont="1" applyFill="1" applyBorder="1" applyAlignment="1">
      <alignment horizontal="center" vertical="center" wrapText="1"/>
    </xf>
    <xf numFmtId="231" fontId="6" fillId="3" borderId="13" xfId="1" applyNumberFormat="1" applyFont="1" applyFill="1" applyBorder="1" applyAlignment="1">
      <alignment horizontal="center" vertical="center"/>
    </xf>
    <xf numFmtId="15" fontId="175" fillId="101" borderId="2" xfId="9" applyNumberFormat="1" applyFont="1" applyFill="1" applyBorder="1" applyAlignment="1">
      <alignment horizontal="center" vertical="center" wrapText="1"/>
    </xf>
    <xf numFmtId="0" fontId="175" fillId="101" borderId="2" xfId="9" applyFont="1" applyFill="1" applyBorder="1" applyAlignment="1">
      <alignment horizontal="center" vertical="center" wrapText="1"/>
    </xf>
    <xf numFmtId="176" fontId="175" fillId="101" borderId="2" xfId="9" applyNumberFormat="1" applyFont="1" applyFill="1" applyBorder="1" applyAlignment="1">
      <alignment horizontal="center" vertical="center" wrapText="1"/>
    </xf>
    <xf numFmtId="172" fontId="175" fillId="101" borderId="2" xfId="9" applyNumberFormat="1" applyFont="1" applyFill="1" applyBorder="1" applyAlignment="1">
      <alignment horizontal="center" vertical="center" wrapText="1"/>
    </xf>
    <xf numFmtId="0" fontId="0" fillId="3" borderId="67" xfId="0" applyFill="1" applyBorder="1" applyAlignment="1">
      <alignment horizontal="center"/>
    </xf>
    <xf numFmtId="0" fontId="0" fillId="3" borderId="68" xfId="0" applyFill="1" applyBorder="1" applyAlignment="1">
      <alignment horizontal="center"/>
    </xf>
    <xf numFmtId="0" fontId="0" fillId="3" borderId="68" xfId="0" applyFill="1" applyBorder="1"/>
    <xf numFmtId="233" fontId="0" fillId="3" borderId="68" xfId="1" applyNumberFormat="1" applyFont="1" applyFill="1" applyBorder="1"/>
    <xf numFmtId="233" fontId="0" fillId="4" borderId="68" xfId="1" applyNumberFormat="1" applyFont="1" applyFill="1" applyBorder="1"/>
    <xf numFmtId="0" fontId="0" fillId="3" borderId="69" xfId="0" applyFill="1" applyBorder="1"/>
    <xf numFmtId="0" fontId="0" fillId="3" borderId="70" xfId="0" applyFill="1" applyBorder="1" applyAlignment="1">
      <alignment horizontal="center"/>
    </xf>
    <xf numFmtId="0" fontId="0" fillId="3" borderId="71" xfId="0" applyFill="1" applyBorder="1"/>
    <xf numFmtId="0" fontId="0" fillId="3" borderId="72" xfId="0" applyFill="1" applyBorder="1" applyAlignment="1">
      <alignment horizontal="center"/>
    </xf>
    <xf numFmtId="0" fontId="0" fillId="3" borderId="73" xfId="0" applyFill="1" applyBorder="1" applyAlignment="1">
      <alignment horizontal="center"/>
    </xf>
    <xf numFmtId="0" fontId="0" fillId="3" borderId="73" xfId="0" applyFill="1" applyBorder="1"/>
    <xf numFmtId="233" fontId="0" fillId="3" borderId="73" xfId="1" applyNumberFormat="1" applyFont="1" applyFill="1" applyBorder="1"/>
    <xf numFmtId="233" fontId="0" fillId="4" borderId="73" xfId="1" applyNumberFormat="1" applyFont="1" applyFill="1" applyBorder="1"/>
    <xf numFmtId="0" fontId="0" fillId="3" borderId="74" xfId="0" applyFill="1" applyBorder="1"/>
    <xf numFmtId="0" fontId="11" fillId="0" borderId="1" xfId="0" quotePrefix="1" applyFont="1" applyBorder="1" applyAlignment="1">
      <alignment wrapText="1"/>
    </xf>
    <xf numFmtId="0" fontId="11" fillId="5" borderId="1" xfId="0" applyFont="1" applyFill="1" applyBorder="1" applyAlignment="1">
      <alignment vertical="center"/>
    </xf>
    <xf numFmtId="0" fontId="11" fillId="5" borderId="1" xfId="0" applyFont="1" applyFill="1" applyBorder="1" applyAlignment="1">
      <alignment vertical="center" wrapText="1"/>
    </xf>
    <xf numFmtId="0" fontId="11" fillId="0" borderId="1" xfId="0" applyFont="1" applyBorder="1" applyAlignment="1">
      <alignment vertical="center" wrapText="1"/>
    </xf>
    <xf numFmtId="14" fontId="11" fillId="5" borderId="1" xfId="0" applyNumberFormat="1"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11" fillId="5" borderId="1" xfId="0" applyFont="1" applyFill="1" applyBorder="1" applyAlignment="1">
      <alignment wrapText="1"/>
    </xf>
    <xf numFmtId="14" fontId="11" fillId="5" borderId="1" xfId="0" applyNumberFormat="1" applyFont="1" applyFill="1" applyBorder="1" applyAlignment="1">
      <alignment horizontal="left" wrapText="1"/>
    </xf>
    <xf numFmtId="232" fontId="186" fillId="0" borderId="12" xfId="1" applyNumberFormat="1" applyFont="1" applyFill="1" applyBorder="1" applyAlignment="1">
      <alignment horizontal="center" vertical="center"/>
    </xf>
    <xf numFmtId="179" fontId="0" fillId="3" borderId="1" xfId="2" applyNumberFormat="1" applyFont="1" applyFill="1" applyBorder="1"/>
    <xf numFmtId="2" fontId="6" fillId="3" borderId="1" xfId="0" applyNumberFormat="1" applyFont="1" applyFill="1" applyBorder="1" applyAlignment="1">
      <alignment horizontal="center" vertical="center" wrapText="1"/>
    </xf>
    <xf numFmtId="173" fontId="0" fillId="5" borderId="0" xfId="0" applyNumberFormat="1" applyFill="1"/>
    <xf numFmtId="233" fontId="0" fillId="111" borderId="68" xfId="1" applyNumberFormat="1" applyFont="1" applyFill="1" applyBorder="1" applyAlignment="1">
      <alignment horizontal="right"/>
    </xf>
    <xf numFmtId="233" fontId="0" fillId="111" borderId="1" xfId="1" applyNumberFormat="1" applyFont="1" applyFill="1" applyBorder="1" applyAlignment="1">
      <alignment horizontal="right"/>
    </xf>
    <xf numFmtId="233" fontId="0" fillId="111" borderId="73" xfId="1" applyNumberFormat="1" applyFont="1" applyFill="1" applyBorder="1" applyAlignment="1">
      <alignment horizontal="right"/>
    </xf>
    <xf numFmtId="0" fontId="6" fillId="0" borderId="13" xfId="0" applyFont="1" applyBorder="1" applyAlignment="1">
      <alignment vertical="center" wrapText="1"/>
    </xf>
    <xf numFmtId="0" fontId="9" fillId="0" borderId="1" xfId="0" applyFont="1" applyBorder="1" applyAlignment="1">
      <alignment horizontal="center" vertical="center" wrapText="1"/>
    </xf>
    <xf numFmtId="232" fontId="6" fillId="5" borderId="8" xfId="1" applyNumberFormat="1" applyFont="1" applyFill="1" applyBorder="1" applyAlignment="1">
      <alignment vertical="center"/>
    </xf>
    <xf numFmtId="232" fontId="6" fillId="5" borderId="0" xfId="1" applyNumberFormat="1" applyFont="1" applyFill="1" applyBorder="1" applyAlignment="1">
      <alignment vertical="center"/>
    </xf>
    <xf numFmtId="0" fontId="0" fillId="5" borderId="9" xfId="0" applyFill="1" applyBorder="1"/>
    <xf numFmtId="0" fontId="0" fillId="5" borderId="7" xfId="0" applyFill="1" applyBorder="1"/>
    <xf numFmtId="0" fontId="7" fillId="100" borderId="7" xfId="0" applyFont="1" applyFill="1" applyBorder="1" applyAlignment="1">
      <alignment horizontal="right" vertical="center" wrapText="1"/>
    </xf>
    <xf numFmtId="232" fontId="6" fillId="5" borderId="7" xfId="1" applyNumberFormat="1" applyFont="1" applyFill="1" applyBorder="1" applyAlignment="1">
      <alignment vertical="center"/>
    </xf>
    <xf numFmtId="0" fontId="219" fillId="0" borderId="0" xfId="0" applyFont="1"/>
    <xf numFmtId="0" fontId="6" fillId="0" borderId="6" xfId="0" applyFont="1" applyBorder="1" applyAlignment="1">
      <alignment horizontal="left" vertical="center" wrapText="1"/>
    </xf>
    <xf numFmtId="0" fontId="9" fillId="0" borderId="2" xfId="0" applyFont="1" applyBorder="1" applyAlignment="1">
      <alignment horizontal="center" vertical="center" wrapText="1"/>
    </xf>
    <xf numFmtId="0" fontId="182" fillId="0" borderId="1" xfId="8149" applyFont="1" applyBorder="1" applyAlignment="1">
      <alignment horizontal="center"/>
    </xf>
    <xf numFmtId="179" fontId="6" fillId="0" borderId="1" xfId="8149" applyNumberFormat="1" applyFont="1" applyBorder="1" applyAlignment="1">
      <alignment horizontal="left"/>
    </xf>
    <xf numFmtId="0" fontId="220" fillId="101" borderId="7" xfId="0" applyFont="1" applyFill="1" applyBorder="1" applyAlignment="1">
      <alignment vertical="center" wrapText="1"/>
    </xf>
    <xf numFmtId="0" fontId="220" fillId="101" borderId="0" xfId="0" applyFont="1" applyFill="1" applyAlignment="1">
      <alignment vertical="center" wrapText="1"/>
    </xf>
    <xf numFmtId="179" fontId="0" fillId="3" borderId="1" xfId="0" applyNumberFormat="1" applyFill="1" applyBorder="1"/>
    <xf numFmtId="0" fontId="16" fillId="0" borderId="1" xfId="4" applyBorder="1" applyAlignment="1">
      <alignment horizontal="center" vertical="center"/>
    </xf>
    <xf numFmtId="0" fontId="186" fillId="0" borderId="1" xfId="0" applyFont="1" applyBorder="1" applyAlignment="1">
      <alignment horizontal="left" vertical="center" wrapText="1"/>
    </xf>
    <xf numFmtId="0" fontId="220" fillId="101" borderId="10" xfId="0" applyFont="1" applyFill="1" applyBorder="1" applyAlignment="1">
      <alignment vertical="center" wrapText="1"/>
    </xf>
    <xf numFmtId="233" fontId="0" fillId="108" borderId="68" xfId="1" applyNumberFormat="1" applyFont="1" applyFill="1" applyBorder="1"/>
    <xf numFmtId="233" fontId="0" fillId="108" borderId="1" xfId="1" applyNumberFormat="1" applyFont="1" applyFill="1" applyBorder="1"/>
    <xf numFmtId="0" fontId="16" fillId="0" borderId="1" xfId="4" applyFill="1" applyBorder="1" applyAlignment="1">
      <alignment horizontal="center" vertical="center" wrapText="1"/>
    </xf>
    <xf numFmtId="0" fontId="0" fillId="0" borderId="1" xfId="0" applyBorder="1" applyAlignment="1">
      <alignment horizontal="center" vertical="center" wrapText="1"/>
    </xf>
    <xf numFmtId="0" fontId="222" fillId="110" borderId="0" xfId="0" applyFont="1" applyFill="1" applyAlignment="1">
      <alignment horizontal="left"/>
    </xf>
    <xf numFmtId="0" fontId="222" fillId="110" borderId="0" xfId="0" applyFont="1" applyFill="1"/>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100" borderId="0" xfId="8402" applyFont="1" applyFill="1" applyAlignment="1">
      <alignment horizontal="right" vertical="center" wrapText="1"/>
    </xf>
    <xf numFmtId="0" fontId="16" fillId="0" borderId="1" xfId="4" applyBorder="1" applyAlignment="1" applyProtection="1">
      <alignment horizontal="left" vertical="center" wrapText="1"/>
    </xf>
    <xf numFmtId="0" fontId="0" fillId="111" borderId="0" xfId="0" applyFill="1"/>
    <xf numFmtId="23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16" fillId="5" borderId="3" xfId="4" applyFill="1" applyBorder="1" applyAlignment="1">
      <alignment horizontal="left" vertical="center" wrapText="1"/>
    </xf>
    <xf numFmtId="0" fontId="182" fillId="5"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103" borderId="12" xfId="0" applyFont="1" applyFill="1" applyBorder="1" applyAlignment="1">
      <alignment horizontal="center" vertical="center" wrapText="1"/>
    </xf>
    <xf numFmtId="0" fontId="7" fillId="100" borderId="5" xfId="0" applyFont="1" applyFill="1" applyBorder="1" applyAlignment="1">
      <alignment horizontal="right" vertical="center" wrapText="1"/>
    </xf>
    <xf numFmtId="2" fontId="6" fillId="4" borderId="1" xfId="1" applyNumberFormat="1" applyFont="1" applyFill="1" applyBorder="1" applyAlignment="1">
      <alignment horizontal="center"/>
    </xf>
    <xf numFmtId="2" fontId="186" fillId="127" borderId="1" xfId="0" applyNumberFormat="1" applyFont="1" applyFill="1" applyBorder="1" applyAlignment="1">
      <alignment horizontal="center" vertical="center"/>
    </xf>
    <xf numFmtId="0" fontId="0" fillId="111" borderId="7" xfId="0" applyFill="1" applyBorder="1"/>
    <xf numFmtId="0" fontId="0" fillId="111" borderId="11" xfId="0" applyFill="1" applyBorder="1"/>
    <xf numFmtId="0" fontId="34" fillId="5" borderId="0" xfId="0" applyFont="1" applyFill="1"/>
    <xf numFmtId="3" fontId="0" fillId="5" borderId="0" xfId="0" applyNumberFormat="1" applyFill="1"/>
    <xf numFmtId="179" fontId="9" fillId="0" borderId="1" xfId="8403" applyNumberFormat="1" applyFont="1" applyBorder="1" applyAlignment="1">
      <alignment horizontal="left"/>
    </xf>
    <xf numFmtId="0" fontId="7" fillId="100" borderId="3" xfId="0" applyFont="1" applyFill="1" applyBorder="1" applyAlignment="1">
      <alignment horizontal="right" vertical="center" wrapText="1"/>
    </xf>
    <xf numFmtId="0" fontId="180" fillId="5" borderId="0" xfId="0" applyFont="1" applyFill="1" applyAlignment="1">
      <alignment horizontal="left" vertical="center" wrapText="1"/>
    </xf>
    <xf numFmtId="179" fontId="9" fillId="5" borderId="0" xfId="8403" applyNumberFormat="1" applyFont="1" applyFill="1" applyAlignment="1">
      <alignment horizontal="left"/>
    </xf>
    <xf numFmtId="179" fontId="9" fillId="5" borderId="0" xfId="8403" applyNumberFormat="1" applyFont="1" applyFill="1" applyAlignment="1">
      <alignment horizontal="center"/>
    </xf>
    <xf numFmtId="2" fontId="9" fillId="5" borderId="0" xfId="1" applyNumberFormat="1" applyFont="1" applyFill="1" applyBorder="1" applyAlignment="1">
      <alignment horizontal="center" vertical="center"/>
    </xf>
    <xf numFmtId="0" fontId="6" fillId="128" borderId="1" xfId="0" applyFont="1" applyFill="1" applyBorder="1"/>
    <xf numFmtId="173" fontId="182" fillId="3" borderId="1" xfId="1" applyNumberFormat="1" applyFont="1" applyFill="1" applyBorder="1" applyAlignment="1">
      <alignment horizontal="center" vertical="center"/>
    </xf>
    <xf numFmtId="17" fontId="6" fillId="0" borderId="3" xfId="0" applyNumberFormat="1" applyFont="1" applyBorder="1" applyAlignment="1">
      <alignment horizontal="left" vertical="center" wrapText="1"/>
    </xf>
    <xf numFmtId="2" fontId="186" fillId="129" borderId="0" xfId="0" applyNumberFormat="1" applyFont="1" applyFill="1" applyAlignment="1">
      <alignment horizontal="center" vertical="center"/>
    </xf>
    <xf numFmtId="232" fontId="182" fillId="3" borderId="1" xfId="1" applyNumberFormat="1" applyFont="1" applyFill="1" applyBorder="1" applyAlignment="1">
      <alignment horizontal="center" vertical="center"/>
    </xf>
    <xf numFmtId="179" fontId="180" fillId="3" borderId="3" xfId="2" applyNumberFormat="1" applyFont="1" applyFill="1" applyBorder="1" applyAlignment="1">
      <alignment horizontal="right"/>
    </xf>
    <xf numFmtId="2" fontId="186" fillId="0" borderId="0" xfId="0" applyNumberFormat="1" applyFont="1" applyAlignment="1">
      <alignment horizontal="center" vertical="center"/>
    </xf>
    <xf numFmtId="0" fontId="7" fillId="100" borderId="9" xfId="0" applyFont="1" applyFill="1" applyBorder="1" applyAlignment="1">
      <alignment horizontal="right" vertical="center" wrapText="1"/>
    </xf>
    <xf numFmtId="0" fontId="0" fillId="5" borderId="11" xfId="0" applyFill="1" applyBorder="1"/>
    <xf numFmtId="0" fontId="223" fillId="126" borderId="1" xfId="0" applyFont="1" applyFill="1" applyBorder="1" applyAlignment="1">
      <alignment vertical="center"/>
    </xf>
    <xf numFmtId="14" fontId="12" fillId="126" borderId="1" xfId="0" applyNumberFormat="1" applyFont="1" applyFill="1" applyBorder="1" applyAlignment="1">
      <alignment horizontal="left" vertical="center" wrapText="1"/>
    </xf>
    <xf numFmtId="0" fontId="0" fillId="103" borderId="11" xfId="0" applyFill="1" applyBorder="1"/>
    <xf numFmtId="10" fontId="186" fillId="125" borderId="2" xfId="0" applyNumberFormat="1" applyFont="1" applyFill="1" applyBorder="1" applyAlignment="1">
      <alignment horizontal="center" vertical="center"/>
    </xf>
    <xf numFmtId="2" fontId="6" fillId="4" borderId="2" xfId="0" applyNumberFormat="1" applyFont="1" applyFill="1" applyBorder="1" applyAlignment="1">
      <alignment horizontal="center" vertical="center"/>
    </xf>
    <xf numFmtId="2" fontId="6" fillId="95" borderId="12" xfId="0" applyNumberFormat="1" applyFont="1" applyFill="1" applyBorder="1" applyAlignment="1">
      <alignment horizontal="center" vertical="center"/>
    </xf>
    <xf numFmtId="179" fontId="6" fillId="3" borderId="2" xfId="1" applyNumberFormat="1" applyFont="1" applyFill="1" applyBorder="1" applyAlignment="1">
      <alignment horizontal="center" vertical="center"/>
    </xf>
    <xf numFmtId="179" fontId="6" fillId="3" borderId="2" xfId="2" applyNumberFormat="1" applyFont="1" applyFill="1" applyBorder="1" applyAlignment="1">
      <alignment horizontal="center" vertical="center"/>
    </xf>
    <xf numFmtId="10" fontId="6" fillId="3" borderId="2" xfId="2" applyNumberFormat="1" applyFont="1" applyFill="1" applyBorder="1" applyAlignment="1">
      <alignment horizontal="center" vertical="center"/>
    </xf>
    <xf numFmtId="0" fontId="6" fillId="103" borderId="7" xfId="0" applyFont="1" applyFill="1" applyBorder="1" applyAlignment="1">
      <alignment horizontal="center" vertical="center" wrapText="1"/>
    </xf>
    <xf numFmtId="0" fontId="6" fillId="103" borderId="11" xfId="0" applyFont="1" applyFill="1" applyBorder="1" applyAlignment="1">
      <alignment horizontal="center" vertical="center" wrapText="1"/>
    </xf>
    <xf numFmtId="171" fontId="6" fillId="95" borderId="1" xfId="1" applyNumberFormat="1" applyFont="1" applyFill="1" applyBorder="1" applyAlignment="1">
      <alignment vertical="center" wrapText="1"/>
    </xf>
    <xf numFmtId="2" fontId="6" fillId="95" borderId="1" xfId="0" applyNumberFormat="1" applyFont="1" applyFill="1" applyBorder="1" applyAlignment="1">
      <alignment vertical="center"/>
    </xf>
    <xf numFmtId="2" fontId="9" fillId="0" borderId="0" xfId="1" applyNumberFormat="1" applyFont="1" applyFill="1" applyBorder="1" applyAlignment="1">
      <alignment horizontal="center" vertical="center"/>
    </xf>
    <xf numFmtId="234" fontId="0" fillId="5" borderId="0" xfId="0" applyNumberFormat="1" applyFill="1"/>
    <xf numFmtId="232" fontId="224" fillId="3" borderId="1" xfId="1" applyNumberFormat="1" applyFont="1" applyFill="1" applyBorder="1" applyAlignment="1">
      <alignment horizontal="center" vertical="center"/>
    </xf>
    <xf numFmtId="0" fontId="225" fillId="100" borderId="0" xfId="0" applyFont="1" applyFill="1" applyAlignment="1">
      <alignment horizontal="right" vertical="center" wrapText="1"/>
    </xf>
    <xf numFmtId="0" fontId="225" fillId="100" borderId="0" xfId="0" applyFont="1" applyFill="1" applyAlignment="1">
      <alignment horizontal="center" vertical="center" wrapText="1"/>
    </xf>
    <xf numFmtId="0" fontId="0" fillId="101" borderId="1" xfId="0" applyFill="1" applyBorder="1" applyAlignment="1">
      <alignment vertical="center"/>
    </xf>
    <xf numFmtId="2" fontId="180" fillId="3" borderId="1" xfId="0" applyNumberFormat="1" applyFont="1" applyFill="1" applyBorder="1" applyAlignment="1">
      <alignment horizontal="center"/>
    </xf>
    <xf numFmtId="0" fontId="6" fillId="0" borderId="12" xfId="0" applyFont="1" applyBorder="1" applyAlignment="1">
      <alignment vertical="center" wrapText="1"/>
    </xf>
    <xf numFmtId="0" fontId="0" fillId="0" borderId="1" xfId="0" applyBorder="1" applyAlignment="1">
      <alignment wrapText="1"/>
    </xf>
    <xf numFmtId="179" fontId="9" fillId="5" borderId="1" xfId="8403" applyNumberFormat="1" applyFont="1" applyFill="1" applyBorder="1" applyAlignment="1">
      <alignment horizontal="left"/>
    </xf>
    <xf numFmtId="0" fontId="223" fillId="126" borderId="12" xfId="0" applyFont="1" applyFill="1" applyBorder="1" applyAlignment="1">
      <alignment vertical="center"/>
    </xf>
    <xf numFmtId="14" fontId="12" fillId="126" borderId="2" xfId="0" applyNumberFormat="1" applyFont="1" applyFill="1" applyBorder="1" applyAlignment="1">
      <alignment horizontal="left" vertical="center" wrapText="1"/>
    </xf>
    <xf numFmtId="173" fontId="182" fillId="3" borderId="2" xfId="1" applyNumberFormat="1" applyFont="1" applyFill="1" applyBorder="1" applyAlignment="1">
      <alignment horizontal="center" vertical="center"/>
    </xf>
    <xf numFmtId="0" fontId="184" fillId="100" borderId="0" xfId="0" applyFont="1" applyFill="1" applyAlignment="1">
      <alignment horizontal="right" vertical="center" wrapText="1"/>
    </xf>
    <xf numFmtId="244" fontId="0" fillId="5" borderId="0" xfId="0" applyNumberFormat="1" applyFill="1"/>
    <xf numFmtId="2" fontId="182" fillId="3" borderId="2" xfId="0" applyNumberFormat="1" applyFont="1" applyFill="1" applyBorder="1" applyAlignment="1">
      <alignment horizontal="center"/>
    </xf>
    <xf numFmtId="14" fontId="226" fillId="126" borderId="1" xfId="0" applyNumberFormat="1" applyFont="1" applyFill="1" applyBorder="1" applyAlignment="1">
      <alignment horizontal="left" vertical="center" wrapText="1"/>
    </xf>
    <xf numFmtId="0" fontId="0" fillId="0" borderId="1" xfId="0" applyBorder="1" applyAlignment="1">
      <alignment horizontal="center" vertical="center"/>
    </xf>
    <xf numFmtId="0" fontId="7" fillId="101" borderId="1" xfId="0" applyFont="1" applyFill="1" applyBorder="1" applyAlignment="1">
      <alignment horizontal="center" vertical="center" wrapText="1"/>
    </xf>
    <xf numFmtId="0" fontId="7" fillId="101" borderId="1" xfId="0" applyFont="1" applyFill="1" applyBorder="1" applyAlignment="1">
      <alignment horizontal="left" vertical="center" wrapText="1"/>
    </xf>
    <xf numFmtId="0" fontId="0" fillId="5" borderId="0" xfId="0" applyFill="1" applyAlignment="1">
      <alignment horizontal="left" wrapText="1"/>
    </xf>
    <xf numFmtId="0" fontId="221" fillId="106" borderId="12" xfId="0" applyFont="1" applyFill="1" applyBorder="1" applyAlignment="1">
      <alignment horizontal="left" wrapText="1"/>
    </xf>
    <xf numFmtId="0" fontId="221" fillId="106" borderId="5" xfId="0" applyFont="1" applyFill="1" applyBorder="1" applyAlignment="1">
      <alignment horizontal="left" wrapText="1"/>
    </xf>
    <xf numFmtId="0" fontId="221" fillId="106" borderId="6" xfId="0" applyFont="1" applyFill="1" applyBorder="1" applyAlignment="1">
      <alignment horizontal="left" wrapText="1"/>
    </xf>
    <xf numFmtId="0" fontId="176" fillId="106" borderId="5" xfId="0" applyFont="1" applyFill="1" applyBorder="1" applyAlignment="1">
      <alignment horizontal="left" wrapText="1"/>
    </xf>
    <xf numFmtId="0" fontId="176" fillId="106" borderId="6" xfId="0" applyFont="1" applyFill="1" applyBorder="1" applyAlignment="1">
      <alignment horizontal="left" wrapText="1"/>
    </xf>
    <xf numFmtId="0" fontId="14" fillId="0" borderId="1" xfId="0" applyFont="1" applyBorder="1" applyAlignment="1">
      <alignment horizont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101" borderId="2" xfId="0" applyFill="1" applyBorder="1" applyAlignment="1">
      <alignment horizontal="left" vertical="center"/>
    </xf>
    <xf numFmtId="0" fontId="0" fillId="101" borderId="4" xfId="0" applyFill="1" applyBorder="1" applyAlignment="1">
      <alignment horizontal="left" vertical="center"/>
    </xf>
    <xf numFmtId="0" fontId="0" fillId="101" borderId="3" xfId="0" applyFill="1" applyBorder="1" applyAlignment="1">
      <alignment horizontal="left" vertical="center"/>
    </xf>
    <xf numFmtId="0" fontId="0" fillId="101" borderId="1" xfId="0" applyFill="1" applyBorder="1" applyAlignment="1">
      <alignment horizontal="left" vertical="center"/>
    </xf>
    <xf numFmtId="0" fontId="185" fillId="101" borderId="9" xfId="6" applyFont="1" applyFill="1" applyBorder="1" applyAlignment="1">
      <alignment horizontal="left" vertical="top" wrapText="1"/>
    </xf>
    <xf numFmtId="0" fontId="185" fillId="101" borderId="7" xfId="6" applyFont="1" applyFill="1" applyBorder="1" applyAlignment="1">
      <alignment horizontal="left" vertical="top" wrapText="1"/>
    </xf>
    <xf numFmtId="0" fontId="185" fillId="101" borderId="11" xfId="6" applyFont="1" applyFill="1" applyBorder="1" applyAlignment="1">
      <alignment horizontal="left" vertical="top" wrapText="1"/>
    </xf>
    <xf numFmtId="0" fontId="177" fillId="101" borderId="13" xfId="7903" applyFont="1" applyFill="1" applyBorder="1" applyAlignment="1">
      <alignment horizontal="left"/>
    </xf>
    <xf numFmtId="0" fontId="178" fillId="101" borderId="10" xfId="7903" applyFont="1" applyFill="1" applyBorder="1" applyAlignment="1">
      <alignment horizontal="left"/>
    </xf>
    <xf numFmtId="0" fontId="178" fillId="101" borderId="14" xfId="7903" applyFont="1" applyFill="1" applyBorder="1" applyAlignment="1">
      <alignment horizontal="left"/>
    </xf>
    <xf numFmtId="0" fontId="0" fillId="101" borderId="1" xfId="0" applyFill="1" applyBorder="1" applyAlignment="1">
      <alignment horizontal="left" vertical="center" wrapText="1"/>
    </xf>
    <xf numFmtId="0" fontId="0" fillId="101" borderId="2" xfId="0" applyFill="1" applyBorder="1" applyAlignment="1">
      <alignment horizontal="center"/>
    </xf>
    <xf numFmtId="0" fontId="0" fillId="101" borderId="3" xfId="0"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2" borderId="0" xfId="0" applyFill="1" applyAlignment="1">
      <alignment horizontal="left" wrapText="1"/>
    </xf>
    <xf numFmtId="0" fontId="180" fillId="101" borderId="1" xfId="6" applyFont="1" applyFill="1" applyBorder="1" applyAlignment="1">
      <alignment horizontal="left" vertical="center" wrapText="1"/>
    </xf>
    <xf numFmtId="0" fontId="0" fillId="0" borderId="3" xfId="0" applyBorder="1" applyAlignment="1">
      <alignment horizontal="left" vertical="center" wrapText="1"/>
    </xf>
    <xf numFmtId="0" fontId="6" fillId="0" borderId="1" xfId="0" applyFont="1" applyBorder="1" applyAlignment="1">
      <alignment horizontal="center" vertical="center"/>
    </xf>
    <xf numFmtId="0" fontId="0" fillId="101" borderId="1" xfId="0" applyFill="1" applyBorder="1" applyAlignment="1">
      <alignment horizontal="center"/>
    </xf>
    <xf numFmtId="179" fontId="9" fillId="0" borderId="1" xfId="6" applyNumberFormat="1" applyFont="1" applyBorder="1" applyAlignment="1">
      <alignment horizontal="center"/>
    </xf>
    <xf numFmtId="0" fontId="180" fillId="0" borderId="1" xfId="0" applyFont="1" applyBorder="1" applyAlignment="1">
      <alignment horizontal="left" vertical="center" wrapText="1"/>
    </xf>
    <xf numFmtId="0" fontId="180" fillId="0" borderId="2" xfId="0" applyFont="1" applyBorder="1" applyAlignment="1">
      <alignment horizontal="left" vertical="center" wrapText="1"/>
    </xf>
    <xf numFmtId="0" fontId="180" fillId="0" borderId="4" xfId="0" applyFont="1" applyBorder="1" applyAlignment="1">
      <alignment horizontal="left" vertical="center" wrapText="1"/>
    </xf>
    <xf numFmtId="0" fontId="180" fillId="0" borderId="3" xfId="0" applyFont="1" applyBorder="1" applyAlignment="1">
      <alignment horizontal="left" vertical="center" wrapText="1"/>
    </xf>
    <xf numFmtId="0" fontId="0" fillId="101" borderId="6" xfId="0" applyFill="1" applyBorder="1" applyAlignment="1">
      <alignment horizontal="center"/>
    </xf>
    <xf numFmtId="0" fontId="180" fillId="105" borderId="1" xfId="0" applyFont="1" applyFill="1" applyBorder="1" applyAlignment="1">
      <alignment horizontal="left" vertical="center"/>
    </xf>
    <xf numFmtId="0" fontId="0" fillId="101" borderId="13" xfId="0" applyFill="1" applyBorder="1" applyAlignment="1">
      <alignment horizontal="left" vertical="center"/>
    </xf>
    <xf numFmtId="0" fontId="0" fillId="101" borderId="10" xfId="0" applyFill="1" applyBorder="1" applyAlignment="1">
      <alignment horizontal="left" vertical="center"/>
    </xf>
    <xf numFmtId="0" fontId="0" fillId="101" borderId="8" xfId="0" applyFill="1" applyBorder="1" applyAlignment="1">
      <alignment horizontal="left" vertical="center"/>
    </xf>
    <xf numFmtId="0" fontId="0" fillId="101" borderId="0" xfId="0" applyFill="1" applyAlignment="1">
      <alignment horizontal="left" vertical="center"/>
    </xf>
    <xf numFmtId="0" fontId="0" fillId="101" borderId="9" xfId="0" applyFill="1" applyBorder="1" applyAlignment="1">
      <alignment horizontal="left" vertical="center"/>
    </xf>
    <xf numFmtId="0" fontId="0" fillId="101" borderId="7" xfId="0" applyFill="1" applyBorder="1" applyAlignment="1">
      <alignment horizontal="left" vertical="center"/>
    </xf>
    <xf numFmtId="0" fontId="184" fillId="101" borderId="13" xfId="7903" applyFont="1" applyFill="1" applyBorder="1" applyAlignment="1">
      <alignment horizontal="left"/>
    </xf>
    <xf numFmtId="0" fontId="187" fillId="101" borderId="10" xfId="7903" applyFont="1" applyFill="1" applyBorder="1" applyAlignment="1">
      <alignment horizontal="left"/>
    </xf>
    <xf numFmtId="0" fontId="187" fillId="101" borderId="14" xfId="7903" applyFont="1" applyFill="1" applyBorder="1" applyAlignment="1">
      <alignment horizontal="left"/>
    </xf>
    <xf numFmtId="0" fontId="0" fillId="0" borderId="12"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80" fillId="101" borderId="1" xfId="6" applyFont="1" applyFill="1" applyBorder="1" applyAlignment="1">
      <alignment horizontal="left" vertical="center"/>
    </xf>
    <xf numFmtId="0" fontId="0" fillId="101" borderId="2" xfId="0" applyFill="1" applyBorder="1" applyAlignment="1">
      <alignment horizontal="left" vertical="center" wrapText="1"/>
    </xf>
    <xf numFmtId="0" fontId="0" fillId="101" borderId="4" xfId="0" applyFill="1" applyBorder="1" applyAlignment="1">
      <alignment horizontal="left" vertical="center" wrapText="1"/>
    </xf>
    <xf numFmtId="0" fontId="0" fillId="101" borderId="3" xfId="0" applyFill="1" applyBorder="1" applyAlignment="1">
      <alignment horizontal="left" vertical="center" wrapText="1"/>
    </xf>
    <xf numFmtId="0" fontId="180" fillId="105" borderId="2" xfId="0" applyFont="1" applyFill="1" applyBorder="1" applyAlignment="1">
      <alignment horizontal="left" vertical="center"/>
    </xf>
    <xf numFmtId="0" fontId="180" fillId="105" borderId="4" xfId="0" applyFont="1" applyFill="1" applyBorder="1" applyAlignment="1">
      <alignment horizontal="left" vertical="center"/>
    </xf>
    <xf numFmtId="0" fontId="180" fillId="105" borderId="3" xfId="0" applyFont="1" applyFill="1" applyBorder="1" applyAlignment="1">
      <alignment horizontal="left" vertical="center"/>
    </xf>
    <xf numFmtId="0" fontId="180" fillId="101" borderId="2" xfId="8403" applyFont="1" applyFill="1" applyBorder="1" applyAlignment="1">
      <alignment horizontal="left" vertical="center"/>
    </xf>
    <xf numFmtId="0" fontId="180" fillId="101" borderId="4" xfId="8403" applyFont="1" applyFill="1" applyBorder="1" applyAlignment="1">
      <alignment horizontal="left" vertical="center"/>
    </xf>
    <xf numFmtId="0" fontId="180" fillId="101" borderId="3" xfId="8403" applyFont="1" applyFill="1" applyBorder="1" applyAlignment="1">
      <alignment horizontal="left" vertical="center"/>
    </xf>
    <xf numFmtId="0" fontId="184" fillId="101" borderId="10" xfId="7903" applyFont="1" applyFill="1" applyBorder="1" applyAlignment="1">
      <alignment horizontal="left"/>
    </xf>
    <xf numFmtId="0" fontId="184" fillId="101" borderId="14" xfId="7903" applyFont="1" applyFill="1" applyBorder="1" applyAlignment="1">
      <alignment horizontal="left"/>
    </xf>
    <xf numFmtId="0" fontId="185" fillId="101" borderId="9" xfId="8403" applyFont="1" applyFill="1" applyBorder="1" applyAlignment="1">
      <alignment horizontal="left" vertical="top" wrapText="1"/>
    </xf>
    <xf numFmtId="0" fontId="185" fillId="101" borderId="7" xfId="8403" applyFont="1" applyFill="1" applyBorder="1" applyAlignment="1">
      <alignment horizontal="left" vertical="top" wrapText="1"/>
    </xf>
    <xf numFmtId="0" fontId="185" fillId="101" borderId="11" xfId="8403" applyFont="1" applyFill="1" applyBorder="1" applyAlignment="1">
      <alignment horizontal="left" vertical="top" wrapText="1"/>
    </xf>
    <xf numFmtId="179" fontId="9" fillId="0" borderId="2" xfId="8403" applyNumberFormat="1" applyFont="1" applyBorder="1" applyAlignment="1">
      <alignment horizontal="center"/>
    </xf>
    <xf numFmtId="179" fontId="9" fillId="0" borderId="4" xfId="8403" applyNumberFormat="1" applyFont="1" applyBorder="1" applyAlignment="1">
      <alignment horizontal="center"/>
    </xf>
    <xf numFmtId="179" fontId="9" fillId="0" borderId="3" xfId="8403" applyNumberFormat="1" applyFont="1" applyBorder="1" applyAlignment="1">
      <alignment horizontal="center"/>
    </xf>
    <xf numFmtId="0" fontId="180" fillId="5" borderId="2" xfId="0" applyFont="1" applyFill="1" applyBorder="1" applyAlignment="1">
      <alignment horizontal="left" vertical="center" wrapText="1"/>
    </xf>
    <xf numFmtId="0" fontId="180" fillId="5" borderId="4" xfId="0" applyFont="1" applyFill="1" applyBorder="1" applyAlignment="1">
      <alignment horizontal="left" vertical="center" wrapText="1"/>
    </xf>
    <xf numFmtId="0" fontId="180" fillId="5" borderId="3" xfId="0" applyFont="1" applyFill="1" applyBorder="1" applyAlignment="1">
      <alignment horizontal="left" vertical="center" wrapText="1"/>
    </xf>
    <xf numFmtId="0" fontId="6" fillId="3"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101" borderId="12" xfId="0" applyFont="1" applyFill="1" applyBorder="1" applyAlignment="1">
      <alignment horizontal="center"/>
    </xf>
    <xf numFmtId="0" fontId="6" fillId="101" borderId="6" xfId="0" applyFont="1" applyFill="1" applyBorder="1" applyAlignment="1">
      <alignment horizontal="center"/>
    </xf>
    <xf numFmtId="0" fontId="6" fillId="5" borderId="2" xfId="0" applyFont="1" applyFill="1" applyBorder="1" applyAlignment="1">
      <alignment horizontal="center"/>
    </xf>
    <xf numFmtId="0" fontId="6" fillId="5" borderId="4" xfId="0" applyFont="1" applyFill="1" applyBorder="1" applyAlignment="1">
      <alignment horizontal="center"/>
    </xf>
    <xf numFmtId="0" fontId="6" fillId="0" borderId="12"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2" xfId="0" applyFont="1" applyBorder="1" applyAlignment="1">
      <alignment horizontal="center" vertical="center"/>
    </xf>
    <xf numFmtId="0" fontId="6" fillId="0" borderId="3" xfId="0" applyFont="1" applyBorder="1" applyAlignment="1">
      <alignment horizontal="center" vertical="center"/>
    </xf>
    <xf numFmtId="2" fontId="6" fillId="0" borderId="2" xfId="1" applyNumberFormat="1" applyFont="1" applyFill="1" applyBorder="1" applyAlignment="1">
      <alignment horizontal="center" vertical="center"/>
    </xf>
    <xf numFmtId="2" fontId="6" fillId="0" borderId="3" xfId="1" applyNumberFormat="1" applyFont="1" applyFill="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76" fillId="103" borderId="12" xfId="0" applyFont="1" applyFill="1" applyBorder="1" applyAlignment="1">
      <alignment horizontal="left" vertical="center"/>
    </xf>
    <xf numFmtId="0" fontId="176" fillId="103" borderId="5" xfId="0" applyFont="1" applyFill="1" applyBorder="1" applyAlignment="1">
      <alignment horizontal="left" vertical="center"/>
    </xf>
    <xf numFmtId="0" fontId="6" fillId="101" borderId="1" xfId="0" applyFont="1" applyFill="1" applyBorder="1" applyAlignment="1">
      <alignment horizontal="left" vertical="center"/>
    </xf>
    <xf numFmtId="0" fontId="6" fillId="101" borderId="1" xfId="0" applyFont="1" applyFill="1" applyBorder="1" applyAlignment="1">
      <alignment horizontal="left" vertical="center" wrapText="1"/>
    </xf>
    <xf numFmtId="0" fontId="0" fillId="2" borderId="0" xfId="0" applyFill="1" applyAlignment="1">
      <alignment horizontal="left"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4" borderId="12" xfId="0" applyFont="1" applyFill="1" applyBorder="1" applyAlignment="1">
      <alignment horizontal="center"/>
    </xf>
    <xf numFmtId="0" fontId="6" fillId="4" borderId="6" xfId="0" applyFont="1" applyFill="1" applyBorder="1" applyAlignment="1">
      <alignment horizontal="center"/>
    </xf>
    <xf numFmtId="0" fontId="184" fillId="101" borderId="13" xfId="0" applyFont="1" applyFill="1" applyBorder="1" applyAlignment="1">
      <alignment horizontal="left"/>
    </xf>
    <xf numFmtId="0" fontId="184" fillId="101" borderId="10" xfId="0" applyFont="1" applyFill="1" applyBorder="1" applyAlignment="1">
      <alignment horizontal="left"/>
    </xf>
    <xf numFmtId="0" fontId="184" fillId="101" borderId="14" xfId="0" applyFont="1" applyFill="1" applyBorder="1" applyAlignment="1">
      <alignment horizontal="left"/>
    </xf>
    <xf numFmtId="0" fontId="185" fillId="101" borderId="9" xfId="0" applyFont="1" applyFill="1" applyBorder="1" applyAlignment="1">
      <alignment horizontal="left" vertical="top" wrapText="1"/>
    </xf>
    <xf numFmtId="0" fontId="185" fillId="101" borderId="7" xfId="0" applyFont="1" applyFill="1" applyBorder="1" applyAlignment="1">
      <alignment horizontal="left" vertical="top" wrapText="1"/>
    </xf>
    <xf numFmtId="0" fontId="185" fillId="101" borderId="11" xfId="0" applyFont="1" applyFill="1" applyBorder="1" applyAlignment="1">
      <alignment horizontal="left" vertical="top"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0" borderId="2" xfId="4" applyBorder="1" applyAlignment="1">
      <alignment horizontal="left" vertical="center" wrapText="1"/>
    </xf>
    <xf numFmtId="0" fontId="16" fillId="0" borderId="4" xfId="4" applyBorder="1" applyAlignment="1">
      <alignment horizontal="left" vertical="center" wrapText="1"/>
    </xf>
    <xf numFmtId="0" fontId="6" fillId="0" borderId="4" xfId="0" applyFont="1" applyBorder="1" applyAlignment="1">
      <alignment horizontal="left" vertical="center" wrapText="1"/>
    </xf>
    <xf numFmtId="0" fontId="7" fillId="3" borderId="0" xfId="0" applyFont="1" applyFill="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3" xfId="0" applyFont="1" applyBorder="1" applyAlignment="1">
      <alignment horizontal="center"/>
    </xf>
    <xf numFmtId="0" fontId="6" fillId="0" borderId="8" xfId="0" applyFont="1" applyBorder="1" applyAlignment="1">
      <alignment horizontal="center"/>
    </xf>
    <xf numFmtId="173" fontId="6" fillId="95" borderId="1" xfId="1" applyNumberFormat="1" applyFont="1" applyFill="1" applyBorder="1" applyAlignment="1">
      <alignment horizontal="center" vertical="center"/>
    </xf>
    <xf numFmtId="0" fontId="176" fillId="103" borderId="1" xfId="0" applyFont="1" applyFill="1" applyBorder="1" applyAlignment="1">
      <alignment horizontal="left" vertical="center"/>
    </xf>
    <xf numFmtId="171" fontId="6" fillId="0" borderId="13" xfId="1" applyNumberFormat="1" applyFont="1" applyFill="1" applyBorder="1" applyAlignment="1">
      <alignment horizontal="center" vertical="center" wrapText="1"/>
    </xf>
    <xf numFmtId="171" fontId="6" fillId="0" borderId="10" xfId="1" applyNumberFormat="1" applyFont="1" applyFill="1" applyBorder="1" applyAlignment="1">
      <alignment horizontal="center" vertical="center" wrapText="1"/>
    </xf>
    <xf numFmtId="171" fontId="6" fillId="0" borderId="14" xfId="1" applyNumberFormat="1" applyFont="1" applyFill="1" applyBorder="1" applyAlignment="1">
      <alignment horizontal="center" vertical="center" wrapText="1"/>
    </xf>
    <xf numFmtId="171" fontId="6" fillId="0" borderId="9" xfId="1" applyNumberFormat="1" applyFont="1" applyFill="1" applyBorder="1" applyAlignment="1">
      <alignment horizontal="center" vertical="center" wrapText="1"/>
    </xf>
    <xf numFmtId="171" fontId="6" fillId="0" borderId="7" xfId="1" applyNumberFormat="1" applyFont="1" applyFill="1" applyBorder="1" applyAlignment="1">
      <alignment horizontal="center" vertical="center" wrapText="1"/>
    </xf>
    <xf numFmtId="171" fontId="6" fillId="0" borderId="11"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72" fontId="6" fillId="0" borderId="2" xfId="0" applyNumberFormat="1" applyFont="1" applyBorder="1" applyAlignment="1">
      <alignment horizontal="center" vertical="center"/>
    </xf>
    <xf numFmtId="172" fontId="6" fillId="0" borderId="3" xfId="0" applyNumberFormat="1" applyFont="1" applyBorder="1" applyAlignment="1">
      <alignment horizontal="center" vertical="center"/>
    </xf>
    <xf numFmtId="172" fontId="6" fillId="0" borderId="2" xfId="1" applyNumberFormat="1" applyFont="1" applyFill="1" applyBorder="1" applyAlignment="1">
      <alignment horizontal="center" vertical="center"/>
    </xf>
    <xf numFmtId="172" fontId="6" fillId="0" borderId="3" xfId="1" applyNumberFormat="1" applyFont="1" applyFill="1" applyBorder="1" applyAlignment="1">
      <alignment horizontal="center" vertical="center"/>
    </xf>
    <xf numFmtId="172" fontId="6" fillId="0" borderId="2" xfId="0" applyNumberFormat="1" applyFont="1" applyBorder="1" applyAlignment="1">
      <alignment horizontal="center"/>
    </xf>
    <xf numFmtId="172" fontId="6" fillId="0" borderId="3" xfId="0" applyNumberFormat="1" applyFont="1" applyBorder="1" applyAlignment="1">
      <alignment horizontal="center"/>
    </xf>
    <xf numFmtId="0" fontId="6" fillId="0" borderId="4" xfId="0" applyFont="1" applyBorder="1" applyAlignment="1">
      <alignment horizontal="center" wrapText="1"/>
    </xf>
    <xf numFmtId="0" fontId="6" fillId="0" borderId="9" xfId="0" applyFont="1" applyBorder="1" applyAlignment="1">
      <alignment horizontal="center"/>
    </xf>
    <xf numFmtId="0" fontId="182" fillId="0" borderId="2" xfId="0" applyFont="1" applyBorder="1" applyAlignment="1">
      <alignment horizontal="left" vertical="center" wrapText="1"/>
    </xf>
    <xf numFmtId="0" fontId="182" fillId="0" borderId="3" xfId="0" applyFont="1" applyBorder="1" applyAlignment="1">
      <alignment horizontal="left" vertical="center" wrapText="1"/>
    </xf>
    <xf numFmtId="0" fontId="176" fillId="103" borderId="0" xfId="0" applyFont="1" applyFill="1" applyAlignment="1">
      <alignment horizontal="left" vertical="center"/>
    </xf>
    <xf numFmtId="0" fontId="182" fillId="0" borderId="4" xfId="0" applyFont="1" applyBorder="1" applyAlignment="1">
      <alignment horizontal="center" vertical="center" wrapText="1"/>
    </xf>
    <xf numFmtId="0" fontId="182" fillId="0" borderId="3" xfId="0" applyFont="1" applyBorder="1" applyAlignment="1">
      <alignment horizontal="center" vertical="center" wrapText="1"/>
    </xf>
    <xf numFmtId="0" fontId="182" fillId="101" borderId="12" xfId="6" applyFont="1" applyFill="1" applyBorder="1" applyAlignment="1">
      <alignment horizontal="left" vertical="center"/>
    </xf>
    <xf numFmtId="0" fontId="182" fillId="101" borderId="1" xfId="6" applyFont="1" applyFill="1" applyBorder="1" applyAlignment="1">
      <alignment horizontal="center" vertical="center"/>
    </xf>
    <xf numFmtId="0" fontId="6" fillId="101" borderId="2" xfId="0" applyFont="1" applyFill="1" applyBorder="1" applyAlignment="1">
      <alignment horizontal="center"/>
    </xf>
    <xf numFmtId="0" fontId="6" fillId="101" borderId="4" xfId="0" applyFont="1" applyFill="1" applyBorder="1" applyAlignment="1">
      <alignment horizontal="center"/>
    </xf>
    <xf numFmtId="0" fontId="6" fillId="0" borderId="1" xfId="0" applyFont="1" applyBorder="1" applyAlignment="1">
      <alignment horizontal="center"/>
    </xf>
    <xf numFmtId="0" fontId="182" fillId="105" borderId="1" xfId="0" applyFont="1" applyFill="1" applyBorder="1" applyAlignment="1">
      <alignment horizontal="center" vertical="center" wrapText="1"/>
    </xf>
    <xf numFmtId="0" fontId="182" fillId="101" borderId="1" xfId="8149" applyFont="1" applyFill="1" applyBorder="1" applyAlignment="1">
      <alignment horizontal="center" vertical="center"/>
    </xf>
    <xf numFmtId="0" fontId="182" fillId="101" borderId="12" xfId="8149" applyFont="1" applyFill="1" applyBorder="1" applyAlignment="1">
      <alignment horizontal="left" vertical="center"/>
    </xf>
    <xf numFmtId="0" fontId="185" fillId="101" borderId="9" xfId="8149" applyFont="1" applyFill="1" applyBorder="1" applyAlignment="1">
      <alignment horizontal="left" vertical="top" wrapText="1"/>
    </xf>
    <xf numFmtId="0" fontId="185" fillId="101" borderId="7" xfId="8149" applyFont="1" applyFill="1" applyBorder="1" applyAlignment="1">
      <alignment horizontal="left" vertical="top" wrapText="1"/>
    </xf>
    <xf numFmtId="0" fontId="185" fillId="101" borderId="11" xfId="8149" applyFont="1" applyFill="1" applyBorder="1" applyAlignment="1">
      <alignment horizontal="left" vertical="top" wrapText="1"/>
    </xf>
    <xf numFmtId="0" fontId="6" fillId="2" borderId="0" xfId="0" applyFont="1" applyFill="1" applyAlignment="1">
      <alignment horizontal="left" wrapText="1"/>
    </xf>
    <xf numFmtId="0" fontId="171" fillId="101" borderId="13" xfId="0" applyFont="1" applyFill="1" applyBorder="1" applyAlignment="1">
      <alignment horizontal="center"/>
    </xf>
    <xf numFmtId="0" fontId="171" fillId="101" borderId="9" xfId="0" applyFont="1" applyFill="1" applyBorder="1" applyAlignment="1">
      <alignment horizontal="center"/>
    </xf>
    <xf numFmtId="0" fontId="177" fillId="101" borderId="13" xfId="0" applyFont="1" applyFill="1" applyBorder="1" applyAlignment="1">
      <alignment horizontal="left"/>
    </xf>
    <xf numFmtId="0" fontId="177" fillId="101" borderId="10" xfId="0" applyFont="1" applyFill="1" applyBorder="1" applyAlignment="1">
      <alignment horizontal="left"/>
    </xf>
    <xf numFmtId="0" fontId="180" fillId="101" borderId="9" xfId="0" applyFont="1" applyFill="1" applyBorder="1" applyAlignment="1">
      <alignment horizontal="left"/>
    </xf>
    <xf numFmtId="0" fontId="180" fillId="101" borderId="7" xfId="0" applyFont="1" applyFill="1" applyBorder="1" applyAlignment="1">
      <alignment horizontal="left"/>
    </xf>
    <xf numFmtId="173" fontId="6" fillId="5" borderId="12" xfId="1" applyNumberFormat="1" applyFont="1" applyFill="1" applyBorder="1" applyAlignment="1">
      <alignment horizontal="center" vertical="center"/>
    </xf>
    <xf numFmtId="173" fontId="6" fillId="5" borderId="6" xfId="1" applyNumberFormat="1" applyFont="1" applyFill="1" applyBorder="1" applyAlignment="1">
      <alignment horizontal="center" vertical="center"/>
    </xf>
    <xf numFmtId="232" fontId="6" fillId="5" borderId="13" xfId="1" applyNumberFormat="1" applyFont="1" applyFill="1" applyBorder="1" applyAlignment="1">
      <alignment horizontal="center" vertical="center"/>
    </xf>
    <xf numFmtId="232" fontId="6" fillId="5" borderId="10" xfId="1" applyNumberFormat="1" applyFont="1" applyFill="1" applyBorder="1" applyAlignment="1">
      <alignment horizontal="center" vertical="center"/>
    </xf>
    <xf numFmtId="232" fontId="6" fillId="5" borderId="14" xfId="1" applyNumberFormat="1" applyFont="1" applyFill="1" applyBorder="1" applyAlignment="1">
      <alignment horizontal="center" vertical="center"/>
    </xf>
    <xf numFmtId="232" fontId="6" fillId="5" borderId="8" xfId="1" applyNumberFormat="1" applyFont="1" applyFill="1" applyBorder="1" applyAlignment="1">
      <alignment horizontal="center" vertical="center"/>
    </xf>
    <xf numFmtId="232" fontId="6" fillId="5" borderId="0" xfId="1" applyNumberFormat="1" applyFont="1" applyFill="1" applyBorder="1" applyAlignment="1">
      <alignment horizontal="center" vertical="center"/>
    </xf>
    <xf numFmtId="232" fontId="6" fillId="5" borderId="59"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0" xfId="0" applyFont="1" applyBorder="1" applyAlignment="1">
      <alignment horizontal="center"/>
    </xf>
    <xf numFmtId="0" fontId="6" fillId="0" borderId="7" xfId="0" applyFont="1" applyBorder="1" applyAlignment="1">
      <alignment horizontal="center"/>
    </xf>
    <xf numFmtId="0" fontId="18" fillId="2" borderId="0" xfId="9" applyFill="1" applyAlignment="1">
      <alignment horizontal="left" wrapText="1"/>
    </xf>
    <xf numFmtId="0" fontId="16" fillId="0" borderId="4" xfId="4" applyFill="1" applyBorder="1" applyAlignment="1">
      <alignment horizontal="center" vertical="center" wrapText="1"/>
    </xf>
    <xf numFmtId="0" fontId="16" fillId="0" borderId="3" xfId="4" applyFill="1" applyBorder="1" applyAlignment="1">
      <alignment horizontal="center" vertical="center" wrapText="1"/>
    </xf>
    <xf numFmtId="0" fontId="6" fillId="0" borderId="4" xfId="0" applyFont="1" applyBorder="1" applyAlignment="1">
      <alignment horizontal="center" vertical="center"/>
    </xf>
    <xf numFmtId="0" fontId="0" fillId="101" borderId="14" xfId="0" applyFill="1" applyBorder="1" applyAlignment="1">
      <alignment horizontal="left" vertical="center"/>
    </xf>
    <xf numFmtId="0" fontId="0" fillId="101" borderId="59" xfId="0" applyFill="1" applyBorder="1" applyAlignment="1">
      <alignment horizontal="left" vertical="center"/>
    </xf>
    <xf numFmtId="0" fontId="0" fillId="101" borderId="11" xfId="0" applyFill="1" applyBorder="1" applyAlignment="1">
      <alignment horizontal="left" vertical="center"/>
    </xf>
    <xf numFmtId="0" fontId="184" fillId="101" borderId="13" xfId="8402" applyFont="1" applyFill="1" applyBorder="1" applyAlignment="1">
      <alignment horizontal="left"/>
    </xf>
    <xf numFmtId="0" fontId="187" fillId="101" borderId="10" xfId="8402" applyFont="1" applyFill="1" applyBorder="1" applyAlignment="1">
      <alignment horizontal="left"/>
    </xf>
    <xf numFmtId="0" fontId="187" fillId="101" borderId="14" xfId="8402" applyFont="1" applyFill="1" applyBorder="1" applyAlignment="1">
      <alignment horizontal="left"/>
    </xf>
    <xf numFmtId="0" fontId="0" fillId="111" borderId="2" xfId="0" applyFill="1" applyBorder="1" applyAlignment="1">
      <alignment horizontal="center" wrapText="1"/>
    </xf>
    <xf numFmtId="0" fontId="0" fillId="111" borderId="59" xfId="0" applyFill="1" applyBorder="1" applyAlignment="1">
      <alignment horizont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16" fillId="0" borderId="13" xfId="4" applyBorder="1" applyAlignment="1">
      <alignment horizontal="left" vertical="center" wrapText="1"/>
    </xf>
    <xf numFmtId="0" fontId="16" fillId="0" borderId="8" xfId="4" applyBorder="1" applyAlignment="1">
      <alignment horizontal="left" vertical="center" wrapText="1"/>
    </xf>
    <xf numFmtId="0" fontId="16" fillId="0" borderId="9" xfId="4" applyBorder="1" applyAlignment="1">
      <alignment horizontal="left" vertical="center" wrapText="1"/>
    </xf>
    <xf numFmtId="0" fontId="0" fillId="0" borderId="12" xfId="0" applyBorder="1" applyAlignment="1">
      <alignment vertical="center" wrapText="1"/>
    </xf>
    <xf numFmtId="0" fontId="0" fillId="111" borderId="2" xfId="0" applyFill="1" applyBorder="1" applyAlignment="1">
      <alignment horizontal="center"/>
    </xf>
    <xf numFmtId="0" fontId="0" fillId="111" borderId="4" xfId="0" applyFill="1" applyBorder="1" applyAlignment="1">
      <alignment horizontal="center"/>
    </xf>
    <xf numFmtId="0" fontId="0" fillId="111" borderId="3" xfId="0" applyFill="1" applyBorder="1" applyAlignment="1">
      <alignment horizontal="center"/>
    </xf>
    <xf numFmtId="0" fontId="176" fillId="103" borderId="9" xfId="0" applyFont="1" applyFill="1" applyBorder="1" applyAlignment="1">
      <alignment horizontal="left" vertical="center"/>
    </xf>
    <xf numFmtId="0" fontId="176" fillId="103" borderId="7" xfId="0" applyFont="1" applyFill="1" applyBorder="1" applyAlignment="1">
      <alignment horizontal="left" vertical="center"/>
    </xf>
    <xf numFmtId="0" fontId="6" fillId="0" borderId="1" xfId="0" applyFont="1" applyBorder="1" applyAlignment="1">
      <alignment horizontal="center" vertical="center" wrapText="1"/>
    </xf>
    <xf numFmtId="0" fontId="0" fillId="111" borderId="1" xfId="0" applyFill="1" applyBorder="1" applyAlignment="1">
      <alignment horizontal="center" wrapText="1"/>
    </xf>
    <xf numFmtId="14" fontId="1" fillId="0" borderId="1" xfId="0" applyNumberFormat="1" applyFont="1" applyBorder="1" applyAlignment="1">
      <alignment horizontal="left" vertical="center"/>
    </xf>
    <xf numFmtId="0" fontId="1" fillId="0" borderId="1" xfId="0" applyFont="1" applyBorder="1" applyAlignment="1">
      <alignment horizontal="left" wrapText="1"/>
    </xf>
    <xf numFmtId="0" fontId="1" fillId="0" borderId="1" xfId="0" quotePrefix="1" applyFont="1" applyBorder="1" applyAlignment="1">
      <alignment wrapText="1"/>
    </xf>
    <xf numFmtId="0" fontId="1" fillId="0" borderId="1" xfId="0" applyFont="1" applyBorder="1" applyAlignment="1">
      <alignment vertical="center"/>
    </xf>
    <xf numFmtId="49" fontId="1" fillId="0" borderId="1" xfId="0" quotePrefix="1" applyNumberFormat="1" applyFont="1" applyBorder="1" applyAlignment="1">
      <alignment wrapText="1"/>
    </xf>
    <xf numFmtId="0" fontId="1" fillId="5" borderId="1" xfId="0" applyFont="1" applyFill="1" applyBorder="1" applyAlignment="1">
      <alignment vertical="center"/>
    </xf>
    <xf numFmtId="14" fontId="1" fillId="5" borderId="1" xfId="0" applyNumberFormat="1" applyFont="1" applyFill="1" applyBorder="1" applyAlignment="1">
      <alignment horizontal="left" vertical="center"/>
    </xf>
    <xf numFmtId="49" fontId="1" fillId="5" borderId="1" xfId="0" quotePrefix="1" applyNumberFormat="1" applyFont="1" applyFill="1" applyBorder="1" applyAlignment="1">
      <alignment wrapText="1"/>
    </xf>
    <xf numFmtId="0" fontId="1" fillId="0" borderId="1" xfId="0" applyFont="1" applyBorder="1"/>
    <xf numFmtId="0" fontId="1" fillId="0" borderId="1" xfId="0" quotePrefix="1" applyFont="1" applyBorder="1" applyAlignment="1">
      <alignment vertical="top" wrapText="1"/>
    </xf>
    <xf numFmtId="0" fontId="1" fillId="0" borderId="6" xfId="0" quotePrefix="1" applyFont="1" applyBorder="1" applyAlignment="1">
      <alignment horizontal="left" vertical="center" wrapText="1"/>
    </xf>
  </cellXfs>
  <cellStyles count="8443">
    <cellStyle name="_x0013_" xfId="15" xr:uid="{00000000-0005-0000-0000-000000000000}"/>
    <cellStyle name=" " xfId="16" xr:uid="{00000000-0005-0000-0000-000001000000}"/>
    <cellStyle name=" _x0007_LÓ_x0018_Äþ" xfId="17" xr:uid="{00000000-0005-0000-0000-000002000000}"/>
    <cellStyle name=" _x0007_LÓ_x0018_ÄþÍ" xfId="18" xr:uid="{00000000-0005-0000-0000-000003000000}"/>
    <cellStyle name=" _x0007_LÓ_x0018_ÄþÍN^NuN" xfId="19" xr:uid="{00000000-0005-0000-0000-000004000000}"/>
    <cellStyle name=" _x0007_LÓ_x0018_ÄþÍN^NuNVþˆH" xfId="20" xr:uid="{00000000-0005-0000-0000-000005000000}"/>
    <cellStyle name=" _x0007_LÓ_x0018_ÄþÍN^NuNVþˆHÁ_x0001_" xfId="21" xr:uid="{00000000-0005-0000-0000-000006000000}"/>
    <cellStyle name=" _x0007_LÓ_x0018_ÄþÍN^NuNVþˆHÁ_x0001__x0018_(n" xfId="22" xr:uid="{00000000-0005-0000-0000-000007000000}"/>
    <cellStyle name="%" xfId="23" xr:uid="{00000000-0005-0000-0000-000008000000}"/>
    <cellStyle name="% 2" xfId="8151" xr:uid="{ED3FF00C-3C55-4169-8E0B-828ECAAA913B}"/>
    <cellStyle name="%_PEF FSBR2011" xfId="8152" xr:uid="{DC4D3105-942E-4FAD-9D8A-AE71C03B7948}"/>
    <cellStyle name="]_x000d__x000a_Zoomed=1_x000d__x000a_Row=0_x000d__x000a_Column=0_x000d__x000a_Height=0_x000d__x000a_Width=0_x000d__x000a_FontName=FoxFont_x000d__x000a_FontStyle=0_x000d__x000a_FontSize=9_x000d__x000a_PrtFontName=FoxPrin" xfId="8153" xr:uid="{AA8A52C0-E0C8-4A75-AC3C-9195AB1C21BB}"/>
    <cellStyle name="_China_CMS_Thermal_Coal_Demand" xfId="24" xr:uid="{00000000-0005-0000-0000-000009000000}"/>
    <cellStyle name="_China_CMS_Thermal_Coal_Demand 2" xfId="25" xr:uid="{00000000-0005-0000-0000-00000A000000}"/>
    <cellStyle name="_China_CMS_Thermal_Coal_Demand 3" xfId="26" xr:uid="{00000000-0005-0000-0000-00000B000000}"/>
    <cellStyle name="_China_CMS_Thermal_Coal_Demand 3 2" xfId="27" xr:uid="{00000000-0005-0000-0000-00000C000000}"/>
    <cellStyle name="_China_CMS_Thermal_Coal_Demand 3 3" xfId="28" xr:uid="{00000000-0005-0000-0000-00000D000000}"/>
    <cellStyle name="_China_CMS_Thermal_Coal_Demand 3 3 2" xfId="29" xr:uid="{00000000-0005-0000-0000-00000E000000}"/>
    <cellStyle name="_China_CMS_Thermal_Coal_Demand 4" xfId="30" xr:uid="{00000000-0005-0000-0000-00000F000000}"/>
    <cellStyle name="_China_CMS_Thermal_Coal_Demand 4 2" xfId="31" xr:uid="{00000000-0005-0000-0000-000010000000}"/>
    <cellStyle name="_CMS_China_Metallurgical_Coal_Demand" xfId="32" xr:uid="{00000000-0005-0000-0000-000011000000}"/>
    <cellStyle name="_CMS_China_Metallurgical_Coal_Demand 2" xfId="33" xr:uid="{00000000-0005-0000-0000-000012000000}"/>
    <cellStyle name="_CMS_China_Metallurgical_Coal_Demand 3" xfId="34" xr:uid="{00000000-0005-0000-0000-000013000000}"/>
    <cellStyle name="_CMS_China_Metallurgical_Coal_Demand 3 2" xfId="35" xr:uid="{00000000-0005-0000-0000-000014000000}"/>
    <cellStyle name="_CMS_China_Metallurgical_Coal_Demand 3 3" xfId="36" xr:uid="{00000000-0005-0000-0000-000015000000}"/>
    <cellStyle name="_CMS_China_Metallurgical_Coal_Demand 3 3 2" xfId="37" xr:uid="{00000000-0005-0000-0000-000016000000}"/>
    <cellStyle name="_CMS_China_Metallurgical_Coal_Demand 4" xfId="38" xr:uid="{00000000-0005-0000-0000-000017000000}"/>
    <cellStyle name="_CMS_China_Metallurgical_Coal_Demand 4 2" xfId="39" xr:uid="{00000000-0005-0000-0000-000018000000}"/>
    <cellStyle name="_CMS_China_Metallurgical_Coal_Demanddraft1" xfId="40" xr:uid="{00000000-0005-0000-0000-000019000000}"/>
    <cellStyle name="_CMS_China_Metallurgical_Coal_Demanddraft1 2" xfId="41" xr:uid="{00000000-0005-0000-0000-00001A000000}"/>
    <cellStyle name="_CMS_China_Metallurgical_Coal_Demanddraft1 3" xfId="42" xr:uid="{00000000-0005-0000-0000-00001B000000}"/>
    <cellStyle name="_CMS_China_Metallurgical_Coal_Demanddraft1 3 2" xfId="43" xr:uid="{00000000-0005-0000-0000-00001C000000}"/>
    <cellStyle name="_CMS_China_Metallurgical_Coal_Demanddraft1 3 3" xfId="44" xr:uid="{00000000-0005-0000-0000-00001D000000}"/>
    <cellStyle name="_CMS_China_Metallurgical_Coal_Demanddraft1 3 3 2" xfId="45" xr:uid="{00000000-0005-0000-0000-00001E000000}"/>
    <cellStyle name="_CMS_China_Metallurgical_Coal_Demanddraft1 4" xfId="46" xr:uid="{00000000-0005-0000-0000-00001F000000}"/>
    <cellStyle name="_CMS_China_Metallurgical_Coal_Demanddraft1 4 2" xfId="47" xr:uid="{00000000-0005-0000-0000-000020000000}"/>
    <cellStyle name="_CMS_China_Metallurgical_Coal_Demanddraft7" xfId="48" xr:uid="{00000000-0005-0000-0000-000021000000}"/>
    <cellStyle name="_CMS_China_Metallurgical_Coal_Demanddraft7 2" xfId="49" xr:uid="{00000000-0005-0000-0000-000022000000}"/>
    <cellStyle name="_CMS_China_Metallurgical_Coal_Demanddraft7_DDATA" xfId="50" xr:uid="{00000000-0005-0000-0000-000023000000}"/>
    <cellStyle name="_CMS_China_Metallurgical_Coal_Demanddraft7_DDATA 2" xfId="51" xr:uid="{00000000-0005-0000-0000-000024000000}"/>
    <cellStyle name="_CMS_China_Metallurgical_Coal_Demanddraft7_DDATA_1" xfId="52" xr:uid="{00000000-0005-0000-0000-000025000000}"/>
    <cellStyle name="_CMS_China_Metallurgical_Coal_Demanddraft7_DDATA_1 2" xfId="53" xr:uid="{00000000-0005-0000-0000-000026000000}"/>
    <cellStyle name="_CMS_China_Metallurgical_Coal_Demanddraft7_DDATA_1_Gas Flow Dynamics" xfId="54" xr:uid="{00000000-0005-0000-0000-000027000000}"/>
    <cellStyle name="_CMS_China_Metallurgical_Coal_Demanddraft7_DDATA_1_Pan_Europe_Datafile_2012_H2" xfId="55" xr:uid="{00000000-0005-0000-0000-000028000000}"/>
    <cellStyle name="_CMS_China_Metallurgical_Coal_Demanddraft7_DDATA_1_Thermal Coal Prices May 2010" xfId="56" xr:uid="{00000000-0005-0000-0000-000029000000}"/>
    <cellStyle name="_CMS_China_Metallurgical_Coal_Demanddraft7_DDATA_1_Thermal Coal Prices May 2010 2" xfId="57" xr:uid="{00000000-0005-0000-0000-00002A000000}"/>
    <cellStyle name="_CMS_China_Metallurgical_Coal_Demanddraft7_DDATA_1_Thermal Coal Prices May 2010_Gas Flow Dynamics" xfId="58" xr:uid="{00000000-0005-0000-0000-00002B000000}"/>
    <cellStyle name="_CMS_China_Metallurgical_Coal_Demanddraft7_DDATA_1_Thermal Coal Prices May 2010_Pan_Europe_Datafile_2012_H2" xfId="59" xr:uid="{00000000-0005-0000-0000-00002C000000}"/>
    <cellStyle name="_CMS_China_Metallurgical_Coal_Demanddraft7_DDATA_Gas Flow Dynamics" xfId="60" xr:uid="{00000000-0005-0000-0000-00002D000000}"/>
    <cellStyle name="_CMS_China_Metallurgical_Coal_Demanddraft7_DDATA_Pan_Europe_Datafile_2012_H2" xfId="61" xr:uid="{00000000-0005-0000-0000-00002E000000}"/>
    <cellStyle name="_CMS_China_Metallurgical_Coal_Demanddraft7_dFLOWTHR" xfId="62" xr:uid="{00000000-0005-0000-0000-00002F000000}"/>
    <cellStyle name="_CMS_China_Metallurgical_Coal_Demanddraft7_dFLOWTHR 2" xfId="63" xr:uid="{00000000-0005-0000-0000-000030000000}"/>
    <cellStyle name="_CMS_China_Metallurgical_Coal_Demanddraft7_dFLOWTHR_Gas Flow Dynamics" xfId="64" xr:uid="{00000000-0005-0000-0000-000031000000}"/>
    <cellStyle name="_CMS_China_Metallurgical_Coal_Demanddraft7_dFLOWTHR_Pan_Europe_Datafile_2012_H2" xfId="65" xr:uid="{00000000-0005-0000-0000-000032000000}"/>
    <cellStyle name="_CMS_China_Metallurgical_Coal_Demanddraft7_Gas Flow Dynamics" xfId="66" xr:uid="{00000000-0005-0000-0000-000033000000}"/>
    <cellStyle name="_CMS_China_Metallurgical_Coal_Demanddraft7_Pan_Europe_Datafile_2012_H2" xfId="67" xr:uid="{00000000-0005-0000-0000-000034000000}"/>
    <cellStyle name="_CMS_China_Metallurgical_Coal_Demanddraft7_Sheet1" xfId="68" xr:uid="{00000000-0005-0000-0000-000035000000}"/>
    <cellStyle name="_CMS_China_Metallurgical_Coal_Demanddraft7_Sheet1 2" xfId="69" xr:uid="{00000000-0005-0000-0000-000036000000}"/>
    <cellStyle name="_CMS_China_Metallurgical_Coal_Demanddraft7_Sheet1_Gas Flow Dynamics" xfId="70" xr:uid="{00000000-0005-0000-0000-000037000000}"/>
    <cellStyle name="_CMS_China_Metallurgical_Coal_Demanddraft7_Sheet1_Pan_Europe_Datafile_2012_H2" xfId="71" xr:uid="{00000000-0005-0000-0000-000038000000}"/>
    <cellStyle name="_CMS_China_Metallurgical_Coal_Demanddraft7_Sheet3" xfId="72" xr:uid="{00000000-0005-0000-0000-000039000000}"/>
    <cellStyle name="_CMS_China_Metallurgical_Coal_Demanddraft7_Sheet3 2" xfId="73" xr:uid="{00000000-0005-0000-0000-00003A000000}"/>
    <cellStyle name="_CMS_China_Metallurgical_Coal_Demanddraft7_Sheet3_Gas Flow Dynamics" xfId="74" xr:uid="{00000000-0005-0000-0000-00003B000000}"/>
    <cellStyle name="_CMS_China_Metallurgical_Coal_Demanddraft7_Sheet3_Pan_Europe_Datafile_2012_H2" xfId="75" xr:uid="{00000000-0005-0000-0000-00003C000000}"/>
    <cellStyle name="_Copy of CMS_China_Metallurgical_Coal_Demanddraft2" xfId="76" xr:uid="{00000000-0005-0000-0000-00003D000000}"/>
    <cellStyle name="_Copy of CMS_China_Metallurgical_Coal_Demanddraft2 2" xfId="77" xr:uid="{00000000-0005-0000-0000-00003E000000}"/>
    <cellStyle name="_Copy of CMS_China_Metallurgical_Coal_Demanddraft2 3" xfId="78" xr:uid="{00000000-0005-0000-0000-00003F000000}"/>
    <cellStyle name="_Copy of CMS_China_Metallurgical_Coal_Demanddraft2 3 2" xfId="79" xr:uid="{00000000-0005-0000-0000-000040000000}"/>
    <cellStyle name="_Copy of CMS_China_Metallurgical_Coal_Demanddraft2 3 3" xfId="80" xr:uid="{00000000-0005-0000-0000-000041000000}"/>
    <cellStyle name="_Copy of CMS_China_Metallurgical_Coal_Demanddraft2 3 3 2" xfId="81" xr:uid="{00000000-0005-0000-0000-000042000000}"/>
    <cellStyle name="_Copy of CMS_China_Metallurgical_Coal_Demanddraft2 4" xfId="82" xr:uid="{00000000-0005-0000-0000-000043000000}"/>
    <cellStyle name="_Copy of CMS_China_Metallurgical_Coal_Demanddraft2 4 2" xfId="83" xr:uid="{00000000-0005-0000-0000-000044000000}"/>
    <cellStyle name="_Country Summary" xfId="84" xr:uid="{00000000-0005-0000-0000-000045000000}"/>
    <cellStyle name="_Country Summary 2" xfId="85" xr:uid="{00000000-0005-0000-0000-000046000000}"/>
    <cellStyle name="_Country Summary_DDATA" xfId="86" xr:uid="{00000000-0005-0000-0000-000047000000}"/>
    <cellStyle name="_Country Summary_DDATA 2" xfId="87" xr:uid="{00000000-0005-0000-0000-000048000000}"/>
    <cellStyle name="_Country Summary_DDATA_1" xfId="88" xr:uid="{00000000-0005-0000-0000-000049000000}"/>
    <cellStyle name="_Country Summary_DDATA_1 2" xfId="89" xr:uid="{00000000-0005-0000-0000-00004A000000}"/>
    <cellStyle name="_Country Summary_DDATA_1_Gas Flow Dynamics" xfId="90" xr:uid="{00000000-0005-0000-0000-00004B000000}"/>
    <cellStyle name="_Country Summary_DDATA_1_Pan_Europe_Datafile_2012_H2" xfId="91" xr:uid="{00000000-0005-0000-0000-00004C000000}"/>
    <cellStyle name="_Country Summary_DDATA_1_Thermal Coal Prices May 2010" xfId="92" xr:uid="{00000000-0005-0000-0000-00004D000000}"/>
    <cellStyle name="_Country Summary_DDATA_1_Thermal Coal Prices May 2010 2" xfId="93" xr:uid="{00000000-0005-0000-0000-00004E000000}"/>
    <cellStyle name="_Country Summary_DDATA_1_Thermal Coal Prices May 2010_Gas Flow Dynamics" xfId="94" xr:uid="{00000000-0005-0000-0000-00004F000000}"/>
    <cellStyle name="_Country Summary_DDATA_1_Thermal Coal Prices May 2010_Pan_Europe_Datafile_2012_H2" xfId="95" xr:uid="{00000000-0005-0000-0000-000050000000}"/>
    <cellStyle name="_Country Summary_DDATA_Gas Flow Dynamics" xfId="96" xr:uid="{00000000-0005-0000-0000-000051000000}"/>
    <cellStyle name="_Country Summary_DDATA_Pan_Europe_Datafile_2012_H2" xfId="97" xr:uid="{00000000-0005-0000-0000-000052000000}"/>
    <cellStyle name="_Country Summary_dFLOWTHR" xfId="98" xr:uid="{00000000-0005-0000-0000-000053000000}"/>
    <cellStyle name="_Country Summary_dFLOWTHR 2" xfId="99" xr:uid="{00000000-0005-0000-0000-000054000000}"/>
    <cellStyle name="_Country Summary_dFLOWTHR_Gas Flow Dynamics" xfId="100" xr:uid="{00000000-0005-0000-0000-000055000000}"/>
    <cellStyle name="_Country Summary_dFLOWTHR_Pan_Europe_Datafile_2012_H2" xfId="101" xr:uid="{00000000-0005-0000-0000-000056000000}"/>
    <cellStyle name="_Country Summary_Gas Flow Dynamics" xfId="102" xr:uid="{00000000-0005-0000-0000-000057000000}"/>
    <cellStyle name="_Country Summary_Pan_Europe_Datafile_2012_H2" xfId="103" xr:uid="{00000000-0005-0000-0000-000058000000}"/>
    <cellStyle name="_Country Summary_Sheet1" xfId="104" xr:uid="{00000000-0005-0000-0000-000059000000}"/>
    <cellStyle name="_Country Summary_Sheet1 2" xfId="105" xr:uid="{00000000-0005-0000-0000-00005A000000}"/>
    <cellStyle name="_Country Summary_Sheet1_Gas Flow Dynamics" xfId="106" xr:uid="{00000000-0005-0000-0000-00005B000000}"/>
    <cellStyle name="_Country Summary_Sheet1_Pan_Europe_Datafile_2012_H2" xfId="107" xr:uid="{00000000-0005-0000-0000-00005C000000}"/>
    <cellStyle name="_Country Summary_Sheet3" xfId="108" xr:uid="{00000000-0005-0000-0000-00005D000000}"/>
    <cellStyle name="_Country Summary_Sheet3 2" xfId="109" xr:uid="{00000000-0005-0000-0000-00005E000000}"/>
    <cellStyle name="_Country Summary_Sheet3_Gas Flow Dynamics" xfId="110" xr:uid="{00000000-0005-0000-0000-00005F000000}"/>
    <cellStyle name="_Country Summary_Sheet3_Pan_Europe_Datafile_2012_H2" xfId="111" xr:uid="{00000000-0005-0000-0000-000060000000}"/>
    <cellStyle name="_Key forecast data for CMS China 2009" xfId="112" xr:uid="{00000000-0005-0000-0000-000061000000}"/>
    <cellStyle name="_Key forecast data for CMS China 2009 2" xfId="113" xr:uid="{00000000-0005-0000-0000-000062000000}"/>
    <cellStyle name="_Key forecast data for CMS China 2009 3" xfId="114" xr:uid="{00000000-0005-0000-0000-000063000000}"/>
    <cellStyle name="_Key forecast data for CMS China 2009 3 2" xfId="115" xr:uid="{00000000-0005-0000-0000-000064000000}"/>
    <cellStyle name="_Key forecast data for CMS China 2009 3 3" xfId="116" xr:uid="{00000000-0005-0000-0000-000065000000}"/>
    <cellStyle name="_Key forecast data for CMS China 2009 3 3 2" xfId="117" xr:uid="{00000000-0005-0000-0000-000066000000}"/>
    <cellStyle name="_Key forecast data for CMS China 2009 4" xfId="118" xr:uid="{00000000-0005-0000-0000-000067000000}"/>
    <cellStyle name="_Key forecast data for CMS China 2009 4 2" xfId="119" xr:uid="{00000000-0005-0000-0000-000068000000}"/>
    <cellStyle name="_Summary" xfId="120" xr:uid="{00000000-0005-0000-0000-000069000000}"/>
    <cellStyle name="_Summary 2" xfId="121" xr:uid="{00000000-0005-0000-0000-00006A000000}"/>
    <cellStyle name="_Summary 3" xfId="122" xr:uid="{00000000-0005-0000-0000-00006B000000}"/>
    <cellStyle name="_Summary 3 2" xfId="123" xr:uid="{00000000-0005-0000-0000-00006C000000}"/>
    <cellStyle name="_Summary 3 3" xfId="124" xr:uid="{00000000-0005-0000-0000-00006D000000}"/>
    <cellStyle name="_Summary 3 3 2" xfId="125" xr:uid="{00000000-0005-0000-0000-00006E000000}"/>
    <cellStyle name="_Summary 4" xfId="126" xr:uid="{00000000-0005-0000-0000-00006F000000}"/>
    <cellStyle name="_Summary 4 2" xfId="127" xr:uid="{00000000-0005-0000-0000-000070000000}"/>
    <cellStyle name="_TableHead" xfId="8154" xr:uid="{421EA710-D8D2-4A25-A813-0F63122141AD}"/>
    <cellStyle name="_Thermal Summary" xfId="128" xr:uid="{00000000-0005-0000-0000-000071000000}"/>
    <cellStyle name="_Thermal Summary 2" xfId="129" xr:uid="{00000000-0005-0000-0000-000072000000}"/>
    <cellStyle name="_Thermal Summary_DDATA" xfId="130" xr:uid="{00000000-0005-0000-0000-000073000000}"/>
    <cellStyle name="_Thermal Summary_DDATA 2" xfId="131" xr:uid="{00000000-0005-0000-0000-000074000000}"/>
    <cellStyle name="_Thermal Summary_DDATA_1" xfId="132" xr:uid="{00000000-0005-0000-0000-000075000000}"/>
    <cellStyle name="_Thermal Summary_DDATA_1 2" xfId="133" xr:uid="{00000000-0005-0000-0000-000076000000}"/>
    <cellStyle name="_Thermal Summary_DDATA_1_Gas Flow Dynamics" xfId="134" xr:uid="{00000000-0005-0000-0000-000077000000}"/>
    <cellStyle name="_Thermal Summary_DDATA_1_Pan_Europe_Datafile_2012_H2" xfId="135" xr:uid="{00000000-0005-0000-0000-000078000000}"/>
    <cellStyle name="_Thermal Summary_DDATA_1_Thermal Coal Prices May 2010" xfId="136" xr:uid="{00000000-0005-0000-0000-000079000000}"/>
    <cellStyle name="_Thermal Summary_DDATA_1_Thermal Coal Prices May 2010 2" xfId="137" xr:uid="{00000000-0005-0000-0000-00007A000000}"/>
    <cellStyle name="_Thermal Summary_DDATA_1_Thermal Coal Prices May 2010_Gas Flow Dynamics" xfId="138" xr:uid="{00000000-0005-0000-0000-00007B000000}"/>
    <cellStyle name="_Thermal Summary_DDATA_1_Thermal Coal Prices May 2010_Pan_Europe_Datafile_2012_H2" xfId="139" xr:uid="{00000000-0005-0000-0000-00007C000000}"/>
    <cellStyle name="_Thermal Summary_DDATA_Gas Flow Dynamics" xfId="140" xr:uid="{00000000-0005-0000-0000-00007D000000}"/>
    <cellStyle name="_Thermal Summary_DDATA_Pan_Europe_Datafile_2012_H2" xfId="141" xr:uid="{00000000-0005-0000-0000-00007E000000}"/>
    <cellStyle name="_Thermal Summary_dFLOWTHR" xfId="142" xr:uid="{00000000-0005-0000-0000-00007F000000}"/>
    <cellStyle name="_Thermal Summary_dFLOWTHR 2" xfId="143" xr:uid="{00000000-0005-0000-0000-000080000000}"/>
    <cellStyle name="_Thermal Summary_dFLOWTHR_Gas Flow Dynamics" xfId="144" xr:uid="{00000000-0005-0000-0000-000081000000}"/>
    <cellStyle name="_Thermal Summary_dFLOWTHR_Pan_Europe_Datafile_2012_H2" xfId="145" xr:uid="{00000000-0005-0000-0000-000082000000}"/>
    <cellStyle name="_Thermal Summary_Gas Flow Dynamics" xfId="146" xr:uid="{00000000-0005-0000-0000-000083000000}"/>
    <cellStyle name="_Thermal Summary_Pan_Europe_Datafile_2012_H2" xfId="147" xr:uid="{00000000-0005-0000-0000-000084000000}"/>
    <cellStyle name="_Thermal Summary_Sheet1" xfId="148" xr:uid="{00000000-0005-0000-0000-000085000000}"/>
    <cellStyle name="_Thermal Summary_Sheet1 2" xfId="149" xr:uid="{00000000-0005-0000-0000-000086000000}"/>
    <cellStyle name="_Thermal Summary_Sheet1_Gas Flow Dynamics" xfId="150" xr:uid="{00000000-0005-0000-0000-000087000000}"/>
    <cellStyle name="_Thermal Summary_Sheet1_Pan_Europe_Datafile_2012_H2" xfId="151" xr:uid="{00000000-0005-0000-0000-000088000000}"/>
    <cellStyle name="_Thermal Summary_Sheet3" xfId="152" xr:uid="{00000000-0005-0000-0000-000089000000}"/>
    <cellStyle name="_Thermal Summary_Sheet3 2" xfId="153" xr:uid="{00000000-0005-0000-0000-00008A000000}"/>
    <cellStyle name="_Thermal Summary_Sheet3_Gas Flow Dynamics" xfId="154" xr:uid="{00000000-0005-0000-0000-00008B000000}"/>
    <cellStyle name="_Thermal Summary_Sheet3_Pan_Europe_Datafile_2012_H2" xfId="155" xr:uid="{00000000-0005-0000-0000-00008C000000}"/>
    <cellStyle name="=C:\WINNT35\SYSTEM32\COMMAND.COM" xfId="156" xr:uid="{00000000-0005-0000-0000-00008D000000}"/>
    <cellStyle name="=C:\WINNT35\SYSTEM32\COMMAND.COM 2" xfId="157" xr:uid="{00000000-0005-0000-0000-00008E000000}"/>
    <cellStyle name="=C:\WINNT35\SYSTEM32\COMMAND.COM 2 2" xfId="7890" xr:uid="{00000000-0005-0000-0000-00008F000000}"/>
    <cellStyle name="=C:\WINNT35\SYSTEM32\COMMAND.COM 3" xfId="158" xr:uid="{00000000-0005-0000-0000-000090000000}"/>
    <cellStyle name="=C:\WINNT35\SYSTEM32\COMMAND.COM 3 2" xfId="7891" xr:uid="{00000000-0005-0000-0000-000091000000}"/>
    <cellStyle name="=C:\WINNT35\SYSTEM32\COMMAND.COM 4" xfId="159" xr:uid="{00000000-0005-0000-0000-000092000000}"/>
    <cellStyle name="=C:\WINNT35\SYSTEM32\COMMAND.COM 5" xfId="160" xr:uid="{00000000-0005-0000-0000-000093000000}"/>
    <cellStyle name="=C:\WINNT35\SYSTEM32\COMMAND.COM 5 2" xfId="161" xr:uid="{00000000-0005-0000-0000-000094000000}"/>
    <cellStyle name="=C:\WINNT35\SYSTEM32\COMMAND.COM 6" xfId="162" xr:uid="{00000000-0005-0000-0000-000095000000}"/>
    <cellStyle name="=C:\WINNT35\SYSTEM32\COMMAND.COM 7" xfId="163" xr:uid="{00000000-0005-0000-0000-000096000000}"/>
    <cellStyle name="=C:\WINNT35\SYSTEM32\COMMAND.COM_FES2013 charts 2050 and progress" xfId="164" xr:uid="{00000000-0005-0000-0000-000097000000}"/>
    <cellStyle name="0dp" xfId="165" xr:uid="{00000000-0005-0000-0000-000098000000}"/>
    <cellStyle name="1dp" xfId="166" xr:uid="{00000000-0005-0000-0000-000099000000}"/>
    <cellStyle name="1dp 2" xfId="167" xr:uid="{00000000-0005-0000-0000-00009A000000}"/>
    <cellStyle name="1dp 2 2" xfId="168" xr:uid="{00000000-0005-0000-0000-00009B000000}"/>
    <cellStyle name="1dp 2 3" xfId="8156" xr:uid="{EDC37552-32D4-4096-9566-AB514DBC4ECF}"/>
    <cellStyle name="1dp 3" xfId="8155" xr:uid="{DA6CAEDC-37CA-48EC-906A-5F206A5511DC}"/>
    <cellStyle name="20% - Accent1 2" xfId="169" xr:uid="{00000000-0005-0000-0000-00009C000000}"/>
    <cellStyle name="20% - Accent1 2 2" xfId="170" xr:uid="{00000000-0005-0000-0000-00009D000000}"/>
    <cellStyle name="20% - Accent1 2 3" xfId="171" xr:uid="{00000000-0005-0000-0000-00009E000000}"/>
    <cellStyle name="20% - Accent1 3" xfId="172" xr:uid="{00000000-0005-0000-0000-00009F000000}"/>
    <cellStyle name="20% - Accent1 3 2" xfId="173" xr:uid="{00000000-0005-0000-0000-0000A0000000}"/>
    <cellStyle name="20% - Accent1 3 3" xfId="174" xr:uid="{00000000-0005-0000-0000-0000A1000000}"/>
    <cellStyle name="20% - Accent1 4" xfId="175" xr:uid="{00000000-0005-0000-0000-0000A2000000}"/>
    <cellStyle name="20% - Accent1 5" xfId="176" xr:uid="{00000000-0005-0000-0000-0000A3000000}"/>
    <cellStyle name="20% - Accent1 6" xfId="177" xr:uid="{00000000-0005-0000-0000-0000A4000000}"/>
    <cellStyle name="20% - Accent2 2" xfId="178" xr:uid="{00000000-0005-0000-0000-0000A5000000}"/>
    <cellStyle name="20% - Accent2 2 2" xfId="179" xr:uid="{00000000-0005-0000-0000-0000A6000000}"/>
    <cellStyle name="20% - Accent2 2 3" xfId="180" xr:uid="{00000000-0005-0000-0000-0000A7000000}"/>
    <cellStyle name="20% - Accent2 3" xfId="181" xr:uid="{00000000-0005-0000-0000-0000A8000000}"/>
    <cellStyle name="20% - Accent2 3 2" xfId="182" xr:uid="{00000000-0005-0000-0000-0000A9000000}"/>
    <cellStyle name="20% - Accent2 3 3" xfId="183" xr:uid="{00000000-0005-0000-0000-0000AA000000}"/>
    <cellStyle name="20% - Accent2 4" xfId="184" xr:uid="{00000000-0005-0000-0000-0000AB000000}"/>
    <cellStyle name="20% - Accent2 5" xfId="185" xr:uid="{00000000-0005-0000-0000-0000AC000000}"/>
    <cellStyle name="20% - Accent2 6" xfId="186" xr:uid="{00000000-0005-0000-0000-0000AD000000}"/>
    <cellStyle name="20% - Accent3 2" xfId="187" xr:uid="{00000000-0005-0000-0000-0000AE000000}"/>
    <cellStyle name="20% - Accent3 2 2" xfId="188" xr:uid="{00000000-0005-0000-0000-0000AF000000}"/>
    <cellStyle name="20% - Accent3 2 3" xfId="189" xr:uid="{00000000-0005-0000-0000-0000B0000000}"/>
    <cellStyle name="20% - Accent3 3" xfId="190" xr:uid="{00000000-0005-0000-0000-0000B1000000}"/>
    <cellStyle name="20% - Accent3 3 2" xfId="191" xr:uid="{00000000-0005-0000-0000-0000B2000000}"/>
    <cellStyle name="20% - Accent3 3 3" xfId="192" xr:uid="{00000000-0005-0000-0000-0000B3000000}"/>
    <cellStyle name="20% - Accent3 4" xfId="193" xr:uid="{00000000-0005-0000-0000-0000B4000000}"/>
    <cellStyle name="20% - Accent3 5" xfId="194" xr:uid="{00000000-0005-0000-0000-0000B5000000}"/>
    <cellStyle name="20% - Accent3 6" xfId="195" xr:uid="{00000000-0005-0000-0000-0000B6000000}"/>
    <cellStyle name="20% - Accent4 2" xfId="196" xr:uid="{00000000-0005-0000-0000-0000B7000000}"/>
    <cellStyle name="20% - Accent4 2 2" xfId="197" xr:uid="{00000000-0005-0000-0000-0000B8000000}"/>
    <cellStyle name="20% - Accent4 2 3" xfId="198" xr:uid="{00000000-0005-0000-0000-0000B9000000}"/>
    <cellStyle name="20% - Accent4 3" xfId="199" xr:uid="{00000000-0005-0000-0000-0000BA000000}"/>
    <cellStyle name="20% - Accent4 3 2" xfId="200" xr:uid="{00000000-0005-0000-0000-0000BB000000}"/>
    <cellStyle name="20% - Accent4 3 3" xfId="201" xr:uid="{00000000-0005-0000-0000-0000BC000000}"/>
    <cellStyle name="20% - Accent4 4" xfId="202" xr:uid="{00000000-0005-0000-0000-0000BD000000}"/>
    <cellStyle name="20% - Accent4 5" xfId="203" xr:uid="{00000000-0005-0000-0000-0000BE000000}"/>
    <cellStyle name="20% - Accent4 6" xfId="204" xr:uid="{00000000-0005-0000-0000-0000BF000000}"/>
    <cellStyle name="20% - Accent5 2" xfId="205" xr:uid="{00000000-0005-0000-0000-0000C0000000}"/>
    <cellStyle name="20% - Accent5 2 2" xfId="206" xr:uid="{00000000-0005-0000-0000-0000C1000000}"/>
    <cellStyle name="20% - Accent5 2 3" xfId="207" xr:uid="{00000000-0005-0000-0000-0000C2000000}"/>
    <cellStyle name="20% - Accent5 3" xfId="208" xr:uid="{00000000-0005-0000-0000-0000C3000000}"/>
    <cellStyle name="20% - Accent5 3 2" xfId="209" xr:uid="{00000000-0005-0000-0000-0000C4000000}"/>
    <cellStyle name="20% - Accent5 3 3" xfId="210" xr:uid="{00000000-0005-0000-0000-0000C5000000}"/>
    <cellStyle name="20% - Accent5 4" xfId="211" xr:uid="{00000000-0005-0000-0000-0000C6000000}"/>
    <cellStyle name="20% - Accent5 5" xfId="212" xr:uid="{00000000-0005-0000-0000-0000C7000000}"/>
    <cellStyle name="20% - Accent5 6" xfId="213" xr:uid="{00000000-0005-0000-0000-0000C8000000}"/>
    <cellStyle name="20% - Accent6 2" xfId="214" xr:uid="{00000000-0005-0000-0000-0000C9000000}"/>
    <cellStyle name="20% - Accent6 2 2" xfId="215" xr:uid="{00000000-0005-0000-0000-0000CA000000}"/>
    <cellStyle name="20% - Accent6 2 3" xfId="216" xr:uid="{00000000-0005-0000-0000-0000CB000000}"/>
    <cellStyle name="20% - Accent6 2 4" xfId="217" xr:uid="{00000000-0005-0000-0000-0000CC000000}"/>
    <cellStyle name="20% - Accent6 2 5" xfId="218" xr:uid="{00000000-0005-0000-0000-0000CD000000}"/>
    <cellStyle name="20% - Accent6 3" xfId="219" xr:uid="{00000000-0005-0000-0000-0000CE000000}"/>
    <cellStyle name="20% - Accent6 4" xfId="220" xr:uid="{00000000-0005-0000-0000-0000CF000000}"/>
    <cellStyle name="20% - Accent6 5" xfId="221" xr:uid="{00000000-0005-0000-0000-0000D0000000}"/>
    <cellStyle name="2dp" xfId="222" xr:uid="{00000000-0005-0000-0000-0000D1000000}"/>
    <cellStyle name="2x indented GHG Textfiels" xfId="223" xr:uid="{00000000-0005-0000-0000-0000D2000000}"/>
    <cellStyle name="2x indented GHG Textfiels 2" xfId="224" xr:uid="{00000000-0005-0000-0000-0000D3000000}"/>
    <cellStyle name="2x indented GHG Textfiels 3" xfId="225" xr:uid="{00000000-0005-0000-0000-0000D4000000}"/>
    <cellStyle name="3dp" xfId="226" xr:uid="{00000000-0005-0000-0000-0000D5000000}"/>
    <cellStyle name="3dp 2" xfId="8158" xr:uid="{9D892E80-C172-4912-95F3-D9D790D5CE29}"/>
    <cellStyle name="3dp 3" xfId="8157" xr:uid="{B269EF9C-CCC4-4874-9279-ED30DCC66A0F}"/>
    <cellStyle name="40% - Accent1 2" xfId="227" xr:uid="{00000000-0005-0000-0000-0000D6000000}"/>
    <cellStyle name="40% - Accent1 2 2" xfId="228" xr:uid="{00000000-0005-0000-0000-0000D7000000}"/>
    <cellStyle name="40% - Accent1 2 3" xfId="229" xr:uid="{00000000-0005-0000-0000-0000D8000000}"/>
    <cellStyle name="40% - Accent1 3" xfId="230" xr:uid="{00000000-0005-0000-0000-0000D9000000}"/>
    <cellStyle name="40% - Accent1 3 2" xfId="231" xr:uid="{00000000-0005-0000-0000-0000DA000000}"/>
    <cellStyle name="40% - Accent1 3 3" xfId="232" xr:uid="{00000000-0005-0000-0000-0000DB000000}"/>
    <cellStyle name="40% - Accent1 4" xfId="233" xr:uid="{00000000-0005-0000-0000-0000DC000000}"/>
    <cellStyle name="40% - Accent1 5" xfId="234" xr:uid="{00000000-0005-0000-0000-0000DD000000}"/>
    <cellStyle name="40% - Accent1 6" xfId="235" xr:uid="{00000000-0005-0000-0000-0000DE000000}"/>
    <cellStyle name="40% - Accent2 2" xfId="236" xr:uid="{00000000-0005-0000-0000-0000DF000000}"/>
    <cellStyle name="40% - Accent2 2 2" xfId="237" xr:uid="{00000000-0005-0000-0000-0000E0000000}"/>
    <cellStyle name="40% - Accent2 2 3" xfId="238" xr:uid="{00000000-0005-0000-0000-0000E1000000}"/>
    <cellStyle name="40% - Accent2 3" xfId="239" xr:uid="{00000000-0005-0000-0000-0000E2000000}"/>
    <cellStyle name="40% - Accent2 3 2" xfId="240" xr:uid="{00000000-0005-0000-0000-0000E3000000}"/>
    <cellStyle name="40% - Accent2 3 3" xfId="241" xr:uid="{00000000-0005-0000-0000-0000E4000000}"/>
    <cellStyle name="40% - Accent2 4" xfId="242" xr:uid="{00000000-0005-0000-0000-0000E5000000}"/>
    <cellStyle name="40% - Accent2 5" xfId="243" xr:uid="{00000000-0005-0000-0000-0000E6000000}"/>
    <cellStyle name="40% - Accent2 6" xfId="244" xr:uid="{00000000-0005-0000-0000-0000E7000000}"/>
    <cellStyle name="40% - Accent3 2" xfId="245" xr:uid="{00000000-0005-0000-0000-0000E8000000}"/>
    <cellStyle name="40% - Accent3 2 2" xfId="246" xr:uid="{00000000-0005-0000-0000-0000E9000000}"/>
    <cellStyle name="40% - Accent3 2 3" xfId="247" xr:uid="{00000000-0005-0000-0000-0000EA000000}"/>
    <cellStyle name="40% - Accent3 3" xfId="248" xr:uid="{00000000-0005-0000-0000-0000EB000000}"/>
    <cellStyle name="40% - Accent3 3 2" xfId="249" xr:uid="{00000000-0005-0000-0000-0000EC000000}"/>
    <cellStyle name="40% - Accent3 3 3" xfId="250" xr:uid="{00000000-0005-0000-0000-0000ED000000}"/>
    <cellStyle name="40% - Accent3 4" xfId="251" xr:uid="{00000000-0005-0000-0000-0000EE000000}"/>
    <cellStyle name="40% - Accent3 5" xfId="252" xr:uid="{00000000-0005-0000-0000-0000EF000000}"/>
    <cellStyle name="40% - Accent3 6" xfId="253" xr:uid="{00000000-0005-0000-0000-0000F0000000}"/>
    <cellStyle name="40% - Accent4 2" xfId="254" xr:uid="{00000000-0005-0000-0000-0000F1000000}"/>
    <cellStyle name="40% - Accent4 2 2" xfId="255" xr:uid="{00000000-0005-0000-0000-0000F2000000}"/>
    <cellStyle name="40% - Accent4 2 3" xfId="256" xr:uid="{00000000-0005-0000-0000-0000F3000000}"/>
    <cellStyle name="40% - Accent4 3" xfId="257" xr:uid="{00000000-0005-0000-0000-0000F4000000}"/>
    <cellStyle name="40% - Accent4 3 2" xfId="258" xr:uid="{00000000-0005-0000-0000-0000F5000000}"/>
    <cellStyle name="40% - Accent4 3 3" xfId="259" xr:uid="{00000000-0005-0000-0000-0000F6000000}"/>
    <cellStyle name="40% - Accent4 4" xfId="260" xr:uid="{00000000-0005-0000-0000-0000F7000000}"/>
    <cellStyle name="40% - Accent4 5" xfId="261" xr:uid="{00000000-0005-0000-0000-0000F8000000}"/>
    <cellStyle name="40% - Accent4 6" xfId="262" xr:uid="{00000000-0005-0000-0000-0000F9000000}"/>
    <cellStyle name="40% - Accent5 2" xfId="263" xr:uid="{00000000-0005-0000-0000-0000FA000000}"/>
    <cellStyle name="40% - Accent5 2 2" xfId="264" xr:uid="{00000000-0005-0000-0000-0000FB000000}"/>
    <cellStyle name="40% - Accent5 2 3" xfId="265" xr:uid="{00000000-0005-0000-0000-0000FC000000}"/>
    <cellStyle name="40% - Accent5 3" xfId="266" xr:uid="{00000000-0005-0000-0000-0000FD000000}"/>
    <cellStyle name="40% - Accent5 3 2" xfId="267" xr:uid="{00000000-0005-0000-0000-0000FE000000}"/>
    <cellStyle name="40% - Accent5 3 3" xfId="268" xr:uid="{00000000-0005-0000-0000-0000FF000000}"/>
    <cellStyle name="40% - Accent5 4" xfId="269" xr:uid="{00000000-0005-0000-0000-000000010000}"/>
    <cellStyle name="40% - Accent5 5" xfId="270" xr:uid="{00000000-0005-0000-0000-000001010000}"/>
    <cellStyle name="40% - Accent5 6" xfId="271" xr:uid="{00000000-0005-0000-0000-000002010000}"/>
    <cellStyle name="40% - Accent6 2" xfId="272" xr:uid="{00000000-0005-0000-0000-000003010000}"/>
    <cellStyle name="40% - Accent6 2 2" xfId="273" xr:uid="{00000000-0005-0000-0000-000004010000}"/>
    <cellStyle name="40% - Accent6 2 3" xfId="274" xr:uid="{00000000-0005-0000-0000-000005010000}"/>
    <cellStyle name="40% - Accent6 3" xfId="275" xr:uid="{00000000-0005-0000-0000-000006010000}"/>
    <cellStyle name="40% - Accent6 3 2" xfId="276" xr:uid="{00000000-0005-0000-0000-000007010000}"/>
    <cellStyle name="40% - Accent6 3 3" xfId="277" xr:uid="{00000000-0005-0000-0000-000008010000}"/>
    <cellStyle name="40% - Accent6 4" xfId="278" xr:uid="{00000000-0005-0000-0000-000009010000}"/>
    <cellStyle name="40% - Accent6 5" xfId="279" xr:uid="{00000000-0005-0000-0000-00000A010000}"/>
    <cellStyle name="40% - Accent6 6" xfId="280" xr:uid="{00000000-0005-0000-0000-00000B010000}"/>
    <cellStyle name="4dp" xfId="281" xr:uid="{00000000-0005-0000-0000-00000C010000}"/>
    <cellStyle name="4dp 2" xfId="282" xr:uid="{00000000-0005-0000-0000-00000D010000}"/>
    <cellStyle name="4dp 2 2" xfId="283" xr:uid="{00000000-0005-0000-0000-00000E010000}"/>
    <cellStyle name="4dp 2 3" xfId="8160" xr:uid="{7B393A7B-7224-40C9-A8DF-8C2DEB750AF6}"/>
    <cellStyle name="4dp 3" xfId="8159" xr:uid="{A7C6D543-3856-4E85-8108-AD3F1383D4C2}"/>
    <cellStyle name="5x indented GHG Textfiels" xfId="284" xr:uid="{00000000-0005-0000-0000-00000F010000}"/>
    <cellStyle name="5x indented GHG Textfiels 2" xfId="285" xr:uid="{00000000-0005-0000-0000-000010010000}"/>
    <cellStyle name="5x indented GHG Textfiels 3" xfId="286" xr:uid="{00000000-0005-0000-0000-000011010000}"/>
    <cellStyle name="60% - Accent1 2" xfId="287" xr:uid="{00000000-0005-0000-0000-000012010000}"/>
    <cellStyle name="60% - Accent1 2 2" xfId="288" xr:uid="{00000000-0005-0000-0000-000013010000}"/>
    <cellStyle name="60% - Accent1 2 3" xfId="289" xr:uid="{00000000-0005-0000-0000-000014010000}"/>
    <cellStyle name="60% - Accent1 3" xfId="290" xr:uid="{00000000-0005-0000-0000-000015010000}"/>
    <cellStyle name="60% - Accent1 3 2" xfId="291" xr:uid="{00000000-0005-0000-0000-000016010000}"/>
    <cellStyle name="60% - Accent1 3 3" xfId="292" xr:uid="{00000000-0005-0000-0000-000017010000}"/>
    <cellStyle name="60% - Accent1 4" xfId="293" xr:uid="{00000000-0005-0000-0000-000018010000}"/>
    <cellStyle name="60% - Accent1 5" xfId="294" xr:uid="{00000000-0005-0000-0000-000019010000}"/>
    <cellStyle name="60% - Accent1 6" xfId="295" xr:uid="{00000000-0005-0000-0000-00001A010000}"/>
    <cellStyle name="60% - Accent2 2" xfId="296" xr:uid="{00000000-0005-0000-0000-00001B010000}"/>
    <cellStyle name="60% - Accent2 2 2" xfId="297" xr:uid="{00000000-0005-0000-0000-00001C010000}"/>
    <cellStyle name="60% - Accent2 2 3" xfId="298" xr:uid="{00000000-0005-0000-0000-00001D010000}"/>
    <cellStyle name="60% - Accent2 3" xfId="299" xr:uid="{00000000-0005-0000-0000-00001E010000}"/>
    <cellStyle name="60% - Accent2 3 2" xfId="300" xr:uid="{00000000-0005-0000-0000-00001F010000}"/>
    <cellStyle name="60% - Accent2 3 3" xfId="301" xr:uid="{00000000-0005-0000-0000-000020010000}"/>
    <cellStyle name="60% - Accent2 4" xfId="302" xr:uid="{00000000-0005-0000-0000-000021010000}"/>
    <cellStyle name="60% - Accent2 5" xfId="303" xr:uid="{00000000-0005-0000-0000-000022010000}"/>
    <cellStyle name="60% - Accent2 6" xfId="304" xr:uid="{00000000-0005-0000-0000-000023010000}"/>
    <cellStyle name="60% - Accent3 2" xfId="305" xr:uid="{00000000-0005-0000-0000-000024010000}"/>
    <cellStyle name="60% - Accent3 2 2" xfId="306" xr:uid="{00000000-0005-0000-0000-000025010000}"/>
    <cellStyle name="60% - Accent3 2 3" xfId="307" xr:uid="{00000000-0005-0000-0000-000026010000}"/>
    <cellStyle name="60% - Accent3 3" xfId="308" xr:uid="{00000000-0005-0000-0000-000027010000}"/>
    <cellStyle name="60% - Accent3 3 2" xfId="309" xr:uid="{00000000-0005-0000-0000-000028010000}"/>
    <cellStyle name="60% - Accent3 3 3" xfId="310" xr:uid="{00000000-0005-0000-0000-000029010000}"/>
    <cellStyle name="60% - Accent3 4" xfId="311" xr:uid="{00000000-0005-0000-0000-00002A010000}"/>
    <cellStyle name="60% - Accent3 5" xfId="312" xr:uid="{00000000-0005-0000-0000-00002B010000}"/>
    <cellStyle name="60% - Accent3 6" xfId="313" xr:uid="{00000000-0005-0000-0000-00002C010000}"/>
    <cellStyle name="60% - Accent4 2" xfId="314" xr:uid="{00000000-0005-0000-0000-00002D010000}"/>
    <cellStyle name="60% - Accent4 2 2" xfId="315" xr:uid="{00000000-0005-0000-0000-00002E010000}"/>
    <cellStyle name="60% - Accent4 2 3" xfId="316" xr:uid="{00000000-0005-0000-0000-00002F010000}"/>
    <cellStyle name="60% - Accent4 3" xfId="317" xr:uid="{00000000-0005-0000-0000-000030010000}"/>
    <cellStyle name="60% - Accent4 3 2" xfId="318" xr:uid="{00000000-0005-0000-0000-000031010000}"/>
    <cellStyle name="60% - Accent4 3 3" xfId="319" xr:uid="{00000000-0005-0000-0000-000032010000}"/>
    <cellStyle name="60% - Accent4 4" xfId="320" xr:uid="{00000000-0005-0000-0000-000033010000}"/>
    <cellStyle name="60% - Accent4 5" xfId="321" xr:uid="{00000000-0005-0000-0000-000034010000}"/>
    <cellStyle name="60% - Accent4 6" xfId="322" xr:uid="{00000000-0005-0000-0000-000035010000}"/>
    <cellStyle name="60% - Accent5 2" xfId="323" xr:uid="{00000000-0005-0000-0000-000036010000}"/>
    <cellStyle name="60% - Accent5 2 2" xfId="324" xr:uid="{00000000-0005-0000-0000-000037010000}"/>
    <cellStyle name="60% - Accent5 2 3" xfId="325" xr:uid="{00000000-0005-0000-0000-000038010000}"/>
    <cellStyle name="60% - Accent5 3" xfId="326" xr:uid="{00000000-0005-0000-0000-000039010000}"/>
    <cellStyle name="60% - Accent5 3 2" xfId="327" xr:uid="{00000000-0005-0000-0000-00003A010000}"/>
    <cellStyle name="60% - Accent5 3 3" xfId="328" xr:uid="{00000000-0005-0000-0000-00003B010000}"/>
    <cellStyle name="60% - Accent5 4" xfId="329" xr:uid="{00000000-0005-0000-0000-00003C010000}"/>
    <cellStyle name="60% - Accent5 5" xfId="330" xr:uid="{00000000-0005-0000-0000-00003D010000}"/>
    <cellStyle name="60% - Accent5 6" xfId="331" xr:uid="{00000000-0005-0000-0000-00003E010000}"/>
    <cellStyle name="60% - Accent6 2" xfId="332" xr:uid="{00000000-0005-0000-0000-00003F010000}"/>
    <cellStyle name="60% - Accent6 2 2" xfId="333" xr:uid="{00000000-0005-0000-0000-000040010000}"/>
    <cellStyle name="60% - Accent6 2 3" xfId="334" xr:uid="{00000000-0005-0000-0000-000041010000}"/>
    <cellStyle name="60% - Accent6 3" xfId="335" xr:uid="{00000000-0005-0000-0000-000042010000}"/>
    <cellStyle name="60% - Accent6 3 2" xfId="336" xr:uid="{00000000-0005-0000-0000-000043010000}"/>
    <cellStyle name="60% - Accent6 3 3" xfId="337" xr:uid="{00000000-0005-0000-0000-000044010000}"/>
    <cellStyle name="60% - Accent6 4" xfId="338" xr:uid="{00000000-0005-0000-0000-000045010000}"/>
    <cellStyle name="60% - Accent6 5" xfId="339" xr:uid="{00000000-0005-0000-0000-000046010000}"/>
    <cellStyle name="60% - Accent6 6" xfId="340" xr:uid="{00000000-0005-0000-0000-000047010000}"/>
    <cellStyle name="_x0007_Á" xfId="341" xr:uid="{00000000-0005-0000-0000-000048010000}"/>
    <cellStyle name="Accent1 2" xfId="342" xr:uid="{00000000-0005-0000-0000-000049010000}"/>
    <cellStyle name="Accent1 2 2" xfId="343" xr:uid="{00000000-0005-0000-0000-00004A010000}"/>
    <cellStyle name="Accent1 2 3" xfId="344" xr:uid="{00000000-0005-0000-0000-00004B010000}"/>
    <cellStyle name="Accent1 3" xfId="345" xr:uid="{00000000-0005-0000-0000-00004C010000}"/>
    <cellStyle name="Accent1 3 2" xfId="346" xr:uid="{00000000-0005-0000-0000-00004D010000}"/>
    <cellStyle name="Accent1 3 3" xfId="347" xr:uid="{00000000-0005-0000-0000-00004E010000}"/>
    <cellStyle name="Accent1 4" xfId="348" xr:uid="{00000000-0005-0000-0000-00004F010000}"/>
    <cellStyle name="Accent1 5" xfId="349" xr:uid="{00000000-0005-0000-0000-000050010000}"/>
    <cellStyle name="Accent1 6" xfId="350" xr:uid="{00000000-0005-0000-0000-000051010000}"/>
    <cellStyle name="Accent2 2" xfId="351" xr:uid="{00000000-0005-0000-0000-000052010000}"/>
    <cellStyle name="Accent2 2 2" xfId="352" xr:uid="{00000000-0005-0000-0000-000053010000}"/>
    <cellStyle name="Accent2 2 3" xfId="353" xr:uid="{00000000-0005-0000-0000-000054010000}"/>
    <cellStyle name="Accent2 3" xfId="354" xr:uid="{00000000-0005-0000-0000-000055010000}"/>
    <cellStyle name="Accent2 3 2" xfId="355" xr:uid="{00000000-0005-0000-0000-000056010000}"/>
    <cellStyle name="Accent2 3 3" xfId="356" xr:uid="{00000000-0005-0000-0000-000057010000}"/>
    <cellStyle name="Accent2 4" xfId="357" xr:uid="{00000000-0005-0000-0000-000058010000}"/>
    <cellStyle name="Accent2 5" xfId="358" xr:uid="{00000000-0005-0000-0000-000059010000}"/>
    <cellStyle name="Accent2 6" xfId="359" xr:uid="{00000000-0005-0000-0000-00005A010000}"/>
    <cellStyle name="Accent3 2" xfId="360" xr:uid="{00000000-0005-0000-0000-00005B010000}"/>
    <cellStyle name="Accent3 2 2" xfId="361" xr:uid="{00000000-0005-0000-0000-00005C010000}"/>
    <cellStyle name="Accent3 2 3" xfId="362" xr:uid="{00000000-0005-0000-0000-00005D010000}"/>
    <cellStyle name="Accent3 3" xfId="363" xr:uid="{00000000-0005-0000-0000-00005E010000}"/>
    <cellStyle name="Accent3 3 2" xfId="364" xr:uid="{00000000-0005-0000-0000-00005F010000}"/>
    <cellStyle name="Accent3 3 3" xfId="365" xr:uid="{00000000-0005-0000-0000-000060010000}"/>
    <cellStyle name="Accent3 4" xfId="366" xr:uid="{00000000-0005-0000-0000-000061010000}"/>
    <cellStyle name="Accent3 5" xfId="367" xr:uid="{00000000-0005-0000-0000-000062010000}"/>
    <cellStyle name="Accent3 6" xfId="368" xr:uid="{00000000-0005-0000-0000-000063010000}"/>
    <cellStyle name="Accent4 2" xfId="369" xr:uid="{00000000-0005-0000-0000-000064010000}"/>
    <cellStyle name="Accent4 2 2" xfId="370" xr:uid="{00000000-0005-0000-0000-000065010000}"/>
    <cellStyle name="Accent4 2 3" xfId="371" xr:uid="{00000000-0005-0000-0000-000066010000}"/>
    <cellStyle name="Accent4 3" xfId="372" xr:uid="{00000000-0005-0000-0000-000067010000}"/>
    <cellStyle name="Accent4 3 2" xfId="373" xr:uid="{00000000-0005-0000-0000-000068010000}"/>
    <cellStyle name="Accent4 3 3" xfId="374" xr:uid="{00000000-0005-0000-0000-000069010000}"/>
    <cellStyle name="Accent4 4" xfId="375" xr:uid="{00000000-0005-0000-0000-00006A010000}"/>
    <cellStyle name="Accent4 5" xfId="376" xr:uid="{00000000-0005-0000-0000-00006B010000}"/>
    <cellStyle name="Accent4 6" xfId="377" xr:uid="{00000000-0005-0000-0000-00006C010000}"/>
    <cellStyle name="Accent5 2" xfId="378" xr:uid="{00000000-0005-0000-0000-00006D010000}"/>
    <cellStyle name="Accent5 2 2" xfId="379" xr:uid="{00000000-0005-0000-0000-00006E010000}"/>
    <cellStyle name="Accent5 2 3" xfId="380" xr:uid="{00000000-0005-0000-0000-00006F010000}"/>
    <cellStyle name="Accent5 3" xfId="381" xr:uid="{00000000-0005-0000-0000-000070010000}"/>
    <cellStyle name="Accent5 4" xfId="382" xr:uid="{00000000-0005-0000-0000-000071010000}"/>
    <cellStyle name="Accent6 2" xfId="383" xr:uid="{00000000-0005-0000-0000-000072010000}"/>
    <cellStyle name="Accent6 2 2" xfId="384" xr:uid="{00000000-0005-0000-0000-000073010000}"/>
    <cellStyle name="Accent6 2 3" xfId="385" xr:uid="{00000000-0005-0000-0000-000074010000}"/>
    <cellStyle name="Accent6 3" xfId="386" xr:uid="{00000000-0005-0000-0000-000075010000}"/>
    <cellStyle name="Accent6 4" xfId="387" xr:uid="{00000000-0005-0000-0000-000076010000}"/>
    <cellStyle name="Adjustable" xfId="388" xr:uid="{00000000-0005-0000-0000-000077010000}"/>
    <cellStyle name="Adjustable 2" xfId="389" xr:uid="{00000000-0005-0000-0000-000078010000}"/>
    <cellStyle name="Adjustable 2 2" xfId="390" xr:uid="{00000000-0005-0000-0000-000079010000}"/>
    <cellStyle name="Adjustable 3" xfId="391" xr:uid="{00000000-0005-0000-0000-00007A010000}"/>
    <cellStyle name="Adjustable 4" xfId="392" xr:uid="{00000000-0005-0000-0000-00007B010000}"/>
    <cellStyle name="Adjustable 5" xfId="393" xr:uid="{00000000-0005-0000-0000-00007C010000}"/>
    <cellStyle name="AFE" xfId="394" xr:uid="{00000000-0005-0000-0000-00007D010000}"/>
    <cellStyle name="AggblueCels_1x" xfId="395" xr:uid="{00000000-0005-0000-0000-00007E010000}"/>
    <cellStyle name="AggBoldCells" xfId="396" xr:uid="{00000000-0005-0000-0000-00007F010000}"/>
    <cellStyle name="AggCels" xfId="397" xr:uid="{00000000-0005-0000-0000-000080010000}"/>
    <cellStyle name="AutoFormat-Optionen" xfId="398" xr:uid="{00000000-0005-0000-0000-000081010000}"/>
    <cellStyle name="Bad 2" xfId="399" xr:uid="{00000000-0005-0000-0000-000082010000}"/>
    <cellStyle name="Bad 2 2" xfId="400" xr:uid="{00000000-0005-0000-0000-000083010000}"/>
    <cellStyle name="Bad 2 3" xfId="401" xr:uid="{00000000-0005-0000-0000-000084010000}"/>
    <cellStyle name="Bad 3" xfId="402" xr:uid="{00000000-0005-0000-0000-000085010000}"/>
    <cellStyle name="Bad 4" xfId="403" xr:uid="{00000000-0005-0000-0000-000086010000}"/>
    <cellStyle name="Band 1" xfId="404" xr:uid="{00000000-0005-0000-0000-000087010000}"/>
    <cellStyle name="Band 2" xfId="405" xr:uid="{00000000-0005-0000-0000-000088010000}"/>
    <cellStyle name="Best" xfId="406" xr:uid="{00000000-0005-0000-0000-000089010000}"/>
    <cellStyle name="Besuchter Hyperlink" xfId="407" xr:uid="{00000000-0005-0000-0000-00008A010000}"/>
    <cellStyle name="Bid £m format" xfId="8161" xr:uid="{2D0AE23C-C8DA-49CC-A963-3E12E2CFE658}"/>
    <cellStyle name="Blue" xfId="408" xr:uid="{00000000-0005-0000-0000-00008B010000}"/>
    <cellStyle name="Bold" xfId="409" xr:uid="{00000000-0005-0000-0000-00008C010000}"/>
    <cellStyle name="Bold 2" xfId="410" xr:uid="{00000000-0005-0000-0000-00008D010000}"/>
    <cellStyle name="Bold 2 2" xfId="411" xr:uid="{00000000-0005-0000-0000-00008E010000}"/>
    <cellStyle name="Bullet" xfId="412" xr:uid="{00000000-0005-0000-0000-00008F010000}"/>
    <cellStyle name="CALC Amount" xfId="413" xr:uid="{00000000-0005-0000-0000-000090010000}"/>
    <cellStyle name="Calculated" xfId="414" xr:uid="{00000000-0005-0000-0000-000091010000}"/>
    <cellStyle name="Calculation 2" xfId="415" xr:uid="{00000000-0005-0000-0000-000092010000}"/>
    <cellStyle name="Calculation 2 2" xfId="416" xr:uid="{00000000-0005-0000-0000-000093010000}"/>
    <cellStyle name="Calculation 2 2 2" xfId="417" xr:uid="{00000000-0005-0000-0000-000094010000}"/>
    <cellStyle name="Calculation 2 2 3" xfId="418" xr:uid="{00000000-0005-0000-0000-000095010000}"/>
    <cellStyle name="Calculation 2 3" xfId="419" xr:uid="{00000000-0005-0000-0000-000096010000}"/>
    <cellStyle name="Calculation 2 4" xfId="420" xr:uid="{00000000-0005-0000-0000-000097010000}"/>
    <cellStyle name="Calculation 2_FES2013 charts 2050 and progress" xfId="421" xr:uid="{00000000-0005-0000-0000-000098010000}"/>
    <cellStyle name="Calculation 3" xfId="422" xr:uid="{00000000-0005-0000-0000-000099010000}"/>
    <cellStyle name="Calculation 3 2" xfId="423" xr:uid="{00000000-0005-0000-0000-00009A010000}"/>
    <cellStyle name="Calculation 3 3" xfId="424" xr:uid="{00000000-0005-0000-0000-00009B010000}"/>
    <cellStyle name="Calculation 4" xfId="425" xr:uid="{00000000-0005-0000-0000-00009C010000}"/>
    <cellStyle name="Calculation 5" xfId="426" xr:uid="{00000000-0005-0000-0000-00009D010000}"/>
    <cellStyle name="Calculation 6" xfId="427" xr:uid="{00000000-0005-0000-0000-00009E010000}"/>
    <cellStyle name="CellBlue1" xfId="428" xr:uid="{00000000-0005-0000-0000-00009F010000}"/>
    <cellStyle name="CellNationValue" xfId="429" xr:uid="{00000000-0005-0000-0000-0000A0010000}"/>
    <cellStyle name="Check Cell 2" xfId="430" xr:uid="{00000000-0005-0000-0000-0000A1010000}"/>
    <cellStyle name="Check Cell 2 2" xfId="431" xr:uid="{00000000-0005-0000-0000-0000A2010000}"/>
    <cellStyle name="Check Cell 2 3" xfId="432" xr:uid="{00000000-0005-0000-0000-0000A3010000}"/>
    <cellStyle name="Check Cell 3" xfId="433" xr:uid="{00000000-0005-0000-0000-0000A4010000}"/>
    <cellStyle name="Check Cell 3 2" xfId="434" xr:uid="{00000000-0005-0000-0000-0000A5010000}"/>
    <cellStyle name="Check Cell 3 3" xfId="435" xr:uid="{00000000-0005-0000-0000-0000A6010000}"/>
    <cellStyle name="Check Cell 4" xfId="436" xr:uid="{00000000-0005-0000-0000-0000A7010000}"/>
    <cellStyle name="Check Cell 5" xfId="437" xr:uid="{00000000-0005-0000-0000-0000A8010000}"/>
    <cellStyle name="Check Cell 6" xfId="438" xr:uid="{00000000-0005-0000-0000-0000A9010000}"/>
    <cellStyle name="CheckCell_RP" xfId="439" xr:uid="{00000000-0005-0000-0000-0000AA010000}"/>
    <cellStyle name="CheckCelLbll_RP" xfId="440" xr:uid="{00000000-0005-0000-0000-0000AB010000}"/>
    <cellStyle name="CIL" xfId="8162" xr:uid="{C3291075-2602-4D62-B573-D0547EA88A93}"/>
    <cellStyle name="CIU" xfId="8163" xr:uid="{3576ABAC-CA34-4162-848E-9A706147A9FC}"/>
    <cellStyle name="CodeOutput_RP" xfId="441" xr:uid="{00000000-0005-0000-0000-0000AC010000}"/>
    <cellStyle name="Colhead" xfId="442" xr:uid="{00000000-0005-0000-0000-0000AD010000}"/>
    <cellStyle name="Column_Heading_RP" xfId="443" xr:uid="{00000000-0005-0000-0000-0000AE010000}"/>
    <cellStyle name="ColumnHeading" xfId="444" xr:uid="{00000000-0005-0000-0000-0000AF010000}"/>
    <cellStyle name="ColumnHeadings" xfId="445" xr:uid="{00000000-0005-0000-0000-0000B0010000}"/>
    <cellStyle name="ColumnHeadings2" xfId="446" xr:uid="{00000000-0005-0000-0000-0000B1010000}"/>
    <cellStyle name="Comma" xfId="1" builtinId="3"/>
    <cellStyle name="Comma [0.0]" xfId="447" xr:uid="{00000000-0005-0000-0000-0000B3010000}"/>
    <cellStyle name="Comma [0.0] 2" xfId="448" xr:uid="{00000000-0005-0000-0000-0000B4010000}"/>
    <cellStyle name="Comma [0.0] 2 2" xfId="449" xr:uid="{00000000-0005-0000-0000-0000B5010000}"/>
    <cellStyle name="Comma [0.0] 2 3" xfId="450" xr:uid="{00000000-0005-0000-0000-0000B6010000}"/>
    <cellStyle name="Comma [0.0] 3" xfId="451" xr:uid="{00000000-0005-0000-0000-0000B7010000}"/>
    <cellStyle name="Comma [0.0] 3 2" xfId="452" xr:uid="{00000000-0005-0000-0000-0000B8010000}"/>
    <cellStyle name="Comma [0.0] 4" xfId="453" xr:uid="{00000000-0005-0000-0000-0000B9010000}"/>
    <cellStyle name="Comma [0.0] 5" xfId="454" xr:uid="{00000000-0005-0000-0000-0000BA010000}"/>
    <cellStyle name="Comma [0.0]_1" xfId="455" xr:uid="{00000000-0005-0000-0000-0000BB010000}"/>
    <cellStyle name="Comma [0] 10" xfId="456" xr:uid="{00000000-0005-0000-0000-0000BC010000}"/>
    <cellStyle name="Comma [0] 10 2" xfId="457" xr:uid="{00000000-0005-0000-0000-0000BD010000}"/>
    <cellStyle name="Comma [0] 10 2 2" xfId="7913" xr:uid="{00000000-0005-0000-0000-0000BE010000}"/>
    <cellStyle name="Comma [0] 10 3" xfId="458" xr:uid="{00000000-0005-0000-0000-0000BF010000}"/>
    <cellStyle name="Comma [0] 10 3 2" xfId="7914" xr:uid="{00000000-0005-0000-0000-0000C0010000}"/>
    <cellStyle name="Comma [0] 10 4" xfId="7912" xr:uid="{00000000-0005-0000-0000-0000C1010000}"/>
    <cellStyle name="Comma [0] 11" xfId="459" xr:uid="{00000000-0005-0000-0000-0000C2010000}"/>
    <cellStyle name="Comma [0] 11 2" xfId="460" xr:uid="{00000000-0005-0000-0000-0000C3010000}"/>
    <cellStyle name="Comma [0] 11 2 2" xfId="7916" xr:uid="{00000000-0005-0000-0000-0000C4010000}"/>
    <cellStyle name="Comma [0] 11 3" xfId="461" xr:uid="{00000000-0005-0000-0000-0000C5010000}"/>
    <cellStyle name="Comma [0] 11 3 2" xfId="7917" xr:uid="{00000000-0005-0000-0000-0000C6010000}"/>
    <cellStyle name="Comma [0] 11 4" xfId="7915" xr:uid="{00000000-0005-0000-0000-0000C7010000}"/>
    <cellStyle name="Comma [0] 12" xfId="462" xr:uid="{00000000-0005-0000-0000-0000C8010000}"/>
    <cellStyle name="Comma [0] 12 2" xfId="463" xr:uid="{00000000-0005-0000-0000-0000C9010000}"/>
    <cellStyle name="Comma [0] 12 2 2" xfId="7919" xr:uid="{00000000-0005-0000-0000-0000CA010000}"/>
    <cellStyle name="Comma [0] 12 3" xfId="464" xr:uid="{00000000-0005-0000-0000-0000CB010000}"/>
    <cellStyle name="Comma [0] 12 3 2" xfId="7920" xr:uid="{00000000-0005-0000-0000-0000CC010000}"/>
    <cellStyle name="Comma [0] 12 4" xfId="7918" xr:uid="{00000000-0005-0000-0000-0000CD010000}"/>
    <cellStyle name="Comma [0] 13" xfId="465" xr:uid="{00000000-0005-0000-0000-0000CE010000}"/>
    <cellStyle name="Comma [0] 13 2" xfId="466" xr:uid="{00000000-0005-0000-0000-0000CF010000}"/>
    <cellStyle name="Comma [0] 13 2 2" xfId="7922" xr:uid="{00000000-0005-0000-0000-0000D0010000}"/>
    <cellStyle name="Comma [0] 13 3" xfId="467" xr:uid="{00000000-0005-0000-0000-0000D1010000}"/>
    <cellStyle name="Comma [0] 13 3 2" xfId="7923" xr:uid="{00000000-0005-0000-0000-0000D2010000}"/>
    <cellStyle name="Comma [0] 13 4" xfId="7921" xr:uid="{00000000-0005-0000-0000-0000D3010000}"/>
    <cellStyle name="Comma [0] 14" xfId="468" xr:uid="{00000000-0005-0000-0000-0000D4010000}"/>
    <cellStyle name="Comma [0] 14 2" xfId="469" xr:uid="{00000000-0005-0000-0000-0000D5010000}"/>
    <cellStyle name="Comma [0] 14 2 2" xfId="7925" xr:uid="{00000000-0005-0000-0000-0000D6010000}"/>
    <cellStyle name="Comma [0] 14 3" xfId="470" xr:uid="{00000000-0005-0000-0000-0000D7010000}"/>
    <cellStyle name="Comma [0] 14 3 2" xfId="7926" xr:uid="{00000000-0005-0000-0000-0000D8010000}"/>
    <cellStyle name="Comma [0] 14 4" xfId="7924" xr:uid="{00000000-0005-0000-0000-0000D9010000}"/>
    <cellStyle name="Comma [0] 15" xfId="471" xr:uid="{00000000-0005-0000-0000-0000DA010000}"/>
    <cellStyle name="Comma [0] 15 2" xfId="472" xr:uid="{00000000-0005-0000-0000-0000DB010000}"/>
    <cellStyle name="Comma [0] 15 2 2" xfId="7928" xr:uid="{00000000-0005-0000-0000-0000DC010000}"/>
    <cellStyle name="Comma [0] 15 3" xfId="473" xr:uid="{00000000-0005-0000-0000-0000DD010000}"/>
    <cellStyle name="Comma [0] 15 3 2" xfId="7929" xr:uid="{00000000-0005-0000-0000-0000DE010000}"/>
    <cellStyle name="Comma [0] 15 4" xfId="7927" xr:uid="{00000000-0005-0000-0000-0000DF010000}"/>
    <cellStyle name="Comma [0] 16" xfId="474" xr:uid="{00000000-0005-0000-0000-0000E0010000}"/>
    <cellStyle name="Comma [0] 16 2" xfId="475" xr:uid="{00000000-0005-0000-0000-0000E1010000}"/>
    <cellStyle name="Comma [0] 16 2 2" xfId="7931" xr:uid="{00000000-0005-0000-0000-0000E2010000}"/>
    <cellStyle name="Comma [0] 16 3" xfId="476" xr:uid="{00000000-0005-0000-0000-0000E3010000}"/>
    <cellStyle name="Comma [0] 16 3 2" xfId="7932" xr:uid="{00000000-0005-0000-0000-0000E4010000}"/>
    <cellStyle name="Comma [0] 16 4" xfId="7930" xr:uid="{00000000-0005-0000-0000-0000E5010000}"/>
    <cellStyle name="Comma [0] 17" xfId="477" xr:uid="{00000000-0005-0000-0000-0000E6010000}"/>
    <cellStyle name="Comma [0] 17 2" xfId="478" xr:uid="{00000000-0005-0000-0000-0000E7010000}"/>
    <cellStyle name="Comma [0] 17 2 2" xfId="7934" xr:uid="{00000000-0005-0000-0000-0000E8010000}"/>
    <cellStyle name="Comma [0] 17 3" xfId="479" xr:uid="{00000000-0005-0000-0000-0000E9010000}"/>
    <cellStyle name="Comma [0] 17 3 2" xfId="7935" xr:uid="{00000000-0005-0000-0000-0000EA010000}"/>
    <cellStyle name="Comma [0] 17 4" xfId="7933" xr:uid="{00000000-0005-0000-0000-0000EB010000}"/>
    <cellStyle name="Comma [0] 18" xfId="480" xr:uid="{00000000-0005-0000-0000-0000EC010000}"/>
    <cellStyle name="Comma [0] 18 2" xfId="481" xr:uid="{00000000-0005-0000-0000-0000ED010000}"/>
    <cellStyle name="Comma [0] 18 2 2" xfId="7937" xr:uid="{00000000-0005-0000-0000-0000EE010000}"/>
    <cellStyle name="Comma [0] 18 3" xfId="482" xr:uid="{00000000-0005-0000-0000-0000EF010000}"/>
    <cellStyle name="Comma [0] 18 3 2" xfId="7938" xr:uid="{00000000-0005-0000-0000-0000F0010000}"/>
    <cellStyle name="Comma [0] 18 4" xfId="7936" xr:uid="{00000000-0005-0000-0000-0000F1010000}"/>
    <cellStyle name="Comma [0] 19" xfId="483" xr:uid="{00000000-0005-0000-0000-0000F2010000}"/>
    <cellStyle name="Comma [0] 19 2" xfId="484" xr:uid="{00000000-0005-0000-0000-0000F3010000}"/>
    <cellStyle name="Comma [0] 19 2 2" xfId="7940" xr:uid="{00000000-0005-0000-0000-0000F4010000}"/>
    <cellStyle name="Comma [0] 19 3" xfId="485" xr:uid="{00000000-0005-0000-0000-0000F5010000}"/>
    <cellStyle name="Comma [0] 19 3 2" xfId="7941" xr:uid="{00000000-0005-0000-0000-0000F6010000}"/>
    <cellStyle name="Comma [0] 19 4" xfId="7939" xr:uid="{00000000-0005-0000-0000-0000F7010000}"/>
    <cellStyle name="Comma [0] 2" xfId="486" xr:uid="{00000000-0005-0000-0000-0000F8010000}"/>
    <cellStyle name="Comma [0] 2 2" xfId="7942" xr:uid="{00000000-0005-0000-0000-0000F9010000}"/>
    <cellStyle name="Comma [0] 20" xfId="487" xr:uid="{00000000-0005-0000-0000-0000FA010000}"/>
    <cellStyle name="Comma [0] 20 2" xfId="488" xr:uid="{00000000-0005-0000-0000-0000FB010000}"/>
    <cellStyle name="Comma [0] 20 2 2" xfId="7944" xr:uid="{00000000-0005-0000-0000-0000FC010000}"/>
    <cellStyle name="Comma [0] 20 3" xfId="489" xr:uid="{00000000-0005-0000-0000-0000FD010000}"/>
    <cellStyle name="Comma [0] 20 3 2" xfId="7945" xr:uid="{00000000-0005-0000-0000-0000FE010000}"/>
    <cellStyle name="Comma [0] 20 4" xfId="7943" xr:uid="{00000000-0005-0000-0000-0000FF010000}"/>
    <cellStyle name="Comma [0] 21" xfId="490" xr:uid="{00000000-0005-0000-0000-000000020000}"/>
    <cellStyle name="Comma [0] 21 2" xfId="491" xr:uid="{00000000-0005-0000-0000-000001020000}"/>
    <cellStyle name="Comma [0] 21 2 2" xfId="7947" xr:uid="{00000000-0005-0000-0000-000002020000}"/>
    <cellStyle name="Comma [0] 21 3" xfId="492" xr:uid="{00000000-0005-0000-0000-000003020000}"/>
    <cellStyle name="Comma [0] 21 3 2" xfId="7948" xr:uid="{00000000-0005-0000-0000-000004020000}"/>
    <cellStyle name="Comma [0] 21 4" xfId="7946" xr:uid="{00000000-0005-0000-0000-000005020000}"/>
    <cellStyle name="Comma [0] 22" xfId="493" xr:uid="{00000000-0005-0000-0000-000006020000}"/>
    <cellStyle name="Comma [0] 22 2" xfId="494" xr:uid="{00000000-0005-0000-0000-000007020000}"/>
    <cellStyle name="Comma [0] 22 2 2" xfId="7950" xr:uid="{00000000-0005-0000-0000-000008020000}"/>
    <cellStyle name="Comma [0] 22 3" xfId="495" xr:uid="{00000000-0005-0000-0000-000009020000}"/>
    <cellStyle name="Comma [0] 22 3 2" xfId="7951" xr:uid="{00000000-0005-0000-0000-00000A020000}"/>
    <cellStyle name="Comma [0] 22 4" xfId="7949" xr:uid="{00000000-0005-0000-0000-00000B020000}"/>
    <cellStyle name="Comma [0] 23" xfId="496" xr:uid="{00000000-0005-0000-0000-00000C020000}"/>
    <cellStyle name="Comma [0] 23 2" xfId="497" xr:uid="{00000000-0005-0000-0000-00000D020000}"/>
    <cellStyle name="Comma [0] 23 2 2" xfId="7953" xr:uid="{00000000-0005-0000-0000-00000E020000}"/>
    <cellStyle name="Comma [0] 23 3" xfId="498" xr:uid="{00000000-0005-0000-0000-00000F020000}"/>
    <cellStyle name="Comma [0] 23 3 2" xfId="7954" xr:uid="{00000000-0005-0000-0000-000010020000}"/>
    <cellStyle name="Comma [0] 23 4" xfId="7952" xr:uid="{00000000-0005-0000-0000-000011020000}"/>
    <cellStyle name="Comma [0] 24" xfId="499" xr:uid="{00000000-0005-0000-0000-000012020000}"/>
    <cellStyle name="Comma [0] 24 2" xfId="500" xr:uid="{00000000-0005-0000-0000-000013020000}"/>
    <cellStyle name="Comma [0] 24 2 2" xfId="7956" xr:uid="{00000000-0005-0000-0000-000014020000}"/>
    <cellStyle name="Comma [0] 24 3" xfId="501" xr:uid="{00000000-0005-0000-0000-000015020000}"/>
    <cellStyle name="Comma [0] 24 3 2" xfId="7957" xr:uid="{00000000-0005-0000-0000-000016020000}"/>
    <cellStyle name="Comma [0] 24 4" xfId="7955" xr:uid="{00000000-0005-0000-0000-000017020000}"/>
    <cellStyle name="Comma [0] 25" xfId="502" xr:uid="{00000000-0005-0000-0000-000018020000}"/>
    <cellStyle name="Comma [0] 25 2" xfId="503" xr:uid="{00000000-0005-0000-0000-000019020000}"/>
    <cellStyle name="Comma [0] 25 2 2" xfId="7959" xr:uid="{00000000-0005-0000-0000-00001A020000}"/>
    <cellStyle name="Comma [0] 25 3" xfId="504" xr:uid="{00000000-0005-0000-0000-00001B020000}"/>
    <cellStyle name="Comma [0] 25 3 2" xfId="7960" xr:uid="{00000000-0005-0000-0000-00001C020000}"/>
    <cellStyle name="Comma [0] 25 4" xfId="7958" xr:uid="{00000000-0005-0000-0000-00001D020000}"/>
    <cellStyle name="Comma [0] 26" xfId="505" xr:uid="{00000000-0005-0000-0000-00001E020000}"/>
    <cellStyle name="Comma [0] 26 2" xfId="506" xr:uid="{00000000-0005-0000-0000-00001F020000}"/>
    <cellStyle name="Comma [0] 26 2 2" xfId="7962" xr:uid="{00000000-0005-0000-0000-000020020000}"/>
    <cellStyle name="Comma [0] 26 3" xfId="507" xr:uid="{00000000-0005-0000-0000-000021020000}"/>
    <cellStyle name="Comma [0] 26 3 2" xfId="7963" xr:uid="{00000000-0005-0000-0000-000022020000}"/>
    <cellStyle name="Comma [0] 26 4" xfId="7961" xr:uid="{00000000-0005-0000-0000-000023020000}"/>
    <cellStyle name="Comma [0] 27" xfId="508" xr:uid="{00000000-0005-0000-0000-000024020000}"/>
    <cellStyle name="Comma [0] 27 2" xfId="509" xr:uid="{00000000-0005-0000-0000-000025020000}"/>
    <cellStyle name="Comma [0] 27 2 2" xfId="7965" xr:uid="{00000000-0005-0000-0000-000026020000}"/>
    <cellStyle name="Comma [0] 27 3" xfId="510" xr:uid="{00000000-0005-0000-0000-000027020000}"/>
    <cellStyle name="Comma [0] 27 3 2" xfId="7966" xr:uid="{00000000-0005-0000-0000-000028020000}"/>
    <cellStyle name="Comma [0] 27 4" xfId="7964" xr:uid="{00000000-0005-0000-0000-000029020000}"/>
    <cellStyle name="Comma [0] 28" xfId="511" xr:uid="{00000000-0005-0000-0000-00002A020000}"/>
    <cellStyle name="Comma [0] 28 2" xfId="512" xr:uid="{00000000-0005-0000-0000-00002B020000}"/>
    <cellStyle name="Comma [0] 28 2 2" xfId="7968" xr:uid="{00000000-0005-0000-0000-00002C020000}"/>
    <cellStyle name="Comma [0] 28 3" xfId="513" xr:uid="{00000000-0005-0000-0000-00002D020000}"/>
    <cellStyle name="Comma [0] 28 3 2" xfId="7969" xr:uid="{00000000-0005-0000-0000-00002E020000}"/>
    <cellStyle name="Comma [0] 28 4" xfId="7967" xr:uid="{00000000-0005-0000-0000-00002F020000}"/>
    <cellStyle name="Comma [0] 29" xfId="514" xr:uid="{00000000-0005-0000-0000-000030020000}"/>
    <cellStyle name="Comma [0] 29 2" xfId="515" xr:uid="{00000000-0005-0000-0000-000031020000}"/>
    <cellStyle name="Comma [0] 29 2 2" xfId="7971" xr:uid="{00000000-0005-0000-0000-000032020000}"/>
    <cellStyle name="Comma [0] 29 3" xfId="516" xr:uid="{00000000-0005-0000-0000-000033020000}"/>
    <cellStyle name="Comma [0] 29 3 2" xfId="7972" xr:uid="{00000000-0005-0000-0000-000034020000}"/>
    <cellStyle name="Comma [0] 29 4" xfId="7970" xr:uid="{00000000-0005-0000-0000-000035020000}"/>
    <cellStyle name="Comma [0] 3" xfId="517" xr:uid="{00000000-0005-0000-0000-000036020000}"/>
    <cellStyle name="Comma [0] 3 2" xfId="518" xr:uid="{00000000-0005-0000-0000-000037020000}"/>
    <cellStyle name="Comma [0] 3 2 2" xfId="7974" xr:uid="{00000000-0005-0000-0000-000038020000}"/>
    <cellStyle name="Comma [0] 3 3" xfId="519" xr:uid="{00000000-0005-0000-0000-000039020000}"/>
    <cellStyle name="Comma [0] 3 3 2" xfId="7975" xr:uid="{00000000-0005-0000-0000-00003A020000}"/>
    <cellStyle name="Comma [0] 3 4" xfId="7973" xr:uid="{00000000-0005-0000-0000-00003B020000}"/>
    <cellStyle name="Comma [0] 30" xfId="520" xr:uid="{00000000-0005-0000-0000-00003C020000}"/>
    <cellStyle name="Comma [0] 30 2" xfId="521" xr:uid="{00000000-0005-0000-0000-00003D020000}"/>
    <cellStyle name="Comma [0] 30 2 2" xfId="7977" xr:uid="{00000000-0005-0000-0000-00003E020000}"/>
    <cellStyle name="Comma [0] 30 3" xfId="522" xr:uid="{00000000-0005-0000-0000-00003F020000}"/>
    <cellStyle name="Comma [0] 30 3 2" xfId="7978" xr:uid="{00000000-0005-0000-0000-000040020000}"/>
    <cellStyle name="Comma [0] 30 4" xfId="7976" xr:uid="{00000000-0005-0000-0000-000041020000}"/>
    <cellStyle name="Comma [0] 31" xfId="523" xr:uid="{00000000-0005-0000-0000-000042020000}"/>
    <cellStyle name="Comma [0] 31 2" xfId="524" xr:uid="{00000000-0005-0000-0000-000043020000}"/>
    <cellStyle name="Comma [0] 31 2 2" xfId="7980" xr:uid="{00000000-0005-0000-0000-000044020000}"/>
    <cellStyle name="Comma [0] 31 3" xfId="525" xr:uid="{00000000-0005-0000-0000-000045020000}"/>
    <cellStyle name="Comma [0] 31 3 2" xfId="7981" xr:uid="{00000000-0005-0000-0000-000046020000}"/>
    <cellStyle name="Comma [0] 31 4" xfId="7979" xr:uid="{00000000-0005-0000-0000-000047020000}"/>
    <cellStyle name="Comma [0] 4" xfId="526" xr:uid="{00000000-0005-0000-0000-000048020000}"/>
    <cellStyle name="Comma [0] 4 2" xfId="7982" xr:uid="{00000000-0005-0000-0000-000049020000}"/>
    <cellStyle name="Comma [0] 5" xfId="527" xr:uid="{00000000-0005-0000-0000-00004A020000}"/>
    <cellStyle name="Comma [0] 5 2" xfId="7983" xr:uid="{00000000-0005-0000-0000-00004B020000}"/>
    <cellStyle name="Comma [0] 6" xfId="528" xr:uid="{00000000-0005-0000-0000-00004C020000}"/>
    <cellStyle name="Comma [0] 7" xfId="529" xr:uid="{00000000-0005-0000-0000-00004D020000}"/>
    <cellStyle name="Comma [0] 7 2" xfId="530" xr:uid="{00000000-0005-0000-0000-00004E020000}"/>
    <cellStyle name="Comma [0] 7 2 2" xfId="7985" xr:uid="{00000000-0005-0000-0000-00004F020000}"/>
    <cellStyle name="Comma [0] 7 3" xfId="531" xr:uid="{00000000-0005-0000-0000-000050020000}"/>
    <cellStyle name="Comma [0] 7 3 2" xfId="7986" xr:uid="{00000000-0005-0000-0000-000051020000}"/>
    <cellStyle name="Comma [0] 7 4" xfId="7984" xr:uid="{00000000-0005-0000-0000-000052020000}"/>
    <cellStyle name="Comma [0] 8" xfId="532" xr:uid="{00000000-0005-0000-0000-000053020000}"/>
    <cellStyle name="Comma [0] 8 2" xfId="533" xr:uid="{00000000-0005-0000-0000-000054020000}"/>
    <cellStyle name="Comma [0] 8 2 2" xfId="7988" xr:uid="{00000000-0005-0000-0000-000055020000}"/>
    <cellStyle name="Comma [0] 8 3" xfId="534" xr:uid="{00000000-0005-0000-0000-000056020000}"/>
    <cellStyle name="Comma [0] 8 3 2" xfId="7989" xr:uid="{00000000-0005-0000-0000-000057020000}"/>
    <cellStyle name="Comma [0] 8 4" xfId="7987" xr:uid="{00000000-0005-0000-0000-000058020000}"/>
    <cellStyle name="Comma [0] 9" xfId="535" xr:uid="{00000000-0005-0000-0000-000059020000}"/>
    <cellStyle name="Comma [0] 9 2" xfId="536" xr:uid="{00000000-0005-0000-0000-00005A020000}"/>
    <cellStyle name="Comma [0] 9 2 2" xfId="7991" xr:uid="{00000000-0005-0000-0000-00005B020000}"/>
    <cellStyle name="Comma [0] 9 3" xfId="537" xr:uid="{00000000-0005-0000-0000-00005C020000}"/>
    <cellStyle name="Comma [0] 9 3 2" xfId="7992" xr:uid="{00000000-0005-0000-0000-00005D020000}"/>
    <cellStyle name="Comma [0] 9 4" xfId="7990" xr:uid="{00000000-0005-0000-0000-00005E020000}"/>
    <cellStyle name="Comma [1]" xfId="538" xr:uid="{00000000-0005-0000-0000-00005F020000}"/>
    <cellStyle name="Comma [2]" xfId="539" xr:uid="{00000000-0005-0000-0000-000060020000}"/>
    <cellStyle name="Comma 10" xfId="540" xr:uid="{00000000-0005-0000-0000-000061020000}"/>
    <cellStyle name="Comma 10 2" xfId="541" xr:uid="{00000000-0005-0000-0000-000062020000}"/>
    <cellStyle name="Comma 10 3" xfId="7993" xr:uid="{00000000-0005-0000-0000-000063020000}"/>
    <cellStyle name="Comma 11" xfId="542" xr:uid="{00000000-0005-0000-0000-000064020000}"/>
    <cellStyle name="Comma 11 2" xfId="543" xr:uid="{00000000-0005-0000-0000-000065020000}"/>
    <cellStyle name="Comma 11 2 2" xfId="7995" xr:uid="{00000000-0005-0000-0000-000066020000}"/>
    <cellStyle name="Comma 11 3" xfId="7994" xr:uid="{00000000-0005-0000-0000-000067020000}"/>
    <cellStyle name="Comma 12" xfId="544" xr:uid="{00000000-0005-0000-0000-000068020000}"/>
    <cellStyle name="Comma 12 2" xfId="545" xr:uid="{00000000-0005-0000-0000-000069020000}"/>
    <cellStyle name="Comma 12 2 2" xfId="7997" xr:uid="{00000000-0005-0000-0000-00006A020000}"/>
    <cellStyle name="Comma 12 3" xfId="7996" xr:uid="{00000000-0005-0000-0000-00006B020000}"/>
    <cellStyle name="Comma 13" xfId="546" xr:uid="{00000000-0005-0000-0000-00006C020000}"/>
    <cellStyle name="Comma 13 2" xfId="547" xr:uid="{00000000-0005-0000-0000-00006D020000}"/>
    <cellStyle name="Comma 13 3" xfId="7998" xr:uid="{00000000-0005-0000-0000-00006E020000}"/>
    <cellStyle name="Comma 14" xfId="548" xr:uid="{00000000-0005-0000-0000-00006F020000}"/>
    <cellStyle name="Comma 14 2" xfId="549" xr:uid="{00000000-0005-0000-0000-000070020000}"/>
    <cellStyle name="Comma 14 2 2" xfId="8000" xr:uid="{00000000-0005-0000-0000-000071020000}"/>
    <cellStyle name="Comma 14 3" xfId="7999" xr:uid="{00000000-0005-0000-0000-000072020000}"/>
    <cellStyle name="Comma 15" xfId="550" xr:uid="{00000000-0005-0000-0000-000073020000}"/>
    <cellStyle name="Comma 15 2" xfId="551" xr:uid="{00000000-0005-0000-0000-000074020000}"/>
    <cellStyle name="Comma 15 3" xfId="8001" xr:uid="{00000000-0005-0000-0000-000075020000}"/>
    <cellStyle name="Comma 16" xfId="552" xr:uid="{00000000-0005-0000-0000-000076020000}"/>
    <cellStyle name="Comma 16 2" xfId="553" xr:uid="{00000000-0005-0000-0000-000077020000}"/>
    <cellStyle name="Comma 16 3" xfId="8002" xr:uid="{00000000-0005-0000-0000-000078020000}"/>
    <cellStyle name="Comma 17" xfId="554" xr:uid="{00000000-0005-0000-0000-000079020000}"/>
    <cellStyle name="Comma 17 2" xfId="555" xr:uid="{00000000-0005-0000-0000-00007A020000}"/>
    <cellStyle name="Comma 17 2 2" xfId="8004" xr:uid="{00000000-0005-0000-0000-00007B020000}"/>
    <cellStyle name="Comma 17 3" xfId="8003" xr:uid="{00000000-0005-0000-0000-00007C020000}"/>
    <cellStyle name="Comma 18" xfId="556" xr:uid="{00000000-0005-0000-0000-00007D020000}"/>
    <cellStyle name="Comma 18 2" xfId="557" xr:uid="{00000000-0005-0000-0000-00007E020000}"/>
    <cellStyle name="Comma 18 2 2" xfId="8006" xr:uid="{00000000-0005-0000-0000-00007F020000}"/>
    <cellStyle name="Comma 18 3" xfId="8005" xr:uid="{00000000-0005-0000-0000-000080020000}"/>
    <cellStyle name="Comma 19" xfId="558" xr:uid="{00000000-0005-0000-0000-000081020000}"/>
    <cellStyle name="Comma 19 2" xfId="559" xr:uid="{00000000-0005-0000-0000-000082020000}"/>
    <cellStyle name="Comma 19 2 2" xfId="8008" xr:uid="{00000000-0005-0000-0000-000083020000}"/>
    <cellStyle name="Comma 19 3" xfId="8007" xr:uid="{00000000-0005-0000-0000-000084020000}"/>
    <cellStyle name="Comma 2" xfId="560" xr:uid="{00000000-0005-0000-0000-000085020000}"/>
    <cellStyle name="Comma 2 10" xfId="8009" xr:uid="{00000000-0005-0000-0000-000086020000}"/>
    <cellStyle name="Comma 2 11" xfId="8164" xr:uid="{0415B531-3139-4D77-91AD-E218F2563FC3}"/>
    <cellStyle name="Comma 2 12" xfId="8405" xr:uid="{B3CDCD3D-906C-41EB-BF4C-01629106C949}"/>
    <cellStyle name="Comma 2 2" xfId="561" xr:uid="{00000000-0005-0000-0000-000087020000}"/>
    <cellStyle name="Comma 2 2 2" xfId="562" xr:uid="{00000000-0005-0000-0000-000088020000}"/>
    <cellStyle name="Comma 2 2 2 2" xfId="8011" xr:uid="{00000000-0005-0000-0000-000089020000}"/>
    <cellStyle name="Comma 2 2 2 3" xfId="8424" xr:uid="{7447C7E8-C7EB-4F28-A14F-EA9FD2E88308}"/>
    <cellStyle name="Comma 2 2 3" xfId="8010" xr:uid="{00000000-0005-0000-0000-00008A020000}"/>
    <cellStyle name="Comma 2 2 4" xfId="8165" xr:uid="{F1FBF360-041D-40BB-8406-B0200DACB98C}"/>
    <cellStyle name="Comma 2 2 5" xfId="8406" xr:uid="{633388E2-8B3B-4F55-A57B-0A09242B412E}"/>
    <cellStyle name="Comma 2 3" xfId="563" xr:uid="{00000000-0005-0000-0000-00008B020000}"/>
    <cellStyle name="Comma 2 3 2" xfId="564" xr:uid="{00000000-0005-0000-0000-00008C020000}"/>
    <cellStyle name="Comma 2 3 2 2" xfId="8012" xr:uid="{00000000-0005-0000-0000-00008D020000}"/>
    <cellStyle name="Comma 2 3 2 3" xfId="8434" xr:uid="{1799A1C0-EC9B-400B-8FFE-D62C157CC723}"/>
    <cellStyle name="Comma 2 3 3" xfId="8392" xr:uid="{179D38C1-1316-498F-8B6B-C193849597D1}"/>
    <cellStyle name="Comma 2 3 4" xfId="8417" xr:uid="{78BAFA88-CB31-4F19-8CA0-6A35B2771D26}"/>
    <cellStyle name="Comma 2 4" xfId="565" xr:uid="{00000000-0005-0000-0000-00008E020000}"/>
    <cellStyle name="Comma 2 4 2" xfId="566" xr:uid="{00000000-0005-0000-0000-00008F020000}"/>
    <cellStyle name="Comma 2 4 2 2" xfId="8014" xr:uid="{00000000-0005-0000-0000-000090020000}"/>
    <cellStyle name="Comma 2 4 3" xfId="8013" xr:uid="{00000000-0005-0000-0000-000091020000}"/>
    <cellStyle name="Comma 2 4 4" xfId="8423" xr:uid="{E971D219-F272-48FA-99CC-1A3F470DA765}"/>
    <cellStyle name="Comma 2 5" xfId="567" xr:uid="{00000000-0005-0000-0000-000092020000}"/>
    <cellStyle name="Comma 2 5 2" xfId="8015" xr:uid="{00000000-0005-0000-0000-000093020000}"/>
    <cellStyle name="Comma 2 6" xfId="568" xr:uid="{00000000-0005-0000-0000-000094020000}"/>
    <cellStyle name="Comma 2 6 2" xfId="8016" xr:uid="{00000000-0005-0000-0000-000095020000}"/>
    <cellStyle name="Comma 2 7" xfId="569" xr:uid="{00000000-0005-0000-0000-000096020000}"/>
    <cellStyle name="Comma 2 7 2" xfId="8017" xr:uid="{00000000-0005-0000-0000-000097020000}"/>
    <cellStyle name="Comma 2 8" xfId="570" xr:uid="{00000000-0005-0000-0000-000098020000}"/>
    <cellStyle name="Comma 2 8 2" xfId="8018" xr:uid="{00000000-0005-0000-0000-000099020000}"/>
    <cellStyle name="Comma 2 9" xfId="7907" xr:uid="{00000000-0005-0000-0000-00009A020000}"/>
    <cellStyle name="Comma 2 9 2" xfId="8145" xr:uid="{00000000-0005-0000-0000-00009B020000}"/>
    <cellStyle name="Comma 2_Calculations" xfId="571" xr:uid="{00000000-0005-0000-0000-00009C020000}"/>
    <cellStyle name="Comma 20" xfId="572" xr:uid="{00000000-0005-0000-0000-00009D020000}"/>
    <cellStyle name="Comma 20 2" xfId="573" xr:uid="{00000000-0005-0000-0000-00009E020000}"/>
    <cellStyle name="Comma 20 2 2" xfId="8020" xr:uid="{00000000-0005-0000-0000-00009F020000}"/>
    <cellStyle name="Comma 20 3" xfId="574" xr:uid="{00000000-0005-0000-0000-0000A0020000}"/>
    <cellStyle name="Comma 20 3 2" xfId="8021" xr:uid="{00000000-0005-0000-0000-0000A1020000}"/>
    <cellStyle name="Comma 20 4" xfId="8019" xr:uid="{00000000-0005-0000-0000-0000A2020000}"/>
    <cellStyle name="Comma 21" xfId="575" xr:uid="{00000000-0005-0000-0000-0000A3020000}"/>
    <cellStyle name="Comma 21 2" xfId="576" xr:uid="{00000000-0005-0000-0000-0000A4020000}"/>
    <cellStyle name="Comma 21 2 2" xfId="8023" xr:uid="{00000000-0005-0000-0000-0000A5020000}"/>
    <cellStyle name="Comma 21 3" xfId="577" xr:uid="{00000000-0005-0000-0000-0000A6020000}"/>
    <cellStyle name="Comma 21 3 2" xfId="8024" xr:uid="{00000000-0005-0000-0000-0000A7020000}"/>
    <cellStyle name="Comma 21 4" xfId="8022" xr:uid="{00000000-0005-0000-0000-0000A8020000}"/>
    <cellStyle name="Comma 22" xfId="578" xr:uid="{00000000-0005-0000-0000-0000A9020000}"/>
    <cellStyle name="Comma 22 2" xfId="579" xr:uid="{00000000-0005-0000-0000-0000AA020000}"/>
    <cellStyle name="Comma 22 2 2" xfId="8026" xr:uid="{00000000-0005-0000-0000-0000AB020000}"/>
    <cellStyle name="Comma 22 3" xfId="580" xr:uid="{00000000-0005-0000-0000-0000AC020000}"/>
    <cellStyle name="Comma 22 3 2" xfId="8027" xr:uid="{00000000-0005-0000-0000-0000AD020000}"/>
    <cellStyle name="Comma 22 4" xfId="8025" xr:uid="{00000000-0005-0000-0000-0000AE020000}"/>
    <cellStyle name="Comma 23" xfId="581" xr:uid="{00000000-0005-0000-0000-0000AF020000}"/>
    <cellStyle name="Comma 23 2" xfId="582" xr:uid="{00000000-0005-0000-0000-0000B0020000}"/>
    <cellStyle name="Comma 23 2 2" xfId="8029" xr:uid="{00000000-0005-0000-0000-0000B1020000}"/>
    <cellStyle name="Comma 23 3" xfId="583" xr:uid="{00000000-0005-0000-0000-0000B2020000}"/>
    <cellStyle name="Comma 23 3 2" xfId="8030" xr:uid="{00000000-0005-0000-0000-0000B3020000}"/>
    <cellStyle name="Comma 23 4" xfId="8028" xr:uid="{00000000-0005-0000-0000-0000B4020000}"/>
    <cellStyle name="Comma 24" xfId="584" xr:uid="{00000000-0005-0000-0000-0000B5020000}"/>
    <cellStyle name="Comma 24 2" xfId="585" xr:uid="{00000000-0005-0000-0000-0000B6020000}"/>
    <cellStyle name="Comma 24 2 2" xfId="8032" xr:uid="{00000000-0005-0000-0000-0000B7020000}"/>
    <cellStyle name="Comma 24 3" xfId="586" xr:uid="{00000000-0005-0000-0000-0000B8020000}"/>
    <cellStyle name="Comma 24 3 2" xfId="8033" xr:uid="{00000000-0005-0000-0000-0000B9020000}"/>
    <cellStyle name="Comma 24 4" xfId="8031" xr:uid="{00000000-0005-0000-0000-0000BA020000}"/>
    <cellStyle name="Comma 25" xfId="587" xr:uid="{00000000-0005-0000-0000-0000BB020000}"/>
    <cellStyle name="Comma 25 2" xfId="588" xr:uid="{00000000-0005-0000-0000-0000BC020000}"/>
    <cellStyle name="Comma 25 2 2" xfId="8035" xr:uid="{00000000-0005-0000-0000-0000BD020000}"/>
    <cellStyle name="Comma 25 3" xfId="589" xr:uid="{00000000-0005-0000-0000-0000BE020000}"/>
    <cellStyle name="Comma 25 3 2" xfId="8036" xr:uid="{00000000-0005-0000-0000-0000BF020000}"/>
    <cellStyle name="Comma 25 4" xfId="8034" xr:uid="{00000000-0005-0000-0000-0000C0020000}"/>
    <cellStyle name="Comma 26" xfId="590" xr:uid="{00000000-0005-0000-0000-0000C1020000}"/>
    <cellStyle name="Comma 26 2" xfId="591" xr:uid="{00000000-0005-0000-0000-0000C2020000}"/>
    <cellStyle name="Comma 26 2 2" xfId="8038" xr:uid="{00000000-0005-0000-0000-0000C3020000}"/>
    <cellStyle name="Comma 26 3" xfId="592" xr:uid="{00000000-0005-0000-0000-0000C4020000}"/>
    <cellStyle name="Comma 26 3 2" xfId="8039" xr:uid="{00000000-0005-0000-0000-0000C5020000}"/>
    <cellStyle name="Comma 26 4" xfId="8037" xr:uid="{00000000-0005-0000-0000-0000C6020000}"/>
    <cellStyle name="Comma 27" xfId="593" xr:uid="{00000000-0005-0000-0000-0000C7020000}"/>
    <cellStyle name="Comma 27 2" xfId="594" xr:uid="{00000000-0005-0000-0000-0000C8020000}"/>
    <cellStyle name="Comma 27 2 2" xfId="8041" xr:uid="{00000000-0005-0000-0000-0000C9020000}"/>
    <cellStyle name="Comma 27 3" xfId="595" xr:uid="{00000000-0005-0000-0000-0000CA020000}"/>
    <cellStyle name="Comma 27 3 2" xfId="8042" xr:uid="{00000000-0005-0000-0000-0000CB020000}"/>
    <cellStyle name="Comma 27 4" xfId="8040" xr:uid="{00000000-0005-0000-0000-0000CC020000}"/>
    <cellStyle name="Comma 28" xfId="596" xr:uid="{00000000-0005-0000-0000-0000CD020000}"/>
    <cellStyle name="Comma 28 2" xfId="597" xr:uid="{00000000-0005-0000-0000-0000CE020000}"/>
    <cellStyle name="Comma 28 2 2" xfId="8044" xr:uid="{00000000-0005-0000-0000-0000CF020000}"/>
    <cellStyle name="Comma 28 3" xfId="598" xr:uid="{00000000-0005-0000-0000-0000D0020000}"/>
    <cellStyle name="Comma 28 3 2" xfId="8045" xr:uid="{00000000-0005-0000-0000-0000D1020000}"/>
    <cellStyle name="Comma 28 4" xfId="8043" xr:uid="{00000000-0005-0000-0000-0000D2020000}"/>
    <cellStyle name="Comma 29" xfId="599" xr:uid="{00000000-0005-0000-0000-0000D3020000}"/>
    <cellStyle name="Comma 29 2" xfId="600" xr:uid="{00000000-0005-0000-0000-0000D4020000}"/>
    <cellStyle name="Comma 29 2 2" xfId="8047" xr:uid="{00000000-0005-0000-0000-0000D5020000}"/>
    <cellStyle name="Comma 29 3" xfId="601" xr:uid="{00000000-0005-0000-0000-0000D6020000}"/>
    <cellStyle name="Comma 29 3 2" xfId="8048" xr:uid="{00000000-0005-0000-0000-0000D7020000}"/>
    <cellStyle name="Comma 29 4" xfId="8046" xr:uid="{00000000-0005-0000-0000-0000D8020000}"/>
    <cellStyle name="Comma 3" xfId="602" xr:uid="{00000000-0005-0000-0000-0000D9020000}"/>
    <cellStyle name="Comma 3 2" xfId="603" xr:uid="{00000000-0005-0000-0000-0000DA020000}"/>
    <cellStyle name="Comma 3 2 2" xfId="604" xr:uid="{00000000-0005-0000-0000-0000DB020000}"/>
    <cellStyle name="Comma 3 2 2 2" xfId="8051" xr:uid="{00000000-0005-0000-0000-0000DC020000}"/>
    <cellStyle name="Comma 3 2 2 2 2" xfId="8427" xr:uid="{E263DE19-CC1E-4DAC-89D5-49FA4E3B7F2D}"/>
    <cellStyle name="Comma 3 2 2 3" xfId="8168" xr:uid="{32E9751B-3B11-4889-B8E5-C8B0A7A41BE0}"/>
    <cellStyle name="Comma 3 2 2 4" xfId="8409" xr:uid="{A0006282-626A-4223-968C-9034F931AF77}"/>
    <cellStyle name="Comma 3 2 3" xfId="605" xr:uid="{00000000-0005-0000-0000-0000DD020000}"/>
    <cellStyle name="Comma 3 2 3 2" xfId="8052" xr:uid="{00000000-0005-0000-0000-0000DE020000}"/>
    <cellStyle name="Comma 3 2 3 2 2" xfId="8436" xr:uid="{BCFA8668-E3C0-4EA0-940F-6D8D8F343464}"/>
    <cellStyle name="Comma 3 2 3 3" xfId="8394" xr:uid="{2DA7A426-4998-4A85-B4EA-5F88331EE9FF}"/>
    <cellStyle name="Comma 3 2 3 4" xfId="8419" xr:uid="{93EAAEC3-EB03-45C8-81E2-0322C793D724}"/>
    <cellStyle name="Comma 3 2 4" xfId="8050" xr:uid="{00000000-0005-0000-0000-0000DF020000}"/>
    <cellStyle name="Comma 3 2 4 2" xfId="8426" xr:uid="{9C48966D-4CEC-4A23-BF03-B3F0A770C27A}"/>
    <cellStyle name="Comma 3 2 5" xfId="8167" xr:uid="{D04C1307-2A0C-4C79-A548-61A6ACC95522}"/>
    <cellStyle name="Comma 3 2 6" xfId="8408" xr:uid="{613CD67B-9A72-4251-9B46-021938B7C200}"/>
    <cellStyle name="Comma 3 3" xfId="606" xr:uid="{00000000-0005-0000-0000-0000E0020000}"/>
    <cellStyle name="Comma 3 3 2" xfId="8053" xr:uid="{00000000-0005-0000-0000-0000E1020000}"/>
    <cellStyle name="Comma 3 3 2 2" xfId="8428" xr:uid="{2F1B1E9A-6B1D-4E77-AD04-DCE37F81609C}"/>
    <cellStyle name="Comma 3 3 3" xfId="8169" xr:uid="{A5D5A08E-E130-4886-A1B6-CBB4864E5BF2}"/>
    <cellStyle name="Comma 3 3 4" xfId="8410" xr:uid="{F439FD9D-1DB1-4F60-84E6-DBFF4A3C74AE}"/>
    <cellStyle name="Comma 3 4" xfId="607" xr:uid="{00000000-0005-0000-0000-0000E2020000}"/>
    <cellStyle name="Comma 3 4 2" xfId="8054" xr:uid="{00000000-0005-0000-0000-0000E3020000}"/>
    <cellStyle name="Comma 3 4 2 2" xfId="8435" xr:uid="{2C10EE3A-AD03-48EE-99A3-C619EC7DB5DA}"/>
    <cellStyle name="Comma 3 4 3" xfId="8393" xr:uid="{54121195-7439-406F-B05C-83FE675C8B11}"/>
    <cellStyle name="Comma 3 4 4" xfId="8418" xr:uid="{3B050542-23A6-42F4-9BE4-90D1DEB89A87}"/>
    <cellStyle name="Comma 3 5" xfId="608" xr:uid="{00000000-0005-0000-0000-0000E4020000}"/>
    <cellStyle name="Comma 3 5 2" xfId="8055" xr:uid="{00000000-0005-0000-0000-0000E5020000}"/>
    <cellStyle name="Comma 3 5 3" xfId="8425" xr:uid="{D5B68670-2AA6-48A2-A103-C2D6517661D5}"/>
    <cellStyle name="Comma 3 6" xfId="7905" xr:uid="{00000000-0005-0000-0000-0000E6020000}"/>
    <cellStyle name="Comma 3 6 2" xfId="8144" xr:uid="{00000000-0005-0000-0000-0000E7020000}"/>
    <cellStyle name="Comma 3 7" xfId="8049" xr:uid="{00000000-0005-0000-0000-0000E8020000}"/>
    <cellStyle name="Comma 3 8" xfId="8166" xr:uid="{0706D390-3C23-4376-92C3-50CBA9B9F05F}"/>
    <cellStyle name="Comma 3 9" xfId="8407" xr:uid="{F23BA3EC-80FE-4E1F-82D5-4B11A8E9136B}"/>
    <cellStyle name="Comma 3_Pan_Europe_Datafile_2012_H2" xfId="609" xr:uid="{00000000-0005-0000-0000-0000E9020000}"/>
    <cellStyle name="Comma 30" xfId="610" xr:uid="{00000000-0005-0000-0000-0000EA020000}"/>
    <cellStyle name="Comma 30 2" xfId="611" xr:uid="{00000000-0005-0000-0000-0000EB020000}"/>
    <cellStyle name="Comma 30 2 2" xfId="8057" xr:uid="{00000000-0005-0000-0000-0000EC020000}"/>
    <cellStyle name="Comma 30 3" xfId="612" xr:uid="{00000000-0005-0000-0000-0000ED020000}"/>
    <cellStyle name="Comma 30 3 2" xfId="8058" xr:uid="{00000000-0005-0000-0000-0000EE020000}"/>
    <cellStyle name="Comma 30 4" xfId="8056" xr:uid="{00000000-0005-0000-0000-0000EF020000}"/>
    <cellStyle name="Comma 31" xfId="613" xr:uid="{00000000-0005-0000-0000-0000F0020000}"/>
    <cellStyle name="Comma 31 2" xfId="614" xr:uid="{00000000-0005-0000-0000-0000F1020000}"/>
    <cellStyle name="Comma 31 2 2" xfId="8060" xr:uid="{00000000-0005-0000-0000-0000F2020000}"/>
    <cellStyle name="Comma 31 3" xfId="615" xr:uid="{00000000-0005-0000-0000-0000F3020000}"/>
    <cellStyle name="Comma 31 3 2" xfId="8061" xr:uid="{00000000-0005-0000-0000-0000F4020000}"/>
    <cellStyle name="Comma 31 4" xfId="8059" xr:uid="{00000000-0005-0000-0000-0000F5020000}"/>
    <cellStyle name="Comma 32" xfId="616" xr:uid="{00000000-0005-0000-0000-0000F6020000}"/>
    <cellStyle name="Comma 33" xfId="617" xr:uid="{00000000-0005-0000-0000-0000F7020000}"/>
    <cellStyle name="Comma 33 2" xfId="618" xr:uid="{00000000-0005-0000-0000-0000F8020000}"/>
    <cellStyle name="Comma 33 2 2" xfId="8063" xr:uid="{00000000-0005-0000-0000-0000F9020000}"/>
    <cellStyle name="Comma 33 3" xfId="619" xr:uid="{00000000-0005-0000-0000-0000FA020000}"/>
    <cellStyle name="Comma 33 3 2" xfId="8064" xr:uid="{00000000-0005-0000-0000-0000FB020000}"/>
    <cellStyle name="Comma 33 4" xfId="8062" xr:uid="{00000000-0005-0000-0000-0000FC020000}"/>
    <cellStyle name="Comma 34" xfId="620" xr:uid="{00000000-0005-0000-0000-0000FD020000}"/>
    <cellStyle name="Comma 34 2" xfId="621" xr:uid="{00000000-0005-0000-0000-0000FE020000}"/>
    <cellStyle name="Comma 34 2 2" xfId="8066" xr:uid="{00000000-0005-0000-0000-0000FF020000}"/>
    <cellStyle name="Comma 34 3" xfId="622" xr:uid="{00000000-0005-0000-0000-000000030000}"/>
    <cellStyle name="Comma 34 3 2" xfId="8067" xr:uid="{00000000-0005-0000-0000-000001030000}"/>
    <cellStyle name="Comma 34 4" xfId="8065" xr:uid="{00000000-0005-0000-0000-000002030000}"/>
    <cellStyle name="Comma 35" xfId="623" xr:uid="{00000000-0005-0000-0000-000003030000}"/>
    <cellStyle name="Comma 35 2" xfId="624" xr:uid="{00000000-0005-0000-0000-000004030000}"/>
    <cellStyle name="Comma 35 2 2" xfId="8069" xr:uid="{00000000-0005-0000-0000-000005030000}"/>
    <cellStyle name="Comma 35 3" xfId="625" xr:uid="{00000000-0005-0000-0000-000006030000}"/>
    <cellStyle name="Comma 35 3 2" xfId="8070" xr:uid="{00000000-0005-0000-0000-000007030000}"/>
    <cellStyle name="Comma 35 4" xfId="8068" xr:uid="{00000000-0005-0000-0000-000008030000}"/>
    <cellStyle name="Comma 36" xfId="626" xr:uid="{00000000-0005-0000-0000-000009030000}"/>
    <cellStyle name="Comma 36 2" xfId="627" xr:uid="{00000000-0005-0000-0000-00000A030000}"/>
    <cellStyle name="Comma 36 2 2" xfId="8072" xr:uid="{00000000-0005-0000-0000-00000B030000}"/>
    <cellStyle name="Comma 36 3" xfId="628" xr:uid="{00000000-0005-0000-0000-00000C030000}"/>
    <cellStyle name="Comma 36 3 2" xfId="8073" xr:uid="{00000000-0005-0000-0000-00000D030000}"/>
    <cellStyle name="Comma 36 4" xfId="8071" xr:uid="{00000000-0005-0000-0000-00000E030000}"/>
    <cellStyle name="Comma 37" xfId="629" xr:uid="{00000000-0005-0000-0000-00000F030000}"/>
    <cellStyle name="Comma 37 2" xfId="630" xr:uid="{00000000-0005-0000-0000-000010030000}"/>
    <cellStyle name="Comma 37 2 2" xfId="8075" xr:uid="{00000000-0005-0000-0000-000011030000}"/>
    <cellStyle name="Comma 37 3" xfId="631" xr:uid="{00000000-0005-0000-0000-000012030000}"/>
    <cellStyle name="Comma 37 3 2" xfId="8076" xr:uid="{00000000-0005-0000-0000-000013030000}"/>
    <cellStyle name="Comma 37 4" xfId="8074" xr:uid="{00000000-0005-0000-0000-000014030000}"/>
    <cellStyle name="Comma 38" xfId="632" xr:uid="{00000000-0005-0000-0000-000015030000}"/>
    <cellStyle name="Comma 38 2" xfId="633" xr:uid="{00000000-0005-0000-0000-000016030000}"/>
    <cellStyle name="Comma 38 2 2" xfId="8078" xr:uid="{00000000-0005-0000-0000-000017030000}"/>
    <cellStyle name="Comma 38 3" xfId="634" xr:uid="{00000000-0005-0000-0000-000018030000}"/>
    <cellStyle name="Comma 38 3 2" xfId="8079" xr:uid="{00000000-0005-0000-0000-000019030000}"/>
    <cellStyle name="Comma 38 4" xfId="8077" xr:uid="{00000000-0005-0000-0000-00001A030000}"/>
    <cellStyle name="Comma 39" xfId="635" xr:uid="{00000000-0005-0000-0000-00001B030000}"/>
    <cellStyle name="Comma 39 2" xfId="8080" xr:uid="{00000000-0005-0000-0000-00001C030000}"/>
    <cellStyle name="Comma 4" xfId="636" xr:uid="{00000000-0005-0000-0000-00001D030000}"/>
    <cellStyle name="Comma 4 2" xfId="637" xr:uid="{00000000-0005-0000-0000-00001E030000}"/>
    <cellStyle name="Comma 4 2 2" xfId="8082" xr:uid="{00000000-0005-0000-0000-00001F030000}"/>
    <cellStyle name="Comma 4 2 2 2" xfId="8430" xr:uid="{74A97182-9784-4189-8069-45A3DC73C58B}"/>
    <cellStyle name="Comma 4 2 3" xfId="8171" xr:uid="{2F80ADF3-E0D3-4850-A2B7-45AA0B30075B}"/>
    <cellStyle name="Comma 4 2 4" xfId="8412" xr:uid="{EF82F63E-5A2E-420E-8091-943B7A6A0E38}"/>
    <cellStyle name="Comma 4 3" xfId="638" xr:uid="{00000000-0005-0000-0000-000020030000}"/>
    <cellStyle name="Comma 4 3 2" xfId="8083" xr:uid="{00000000-0005-0000-0000-000021030000}"/>
    <cellStyle name="Comma 4 3 2 2" xfId="8437" xr:uid="{28B6DA74-E905-4EB5-9E2B-54BDEE886F70}"/>
    <cellStyle name="Comma 4 3 3" xfId="8395" xr:uid="{2B70FECA-E7D1-4353-A6FD-BFFC31ABC541}"/>
    <cellStyle name="Comma 4 3 4" xfId="8420" xr:uid="{0309CC4F-7970-45EC-A346-0F6032AE3BB3}"/>
    <cellStyle name="Comma 4 4" xfId="639" xr:uid="{00000000-0005-0000-0000-000022030000}"/>
    <cellStyle name="Comma 4 4 2" xfId="8084" xr:uid="{00000000-0005-0000-0000-000023030000}"/>
    <cellStyle name="Comma 4 4 3" xfId="8429" xr:uid="{07565408-F60C-4F21-9B9B-ABC0CB44FF13}"/>
    <cellStyle name="Comma 4 5" xfId="8081" xr:uid="{00000000-0005-0000-0000-000024030000}"/>
    <cellStyle name="Comma 4 6" xfId="8170" xr:uid="{65F994DA-F686-4134-BC5A-7BC5A1E26678}"/>
    <cellStyle name="Comma 4 7" xfId="8411" xr:uid="{9AD60FD0-B5C0-4E5A-8E4D-957021B9B88C}"/>
    <cellStyle name="Comma 40" xfId="640" xr:uid="{00000000-0005-0000-0000-000025030000}"/>
    <cellStyle name="Comma 40 2" xfId="8085" xr:uid="{00000000-0005-0000-0000-000026030000}"/>
    <cellStyle name="Comma 41" xfId="641" xr:uid="{00000000-0005-0000-0000-000027030000}"/>
    <cellStyle name="Comma 41 2" xfId="8086" xr:uid="{00000000-0005-0000-0000-000028030000}"/>
    <cellStyle name="Comma 42" xfId="642" xr:uid="{00000000-0005-0000-0000-000029030000}"/>
    <cellStyle name="Comma 42 2" xfId="643" xr:uid="{00000000-0005-0000-0000-00002A030000}"/>
    <cellStyle name="Comma 42 2 2" xfId="8088" xr:uid="{00000000-0005-0000-0000-00002B030000}"/>
    <cellStyle name="Comma 42 3" xfId="8087" xr:uid="{00000000-0005-0000-0000-00002C030000}"/>
    <cellStyle name="Comma 43" xfId="644" xr:uid="{00000000-0005-0000-0000-00002D030000}"/>
    <cellStyle name="Comma 43 2" xfId="645" xr:uid="{00000000-0005-0000-0000-00002E030000}"/>
    <cellStyle name="Comma 43 2 2" xfId="8090" xr:uid="{00000000-0005-0000-0000-00002F030000}"/>
    <cellStyle name="Comma 43 3" xfId="8089" xr:uid="{00000000-0005-0000-0000-000030030000}"/>
    <cellStyle name="Comma 44" xfId="646" xr:uid="{00000000-0005-0000-0000-000031030000}"/>
    <cellStyle name="Comma 44 2" xfId="647" xr:uid="{00000000-0005-0000-0000-000032030000}"/>
    <cellStyle name="Comma 44 2 2" xfId="8092" xr:uid="{00000000-0005-0000-0000-000033030000}"/>
    <cellStyle name="Comma 44 3" xfId="8091" xr:uid="{00000000-0005-0000-0000-000034030000}"/>
    <cellStyle name="Comma 45" xfId="648" xr:uid="{00000000-0005-0000-0000-000035030000}"/>
    <cellStyle name="Comma 45 2" xfId="8093" xr:uid="{00000000-0005-0000-0000-000036030000}"/>
    <cellStyle name="Comma 46" xfId="649" xr:uid="{00000000-0005-0000-0000-000037030000}"/>
    <cellStyle name="Comma 46 2" xfId="8094" xr:uid="{00000000-0005-0000-0000-000038030000}"/>
    <cellStyle name="Comma 47" xfId="650" xr:uid="{00000000-0005-0000-0000-000039030000}"/>
    <cellStyle name="Comma 47 2" xfId="8095" xr:uid="{00000000-0005-0000-0000-00003A030000}"/>
    <cellStyle name="Comma 48" xfId="651" xr:uid="{00000000-0005-0000-0000-00003B030000}"/>
    <cellStyle name="Comma 48 2" xfId="8096" xr:uid="{00000000-0005-0000-0000-00003C030000}"/>
    <cellStyle name="Comma 49" xfId="652" xr:uid="{00000000-0005-0000-0000-00003D030000}"/>
    <cellStyle name="Comma 49 2" xfId="8097" xr:uid="{00000000-0005-0000-0000-00003E030000}"/>
    <cellStyle name="Comma 5" xfId="653" xr:uid="{00000000-0005-0000-0000-00003F030000}"/>
    <cellStyle name="Comma 5 2" xfId="654" xr:uid="{00000000-0005-0000-0000-000040030000}"/>
    <cellStyle name="Comma 5 2 2" xfId="8099" xr:uid="{00000000-0005-0000-0000-000041030000}"/>
    <cellStyle name="Comma 5 2 3" xfId="8431" xr:uid="{AA491C71-049A-47F5-B4E0-F939C331F23F}"/>
    <cellStyle name="Comma 5 3" xfId="655" xr:uid="{00000000-0005-0000-0000-000042030000}"/>
    <cellStyle name="Comma 5 3 2" xfId="8100" xr:uid="{00000000-0005-0000-0000-000043030000}"/>
    <cellStyle name="Comma 5 4" xfId="656" xr:uid="{00000000-0005-0000-0000-000044030000}"/>
    <cellStyle name="Comma 5 4 2" xfId="657" xr:uid="{00000000-0005-0000-0000-000045030000}"/>
    <cellStyle name="Comma 5 4 2 2" xfId="8102" xr:uid="{00000000-0005-0000-0000-000046030000}"/>
    <cellStyle name="Comma 5 4 3" xfId="8101" xr:uid="{00000000-0005-0000-0000-000047030000}"/>
    <cellStyle name="Comma 5 5" xfId="8098" xr:uid="{00000000-0005-0000-0000-000048030000}"/>
    <cellStyle name="Comma 5 6" xfId="8172" xr:uid="{62B6DD9C-8DAB-4143-8880-893A771B9890}"/>
    <cellStyle name="Comma 5 7" xfId="8413" xr:uid="{DBF7A6F2-98C2-4DCD-ADCA-090A9FD69E5F}"/>
    <cellStyle name="Comma 50" xfId="658" xr:uid="{00000000-0005-0000-0000-000049030000}"/>
    <cellStyle name="Comma 50 2" xfId="8103" xr:uid="{00000000-0005-0000-0000-00004A030000}"/>
    <cellStyle name="Comma 51" xfId="659" xr:uid="{00000000-0005-0000-0000-00004B030000}"/>
    <cellStyle name="Comma 51 2" xfId="8104" xr:uid="{00000000-0005-0000-0000-00004C030000}"/>
    <cellStyle name="Comma 52" xfId="660" xr:uid="{00000000-0005-0000-0000-00004D030000}"/>
    <cellStyle name="Comma 52 2" xfId="8105" xr:uid="{00000000-0005-0000-0000-00004E030000}"/>
    <cellStyle name="Comma 53" xfId="661" xr:uid="{00000000-0005-0000-0000-00004F030000}"/>
    <cellStyle name="Comma 53 2" xfId="8106" xr:uid="{00000000-0005-0000-0000-000050030000}"/>
    <cellStyle name="Comma 54" xfId="662" xr:uid="{00000000-0005-0000-0000-000051030000}"/>
    <cellStyle name="Comma 54 2" xfId="8107" xr:uid="{00000000-0005-0000-0000-000052030000}"/>
    <cellStyle name="Comma 55" xfId="663" xr:uid="{00000000-0005-0000-0000-000053030000}"/>
    <cellStyle name="Comma 55 2" xfId="8108" xr:uid="{00000000-0005-0000-0000-000054030000}"/>
    <cellStyle name="Comma 56" xfId="664" xr:uid="{00000000-0005-0000-0000-000055030000}"/>
    <cellStyle name="Comma 56 2" xfId="8109" xr:uid="{00000000-0005-0000-0000-000056030000}"/>
    <cellStyle name="Comma 57" xfId="665" xr:uid="{00000000-0005-0000-0000-000057030000}"/>
    <cellStyle name="Comma 57 2" xfId="8110" xr:uid="{00000000-0005-0000-0000-000058030000}"/>
    <cellStyle name="Comma 58" xfId="666" xr:uid="{00000000-0005-0000-0000-000059030000}"/>
    <cellStyle name="Comma 58 2" xfId="8111" xr:uid="{00000000-0005-0000-0000-00005A030000}"/>
    <cellStyle name="Comma 59" xfId="667" xr:uid="{00000000-0005-0000-0000-00005B030000}"/>
    <cellStyle name="Comma 59 2" xfId="8112" xr:uid="{00000000-0005-0000-0000-00005C030000}"/>
    <cellStyle name="Comma 6" xfId="668" xr:uid="{00000000-0005-0000-0000-00005D030000}"/>
    <cellStyle name="Comma 6 2" xfId="669" xr:uid="{00000000-0005-0000-0000-00005E030000}"/>
    <cellStyle name="Comma 6 2 2" xfId="8114" xr:uid="{00000000-0005-0000-0000-00005F030000}"/>
    <cellStyle name="Comma 6 3" xfId="670" xr:uid="{00000000-0005-0000-0000-000060030000}"/>
    <cellStyle name="Comma 6 3 2" xfId="8115" xr:uid="{00000000-0005-0000-0000-000061030000}"/>
    <cellStyle name="Comma 6 4" xfId="671" xr:uid="{00000000-0005-0000-0000-000062030000}"/>
    <cellStyle name="Comma 6 4 2" xfId="672" xr:uid="{00000000-0005-0000-0000-000063030000}"/>
    <cellStyle name="Comma 6 4 2 2" xfId="8117" xr:uid="{00000000-0005-0000-0000-000064030000}"/>
    <cellStyle name="Comma 6 4 3" xfId="8116" xr:uid="{00000000-0005-0000-0000-000065030000}"/>
    <cellStyle name="Comma 6 5" xfId="8113" xr:uid="{00000000-0005-0000-0000-000066030000}"/>
    <cellStyle name="Comma 60" xfId="673" xr:uid="{00000000-0005-0000-0000-000067030000}"/>
    <cellStyle name="Comma 60 2" xfId="8118" xr:uid="{00000000-0005-0000-0000-000068030000}"/>
    <cellStyle name="Comma 61" xfId="674" xr:uid="{00000000-0005-0000-0000-000069030000}"/>
    <cellStyle name="Comma 61 2" xfId="8119" xr:uid="{00000000-0005-0000-0000-00006A030000}"/>
    <cellStyle name="Comma 62" xfId="675" xr:uid="{00000000-0005-0000-0000-00006B030000}"/>
    <cellStyle name="Comma 62 2" xfId="8120" xr:uid="{00000000-0005-0000-0000-00006C030000}"/>
    <cellStyle name="Comma 63" xfId="676" xr:uid="{00000000-0005-0000-0000-00006D030000}"/>
    <cellStyle name="Comma 63 2" xfId="8121" xr:uid="{00000000-0005-0000-0000-00006E030000}"/>
    <cellStyle name="Comma 64" xfId="677" xr:uid="{00000000-0005-0000-0000-00006F030000}"/>
    <cellStyle name="Comma 64 2" xfId="8122" xr:uid="{00000000-0005-0000-0000-000070030000}"/>
    <cellStyle name="Comma 65" xfId="7892" xr:uid="{00000000-0005-0000-0000-000071030000}"/>
    <cellStyle name="Comma 65 2" xfId="8139" xr:uid="{00000000-0005-0000-0000-000072030000}"/>
    <cellStyle name="Comma 66" xfId="7893" xr:uid="{00000000-0005-0000-0000-000073030000}"/>
    <cellStyle name="Comma 66 2" xfId="8140" xr:uid="{00000000-0005-0000-0000-000074030000}"/>
    <cellStyle name="Comma 67" xfId="8" xr:uid="{00000000-0005-0000-0000-000075030000}"/>
    <cellStyle name="Comma 67 2" xfId="7910" xr:uid="{00000000-0005-0000-0000-000076030000}"/>
    <cellStyle name="Comma 68" xfId="7901" xr:uid="{00000000-0005-0000-0000-000077030000}"/>
    <cellStyle name="Comma 68 2" xfId="8141" xr:uid="{00000000-0005-0000-0000-000078030000}"/>
    <cellStyle name="Comma 69" xfId="7904" xr:uid="{00000000-0005-0000-0000-000079030000}"/>
    <cellStyle name="Comma 69 2" xfId="8143" xr:uid="{00000000-0005-0000-0000-00007A030000}"/>
    <cellStyle name="Comma 7" xfId="678" xr:uid="{00000000-0005-0000-0000-00007B030000}"/>
    <cellStyle name="Comma 7 2" xfId="679" xr:uid="{00000000-0005-0000-0000-00007C030000}"/>
    <cellStyle name="Comma 7 2 2" xfId="8124" xr:uid="{00000000-0005-0000-0000-00007D030000}"/>
    <cellStyle name="Comma 7 3" xfId="680" xr:uid="{00000000-0005-0000-0000-00007E030000}"/>
    <cellStyle name="Comma 7 3 2" xfId="8125" xr:uid="{00000000-0005-0000-0000-00007F030000}"/>
    <cellStyle name="Comma 7 4" xfId="8123" xr:uid="{00000000-0005-0000-0000-000080030000}"/>
    <cellStyle name="Comma 70" xfId="7908" xr:uid="{00000000-0005-0000-0000-000081030000}"/>
    <cellStyle name="Comma 70 2" xfId="8146" xr:uid="{00000000-0005-0000-0000-000082030000}"/>
    <cellStyle name="Comma 71" xfId="7909" xr:uid="{00000000-0005-0000-0000-000083030000}"/>
    <cellStyle name="Comma 72" xfId="8138" xr:uid="{00000000-0005-0000-0000-000084030000}"/>
    <cellStyle name="Comma 73" xfId="8148" xr:uid="{00000000-0005-0000-0000-000085030000}"/>
    <cellStyle name="Comma 74" xfId="8137" xr:uid="{00000000-0005-0000-0000-000086030000}"/>
    <cellStyle name="Comma 75" xfId="8147" xr:uid="{00000000-0005-0000-0000-000087030000}"/>
    <cellStyle name="Comma 76" xfId="8439" xr:uid="{948AE901-920C-4118-8236-739E191E78F8}"/>
    <cellStyle name="Comma 8" xfId="681" xr:uid="{00000000-0005-0000-0000-000088030000}"/>
    <cellStyle name="Comma 8 2" xfId="682" xr:uid="{00000000-0005-0000-0000-000089030000}"/>
    <cellStyle name="Comma 8 2 2" xfId="8127" xr:uid="{00000000-0005-0000-0000-00008A030000}"/>
    <cellStyle name="Comma 8 3" xfId="683" xr:uid="{00000000-0005-0000-0000-00008B030000}"/>
    <cellStyle name="Comma 8 3 2" xfId="8128" xr:uid="{00000000-0005-0000-0000-00008C030000}"/>
    <cellStyle name="Comma 8 4" xfId="8126" xr:uid="{00000000-0005-0000-0000-00008D030000}"/>
    <cellStyle name="Comma 9" xfId="684" xr:uid="{00000000-0005-0000-0000-00008E030000}"/>
    <cellStyle name="Comma 9 2" xfId="685" xr:uid="{00000000-0005-0000-0000-00008F030000}"/>
    <cellStyle name="Comma 9 2 2" xfId="8130" xr:uid="{00000000-0005-0000-0000-000090030000}"/>
    <cellStyle name="Comma 9 3" xfId="8129" xr:uid="{00000000-0005-0000-0000-000091030000}"/>
    <cellStyle name="Comma no zeroes" xfId="686" xr:uid="{00000000-0005-0000-0000-000092030000}"/>
    <cellStyle name="Comma no zeroes 2" xfId="687" xr:uid="{00000000-0005-0000-0000-000093030000}"/>
    <cellStyle name="Comma one decimal no zeroes" xfId="688" xr:uid="{00000000-0005-0000-0000-000094030000}"/>
    <cellStyle name="Comma one decimal no zeroes 2" xfId="689" xr:uid="{00000000-0005-0000-0000-000095030000}"/>
    <cellStyle name="Comment" xfId="690" xr:uid="{00000000-0005-0000-0000-000096030000}"/>
    <cellStyle name="Comments" xfId="691" xr:uid="{00000000-0005-0000-0000-000097030000}"/>
    <cellStyle name="Comments 2" xfId="692" xr:uid="{00000000-0005-0000-0000-000098030000}"/>
    <cellStyle name="Comments 2 2" xfId="693" xr:uid="{00000000-0005-0000-0000-000099030000}"/>
    <cellStyle name="Comments 2 3" xfId="694" xr:uid="{00000000-0005-0000-0000-00009A030000}"/>
    <cellStyle name="Comments 3" xfId="695" xr:uid="{00000000-0005-0000-0000-00009B030000}"/>
    <cellStyle name="Comments 3 2" xfId="696" xr:uid="{00000000-0005-0000-0000-00009C030000}"/>
    <cellStyle name="Comments 4" xfId="697" xr:uid="{00000000-0005-0000-0000-00009D030000}"/>
    <cellStyle name="Comments 4 2" xfId="698" xr:uid="{00000000-0005-0000-0000-00009E030000}"/>
    <cellStyle name="Comments 5" xfId="699" xr:uid="{00000000-0005-0000-0000-00009F030000}"/>
    <cellStyle name="Comments 5 2" xfId="700" xr:uid="{00000000-0005-0000-0000-0000A0030000}"/>
    <cellStyle name="Comments 6" xfId="701" xr:uid="{00000000-0005-0000-0000-0000A1030000}"/>
    <cellStyle name="Comments 7" xfId="702" xr:uid="{00000000-0005-0000-0000-0000A2030000}"/>
    <cellStyle name="Comments_1" xfId="703" xr:uid="{00000000-0005-0000-0000-0000A3030000}"/>
    <cellStyle name="Constant_RP" xfId="704" xr:uid="{00000000-0005-0000-0000-0000A4030000}"/>
    <cellStyle name="ConstantLbl_RP" xfId="705" xr:uid="{00000000-0005-0000-0000-0000A5030000}"/>
    <cellStyle name="Constants" xfId="706" xr:uid="{00000000-0005-0000-0000-0000A6030000}"/>
    <cellStyle name="Constants 2" xfId="707" xr:uid="{00000000-0005-0000-0000-0000A7030000}"/>
    <cellStyle name="Constants 3" xfId="708" xr:uid="{00000000-0005-0000-0000-0000A8030000}"/>
    <cellStyle name="Content1" xfId="709" xr:uid="{00000000-0005-0000-0000-0000A9030000}"/>
    <cellStyle name="Content1 2" xfId="710" xr:uid="{00000000-0005-0000-0000-0000AA030000}"/>
    <cellStyle name="Content1 3" xfId="711" xr:uid="{00000000-0005-0000-0000-0000AB030000}"/>
    <cellStyle name="Content2" xfId="712" xr:uid="{00000000-0005-0000-0000-0000AC030000}"/>
    <cellStyle name="Content2 2" xfId="713" xr:uid="{00000000-0005-0000-0000-0000AD030000}"/>
    <cellStyle name="Content2 3" xfId="714" xr:uid="{00000000-0005-0000-0000-0000AE030000}"/>
    <cellStyle name="Country Data_Normal" xfId="715" xr:uid="{00000000-0005-0000-0000-0000AF030000}"/>
    <cellStyle name="CountryTitle" xfId="716" xr:uid="{00000000-0005-0000-0000-0000B0030000}"/>
    <cellStyle name="Currency [0] 2" xfId="717" xr:uid="{00000000-0005-0000-0000-0000B1030000}"/>
    <cellStyle name="Currency [0] 2 2" xfId="8131" xr:uid="{00000000-0005-0000-0000-0000B2030000}"/>
    <cellStyle name="Currency [0] 3" xfId="718" xr:uid="{00000000-0005-0000-0000-0000B3030000}"/>
    <cellStyle name="Currency [0] 3 2" xfId="8132" xr:uid="{00000000-0005-0000-0000-0000B4030000}"/>
    <cellStyle name="Currency [0] 4" xfId="719" xr:uid="{00000000-0005-0000-0000-0000B5030000}"/>
    <cellStyle name="Currency [0] 4 2" xfId="8133" xr:uid="{00000000-0005-0000-0000-0000B6030000}"/>
    <cellStyle name="Currency 2" xfId="720" xr:uid="{00000000-0005-0000-0000-0000B7030000}"/>
    <cellStyle name="Currency 2 2" xfId="8134" xr:uid="{00000000-0005-0000-0000-0000B8030000}"/>
    <cellStyle name="Currency 2 2 2" xfId="8174" xr:uid="{14984D00-5394-436E-BD48-78A210A9D3E9}"/>
    <cellStyle name="Currency 2 2 2 2" xfId="8433" xr:uid="{104743CB-D88F-4300-B6F1-F6BBF170E23E}"/>
    <cellStyle name="Currency 2 2 3" xfId="8415" xr:uid="{F51388F5-753F-4276-8880-3C83EDF76D0F}"/>
    <cellStyle name="Currency 2 3" xfId="8396" xr:uid="{8A7CE335-81C4-4920-82B2-381EB8B8694E}"/>
    <cellStyle name="Currency 2 3 2" xfId="8438" xr:uid="{4AE56B4E-8192-4D78-9B59-31E64DBE4E65}"/>
    <cellStyle name="Currency 2 3 3" xfId="8421" xr:uid="{5B256297-8D16-495A-9684-7E68A222B651}"/>
    <cellStyle name="Currency 2 4" xfId="8173" xr:uid="{79470914-82DA-4698-A2E5-06B7D3690C99}"/>
    <cellStyle name="Currency 2 4 2" xfId="8432" xr:uid="{8BE33571-198A-4B20-9565-924BB1A008E0}"/>
    <cellStyle name="Currency 2 5" xfId="8414" xr:uid="{98D8D2F7-D851-4193-B5AE-3D57C1450DDB}"/>
    <cellStyle name="Currency 3" xfId="721" xr:uid="{00000000-0005-0000-0000-0000B9030000}"/>
    <cellStyle name="Currency 3 2" xfId="8135" xr:uid="{00000000-0005-0000-0000-0000BA030000}"/>
    <cellStyle name="Currency 4" xfId="722" xr:uid="{00000000-0005-0000-0000-0000BB030000}"/>
    <cellStyle name="Currency 4 2" xfId="8136" xr:uid="{00000000-0005-0000-0000-0000BC030000}"/>
    <cellStyle name="Currency 5" xfId="12" xr:uid="{00000000-0005-0000-0000-0000BD030000}"/>
    <cellStyle name="Currency 5 2" xfId="7911" xr:uid="{00000000-0005-0000-0000-0000BE030000}"/>
    <cellStyle name="Currency 6" xfId="7902" xr:uid="{00000000-0005-0000-0000-0000BF030000}"/>
    <cellStyle name="Currency 6 2" xfId="8142" xr:uid="{00000000-0005-0000-0000-0000C0030000}"/>
    <cellStyle name="CustomizationGreenCells" xfId="723" xr:uid="{00000000-0005-0000-0000-0000C1030000}"/>
    <cellStyle name="CustomizationGreenCells 2" xfId="724" xr:uid="{00000000-0005-0000-0000-0000C2030000}"/>
    <cellStyle name="CustomizationGreenCells 3" xfId="725" xr:uid="{00000000-0005-0000-0000-0000C3030000}"/>
    <cellStyle name="Data" xfId="726" xr:uid="{00000000-0005-0000-0000-0000C4030000}"/>
    <cellStyle name="Description" xfId="727" xr:uid="{00000000-0005-0000-0000-0000C5030000}"/>
    <cellStyle name="Description 2" xfId="8175" xr:uid="{A8C6A054-FDF5-4EA2-88CB-3EBA12572FDE}"/>
    <cellStyle name="Direction" xfId="728" xr:uid="{00000000-0005-0000-0000-0000C6030000}"/>
    <cellStyle name="DM" xfId="729" xr:uid="{00000000-0005-0000-0000-0000C7030000}"/>
    <cellStyle name="Dollar" xfId="730" xr:uid="{00000000-0005-0000-0000-0000C8030000}"/>
    <cellStyle name="Dollars" xfId="731" xr:uid="{00000000-0005-0000-0000-0000C9030000}"/>
    <cellStyle name="Dollars 2" xfId="732" xr:uid="{00000000-0005-0000-0000-0000CA030000}"/>
    <cellStyle name="Dollars 3" xfId="733" xr:uid="{00000000-0005-0000-0000-0000CB030000}"/>
    <cellStyle name="Dollars 3 2" xfId="734" xr:uid="{00000000-0005-0000-0000-0000CC030000}"/>
    <cellStyle name="Dollars 3 3" xfId="735" xr:uid="{00000000-0005-0000-0000-0000CD030000}"/>
    <cellStyle name="Dollars 3 3 2" xfId="736" xr:uid="{00000000-0005-0000-0000-0000CE030000}"/>
    <cellStyle name="Dollars 4" xfId="737" xr:uid="{00000000-0005-0000-0000-0000CF030000}"/>
    <cellStyle name="Dollars 4 2" xfId="738" xr:uid="{00000000-0005-0000-0000-0000D0030000}"/>
    <cellStyle name="Dollars(0)" xfId="739" xr:uid="{00000000-0005-0000-0000-0000D1030000}"/>
    <cellStyle name="Dollars(0) 2" xfId="740" xr:uid="{00000000-0005-0000-0000-0000D2030000}"/>
    <cellStyle name="Dollars(0) 3" xfId="741" xr:uid="{00000000-0005-0000-0000-0000D3030000}"/>
    <cellStyle name="Dollars(0) 3 2" xfId="742" xr:uid="{00000000-0005-0000-0000-0000D4030000}"/>
    <cellStyle name="Dollars(0) 3 3" xfId="743" xr:uid="{00000000-0005-0000-0000-0000D5030000}"/>
    <cellStyle name="Dollars(0) 3 3 2" xfId="744" xr:uid="{00000000-0005-0000-0000-0000D6030000}"/>
    <cellStyle name="Dollars(0) 4" xfId="745" xr:uid="{00000000-0005-0000-0000-0000D7030000}"/>
    <cellStyle name="Dollars(0) 4 2" xfId="746" xr:uid="{00000000-0005-0000-0000-0000D8030000}"/>
    <cellStyle name="Dollars(0)_Gas Flow Dynamics" xfId="747" xr:uid="{00000000-0005-0000-0000-0000D9030000}"/>
    <cellStyle name="Dollars_DDATA" xfId="748" xr:uid="{00000000-0005-0000-0000-0000DA030000}"/>
    <cellStyle name="Empty_B_border" xfId="749" xr:uid="{00000000-0005-0000-0000-0000DB030000}"/>
    <cellStyle name="EmptyReference" xfId="750" xr:uid="{00000000-0005-0000-0000-0000DC030000}"/>
    <cellStyle name="Enlarged" xfId="751" xr:uid="{00000000-0005-0000-0000-0000DD030000}"/>
    <cellStyle name="EOS" xfId="752" xr:uid="{00000000-0005-0000-0000-0000DE030000}"/>
    <cellStyle name="ErrorCheck" xfId="753" xr:uid="{00000000-0005-0000-0000-0000DF030000}"/>
    <cellStyle name="ErrorCheck 2" xfId="754" xr:uid="{00000000-0005-0000-0000-0000E0030000}"/>
    <cellStyle name="ErrorCheck 3" xfId="755" xr:uid="{00000000-0005-0000-0000-0000E1030000}"/>
    <cellStyle name="ErrorCheck 3 2" xfId="756" xr:uid="{00000000-0005-0000-0000-0000E2030000}"/>
    <cellStyle name="ErrorCheck 3 3" xfId="757" xr:uid="{00000000-0005-0000-0000-0000E3030000}"/>
    <cellStyle name="ErrorCheck 3 3 2" xfId="758" xr:uid="{00000000-0005-0000-0000-0000E4030000}"/>
    <cellStyle name="ErrorCheck 4" xfId="759" xr:uid="{00000000-0005-0000-0000-0000E5030000}"/>
    <cellStyle name="ErrorCheck 4 2" xfId="760" xr:uid="{00000000-0005-0000-0000-0000E6030000}"/>
    <cellStyle name="ErrorCheck_Gas Flow Dynamics" xfId="761" xr:uid="{00000000-0005-0000-0000-0000E7030000}"/>
    <cellStyle name="Euro" xfId="762" xr:uid="{00000000-0005-0000-0000-0000E8030000}"/>
    <cellStyle name="Euro 2" xfId="763" xr:uid="{00000000-0005-0000-0000-0000E9030000}"/>
    <cellStyle name="Euro 3" xfId="764" xr:uid="{00000000-0005-0000-0000-0000EA030000}"/>
    <cellStyle name="Euro 3 2" xfId="765" xr:uid="{00000000-0005-0000-0000-0000EB030000}"/>
    <cellStyle name="Euro 4" xfId="766" xr:uid="{00000000-0005-0000-0000-0000EC030000}"/>
    <cellStyle name="Euro 5" xfId="767" xr:uid="{00000000-0005-0000-0000-0000ED030000}"/>
    <cellStyle name="Euro 6" xfId="8176" xr:uid="{11863621-C08D-4E3D-B89B-6B0A40AF1715}"/>
    <cellStyle name="Euro_FES2013 charts 2050 and progress" xfId="768" xr:uid="{00000000-0005-0000-0000-0000EE030000}"/>
    <cellStyle name="Explanatory Text 2" xfId="769" xr:uid="{00000000-0005-0000-0000-0000EF030000}"/>
    <cellStyle name="Explanatory Text 2 2" xfId="770" xr:uid="{00000000-0005-0000-0000-0000F0030000}"/>
    <cellStyle name="Explanatory Text 2 2 2" xfId="771" xr:uid="{00000000-0005-0000-0000-0000F1030000}"/>
    <cellStyle name="Explanatory Text 2 2 3" xfId="772" xr:uid="{00000000-0005-0000-0000-0000F2030000}"/>
    <cellStyle name="Explanatory Text 2 3" xfId="773" xr:uid="{00000000-0005-0000-0000-0000F3030000}"/>
    <cellStyle name="Explanatory Text 3" xfId="774" xr:uid="{00000000-0005-0000-0000-0000F4030000}"/>
    <cellStyle name="Explanatory Text 4" xfId="775" xr:uid="{00000000-0005-0000-0000-0000F5030000}"/>
    <cellStyle name="EYBlocked" xfId="776" xr:uid="{00000000-0005-0000-0000-0000F6030000}"/>
    <cellStyle name="EYBlocked 2" xfId="777" xr:uid="{00000000-0005-0000-0000-0000F7030000}"/>
    <cellStyle name="EYBlocked 3" xfId="778" xr:uid="{00000000-0005-0000-0000-0000F8030000}"/>
    <cellStyle name="EYCallUp" xfId="779" xr:uid="{00000000-0005-0000-0000-0000F9030000}"/>
    <cellStyle name="EYCallUp 2" xfId="780" xr:uid="{00000000-0005-0000-0000-0000FA030000}"/>
    <cellStyle name="EYCallUp 3" xfId="781" xr:uid="{00000000-0005-0000-0000-0000FB030000}"/>
    <cellStyle name="EYCheck" xfId="782" xr:uid="{00000000-0005-0000-0000-0000FC030000}"/>
    <cellStyle name="EYDate" xfId="783" xr:uid="{00000000-0005-0000-0000-0000FD030000}"/>
    <cellStyle name="EYDeviant" xfId="784" xr:uid="{00000000-0005-0000-0000-0000FE030000}"/>
    <cellStyle name="EYDeviant 2" xfId="785" xr:uid="{00000000-0005-0000-0000-0000FF030000}"/>
    <cellStyle name="EYDeviant 3" xfId="786" xr:uid="{00000000-0005-0000-0000-000000040000}"/>
    <cellStyle name="EYHeader1" xfId="787" xr:uid="{00000000-0005-0000-0000-000001040000}"/>
    <cellStyle name="EYHeader1 2" xfId="788" xr:uid="{00000000-0005-0000-0000-000002040000}"/>
    <cellStyle name="EYHeader1 2 2" xfId="789" xr:uid="{00000000-0005-0000-0000-000003040000}"/>
    <cellStyle name="EYHeader1 2 2 2" xfId="790" xr:uid="{00000000-0005-0000-0000-000004040000}"/>
    <cellStyle name="EYHeader1 2 2 3" xfId="791" xr:uid="{00000000-0005-0000-0000-000005040000}"/>
    <cellStyle name="EYHeader1 2 2 4" xfId="792" xr:uid="{00000000-0005-0000-0000-000006040000}"/>
    <cellStyle name="EYHeader1 2 2_Subsidy" xfId="793" xr:uid="{00000000-0005-0000-0000-000007040000}"/>
    <cellStyle name="EYHeader1 2 3" xfId="794" xr:uid="{00000000-0005-0000-0000-000008040000}"/>
    <cellStyle name="EYHeader1 2 4" xfId="795" xr:uid="{00000000-0005-0000-0000-000009040000}"/>
    <cellStyle name="EYHeader1 2 5" xfId="796" xr:uid="{00000000-0005-0000-0000-00000A040000}"/>
    <cellStyle name="EYHeader1 2_ST" xfId="797" xr:uid="{00000000-0005-0000-0000-00000B040000}"/>
    <cellStyle name="EYHeader1 3" xfId="798" xr:uid="{00000000-0005-0000-0000-00000C040000}"/>
    <cellStyle name="EYHeader1 3 10" xfId="799" xr:uid="{00000000-0005-0000-0000-00000D040000}"/>
    <cellStyle name="EYHeader1 3 2" xfId="800" xr:uid="{00000000-0005-0000-0000-00000E040000}"/>
    <cellStyle name="EYHeader1 3 3" xfId="801" xr:uid="{00000000-0005-0000-0000-00000F040000}"/>
    <cellStyle name="EYHeader1 3 4" xfId="802" xr:uid="{00000000-0005-0000-0000-000010040000}"/>
    <cellStyle name="EYHeader1 3 4 2" xfId="803" xr:uid="{00000000-0005-0000-0000-000011040000}"/>
    <cellStyle name="EYHeader1 3 4 2 2" xfId="804" xr:uid="{00000000-0005-0000-0000-000012040000}"/>
    <cellStyle name="EYHeader1 3 4 2 3" xfId="805" xr:uid="{00000000-0005-0000-0000-000013040000}"/>
    <cellStyle name="EYHeader1 3 4 2 4" xfId="806" xr:uid="{00000000-0005-0000-0000-000014040000}"/>
    <cellStyle name="EYHeader1 3 4 2 5" xfId="807" xr:uid="{00000000-0005-0000-0000-000015040000}"/>
    <cellStyle name="EYHeader1 3 4 2 6" xfId="808" xr:uid="{00000000-0005-0000-0000-000016040000}"/>
    <cellStyle name="EYHeader1 3 4 3" xfId="809" xr:uid="{00000000-0005-0000-0000-000017040000}"/>
    <cellStyle name="EYHeader1 3 4 3 2" xfId="810" xr:uid="{00000000-0005-0000-0000-000018040000}"/>
    <cellStyle name="EYHeader1 3 4 4" xfId="811" xr:uid="{00000000-0005-0000-0000-000019040000}"/>
    <cellStyle name="EYHeader1 3 4 5" xfId="812" xr:uid="{00000000-0005-0000-0000-00001A040000}"/>
    <cellStyle name="EYHeader1 3 4 6" xfId="813" xr:uid="{00000000-0005-0000-0000-00001B040000}"/>
    <cellStyle name="EYHeader1 3 4 7" xfId="814" xr:uid="{00000000-0005-0000-0000-00001C040000}"/>
    <cellStyle name="EYHeader1 3 4 8" xfId="815" xr:uid="{00000000-0005-0000-0000-00001D040000}"/>
    <cellStyle name="EYHeader1 3 5" xfId="816" xr:uid="{00000000-0005-0000-0000-00001E040000}"/>
    <cellStyle name="EYHeader1 3 5 2" xfId="817" xr:uid="{00000000-0005-0000-0000-00001F040000}"/>
    <cellStyle name="EYHeader1 3 5 2 2" xfId="818" xr:uid="{00000000-0005-0000-0000-000020040000}"/>
    <cellStyle name="EYHeader1 3 5 2 3" xfId="819" xr:uid="{00000000-0005-0000-0000-000021040000}"/>
    <cellStyle name="EYHeader1 3 5 2 4" xfId="820" xr:uid="{00000000-0005-0000-0000-000022040000}"/>
    <cellStyle name="EYHeader1 3 5 2 5" xfId="821" xr:uid="{00000000-0005-0000-0000-000023040000}"/>
    <cellStyle name="EYHeader1 3 5 2 6" xfId="822" xr:uid="{00000000-0005-0000-0000-000024040000}"/>
    <cellStyle name="EYHeader1 3 5 3" xfId="823" xr:uid="{00000000-0005-0000-0000-000025040000}"/>
    <cellStyle name="EYHeader1 3 5 3 2" xfId="824" xr:uid="{00000000-0005-0000-0000-000026040000}"/>
    <cellStyle name="EYHeader1 3 5 4" xfId="825" xr:uid="{00000000-0005-0000-0000-000027040000}"/>
    <cellStyle name="EYHeader1 3 5 5" xfId="826" xr:uid="{00000000-0005-0000-0000-000028040000}"/>
    <cellStyle name="EYHeader1 3 5 6" xfId="827" xr:uid="{00000000-0005-0000-0000-000029040000}"/>
    <cellStyle name="EYHeader1 3 5 7" xfId="828" xr:uid="{00000000-0005-0000-0000-00002A040000}"/>
    <cellStyle name="EYHeader1 3 5 8" xfId="829" xr:uid="{00000000-0005-0000-0000-00002B040000}"/>
    <cellStyle name="EYHeader1 3 6" xfId="830" xr:uid="{00000000-0005-0000-0000-00002C040000}"/>
    <cellStyle name="EYHeader1 3 6 2" xfId="831" xr:uid="{00000000-0005-0000-0000-00002D040000}"/>
    <cellStyle name="EYHeader1 3 7" xfId="832" xr:uid="{00000000-0005-0000-0000-00002E040000}"/>
    <cellStyle name="EYHeader1 3 8" xfId="833" xr:uid="{00000000-0005-0000-0000-00002F040000}"/>
    <cellStyle name="EYHeader1 3 9" xfId="834" xr:uid="{00000000-0005-0000-0000-000030040000}"/>
    <cellStyle name="EYHeader1 3_Subsidy" xfId="835" xr:uid="{00000000-0005-0000-0000-000031040000}"/>
    <cellStyle name="EYHeader1 4" xfId="836" xr:uid="{00000000-0005-0000-0000-000032040000}"/>
    <cellStyle name="EYHeader1 5" xfId="837" xr:uid="{00000000-0005-0000-0000-000033040000}"/>
    <cellStyle name="EYHeader1 5 2" xfId="838" xr:uid="{00000000-0005-0000-0000-000034040000}"/>
    <cellStyle name="EYHeader1 6" xfId="839" xr:uid="{00000000-0005-0000-0000-000035040000}"/>
    <cellStyle name="EYHeader1 6 2" xfId="840" xr:uid="{00000000-0005-0000-0000-000036040000}"/>
    <cellStyle name="EYHeader1 6 2 2" xfId="841" xr:uid="{00000000-0005-0000-0000-000037040000}"/>
    <cellStyle name="EYHeader1 6 2 3" xfId="842" xr:uid="{00000000-0005-0000-0000-000038040000}"/>
    <cellStyle name="EYHeader1 6 2 4" xfId="843" xr:uid="{00000000-0005-0000-0000-000039040000}"/>
    <cellStyle name="EYHeader1 6 2 5" xfId="844" xr:uid="{00000000-0005-0000-0000-00003A040000}"/>
    <cellStyle name="EYHeader1 6 2 6" xfId="845" xr:uid="{00000000-0005-0000-0000-00003B040000}"/>
    <cellStyle name="EYHeader1 6 3" xfId="846" xr:uid="{00000000-0005-0000-0000-00003C040000}"/>
    <cellStyle name="EYHeader1 6 3 2" xfId="847" xr:uid="{00000000-0005-0000-0000-00003D040000}"/>
    <cellStyle name="EYHeader1 6 4" xfId="848" xr:uid="{00000000-0005-0000-0000-00003E040000}"/>
    <cellStyle name="EYHeader1 6 5" xfId="849" xr:uid="{00000000-0005-0000-0000-00003F040000}"/>
    <cellStyle name="EYHeader1 6 6" xfId="850" xr:uid="{00000000-0005-0000-0000-000040040000}"/>
    <cellStyle name="EYHeader1 6 7" xfId="851" xr:uid="{00000000-0005-0000-0000-000041040000}"/>
    <cellStyle name="EYHeader1 6 8" xfId="852" xr:uid="{00000000-0005-0000-0000-000042040000}"/>
    <cellStyle name="EYHeader1_Calculations" xfId="853" xr:uid="{00000000-0005-0000-0000-000043040000}"/>
    <cellStyle name="EYHeader2" xfId="854" xr:uid="{00000000-0005-0000-0000-000044040000}"/>
    <cellStyle name="EYHeader3" xfId="855" xr:uid="{00000000-0005-0000-0000-000045040000}"/>
    <cellStyle name="EYInputDate" xfId="856" xr:uid="{00000000-0005-0000-0000-000046040000}"/>
    <cellStyle name="EYInputPercent" xfId="857" xr:uid="{00000000-0005-0000-0000-000047040000}"/>
    <cellStyle name="EYInputValue" xfId="858" xr:uid="{00000000-0005-0000-0000-000048040000}"/>
    <cellStyle name="EYNormal" xfId="859" xr:uid="{00000000-0005-0000-0000-000049040000}"/>
    <cellStyle name="EYPercent" xfId="860" xr:uid="{00000000-0005-0000-0000-00004A040000}"/>
    <cellStyle name="EYPercentCapped" xfId="861" xr:uid="{00000000-0005-0000-0000-00004B040000}"/>
    <cellStyle name="EYSubTotal" xfId="862" xr:uid="{00000000-0005-0000-0000-00004C040000}"/>
    <cellStyle name="EYSubTotal 10" xfId="863" xr:uid="{00000000-0005-0000-0000-00004D040000}"/>
    <cellStyle name="EYSubTotal 10 2" xfId="864" xr:uid="{00000000-0005-0000-0000-00004E040000}"/>
    <cellStyle name="EYSubTotal 10 2 2" xfId="865" xr:uid="{00000000-0005-0000-0000-00004F040000}"/>
    <cellStyle name="EYSubTotal 10 2 3" xfId="866" xr:uid="{00000000-0005-0000-0000-000050040000}"/>
    <cellStyle name="EYSubTotal 10 2 4" xfId="867" xr:uid="{00000000-0005-0000-0000-000051040000}"/>
    <cellStyle name="EYSubTotal 10 2 5" xfId="868" xr:uid="{00000000-0005-0000-0000-000052040000}"/>
    <cellStyle name="EYSubTotal 10 2 6" xfId="869" xr:uid="{00000000-0005-0000-0000-000053040000}"/>
    <cellStyle name="EYSubTotal 10 3" xfId="870" xr:uid="{00000000-0005-0000-0000-000054040000}"/>
    <cellStyle name="EYSubTotal 10 3 2" xfId="871" xr:uid="{00000000-0005-0000-0000-000055040000}"/>
    <cellStyle name="EYSubTotal 10 4" xfId="872" xr:uid="{00000000-0005-0000-0000-000056040000}"/>
    <cellStyle name="EYSubTotal 10 5" xfId="873" xr:uid="{00000000-0005-0000-0000-000057040000}"/>
    <cellStyle name="EYSubTotal 10 6" xfId="874" xr:uid="{00000000-0005-0000-0000-000058040000}"/>
    <cellStyle name="EYSubTotal 10 7" xfId="875" xr:uid="{00000000-0005-0000-0000-000059040000}"/>
    <cellStyle name="EYSubTotal 11" xfId="876" xr:uid="{00000000-0005-0000-0000-00005A040000}"/>
    <cellStyle name="EYSubTotal 11 2" xfId="877" xr:uid="{00000000-0005-0000-0000-00005B040000}"/>
    <cellStyle name="EYSubTotal 11 2 2" xfId="878" xr:uid="{00000000-0005-0000-0000-00005C040000}"/>
    <cellStyle name="EYSubTotal 11 2 3" xfId="879" xr:uid="{00000000-0005-0000-0000-00005D040000}"/>
    <cellStyle name="EYSubTotal 11 2 4" xfId="880" xr:uid="{00000000-0005-0000-0000-00005E040000}"/>
    <cellStyle name="EYSubTotal 11 2 5" xfId="881" xr:uid="{00000000-0005-0000-0000-00005F040000}"/>
    <cellStyle name="EYSubTotal 11 2 6" xfId="882" xr:uid="{00000000-0005-0000-0000-000060040000}"/>
    <cellStyle name="EYSubTotal 11 3" xfId="883" xr:uid="{00000000-0005-0000-0000-000061040000}"/>
    <cellStyle name="EYSubTotal 11 3 2" xfId="884" xr:uid="{00000000-0005-0000-0000-000062040000}"/>
    <cellStyle name="EYSubTotal 11 4" xfId="885" xr:uid="{00000000-0005-0000-0000-000063040000}"/>
    <cellStyle name="EYSubTotal 11 5" xfId="886" xr:uid="{00000000-0005-0000-0000-000064040000}"/>
    <cellStyle name="EYSubTotal 11 6" xfId="887" xr:uid="{00000000-0005-0000-0000-000065040000}"/>
    <cellStyle name="EYSubTotal 11 7" xfId="888" xr:uid="{00000000-0005-0000-0000-000066040000}"/>
    <cellStyle name="EYSubTotal 12" xfId="889" xr:uid="{00000000-0005-0000-0000-000067040000}"/>
    <cellStyle name="EYSubTotal 12 2" xfId="890" xr:uid="{00000000-0005-0000-0000-000068040000}"/>
    <cellStyle name="EYSubTotal 12 2 2" xfId="891" xr:uid="{00000000-0005-0000-0000-000069040000}"/>
    <cellStyle name="EYSubTotal 12 2 3" xfId="892" xr:uid="{00000000-0005-0000-0000-00006A040000}"/>
    <cellStyle name="EYSubTotal 12 2 4" xfId="893" xr:uid="{00000000-0005-0000-0000-00006B040000}"/>
    <cellStyle name="EYSubTotal 12 2 5" xfId="894" xr:uid="{00000000-0005-0000-0000-00006C040000}"/>
    <cellStyle name="EYSubTotal 12 2 6" xfId="895" xr:uid="{00000000-0005-0000-0000-00006D040000}"/>
    <cellStyle name="EYSubTotal 12 3" xfId="896" xr:uid="{00000000-0005-0000-0000-00006E040000}"/>
    <cellStyle name="EYSubTotal 12 3 2" xfId="897" xr:uid="{00000000-0005-0000-0000-00006F040000}"/>
    <cellStyle name="EYSubTotal 12 4" xfId="898" xr:uid="{00000000-0005-0000-0000-000070040000}"/>
    <cellStyle name="EYSubTotal 12 5" xfId="899" xr:uid="{00000000-0005-0000-0000-000071040000}"/>
    <cellStyle name="EYSubTotal 12 6" xfId="900" xr:uid="{00000000-0005-0000-0000-000072040000}"/>
    <cellStyle name="EYSubTotal 12 7" xfId="901" xr:uid="{00000000-0005-0000-0000-000073040000}"/>
    <cellStyle name="EYSubTotal 13" xfId="902" xr:uid="{00000000-0005-0000-0000-000074040000}"/>
    <cellStyle name="EYSubTotal 13 2" xfId="903" xr:uid="{00000000-0005-0000-0000-000075040000}"/>
    <cellStyle name="EYSubTotal 13 3" xfId="904" xr:uid="{00000000-0005-0000-0000-000076040000}"/>
    <cellStyle name="EYSubTotal 13 4" xfId="905" xr:uid="{00000000-0005-0000-0000-000077040000}"/>
    <cellStyle name="EYSubTotal 13 5" xfId="906" xr:uid="{00000000-0005-0000-0000-000078040000}"/>
    <cellStyle name="EYSubTotal 13 6" xfId="907" xr:uid="{00000000-0005-0000-0000-000079040000}"/>
    <cellStyle name="EYSubTotal 14" xfId="908" xr:uid="{00000000-0005-0000-0000-00007A040000}"/>
    <cellStyle name="EYSubTotal 14 2" xfId="909" xr:uid="{00000000-0005-0000-0000-00007B040000}"/>
    <cellStyle name="EYSubTotal 15" xfId="910" xr:uid="{00000000-0005-0000-0000-00007C040000}"/>
    <cellStyle name="EYSubTotal 16" xfId="911" xr:uid="{00000000-0005-0000-0000-00007D040000}"/>
    <cellStyle name="EYSubTotal 17" xfId="912" xr:uid="{00000000-0005-0000-0000-00007E040000}"/>
    <cellStyle name="EYSubTotal 18" xfId="913" xr:uid="{00000000-0005-0000-0000-00007F040000}"/>
    <cellStyle name="EYSubTotal 19" xfId="914" xr:uid="{00000000-0005-0000-0000-000080040000}"/>
    <cellStyle name="EYSubTotal 2" xfId="915" xr:uid="{00000000-0005-0000-0000-000081040000}"/>
    <cellStyle name="EYSubTotal 2 10" xfId="916" xr:uid="{00000000-0005-0000-0000-000082040000}"/>
    <cellStyle name="EYSubTotal 2 10 2" xfId="917" xr:uid="{00000000-0005-0000-0000-000083040000}"/>
    <cellStyle name="EYSubTotal 2 10 2 2" xfId="918" xr:uid="{00000000-0005-0000-0000-000084040000}"/>
    <cellStyle name="EYSubTotal 2 10 2 3" xfId="919" xr:uid="{00000000-0005-0000-0000-000085040000}"/>
    <cellStyle name="EYSubTotal 2 10 2 4" xfId="920" xr:uid="{00000000-0005-0000-0000-000086040000}"/>
    <cellStyle name="EYSubTotal 2 10 2 5" xfId="921" xr:uid="{00000000-0005-0000-0000-000087040000}"/>
    <cellStyle name="EYSubTotal 2 10 2 6" xfId="922" xr:uid="{00000000-0005-0000-0000-000088040000}"/>
    <cellStyle name="EYSubTotal 2 10 3" xfId="923" xr:uid="{00000000-0005-0000-0000-000089040000}"/>
    <cellStyle name="EYSubTotal 2 10 3 2" xfId="924" xr:uid="{00000000-0005-0000-0000-00008A040000}"/>
    <cellStyle name="EYSubTotal 2 10 4" xfId="925" xr:uid="{00000000-0005-0000-0000-00008B040000}"/>
    <cellStyle name="EYSubTotal 2 10 5" xfId="926" xr:uid="{00000000-0005-0000-0000-00008C040000}"/>
    <cellStyle name="EYSubTotal 2 10 6" xfId="927" xr:uid="{00000000-0005-0000-0000-00008D040000}"/>
    <cellStyle name="EYSubTotal 2 10 7" xfId="928" xr:uid="{00000000-0005-0000-0000-00008E040000}"/>
    <cellStyle name="EYSubTotal 2 11" xfId="929" xr:uid="{00000000-0005-0000-0000-00008F040000}"/>
    <cellStyle name="EYSubTotal 2 11 2" xfId="930" xr:uid="{00000000-0005-0000-0000-000090040000}"/>
    <cellStyle name="EYSubTotal 2 11 3" xfId="931" xr:uid="{00000000-0005-0000-0000-000091040000}"/>
    <cellStyle name="EYSubTotal 2 11 4" xfId="932" xr:uid="{00000000-0005-0000-0000-000092040000}"/>
    <cellStyle name="EYSubTotal 2 11 5" xfId="933" xr:uid="{00000000-0005-0000-0000-000093040000}"/>
    <cellStyle name="EYSubTotal 2 11 6" xfId="934" xr:uid="{00000000-0005-0000-0000-000094040000}"/>
    <cellStyle name="EYSubTotal 2 12" xfId="935" xr:uid="{00000000-0005-0000-0000-000095040000}"/>
    <cellStyle name="EYSubTotal 2 12 2" xfId="936" xr:uid="{00000000-0005-0000-0000-000096040000}"/>
    <cellStyle name="EYSubTotal 2 13" xfId="937" xr:uid="{00000000-0005-0000-0000-000097040000}"/>
    <cellStyle name="EYSubTotal 2 14" xfId="938" xr:uid="{00000000-0005-0000-0000-000098040000}"/>
    <cellStyle name="EYSubTotal 2 15" xfId="939" xr:uid="{00000000-0005-0000-0000-000099040000}"/>
    <cellStyle name="EYSubTotal 2 16" xfId="940" xr:uid="{00000000-0005-0000-0000-00009A040000}"/>
    <cellStyle name="EYSubTotal 2 17" xfId="941" xr:uid="{00000000-0005-0000-0000-00009B040000}"/>
    <cellStyle name="EYSubTotal 2 2" xfId="942" xr:uid="{00000000-0005-0000-0000-00009C040000}"/>
    <cellStyle name="EYSubTotal 2 2 10" xfId="943" xr:uid="{00000000-0005-0000-0000-00009D040000}"/>
    <cellStyle name="EYSubTotal 2 2 10 2" xfId="944" xr:uid="{00000000-0005-0000-0000-00009E040000}"/>
    <cellStyle name="EYSubTotal 2 2 11" xfId="945" xr:uid="{00000000-0005-0000-0000-00009F040000}"/>
    <cellStyle name="EYSubTotal 2 2 12" xfId="946" xr:uid="{00000000-0005-0000-0000-0000A0040000}"/>
    <cellStyle name="EYSubTotal 2 2 13" xfId="947" xr:uid="{00000000-0005-0000-0000-0000A1040000}"/>
    <cellStyle name="EYSubTotal 2 2 14" xfId="948" xr:uid="{00000000-0005-0000-0000-0000A2040000}"/>
    <cellStyle name="EYSubTotal 2 2 2" xfId="949" xr:uid="{00000000-0005-0000-0000-0000A3040000}"/>
    <cellStyle name="EYSubTotal 2 2 2 2" xfId="950" xr:uid="{00000000-0005-0000-0000-0000A4040000}"/>
    <cellStyle name="EYSubTotal 2 2 2 2 2" xfId="951" xr:uid="{00000000-0005-0000-0000-0000A5040000}"/>
    <cellStyle name="EYSubTotal 2 2 2 2 2 2" xfId="952" xr:uid="{00000000-0005-0000-0000-0000A6040000}"/>
    <cellStyle name="EYSubTotal 2 2 2 2 2 3" xfId="953" xr:uid="{00000000-0005-0000-0000-0000A7040000}"/>
    <cellStyle name="EYSubTotal 2 2 2 2 2 4" xfId="954" xr:uid="{00000000-0005-0000-0000-0000A8040000}"/>
    <cellStyle name="EYSubTotal 2 2 2 2 2 5" xfId="955" xr:uid="{00000000-0005-0000-0000-0000A9040000}"/>
    <cellStyle name="EYSubTotal 2 2 2 2 2 6" xfId="956" xr:uid="{00000000-0005-0000-0000-0000AA040000}"/>
    <cellStyle name="EYSubTotal 2 2 2 2 3" xfId="957" xr:uid="{00000000-0005-0000-0000-0000AB040000}"/>
    <cellStyle name="EYSubTotal 2 2 2 2 3 2" xfId="958" xr:uid="{00000000-0005-0000-0000-0000AC040000}"/>
    <cellStyle name="EYSubTotal 2 2 2 2 4" xfId="959" xr:uid="{00000000-0005-0000-0000-0000AD040000}"/>
    <cellStyle name="EYSubTotal 2 2 2 2 5" xfId="960" xr:uid="{00000000-0005-0000-0000-0000AE040000}"/>
    <cellStyle name="EYSubTotal 2 2 2 2 6" xfId="961" xr:uid="{00000000-0005-0000-0000-0000AF040000}"/>
    <cellStyle name="EYSubTotal 2 2 2 2 7" xfId="962" xr:uid="{00000000-0005-0000-0000-0000B0040000}"/>
    <cellStyle name="EYSubTotal 2 2 2 3" xfId="963" xr:uid="{00000000-0005-0000-0000-0000B1040000}"/>
    <cellStyle name="EYSubTotal 2 2 2 3 2" xfId="964" xr:uid="{00000000-0005-0000-0000-0000B2040000}"/>
    <cellStyle name="EYSubTotal 2 2 2 3 3" xfId="965" xr:uid="{00000000-0005-0000-0000-0000B3040000}"/>
    <cellStyle name="EYSubTotal 2 2 2 3 4" xfId="966" xr:uid="{00000000-0005-0000-0000-0000B4040000}"/>
    <cellStyle name="EYSubTotal 2 2 2 3 5" xfId="967" xr:uid="{00000000-0005-0000-0000-0000B5040000}"/>
    <cellStyle name="EYSubTotal 2 2 2 3 6" xfId="968" xr:uid="{00000000-0005-0000-0000-0000B6040000}"/>
    <cellStyle name="EYSubTotal 2 2 2 4" xfId="969" xr:uid="{00000000-0005-0000-0000-0000B7040000}"/>
    <cellStyle name="EYSubTotal 2 2 2 4 2" xfId="970" xr:uid="{00000000-0005-0000-0000-0000B8040000}"/>
    <cellStyle name="EYSubTotal 2 2 2 5" xfId="971" xr:uid="{00000000-0005-0000-0000-0000B9040000}"/>
    <cellStyle name="EYSubTotal 2 2 2 6" xfId="972" xr:uid="{00000000-0005-0000-0000-0000BA040000}"/>
    <cellStyle name="EYSubTotal 2 2 2 7" xfId="973" xr:uid="{00000000-0005-0000-0000-0000BB040000}"/>
    <cellStyle name="EYSubTotal 2 2 2 8" xfId="974" xr:uid="{00000000-0005-0000-0000-0000BC040000}"/>
    <cellStyle name="EYSubTotal 2 2 2_Subsidy" xfId="975" xr:uid="{00000000-0005-0000-0000-0000BD040000}"/>
    <cellStyle name="EYSubTotal 2 2 3" xfId="976" xr:uid="{00000000-0005-0000-0000-0000BE040000}"/>
    <cellStyle name="EYSubTotal 2 2 3 2" xfId="977" xr:uid="{00000000-0005-0000-0000-0000BF040000}"/>
    <cellStyle name="EYSubTotal 2 2 3 2 2" xfId="978" xr:uid="{00000000-0005-0000-0000-0000C0040000}"/>
    <cellStyle name="EYSubTotal 2 2 3 2 3" xfId="979" xr:uid="{00000000-0005-0000-0000-0000C1040000}"/>
    <cellStyle name="EYSubTotal 2 2 3 2 4" xfId="980" xr:uid="{00000000-0005-0000-0000-0000C2040000}"/>
    <cellStyle name="EYSubTotal 2 2 3 2 5" xfId="981" xr:uid="{00000000-0005-0000-0000-0000C3040000}"/>
    <cellStyle name="EYSubTotal 2 2 3 2 6" xfId="982" xr:uid="{00000000-0005-0000-0000-0000C4040000}"/>
    <cellStyle name="EYSubTotal 2 2 3 3" xfId="983" xr:uid="{00000000-0005-0000-0000-0000C5040000}"/>
    <cellStyle name="EYSubTotal 2 2 3 3 2" xfId="984" xr:uid="{00000000-0005-0000-0000-0000C6040000}"/>
    <cellStyle name="EYSubTotal 2 2 3 4" xfId="985" xr:uid="{00000000-0005-0000-0000-0000C7040000}"/>
    <cellStyle name="EYSubTotal 2 2 3 5" xfId="986" xr:uid="{00000000-0005-0000-0000-0000C8040000}"/>
    <cellStyle name="EYSubTotal 2 2 3 6" xfId="987" xr:uid="{00000000-0005-0000-0000-0000C9040000}"/>
    <cellStyle name="EYSubTotal 2 2 3 7" xfId="988" xr:uid="{00000000-0005-0000-0000-0000CA040000}"/>
    <cellStyle name="EYSubTotal 2 2 4" xfId="989" xr:uid="{00000000-0005-0000-0000-0000CB040000}"/>
    <cellStyle name="EYSubTotal 2 2 4 2" xfId="990" xr:uid="{00000000-0005-0000-0000-0000CC040000}"/>
    <cellStyle name="EYSubTotal 2 2 4 2 2" xfId="991" xr:uid="{00000000-0005-0000-0000-0000CD040000}"/>
    <cellStyle name="EYSubTotal 2 2 4 2 3" xfId="992" xr:uid="{00000000-0005-0000-0000-0000CE040000}"/>
    <cellStyle name="EYSubTotal 2 2 4 2 4" xfId="993" xr:uid="{00000000-0005-0000-0000-0000CF040000}"/>
    <cellStyle name="EYSubTotal 2 2 4 2 5" xfId="994" xr:uid="{00000000-0005-0000-0000-0000D0040000}"/>
    <cellStyle name="EYSubTotal 2 2 4 2 6" xfId="995" xr:uid="{00000000-0005-0000-0000-0000D1040000}"/>
    <cellStyle name="EYSubTotal 2 2 4 3" xfId="996" xr:uid="{00000000-0005-0000-0000-0000D2040000}"/>
    <cellStyle name="EYSubTotal 2 2 4 3 2" xfId="997" xr:uid="{00000000-0005-0000-0000-0000D3040000}"/>
    <cellStyle name="EYSubTotal 2 2 4 4" xfId="998" xr:uid="{00000000-0005-0000-0000-0000D4040000}"/>
    <cellStyle name="EYSubTotal 2 2 4 5" xfId="999" xr:uid="{00000000-0005-0000-0000-0000D5040000}"/>
    <cellStyle name="EYSubTotal 2 2 4 6" xfId="1000" xr:uid="{00000000-0005-0000-0000-0000D6040000}"/>
    <cellStyle name="EYSubTotal 2 2 4 7" xfId="1001" xr:uid="{00000000-0005-0000-0000-0000D7040000}"/>
    <cellStyle name="EYSubTotal 2 2 5" xfId="1002" xr:uid="{00000000-0005-0000-0000-0000D8040000}"/>
    <cellStyle name="EYSubTotal 2 2 5 2" xfId="1003" xr:uid="{00000000-0005-0000-0000-0000D9040000}"/>
    <cellStyle name="EYSubTotal 2 2 5 2 2" xfId="1004" xr:uid="{00000000-0005-0000-0000-0000DA040000}"/>
    <cellStyle name="EYSubTotal 2 2 5 2 3" xfId="1005" xr:uid="{00000000-0005-0000-0000-0000DB040000}"/>
    <cellStyle name="EYSubTotal 2 2 5 2 4" xfId="1006" xr:uid="{00000000-0005-0000-0000-0000DC040000}"/>
    <cellStyle name="EYSubTotal 2 2 5 2 5" xfId="1007" xr:uid="{00000000-0005-0000-0000-0000DD040000}"/>
    <cellStyle name="EYSubTotal 2 2 5 2 6" xfId="1008" xr:uid="{00000000-0005-0000-0000-0000DE040000}"/>
    <cellStyle name="EYSubTotal 2 2 5 3" xfId="1009" xr:uid="{00000000-0005-0000-0000-0000DF040000}"/>
    <cellStyle name="EYSubTotal 2 2 5 3 2" xfId="1010" xr:uid="{00000000-0005-0000-0000-0000E0040000}"/>
    <cellStyle name="EYSubTotal 2 2 5 4" xfId="1011" xr:uid="{00000000-0005-0000-0000-0000E1040000}"/>
    <cellStyle name="EYSubTotal 2 2 5 5" xfId="1012" xr:uid="{00000000-0005-0000-0000-0000E2040000}"/>
    <cellStyle name="EYSubTotal 2 2 5 6" xfId="1013" xr:uid="{00000000-0005-0000-0000-0000E3040000}"/>
    <cellStyle name="EYSubTotal 2 2 5 7" xfId="1014" xr:uid="{00000000-0005-0000-0000-0000E4040000}"/>
    <cellStyle name="EYSubTotal 2 2 6" xfId="1015" xr:uid="{00000000-0005-0000-0000-0000E5040000}"/>
    <cellStyle name="EYSubTotal 2 2 6 2" xfId="1016" xr:uid="{00000000-0005-0000-0000-0000E6040000}"/>
    <cellStyle name="EYSubTotal 2 2 6 2 2" xfId="1017" xr:uid="{00000000-0005-0000-0000-0000E7040000}"/>
    <cellStyle name="EYSubTotal 2 2 6 2 3" xfId="1018" xr:uid="{00000000-0005-0000-0000-0000E8040000}"/>
    <cellStyle name="EYSubTotal 2 2 6 2 4" xfId="1019" xr:uid="{00000000-0005-0000-0000-0000E9040000}"/>
    <cellStyle name="EYSubTotal 2 2 6 2 5" xfId="1020" xr:uid="{00000000-0005-0000-0000-0000EA040000}"/>
    <cellStyle name="EYSubTotal 2 2 6 2 6" xfId="1021" xr:uid="{00000000-0005-0000-0000-0000EB040000}"/>
    <cellStyle name="EYSubTotal 2 2 6 3" xfId="1022" xr:uid="{00000000-0005-0000-0000-0000EC040000}"/>
    <cellStyle name="EYSubTotal 2 2 6 3 2" xfId="1023" xr:uid="{00000000-0005-0000-0000-0000ED040000}"/>
    <cellStyle name="EYSubTotal 2 2 6 4" xfId="1024" xr:uid="{00000000-0005-0000-0000-0000EE040000}"/>
    <cellStyle name="EYSubTotal 2 2 6 5" xfId="1025" xr:uid="{00000000-0005-0000-0000-0000EF040000}"/>
    <cellStyle name="EYSubTotal 2 2 6 6" xfId="1026" xr:uid="{00000000-0005-0000-0000-0000F0040000}"/>
    <cellStyle name="EYSubTotal 2 2 6 7" xfId="1027" xr:uid="{00000000-0005-0000-0000-0000F1040000}"/>
    <cellStyle name="EYSubTotal 2 2 7" xfId="1028" xr:uid="{00000000-0005-0000-0000-0000F2040000}"/>
    <cellStyle name="EYSubTotal 2 2 7 2" xfId="1029" xr:uid="{00000000-0005-0000-0000-0000F3040000}"/>
    <cellStyle name="EYSubTotal 2 2 7 2 2" xfId="1030" xr:uid="{00000000-0005-0000-0000-0000F4040000}"/>
    <cellStyle name="EYSubTotal 2 2 7 2 3" xfId="1031" xr:uid="{00000000-0005-0000-0000-0000F5040000}"/>
    <cellStyle name="EYSubTotal 2 2 7 2 4" xfId="1032" xr:uid="{00000000-0005-0000-0000-0000F6040000}"/>
    <cellStyle name="EYSubTotal 2 2 7 2 5" xfId="1033" xr:uid="{00000000-0005-0000-0000-0000F7040000}"/>
    <cellStyle name="EYSubTotal 2 2 7 2 6" xfId="1034" xr:uid="{00000000-0005-0000-0000-0000F8040000}"/>
    <cellStyle name="EYSubTotal 2 2 7 3" xfId="1035" xr:uid="{00000000-0005-0000-0000-0000F9040000}"/>
    <cellStyle name="EYSubTotal 2 2 7 3 2" xfId="1036" xr:uid="{00000000-0005-0000-0000-0000FA040000}"/>
    <cellStyle name="EYSubTotal 2 2 7 4" xfId="1037" xr:uid="{00000000-0005-0000-0000-0000FB040000}"/>
    <cellStyle name="EYSubTotal 2 2 7 5" xfId="1038" xr:uid="{00000000-0005-0000-0000-0000FC040000}"/>
    <cellStyle name="EYSubTotal 2 2 7 6" xfId="1039" xr:uid="{00000000-0005-0000-0000-0000FD040000}"/>
    <cellStyle name="EYSubTotal 2 2 7 7" xfId="1040" xr:uid="{00000000-0005-0000-0000-0000FE040000}"/>
    <cellStyle name="EYSubTotal 2 2 8" xfId="1041" xr:uid="{00000000-0005-0000-0000-0000FF040000}"/>
    <cellStyle name="EYSubTotal 2 2 8 2" xfId="1042" xr:uid="{00000000-0005-0000-0000-000000050000}"/>
    <cellStyle name="EYSubTotal 2 2 8 2 2" xfId="1043" xr:uid="{00000000-0005-0000-0000-000001050000}"/>
    <cellStyle name="EYSubTotal 2 2 8 2 3" xfId="1044" xr:uid="{00000000-0005-0000-0000-000002050000}"/>
    <cellStyle name="EYSubTotal 2 2 8 2 4" xfId="1045" xr:uid="{00000000-0005-0000-0000-000003050000}"/>
    <cellStyle name="EYSubTotal 2 2 8 2 5" xfId="1046" xr:uid="{00000000-0005-0000-0000-000004050000}"/>
    <cellStyle name="EYSubTotal 2 2 8 2 6" xfId="1047" xr:uid="{00000000-0005-0000-0000-000005050000}"/>
    <cellStyle name="EYSubTotal 2 2 8 3" xfId="1048" xr:uid="{00000000-0005-0000-0000-000006050000}"/>
    <cellStyle name="EYSubTotal 2 2 8 3 2" xfId="1049" xr:uid="{00000000-0005-0000-0000-000007050000}"/>
    <cellStyle name="EYSubTotal 2 2 8 4" xfId="1050" xr:uid="{00000000-0005-0000-0000-000008050000}"/>
    <cellStyle name="EYSubTotal 2 2 8 5" xfId="1051" xr:uid="{00000000-0005-0000-0000-000009050000}"/>
    <cellStyle name="EYSubTotal 2 2 8 6" xfId="1052" xr:uid="{00000000-0005-0000-0000-00000A050000}"/>
    <cellStyle name="EYSubTotal 2 2 8 7" xfId="1053" xr:uid="{00000000-0005-0000-0000-00000B050000}"/>
    <cellStyle name="EYSubTotal 2 2 9" xfId="1054" xr:uid="{00000000-0005-0000-0000-00000C050000}"/>
    <cellStyle name="EYSubTotal 2 2 9 2" xfId="1055" xr:uid="{00000000-0005-0000-0000-00000D050000}"/>
    <cellStyle name="EYSubTotal 2 2 9 3" xfId="1056" xr:uid="{00000000-0005-0000-0000-00000E050000}"/>
    <cellStyle name="EYSubTotal 2 2 9 4" xfId="1057" xr:uid="{00000000-0005-0000-0000-00000F050000}"/>
    <cellStyle name="EYSubTotal 2 2 9 5" xfId="1058" xr:uid="{00000000-0005-0000-0000-000010050000}"/>
    <cellStyle name="EYSubTotal 2 2 9 6" xfId="1059" xr:uid="{00000000-0005-0000-0000-000011050000}"/>
    <cellStyle name="EYSubTotal 2 2_Subsidy" xfId="1060" xr:uid="{00000000-0005-0000-0000-000012050000}"/>
    <cellStyle name="EYSubTotal 2 3" xfId="1061" xr:uid="{00000000-0005-0000-0000-000013050000}"/>
    <cellStyle name="EYSubTotal 2 3 10" xfId="1062" xr:uid="{00000000-0005-0000-0000-000014050000}"/>
    <cellStyle name="EYSubTotal 2 3 10 2" xfId="1063" xr:uid="{00000000-0005-0000-0000-000015050000}"/>
    <cellStyle name="EYSubTotal 2 3 11" xfId="1064" xr:uid="{00000000-0005-0000-0000-000016050000}"/>
    <cellStyle name="EYSubTotal 2 3 12" xfId="1065" xr:uid="{00000000-0005-0000-0000-000017050000}"/>
    <cellStyle name="EYSubTotal 2 3 13" xfId="1066" xr:uid="{00000000-0005-0000-0000-000018050000}"/>
    <cellStyle name="EYSubTotal 2 3 14" xfId="1067" xr:uid="{00000000-0005-0000-0000-000019050000}"/>
    <cellStyle name="EYSubTotal 2 3 2" xfId="1068" xr:uid="{00000000-0005-0000-0000-00001A050000}"/>
    <cellStyle name="EYSubTotal 2 3 2 2" xfId="1069" xr:uid="{00000000-0005-0000-0000-00001B050000}"/>
    <cellStyle name="EYSubTotal 2 3 2 2 2" xfId="1070" xr:uid="{00000000-0005-0000-0000-00001C050000}"/>
    <cellStyle name="EYSubTotal 2 3 2 2 2 2" xfId="1071" xr:uid="{00000000-0005-0000-0000-00001D050000}"/>
    <cellStyle name="EYSubTotal 2 3 2 2 2 3" xfId="1072" xr:uid="{00000000-0005-0000-0000-00001E050000}"/>
    <cellStyle name="EYSubTotal 2 3 2 2 2 4" xfId="1073" xr:uid="{00000000-0005-0000-0000-00001F050000}"/>
    <cellStyle name="EYSubTotal 2 3 2 2 2 5" xfId="1074" xr:uid="{00000000-0005-0000-0000-000020050000}"/>
    <cellStyle name="EYSubTotal 2 3 2 2 2 6" xfId="1075" xr:uid="{00000000-0005-0000-0000-000021050000}"/>
    <cellStyle name="EYSubTotal 2 3 2 2 3" xfId="1076" xr:uid="{00000000-0005-0000-0000-000022050000}"/>
    <cellStyle name="EYSubTotal 2 3 2 2 3 2" xfId="1077" xr:uid="{00000000-0005-0000-0000-000023050000}"/>
    <cellStyle name="EYSubTotal 2 3 2 2 4" xfId="1078" xr:uid="{00000000-0005-0000-0000-000024050000}"/>
    <cellStyle name="EYSubTotal 2 3 2 2 5" xfId="1079" xr:uid="{00000000-0005-0000-0000-000025050000}"/>
    <cellStyle name="EYSubTotal 2 3 2 2 6" xfId="1080" xr:uid="{00000000-0005-0000-0000-000026050000}"/>
    <cellStyle name="EYSubTotal 2 3 2 2 7" xfId="1081" xr:uid="{00000000-0005-0000-0000-000027050000}"/>
    <cellStyle name="EYSubTotal 2 3 2 3" xfId="1082" xr:uid="{00000000-0005-0000-0000-000028050000}"/>
    <cellStyle name="EYSubTotal 2 3 2 3 2" xfId="1083" xr:uid="{00000000-0005-0000-0000-000029050000}"/>
    <cellStyle name="EYSubTotal 2 3 2 3 3" xfId="1084" xr:uid="{00000000-0005-0000-0000-00002A050000}"/>
    <cellStyle name="EYSubTotal 2 3 2 3 4" xfId="1085" xr:uid="{00000000-0005-0000-0000-00002B050000}"/>
    <cellStyle name="EYSubTotal 2 3 2 3 5" xfId="1086" xr:uid="{00000000-0005-0000-0000-00002C050000}"/>
    <cellStyle name="EYSubTotal 2 3 2 3 6" xfId="1087" xr:uid="{00000000-0005-0000-0000-00002D050000}"/>
    <cellStyle name="EYSubTotal 2 3 2 4" xfId="1088" xr:uid="{00000000-0005-0000-0000-00002E050000}"/>
    <cellStyle name="EYSubTotal 2 3 2 4 2" xfId="1089" xr:uid="{00000000-0005-0000-0000-00002F050000}"/>
    <cellStyle name="EYSubTotal 2 3 2 5" xfId="1090" xr:uid="{00000000-0005-0000-0000-000030050000}"/>
    <cellStyle name="EYSubTotal 2 3 2 6" xfId="1091" xr:uid="{00000000-0005-0000-0000-000031050000}"/>
    <cellStyle name="EYSubTotal 2 3 2 7" xfId="1092" xr:uid="{00000000-0005-0000-0000-000032050000}"/>
    <cellStyle name="EYSubTotal 2 3 2 8" xfId="1093" xr:uid="{00000000-0005-0000-0000-000033050000}"/>
    <cellStyle name="EYSubTotal 2 3 2_Subsidy" xfId="1094" xr:uid="{00000000-0005-0000-0000-000034050000}"/>
    <cellStyle name="EYSubTotal 2 3 3" xfId="1095" xr:uid="{00000000-0005-0000-0000-000035050000}"/>
    <cellStyle name="EYSubTotal 2 3 3 2" xfId="1096" xr:uid="{00000000-0005-0000-0000-000036050000}"/>
    <cellStyle name="EYSubTotal 2 3 3 2 2" xfId="1097" xr:uid="{00000000-0005-0000-0000-000037050000}"/>
    <cellStyle name="EYSubTotal 2 3 3 2 3" xfId="1098" xr:uid="{00000000-0005-0000-0000-000038050000}"/>
    <cellStyle name="EYSubTotal 2 3 3 2 4" xfId="1099" xr:uid="{00000000-0005-0000-0000-000039050000}"/>
    <cellStyle name="EYSubTotal 2 3 3 2 5" xfId="1100" xr:uid="{00000000-0005-0000-0000-00003A050000}"/>
    <cellStyle name="EYSubTotal 2 3 3 2 6" xfId="1101" xr:uid="{00000000-0005-0000-0000-00003B050000}"/>
    <cellStyle name="EYSubTotal 2 3 3 3" xfId="1102" xr:uid="{00000000-0005-0000-0000-00003C050000}"/>
    <cellStyle name="EYSubTotal 2 3 3 3 2" xfId="1103" xr:uid="{00000000-0005-0000-0000-00003D050000}"/>
    <cellStyle name="EYSubTotal 2 3 3 4" xfId="1104" xr:uid="{00000000-0005-0000-0000-00003E050000}"/>
    <cellStyle name="EYSubTotal 2 3 3 5" xfId="1105" xr:uid="{00000000-0005-0000-0000-00003F050000}"/>
    <cellStyle name="EYSubTotal 2 3 3 6" xfId="1106" xr:uid="{00000000-0005-0000-0000-000040050000}"/>
    <cellStyle name="EYSubTotal 2 3 3 7" xfId="1107" xr:uid="{00000000-0005-0000-0000-000041050000}"/>
    <cellStyle name="EYSubTotal 2 3 4" xfId="1108" xr:uid="{00000000-0005-0000-0000-000042050000}"/>
    <cellStyle name="EYSubTotal 2 3 4 2" xfId="1109" xr:uid="{00000000-0005-0000-0000-000043050000}"/>
    <cellStyle name="EYSubTotal 2 3 4 2 2" xfId="1110" xr:uid="{00000000-0005-0000-0000-000044050000}"/>
    <cellStyle name="EYSubTotal 2 3 4 2 3" xfId="1111" xr:uid="{00000000-0005-0000-0000-000045050000}"/>
    <cellStyle name="EYSubTotal 2 3 4 2 4" xfId="1112" xr:uid="{00000000-0005-0000-0000-000046050000}"/>
    <cellStyle name="EYSubTotal 2 3 4 2 5" xfId="1113" xr:uid="{00000000-0005-0000-0000-000047050000}"/>
    <cellStyle name="EYSubTotal 2 3 4 2 6" xfId="1114" xr:uid="{00000000-0005-0000-0000-000048050000}"/>
    <cellStyle name="EYSubTotal 2 3 4 3" xfId="1115" xr:uid="{00000000-0005-0000-0000-000049050000}"/>
    <cellStyle name="EYSubTotal 2 3 4 3 2" xfId="1116" xr:uid="{00000000-0005-0000-0000-00004A050000}"/>
    <cellStyle name="EYSubTotal 2 3 4 4" xfId="1117" xr:uid="{00000000-0005-0000-0000-00004B050000}"/>
    <cellStyle name="EYSubTotal 2 3 4 5" xfId="1118" xr:uid="{00000000-0005-0000-0000-00004C050000}"/>
    <cellStyle name="EYSubTotal 2 3 4 6" xfId="1119" xr:uid="{00000000-0005-0000-0000-00004D050000}"/>
    <cellStyle name="EYSubTotal 2 3 4 7" xfId="1120" xr:uid="{00000000-0005-0000-0000-00004E050000}"/>
    <cellStyle name="EYSubTotal 2 3 5" xfId="1121" xr:uid="{00000000-0005-0000-0000-00004F050000}"/>
    <cellStyle name="EYSubTotal 2 3 5 2" xfId="1122" xr:uid="{00000000-0005-0000-0000-000050050000}"/>
    <cellStyle name="EYSubTotal 2 3 5 2 2" xfId="1123" xr:uid="{00000000-0005-0000-0000-000051050000}"/>
    <cellStyle name="EYSubTotal 2 3 5 2 3" xfId="1124" xr:uid="{00000000-0005-0000-0000-000052050000}"/>
    <cellStyle name="EYSubTotal 2 3 5 2 4" xfId="1125" xr:uid="{00000000-0005-0000-0000-000053050000}"/>
    <cellStyle name="EYSubTotal 2 3 5 2 5" xfId="1126" xr:uid="{00000000-0005-0000-0000-000054050000}"/>
    <cellStyle name="EYSubTotal 2 3 5 2 6" xfId="1127" xr:uid="{00000000-0005-0000-0000-000055050000}"/>
    <cellStyle name="EYSubTotal 2 3 5 3" xfId="1128" xr:uid="{00000000-0005-0000-0000-000056050000}"/>
    <cellStyle name="EYSubTotal 2 3 5 3 2" xfId="1129" xr:uid="{00000000-0005-0000-0000-000057050000}"/>
    <cellStyle name="EYSubTotal 2 3 5 4" xfId="1130" xr:uid="{00000000-0005-0000-0000-000058050000}"/>
    <cellStyle name="EYSubTotal 2 3 5 5" xfId="1131" xr:uid="{00000000-0005-0000-0000-000059050000}"/>
    <cellStyle name="EYSubTotal 2 3 5 6" xfId="1132" xr:uid="{00000000-0005-0000-0000-00005A050000}"/>
    <cellStyle name="EYSubTotal 2 3 5 7" xfId="1133" xr:uid="{00000000-0005-0000-0000-00005B050000}"/>
    <cellStyle name="EYSubTotal 2 3 6" xfId="1134" xr:uid="{00000000-0005-0000-0000-00005C050000}"/>
    <cellStyle name="EYSubTotal 2 3 6 2" xfId="1135" xr:uid="{00000000-0005-0000-0000-00005D050000}"/>
    <cellStyle name="EYSubTotal 2 3 6 2 2" xfId="1136" xr:uid="{00000000-0005-0000-0000-00005E050000}"/>
    <cellStyle name="EYSubTotal 2 3 6 2 3" xfId="1137" xr:uid="{00000000-0005-0000-0000-00005F050000}"/>
    <cellStyle name="EYSubTotal 2 3 6 2 4" xfId="1138" xr:uid="{00000000-0005-0000-0000-000060050000}"/>
    <cellStyle name="EYSubTotal 2 3 6 2 5" xfId="1139" xr:uid="{00000000-0005-0000-0000-000061050000}"/>
    <cellStyle name="EYSubTotal 2 3 6 2 6" xfId="1140" xr:uid="{00000000-0005-0000-0000-000062050000}"/>
    <cellStyle name="EYSubTotal 2 3 6 3" xfId="1141" xr:uid="{00000000-0005-0000-0000-000063050000}"/>
    <cellStyle name="EYSubTotal 2 3 6 3 2" xfId="1142" xr:uid="{00000000-0005-0000-0000-000064050000}"/>
    <cellStyle name="EYSubTotal 2 3 6 4" xfId="1143" xr:uid="{00000000-0005-0000-0000-000065050000}"/>
    <cellStyle name="EYSubTotal 2 3 6 5" xfId="1144" xr:uid="{00000000-0005-0000-0000-000066050000}"/>
    <cellStyle name="EYSubTotal 2 3 6 6" xfId="1145" xr:uid="{00000000-0005-0000-0000-000067050000}"/>
    <cellStyle name="EYSubTotal 2 3 6 7" xfId="1146" xr:uid="{00000000-0005-0000-0000-000068050000}"/>
    <cellStyle name="EYSubTotal 2 3 7" xfId="1147" xr:uid="{00000000-0005-0000-0000-000069050000}"/>
    <cellStyle name="EYSubTotal 2 3 7 2" xfId="1148" xr:uid="{00000000-0005-0000-0000-00006A050000}"/>
    <cellStyle name="EYSubTotal 2 3 7 2 2" xfId="1149" xr:uid="{00000000-0005-0000-0000-00006B050000}"/>
    <cellStyle name="EYSubTotal 2 3 7 2 3" xfId="1150" xr:uid="{00000000-0005-0000-0000-00006C050000}"/>
    <cellStyle name="EYSubTotal 2 3 7 2 4" xfId="1151" xr:uid="{00000000-0005-0000-0000-00006D050000}"/>
    <cellStyle name="EYSubTotal 2 3 7 2 5" xfId="1152" xr:uid="{00000000-0005-0000-0000-00006E050000}"/>
    <cellStyle name="EYSubTotal 2 3 7 2 6" xfId="1153" xr:uid="{00000000-0005-0000-0000-00006F050000}"/>
    <cellStyle name="EYSubTotal 2 3 7 3" xfId="1154" xr:uid="{00000000-0005-0000-0000-000070050000}"/>
    <cellStyle name="EYSubTotal 2 3 7 3 2" xfId="1155" xr:uid="{00000000-0005-0000-0000-000071050000}"/>
    <cellStyle name="EYSubTotal 2 3 7 4" xfId="1156" xr:uid="{00000000-0005-0000-0000-000072050000}"/>
    <cellStyle name="EYSubTotal 2 3 7 5" xfId="1157" xr:uid="{00000000-0005-0000-0000-000073050000}"/>
    <cellStyle name="EYSubTotal 2 3 7 6" xfId="1158" xr:uid="{00000000-0005-0000-0000-000074050000}"/>
    <cellStyle name="EYSubTotal 2 3 7 7" xfId="1159" xr:uid="{00000000-0005-0000-0000-000075050000}"/>
    <cellStyle name="EYSubTotal 2 3 8" xfId="1160" xr:uid="{00000000-0005-0000-0000-000076050000}"/>
    <cellStyle name="EYSubTotal 2 3 8 2" xfId="1161" xr:uid="{00000000-0005-0000-0000-000077050000}"/>
    <cellStyle name="EYSubTotal 2 3 8 2 2" xfId="1162" xr:uid="{00000000-0005-0000-0000-000078050000}"/>
    <cellStyle name="EYSubTotal 2 3 8 2 3" xfId="1163" xr:uid="{00000000-0005-0000-0000-000079050000}"/>
    <cellStyle name="EYSubTotal 2 3 8 2 4" xfId="1164" xr:uid="{00000000-0005-0000-0000-00007A050000}"/>
    <cellStyle name="EYSubTotal 2 3 8 2 5" xfId="1165" xr:uid="{00000000-0005-0000-0000-00007B050000}"/>
    <cellStyle name="EYSubTotal 2 3 8 2 6" xfId="1166" xr:uid="{00000000-0005-0000-0000-00007C050000}"/>
    <cellStyle name="EYSubTotal 2 3 8 3" xfId="1167" xr:uid="{00000000-0005-0000-0000-00007D050000}"/>
    <cellStyle name="EYSubTotal 2 3 8 3 2" xfId="1168" xr:uid="{00000000-0005-0000-0000-00007E050000}"/>
    <cellStyle name="EYSubTotal 2 3 8 4" xfId="1169" xr:uid="{00000000-0005-0000-0000-00007F050000}"/>
    <cellStyle name="EYSubTotal 2 3 8 5" xfId="1170" xr:uid="{00000000-0005-0000-0000-000080050000}"/>
    <cellStyle name="EYSubTotal 2 3 8 6" xfId="1171" xr:uid="{00000000-0005-0000-0000-000081050000}"/>
    <cellStyle name="EYSubTotal 2 3 8 7" xfId="1172" xr:uid="{00000000-0005-0000-0000-000082050000}"/>
    <cellStyle name="EYSubTotal 2 3 9" xfId="1173" xr:uid="{00000000-0005-0000-0000-000083050000}"/>
    <cellStyle name="EYSubTotal 2 3 9 2" xfId="1174" xr:uid="{00000000-0005-0000-0000-000084050000}"/>
    <cellStyle name="EYSubTotal 2 3 9 3" xfId="1175" xr:uid="{00000000-0005-0000-0000-000085050000}"/>
    <cellStyle name="EYSubTotal 2 3 9 4" xfId="1176" xr:uid="{00000000-0005-0000-0000-000086050000}"/>
    <cellStyle name="EYSubTotal 2 3 9 5" xfId="1177" xr:uid="{00000000-0005-0000-0000-000087050000}"/>
    <cellStyle name="EYSubTotal 2 3 9 6" xfId="1178" xr:uid="{00000000-0005-0000-0000-000088050000}"/>
    <cellStyle name="EYSubTotal 2 3_Subsidy" xfId="1179" xr:uid="{00000000-0005-0000-0000-000089050000}"/>
    <cellStyle name="EYSubTotal 2 4" xfId="1180" xr:uid="{00000000-0005-0000-0000-00008A050000}"/>
    <cellStyle name="EYSubTotal 2 4 2" xfId="1181" xr:uid="{00000000-0005-0000-0000-00008B050000}"/>
    <cellStyle name="EYSubTotal 2 4 2 2" xfId="1182" xr:uid="{00000000-0005-0000-0000-00008C050000}"/>
    <cellStyle name="EYSubTotal 2 4 2 2 2" xfId="1183" xr:uid="{00000000-0005-0000-0000-00008D050000}"/>
    <cellStyle name="EYSubTotal 2 4 2 2 3" xfId="1184" xr:uid="{00000000-0005-0000-0000-00008E050000}"/>
    <cellStyle name="EYSubTotal 2 4 2 2 4" xfId="1185" xr:uid="{00000000-0005-0000-0000-00008F050000}"/>
    <cellStyle name="EYSubTotal 2 4 2 2 5" xfId="1186" xr:uid="{00000000-0005-0000-0000-000090050000}"/>
    <cellStyle name="EYSubTotal 2 4 2 2 6" xfId="1187" xr:uid="{00000000-0005-0000-0000-000091050000}"/>
    <cellStyle name="EYSubTotal 2 4 2 3" xfId="1188" xr:uid="{00000000-0005-0000-0000-000092050000}"/>
    <cellStyle name="EYSubTotal 2 4 2 3 2" xfId="1189" xr:uid="{00000000-0005-0000-0000-000093050000}"/>
    <cellStyle name="EYSubTotal 2 4 2 4" xfId="1190" xr:uid="{00000000-0005-0000-0000-000094050000}"/>
    <cellStyle name="EYSubTotal 2 4 2 5" xfId="1191" xr:uid="{00000000-0005-0000-0000-000095050000}"/>
    <cellStyle name="EYSubTotal 2 4 2 6" xfId="1192" xr:uid="{00000000-0005-0000-0000-000096050000}"/>
    <cellStyle name="EYSubTotal 2 4 2 7" xfId="1193" xr:uid="{00000000-0005-0000-0000-000097050000}"/>
    <cellStyle name="EYSubTotal 2 4 3" xfId="1194" xr:uid="{00000000-0005-0000-0000-000098050000}"/>
    <cellStyle name="EYSubTotal 2 4 3 2" xfId="1195" xr:uid="{00000000-0005-0000-0000-000099050000}"/>
    <cellStyle name="EYSubTotal 2 4 3 3" xfId="1196" xr:uid="{00000000-0005-0000-0000-00009A050000}"/>
    <cellStyle name="EYSubTotal 2 4 3 4" xfId="1197" xr:uid="{00000000-0005-0000-0000-00009B050000}"/>
    <cellStyle name="EYSubTotal 2 4 3 5" xfId="1198" xr:uid="{00000000-0005-0000-0000-00009C050000}"/>
    <cellStyle name="EYSubTotal 2 4 3 6" xfId="1199" xr:uid="{00000000-0005-0000-0000-00009D050000}"/>
    <cellStyle name="EYSubTotal 2 4 4" xfId="1200" xr:uid="{00000000-0005-0000-0000-00009E050000}"/>
    <cellStyle name="EYSubTotal 2 4 4 2" xfId="1201" xr:uid="{00000000-0005-0000-0000-00009F050000}"/>
    <cellStyle name="EYSubTotal 2 4 5" xfId="1202" xr:uid="{00000000-0005-0000-0000-0000A0050000}"/>
    <cellStyle name="EYSubTotal 2 4 6" xfId="1203" xr:uid="{00000000-0005-0000-0000-0000A1050000}"/>
    <cellStyle name="EYSubTotal 2 4 7" xfId="1204" xr:uid="{00000000-0005-0000-0000-0000A2050000}"/>
    <cellStyle name="EYSubTotal 2 4 8" xfId="1205" xr:uid="{00000000-0005-0000-0000-0000A3050000}"/>
    <cellStyle name="EYSubTotal 2 4_Subsidy" xfId="1206" xr:uid="{00000000-0005-0000-0000-0000A4050000}"/>
    <cellStyle name="EYSubTotal 2 5" xfId="1207" xr:uid="{00000000-0005-0000-0000-0000A5050000}"/>
    <cellStyle name="EYSubTotal 2 5 2" xfId="1208" xr:uid="{00000000-0005-0000-0000-0000A6050000}"/>
    <cellStyle name="EYSubTotal 2 5 2 2" xfId="1209" xr:uid="{00000000-0005-0000-0000-0000A7050000}"/>
    <cellStyle name="EYSubTotal 2 5 2 3" xfId="1210" xr:uid="{00000000-0005-0000-0000-0000A8050000}"/>
    <cellStyle name="EYSubTotal 2 5 2 4" xfId="1211" xr:uid="{00000000-0005-0000-0000-0000A9050000}"/>
    <cellStyle name="EYSubTotal 2 5 2 5" xfId="1212" xr:uid="{00000000-0005-0000-0000-0000AA050000}"/>
    <cellStyle name="EYSubTotal 2 5 2 6" xfId="1213" xr:uid="{00000000-0005-0000-0000-0000AB050000}"/>
    <cellStyle name="EYSubTotal 2 5 3" xfId="1214" xr:uid="{00000000-0005-0000-0000-0000AC050000}"/>
    <cellStyle name="EYSubTotal 2 5 3 2" xfId="1215" xr:uid="{00000000-0005-0000-0000-0000AD050000}"/>
    <cellStyle name="EYSubTotal 2 5 4" xfId="1216" xr:uid="{00000000-0005-0000-0000-0000AE050000}"/>
    <cellStyle name="EYSubTotal 2 5 5" xfId="1217" xr:uid="{00000000-0005-0000-0000-0000AF050000}"/>
    <cellStyle name="EYSubTotal 2 5 6" xfId="1218" xr:uid="{00000000-0005-0000-0000-0000B0050000}"/>
    <cellStyle name="EYSubTotal 2 5 7" xfId="1219" xr:uid="{00000000-0005-0000-0000-0000B1050000}"/>
    <cellStyle name="EYSubTotal 2 6" xfId="1220" xr:uid="{00000000-0005-0000-0000-0000B2050000}"/>
    <cellStyle name="EYSubTotal 2 6 2" xfId="1221" xr:uid="{00000000-0005-0000-0000-0000B3050000}"/>
    <cellStyle name="EYSubTotal 2 6 2 2" xfId="1222" xr:uid="{00000000-0005-0000-0000-0000B4050000}"/>
    <cellStyle name="EYSubTotal 2 6 2 3" xfId="1223" xr:uid="{00000000-0005-0000-0000-0000B5050000}"/>
    <cellStyle name="EYSubTotal 2 6 2 4" xfId="1224" xr:uid="{00000000-0005-0000-0000-0000B6050000}"/>
    <cellStyle name="EYSubTotal 2 6 2 5" xfId="1225" xr:uid="{00000000-0005-0000-0000-0000B7050000}"/>
    <cellStyle name="EYSubTotal 2 6 2 6" xfId="1226" xr:uid="{00000000-0005-0000-0000-0000B8050000}"/>
    <cellStyle name="EYSubTotal 2 6 3" xfId="1227" xr:uid="{00000000-0005-0000-0000-0000B9050000}"/>
    <cellStyle name="EYSubTotal 2 6 3 2" xfId="1228" xr:uid="{00000000-0005-0000-0000-0000BA050000}"/>
    <cellStyle name="EYSubTotal 2 6 4" xfId="1229" xr:uid="{00000000-0005-0000-0000-0000BB050000}"/>
    <cellStyle name="EYSubTotal 2 6 5" xfId="1230" xr:uid="{00000000-0005-0000-0000-0000BC050000}"/>
    <cellStyle name="EYSubTotal 2 6 6" xfId="1231" xr:uid="{00000000-0005-0000-0000-0000BD050000}"/>
    <cellStyle name="EYSubTotal 2 6 7" xfId="1232" xr:uid="{00000000-0005-0000-0000-0000BE050000}"/>
    <cellStyle name="EYSubTotal 2 7" xfId="1233" xr:uid="{00000000-0005-0000-0000-0000BF050000}"/>
    <cellStyle name="EYSubTotal 2 7 2" xfId="1234" xr:uid="{00000000-0005-0000-0000-0000C0050000}"/>
    <cellStyle name="EYSubTotal 2 7 2 2" xfId="1235" xr:uid="{00000000-0005-0000-0000-0000C1050000}"/>
    <cellStyle name="EYSubTotal 2 7 2 3" xfId="1236" xr:uid="{00000000-0005-0000-0000-0000C2050000}"/>
    <cellStyle name="EYSubTotal 2 7 2 4" xfId="1237" xr:uid="{00000000-0005-0000-0000-0000C3050000}"/>
    <cellStyle name="EYSubTotal 2 7 2 5" xfId="1238" xr:uid="{00000000-0005-0000-0000-0000C4050000}"/>
    <cellStyle name="EYSubTotal 2 7 2 6" xfId="1239" xr:uid="{00000000-0005-0000-0000-0000C5050000}"/>
    <cellStyle name="EYSubTotal 2 7 3" xfId="1240" xr:uid="{00000000-0005-0000-0000-0000C6050000}"/>
    <cellStyle name="EYSubTotal 2 7 3 2" xfId="1241" xr:uid="{00000000-0005-0000-0000-0000C7050000}"/>
    <cellStyle name="EYSubTotal 2 7 4" xfId="1242" xr:uid="{00000000-0005-0000-0000-0000C8050000}"/>
    <cellStyle name="EYSubTotal 2 7 5" xfId="1243" xr:uid="{00000000-0005-0000-0000-0000C9050000}"/>
    <cellStyle name="EYSubTotal 2 7 6" xfId="1244" xr:uid="{00000000-0005-0000-0000-0000CA050000}"/>
    <cellStyle name="EYSubTotal 2 7 7" xfId="1245" xr:uid="{00000000-0005-0000-0000-0000CB050000}"/>
    <cellStyle name="EYSubTotal 2 8" xfId="1246" xr:uid="{00000000-0005-0000-0000-0000CC050000}"/>
    <cellStyle name="EYSubTotal 2 8 2" xfId="1247" xr:uid="{00000000-0005-0000-0000-0000CD050000}"/>
    <cellStyle name="EYSubTotal 2 8 2 2" xfId="1248" xr:uid="{00000000-0005-0000-0000-0000CE050000}"/>
    <cellStyle name="EYSubTotal 2 8 2 3" xfId="1249" xr:uid="{00000000-0005-0000-0000-0000CF050000}"/>
    <cellStyle name="EYSubTotal 2 8 2 4" xfId="1250" xr:uid="{00000000-0005-0000-0000-0000D0050000}"/>
    <cellStyle name="EYSubTotal 2 8 2 5" xfId="1251" xr:uid="{00000000-0005-0000-0000-0000D1050000}"/>
    <cellStyle name="EYSubTotal 2 8 2 6" xfId="1252" xr:uid="{00000000-0005-0000-0000-0000D2050000}"/>
    <cellStyle name="EYSubTotal 2 8 3" xfId="1253" xr:uid="{00000000-0005-0000-0000-0000D3050000}"/>
    <cellStyle name="EYSubTotal 2 8 3 2" xfId="1254" xr:uid="{00000000-0005-0000-0000-0000D4050000}"/>
    <cellStyle name="EYSubTotal 2 8 4" xfId="1255" xr:uid="{00000000-0005-0000-0000-0000D5050000}"/>
    <cellStyle name="EYSubTotal 2 8 5" xfId="1256" xr:uid="{00000000-0005-0000-0000-0000D6050000}"/>
    <cellStyle name="EYSubTotal 2 8 6" xfId="1257" xr:uid="{00000000-0005-0000-0000-0000D7050000}"/>
    <cellStyle name="EYSubTotal 2 8 7" xfId="1258" xr:uid="{00000000-0005-0000-0000-0000D8050000}"/>
    <cellStyle name="EYSubTotal 2 9" xfId="1259" xr:uid="{00000000-0005-0000-0000-0000D9050000}"/>
    <cellStyle name="EYSubTotal 2 9 2" xfId="1260" xr:uid="{00000000-0005-0000-0000-0000DA050000}"/>
    <cellStyle name="EYSubTotal 2 9 2 2" xfId="1261" xr:uid="{00000000-0005-0000-0000-0000DB050000}"/>
    <cellStyle name="EYSubTotal 2 9 2 3" xfId="1262" xr:uid="{00000000-0005-0000-0000-0000DC050000}"/>
    <cellStyle name="EYSubTotal 2 9 2 4" xfId="1263" xr:uid="{00000000-0005-0000-0000-0000DD050000}"/>
    <cellStyle name="EYSubTotal 2 9 2 5" xfId="1264" xr:uid="{00000000-0005-0000-0000-0000DE050000}"/>
    <cellStyle name="EYSubTotal 2 9 2 6" xfId="1265" xr:uid="{00000000-0005-0000-0000-0000DF050000}"/>
    <cellStyle name="EYSubTotal 2 9 3" xfId="1266" xr:uid="{00000000-0005-0000-0000-0000E0050000}"/>
    <cellStyle name="EYSubTotal 2 9 3 2" xfId="1267" xr:uid="{00000000-0005-0000-0000-0000E1050000}"/>
    <cellStyle name="EYSubTotal 2 9 4" xfId="1268" xr:uid="{00000000-0005-0000-0000-0000E2050000}"/>
    <cellStyle name="EYSubTotal 2 9 5" xfId="1269" xr:uid="{00000000-0005-0000-0000-0000E3050000}"/>
    <cellStyle name="EYSubTotal 2 9 6" xfId="1270" xr:uid="{00000000-0005-0000-0000-0000E4050000}"/>
    <cellStyle name="EYSubTotal 2 9 7" xfId="1271" xr:uid="{00000000-0005-0000-0000-0000E5050000}"/>
    <cellStyle name="EYSubTotal 2_ST" xfId="1272" xr:uid="{00000000-0005-0000-0000-0000E6050000}"/>
    <cellStyle name="EYSubTotal 3" xfId="1273" xr:uid="{00000000-0005-0000-0000-0000E7050000}"/>
    <cellStyle name="EYSubTotal 3 10" xfId="1274" xr:uid="{00000000-0005-0000-0000-0000E8050000}"/>
    <cellStyle name="EYSubTotal 3 10 2" xfId="1275" xr:uid="{00000000-0005-0000-0000-0000E9050000}"/>
    <cellStyle name="EYSubTotal 3 11" xfId="1276" xr:uid="{00000000-0005-0000-0000-0000EA050000}"/>
    <cellStyle name="EYSubTotal 3 12" xfId="1277" xr:uid="{00000000-0005-0000-0000-0000EB050000}"/>
    <cellStyle name="EYSubTotal 3 13" xfId="1278" xr:uid="{00000000-0005-0000-0000-0000EC050000}"/>
    <cellStyle name="EYSubTotal 3 14" xfId="1279" xr:uid="{00000000-0005-0000-0000-0000ED050000}"/>
    <cellStyle name="EYSubTotal 3 15" xfId="1280" xr:uid="{00000000-0005-0000-0000-0000EE050000}"/>
    <cellStyle name="EYSubTotal 3 2" xfId="1281" xr:uid="{00000000-0005-0000-0000-0000EF050000}"/>
    <cellStyle name="EYSubTotal 3 2 2" xfId="1282" xr:uid="{00000000-0005-0000-0000-0000F0050000}"/>
    <cellStyle name="EYSubTotal 3 2 2 2" xfId="1283" xr:uid="{00000000-0005-0000-0000-0000F1050000}"/>
    <cellStyle name="EYSubTotal 3 2 2 2 2" xfId="1284" xr:uid="{00000000-0005-0000-0000-0000F2050000}"/>
    <cellStyle name="EYSubTotal 3 2 2 2 3" xfId="1285" xr:uid="{00000000-0005-0000-0000-0000F3050000}"/>
    <cellStyle name="EYSubTotal 3 2 2 2 4" xfId="1286" xr:uid="{00000000-0005-0000-0000-0000F4050000}"/>
    <cellStyle name="EYSubTotal 3 2 2 2 5" xfId="1287" xr:uid="{00000000-0005-0000-0000-0000F5050000}"/>
    <cellStyle name="EYSubTotal 3 2 2 2 6" xfId="1288" xr:uid="{00000000-0005-0000-0000-0000F6050000}"/>
    <cellStyle name="EYSubTotal 3 2 2 3" xfId="1289" xr:uid="{00000000-0005-0000-0000-0000F7050000}"/>
    <cellStyle name="EYSubTotal 3 2 2 3 2" xfId="1290" xr:uid="{00000000-0005-0000-0000-0000F8050000}"/>
    <cellStyle name="EYSubTotal 3 2 2 4" xfId="1291" xr:uid="{00000000-0005-0000-0000-0000F9050000}"/>
    <cellStyle name="EYSubTotal 3 2 2 5" xfId="1292" xr:uid="{00000000-0005-0000-0000-0000FA050000}"/>
    <cellStyle name="EYSubTotal 3 2 2 6" xfId="1293" xr:uid="{00000000-0005-0000-0000-0000FB050000}"/>
    <cellStyle name="EYSubTotal 3 2 2 7" xfId="1294" xr:uid="{00000000-0005-0000-0000-0000FC050000}"/>
    <cellStyle name="EYSubTotal 3 2 3" xfId="1295" xr:uid="{00000000-0005-0000-0000-0000FD050000}"/>
    <cellStyle name="EYSubTotal 3 2 3 2" xfId="1296" xr:uid="{00000000-0005-0000-0000-0000FE050000}"/>
    <cellStyle name="EYSubTotal 3 2 3 3" xfId="1297" xr:uid="{00000000-0005-0000-0000-0000FF050000}"/>
    <cellStyle name="EYSubTotal 3 2 3 4" xfId="1298" xr:uid="{00000000-0005-0000-0000-000000060000}"/>
    <cellStyle name="EYSubTotal 3 2 3 5" xfId="1299" xr:uid="{00000000-0005-0000-0000-000001060000}"/>
    <cellStyle name="EYSubTotal 3 2 3 6" xfId="1300" xr:uid="{00000000-0005-0000-0000-000002060000}"/>
    <cellStyle name="EYSubTotal 3 2 4" xfId="1301" xr:uid="{00000000-0005-0000-0000-000003060000}"/>
    <cellStyle name="EYSubTotal 3 2 4 2" xfId="1302" xr:uid="{00000000-0005-0000-0000-000004060000}"/>
    <cellStyle name="EYSubTotal 3 2 5" xfId="1303" xr:uid="{00000000-0005-0000-0000-000005060000}"/>
    <cellStyle name="EYSubTotal 3 2 6" xfId="1304" xr:uid="{00000000-0005-0000-0000-000006060000}"/>
    <cellStyle name="EYSubTotal 3 2 7" xfId="1305" xr:uid="{00000000-0005-0000-0000-000007060000}"/>
    <cellStyle name="EYSubTotal 3 2 8" xfId="1306" xr:uid="{00000000-0005-0000-0000-000008060000}"/>
    <cellStyle name="EYSubTotal 3 2_Subsidy" xfId="1307" xr:uid="{00000000-0005-0000-0000-000009060000}"/>
    <cellStyle name="EYSubTotal 3 3" xfId="1308" xr:uid="{00000000-0005-0000-0000-00000A060000}"/>
    <cellStyle name="EYSubTotal 3 3 2" xfId="1309" xr:uid="{00000000-0005-0000-0000-00000B060000}"/>
    <cellStyle name="EYSubTotal 3 3 2 2" xfId="1310" xr:uid="{00000000-0005-0000-0000-00000C060000}"/>
    <cellStyle name="EYSubTotal 3 3 2 3" xfId="1311" xr:uid="{00000000-0005-0000-0000-00000D060000}"/>
    <cellStyle name="EYSubTotal 3 3 2 4" xfId="1312" xr:uid="{00000000-0005-0000-0000-00000E060000}"/>
    <cellStyle name="EYSubTotal 3 3 2 5" xfId="1313" xr:uid="{00000000-0005-0000-0000-00000F060000}"/>
    <cellStyle name="EYSubTotal 3 3 2 6" xfId="1314" xr:uid="{00000000-0005-0000-0000-000010060000}"/>
    <cellStyle name="EYSubTotal 3 3 3" xfId="1315" xr:uid="{00000000-0005-0000-0000-000011060000}"/>
    <cellStyle name="EYSubTotal 3 3 3 2" xfId="1316" xr:uid="{00000000-0005-0000-0000-000012060000}"/>
    <cellStyle name="EYSubTotal 3 3 4" xfId="1317" xr:uid="{00000000-0005-0000-0000-000013060000}"/>
    <cellStyle name="EYSubTotal 3 3 5" xfId="1318" xr:uid="{00000000-0005-0000-0000-000014060000}"/>
    <cellStyle name="EYSubTotal 3 3 6" xfId="1319" xr:uid="{00000000-0005-0000-0000-000015060000}"/>
    <cellStyle name="EYSubTotal 3 3 7" xfId="1320" xr:uid="{00000000-0005-0000-0000-000016060000}"/>
    <cellStyle name="EYSubTotal 3 4" xfId="1321" xr:uid="{00000000-0005-0000-0000-000017060000}"/>
    <cellStyle name="EYSubTotal 3 4 2" xfId="1322" xr:uid="{00000000-0005-0000-0000-000018060000}"/>
    <cellStyle name="EYSubTotal 3 4 2 2" xfId="1323" xr:uid="{00000000-0005-0000-0000-000019060000}"/>
    <cellStyle name="EYSubTotal 3 4 2 3" xfId="1324" xr:uid="{00000000-0005-0000-0000-00001A060000}"/>
    <cellStyle name="EYSubTotal 3 4 2 4" xfId="1325" xr:uid="{00000000-0005-0000-0000-00001B060000}"/>
    <cellStyle name="EYSubTotal 3 4 2 5" xfId="1326" xr:uid="{00000000-0005-0000-0000-00001C060000}"/>
    <cellStyle name="EYSubTotal 3 4 2 6" xfId="1327" xr:uid="{00000000-0005-0000-0000-00001D060000}"/>
    <cellStyle name="EYSubTotal 3 4 3" xfId="1328" xr:uid="{00000000-0005-0000-0000-00001E060000}"/>
    <cellStyle name="EYSubTotal 3 4 3 2" xfId="1329" xr:uid="{00000000-0005-0000-0000-00001F060000}"/>
    <cellStyle name="EYSubTotal 3 4 4" xfId="1330" xr:uid="{00000000-0005-0000-0000-000020060000}"/>
    <cellStyle name="EYSubTotal 3 4 5" xfId="1331" xr:uid="{00000000-0005-0000-0000-000021060000}"/>
    <cellStyle name="EYSubTotal 3 4 6" xfId="1332" xr:uid="{00000000-0005-0000-0000-000022060000}"/>
    <cellStyle name="EYSubTotal 3 4 7" xfId="1333" xr:uid="{00000000-0005-0000-0000-000023060000}"/>
    <cellStyle name="EYSubTotal 3 5" xfId="1334" xr:uid="{00000000-0005-0000-0000-000024060000}"/>
    <cellStyle name="EYSubTotal 3 5 2" xfId="1335" xr:uid="{00000000-0005-0000-0000-000025060000}"/>
    <cellStyle name="EYSubTotal 3 5 2 2" xfId="1336" xr:uid="{00000000-0005-0000-0000-000026060000}"/>
    <cellStyle name="EYSubTotal 3 5 2 3" xfId="1337" xr:uid="{00000000-0005-0000-0000-000027060000}"/>
    <cellStyle name="EYSubTotal 3 5 2 4" xfId="1338" xr:uid="{00000000-0005-0000-0000-000028060000}"/>
    <cellStyle name="EYSubTotal 3 5 2 5" xfId="1339" xr:uid="{00000000-0005-0000-0000-000029060000}"/>
    <cellStyle name="EYSubTotal 3 5 2 6" xfId="1340" xr:uid="{00000000-0005-0000-0000-00002A060000}"/>
    <cellStyle name="EYSubTotal 3 5 3" xfId="1341" xr:uid="{00000000-0005-0000-0000-00002B060000}"/>
    <cellStyle name="EYSubTotal 3 5 3 2" xfId="1342" xr:uid="{00000000-0005-0000-0000-00002C060000}"/>
    <cellStyle name="EYSubTotal 3 5 4" xfId="1343" xr:uid="{00000000-0005-0000-0000-00002D060000}"/>
    <cellStyle name="EYSubTotal 3 5 5" xfId="1344" xr:uid="{00000000-0005-0000-0000-00002E060000}"/>
    <cellStyle name="EYSubTotal 3 5 6" xfId="1345" xr:uid="{00000000-0005-0000-0000-00002F060000}"/>
    <cellStyle name="EYSubTotal 3 5 7" xfId="1346" xr:uid="{00000000-0005-0000-0000-000030060000}"/>
    <cellStyle name="EYSubTotal 3 6" xfId="1347" xr:uid="{00000000-0005-0000-0000-000031060000}"/>
    <cellStyle name="EYSubTotal 3 6 2" xfId="1348" xr:uid="{00000000-0005-0000-0000-000032060000}"/>
    <cellStyle name="EYSubTotal 3 6 2 2" xfId="1349" xr:uid="{00000000-0005-0000-0000-000033060000}"/>
    <cellStyle name="EYSubTotal 3 6 2 3" xfId="1350" xr:uid="{00000000-0005-0000-0000-000034060000}"/>
    <cellStyle name="EYSubTotal 3 6 2 4" xfId="1351" xr:uid="{00000000-0005-0000-0000-000035060000}"/>
    <cellStyle name="EYSubTotal 3 6 2 5" xfId="1352" xr:uid="{00000000-0005-0000-0000-000036060000}"/>
    <cellStyle name="EYSubTotal 3 6 2 6" xfId="1353" xr:uid="{00000000-0005-0000-0000-000037060000}"/>
    <cellStyle name="EYSubTotal 3 6 3" xfId="1354" xr:uid="{00000000-0005-0000-0000-000038060000}"/>
    <cellStyle name="EYSubTotal 3 6 3 2" xfId="1355" xr:uid="{00000000-0005-0000-0000-000039060000}"/>
    <cellStyle name="EYSubTotal 3 6 4" xfId="1356" xr:uid="{00000000-0005-0000-0000-00003A060000}"/>
    <cellStyle name="EYSubTotal 3 6 5" xfId="1357" xr:uid="{00000000-0005-0000-0000-00003B060000}"/>
    <cellStyle name="EYSubTotal 3 6 6" xfId="1358" xr:uid="{00000000-0005-0000-0000-00003C060000}"/>
    <cellStyle name="EYSubTotal 3 6 7" xfId="1359" xr:uid="{00000000-0005-0000-0000-00003D060000}"/>
    <cellStyle name="EYSubTotal 3 7" xfId="1360" xr:uid="{00000000-0005-0000-0000-00003E060000}"/>
    <cellStyle name="EYSubTotal 3 7 2" xfId="1361" xr:uid="{00000000-0005-0000-0000-00003F060000}"/>
    <cellStyle name="EYSubTotal 3 7 2 2" xfId="1362" xr:uid="{00000000-0005-0000-0000-000040060000}"/>
    <cellStyle name="EYSubTotal 3 7 2 3" xfId="1363" xr:uid="{00000000-0005-0000-0000-000041060000}"/>
    <cellStyle name="EYSubTotal 3 7 2 4" xfId="1364" xr:uid="{00000000-0005-0000-0000-000042060000}"/>
    <cellStyle name="EYSubTotal 3 7 2 5" xfId="1365" xr:uid="{00000000-0005-0000-0000-000043060000}"/>
    <cellStyle name="EYSubTotal 3 7 2 6" xfId="1366" xr:uid="{00000000-0005-0000-0000-000044060000}"/>
    <cellStyle name="EYSubTotal 3 7 3" xfId="1367" xr:uid="{00000000-0005-0000-0000-000045060000}"/>
    <cellStyle name="EYSubTotal 3 7 3 2" xfId="1368" xr:uid="{00000000-0005-0000-0000-000046060000}"/>
    <cellStyle name="EYSubTotal 3 7 4" xfId="1369" xr:uid="{00000000-0005-0000-0000-000047060000}"/>
    <cellStyle name="EYSubTotal 3 7 5" xfId="1370" xr:uid="{00000000-0005-0000-0000-000048060000}"/>
    <cellStyle name="EYSubTotal 3 7 6" xfId="1371" xr:uid="{00000000-0005-0000-0000-000049060000}"/>
    <cellStyle name="EYSubTotal 3 7 7" xfId="1372" xr:uid="{00000000-0005-0000-0000-00004A060000}"/>
    <cellStyle name="EYSubTotal 3 8" xfId="1373" xr:uid="{00000000-0005-0000-0000-00004B060000}"/>
    <cellStyle name="EYSubTotal 3 8 2" xfId="1374" xr:uid="{00000000-0005-0000-0000-00004C060000}"/>
    <cellStyle name="EYSubTotal 3 8 2 2" xfId="1375" xr:uid="{00000000-0005-0000-0000-00004D060000}"/>
    <cellStyle name="EYSubTotal 3 8 2 3" xfId="1376" xr:uid="{00000000-0005-0000-0000-00004E060000}"/>
    <cellStyle name="EYSubTotal 3 8 2 4" xfId="1377" xr:uid="{00000000-0005-0000-0000-00004F060000}"/>
    <cellStyle name="EYSubTotal 3 8 2 5" xfId="1378" xr:uid="{00000000-0005-0000-0000-000050060000}"/>
    <cellStyle name="EYSubTotal 3 8 2 6" xfId="1379" xr:uid="{00000000-0005-0000-0000-000051060000}"/>
    <cellStyle name="EYSubTotal 3 8 3" xfId="1380" xr:uid="{00000000-0005-0000-0000-000052060000}"/>
    <cellStyle name="EYSubTotal 3 8 3 2" xfId="1381" xr:uid="{00000000-0005-0000-0000-000053060000}"/>
    <cellStyle name="EYSubTotal 3 8 4" xfId="1382" xr:uid="{00000000-0005-0000-0000-000054060000}"/>
    <cellStyle name="EYSubTotal 3 8 5" xfId="1383" xr:uid="{00000000-0005-0000-0000-000055060000}"/>
    <cellStyle name="EYSubTotal 3 8 6" xfId="1384" xr:uid="{00000000-0005-0000-0000-000056060000}"/>
    <cellStyle name="EYSubTotal 3 8 7" xfId="1385" xr:uid="{00000000-0005-0000-0000-000057060000}"/>
    <cellStyle name="EYSubTotal 3 9" xfId="1386" xr:uid="{00000000-0005-0000-0000-000058060000}"/>
    <cellStyle name="EYSubTotal 3 9 2" xfId="1387" xr:uid="{00000000-0005-0000-0000-000059060000}"/>
    <cellStyle name="EYSubTotal 3 9 3" xfId="1388" xr:uid="{00000000-0005-0000-0000-00005A060000}"/>
    <cellStyle name="EYSubTotal 3 9 4" xfId="1389" xr:uid="{00000000-0005-0000-0000-00005B060000}"/>
    <cellStyle name="EYSubTotal 3 9 5" xfId="1390" xr:uid="{00000000-0005-0000-0000-00005C060000}"/>
    <cellStyle name="EYSubTotal 3 9 6" xfId="1391" xr:uid="{00000000-0005-0000-0000-00005D060000}"/>
    <cellStyle name="EYSubTotal 3_Subsidy" xfId="1392" xr:uid="{00000000-0005-0000-0000-00005E060000}"/>
    <cellStyle name="EYSubTotal 4" xfId="1393" xr:uid="{00000000-0005-0000-0000-00005F060000}"/>
    <cellStyle name="EYSubTotal 4 10" xfId="1394" xr:uid="{00000000-0005-0000-0000-000060060000}"/>
    <cellStyle name="EYSubTotal 4 10 2" xfId="1395" xr:uid="{00000000-0005-0000-0000-000061060000}"/>
    <cellStyle name="EYSubTotal 4 11" xfId="1396" xr:uid="{00000000-0005-0000-0000-000062060000}"/>
    <cellStyle name="EYSubTotal 4 12" xfId="1397" xr:uid="{00000000-0005-0000-0000-000063060000}"/>
    <cellStyle name="EYSubTotal 4 13" xfId="1398" xr:uid="{00000000-0005-0000-0000-000064060000}"/>
    <cellStyle name="EYSubTotal 4 14" xfId="1399" xr:uid="{00000000-0005-0000-0000-000065060000}"/>
    <cellStyle name="EYSubTotal 4 2" xfId="1400" xr:uid="{00000000-0005-0000-0000-000066060000}"/>
    <cellStyle name="EYSubTotal 4 2 2" xfId="1401" xr:uid="{00000000-0005-0000-0000-000067060000}"/>
    <cellStyle name="EYSubTotal 4 2 2 2" xfId="1402" xr:uid="{00000000-0005-0000-0000-000068060000}"/>
    <cellStyle name="EYSubTotal 4 2 2 2 2" xfId="1403" xr:uid="{00000000-0005-0000-0000-000069060000}"/>
    <cellStyle name="EYSubTotal 4 2 2 2 3" xfId="1404" xr:uid="{00000000-0005-0000-0000-00006A060000}"/>
    <cellStyle name="EYSubTotal 4 2 2 2 4" xfId="1405" xr:uid="{00000000-0005-0000-0000-00006B060000}"/>
    <cellStyle name="EYSubTotal 4 2 2 2 5" xfId="1406" xr:uid="{00000000-0005-0000-0000-00006C060000}"/>
    <cellStyle name="EYSubTotal 4 2 2 2 6" xfId="1407" xr:uid="{00000000-0005-0000-0000-00006D060000}"/>
    <cellStyle name="EYSubTotal 4 2 2 3" xfId="1408" xr:uid="{00000000-0005-0000-0000-00006E060000}"/>
    <cellStyle name="EYSubTotal 4 2 2 3 2" xfId="1409" xr:uid="{00000000-0005-0000-0000-00006F060000}"/>
    <cellStyle name="EYSubTotal 4 2 2 4" xfId="1410" xr:uid="{00000000-0005-0000-0000-000070060000}"/>
    <cellStyle name="EYSubTotal 4 2 2 5" xfId="1411" xr:uid="{00000000-0005-0000-0000-000071060000}"/>
    <cellStyle name="EYSubTotal 4 2 2 6" xfId="1412" xr:uid="{00000000-0005-0000-0000-000072060000}"/>
    <cellStyle name="EYSubTotal 4 2 2 7" xfId="1413" xr:uid="{00000000-0005-0000-0000-000073060000}"/>
    <cellStyle name="EYSubTotal 4 2 3" xfId="1414" xr:uid="{00000000-0005-0000-0000-000074060000}"/>
    <cellStyle name="EYSubTotal 4 2 3 2" xfId="1415" xr:uid="{00000000-0005-0000-0000-000075060000}"/>
    <cellStyle name="EYSubTotal 4 2 3 3" xfId="1416" xr:uid="{00000000-0005-0000-0000-000076060000}"/>
    <cellStyle name="EYSubTotal 4 2 3 4" xfId="1417" xr:uid="{00000000-0005-0000-0000-000077060000}"/>
    <cellStyle name="EYSubTotal 4 2 3 5" xfId="1418" xr:uid="{00000000-0005-0000-0000-000078060000}"/>
    <cellStyle name="EYSubTotal 4 2 3 6" xfId="1419" xr:uid="{00000000-0005-0000-0000-000079060000}"/>
    <cellStyle name="EYSubTotal 4 2 4" xfId="1420" xr:uid="{00000000-0005-0000-0000-00007A060000}"/>
    <cellStyle name="EYSubTotal 4 2 4 2" xfId="1421" xr:uid="{00000000-0005-0000-0000-00007B060000}"/>
    <cellStyle name="EYSubTotal 4 2 5" xfId="1422" xr:uid="{00000000-0005-0000-0000-00007C060000}"/>
    <cellStyle name="EYSubTotal 4 2 6" xfId="1423" xr:uid="{00000000-0005-0000-0000-00007D060000}"/>
    <cellStyle name="EYSubTotal 4 2 7" xfId="1424" xr:uid="{00000000-0005-0000-0000-00007E060000}"/>
    <cellStyle name="EYSubTotal 4 2 8" xfId="1425" xr:uid="{00000000-0005-0000-0000-00007F060000}"/>
    <cellStyle name="EYSubTotal 4 2_Subsidy" xfId="1426" xr:uid="{00000000-0005-0000-0000-000080060000}"/>
    <cellStyle name="EYSubTotal 4 3" xfId="1427" xr:uid="{00000000-0005-0000-0000-000081060000}"/>
    <cellStyle name="EYSubTotal 4 3 2" xfId="1428" xr:uid="{00000000-0005-0000-0000-000082060000}"/>
    <cellStyle name="EYSubTotal 4 3 2 2" xfId="1429" xr:uid="{00000000-0005-0000-0000-000083060000}"/>
    <cellStyle name="EYSubTotal 4 3 2 3" xfId="1430" xr:uid="{00000000-0005-0000-0000-000084060000}"/>
    <cellStyle name="EYSubTotal 4 3 2 4" xfId="1431" xr:uid="{00000000-0005-0000-0000-000085060000}"/>
    <cellStyle name="EYSubTotal 4 3 2 5" xfId="1432" xr:uid="{00000000-0005-0000-0000-000086060000}"/>
    <cellStyle name="EYSubTotal 4 3 2 6" xfId="1433" xr:uid="{00000000-0005-0000-0000-000087060000}"/>
    <cellStyle name="EYSubTotal 4 3 3" xfId="1434" xr:uid="{00000000-0005-0000-0000-000088060000}"/>
    <cellStyle name="EYSubTotal 4 3 3 2" xfId="1435" xr:uid="{00000000-0005-0000-0000-000089060000}"/>
    <cellStyle name="EYSubTotal 4 3 4" xfId="1436" xr:uid="{00000000-0005-0000-0000-00008A060000}"/>
    <cellStyle name="EYSubTotal 4 3 5" xfId="1437" xr:uid="{00000000-0005-0000-0000-00008B060000}"/>
    <cellStyle name="EYSubTotal 4 3 6" xfId="1438" xr:uid="{00000000-0005-0000-0000-00008C060000}"/>
    <cellStyle name="EYSubTotal 4 3 7" xfId="1439" xr:uid="{00000000-0005-0000-0000-00008D060000}"/>
    <cellStyle name="EYSubTotal 4 4" xfId="1440" xr:uid="{00000000-0005-0000-0000-00008E060000}"/>
    <cellStyle name="EYSubTotal 4 4 2" xfId="1441" xr:uid="{00000000-0005-0000-0000-00008F060000}"/>
    <cellStyle name="EYSubTotal 4 4 2 2" xfId="1442" xr:uid="{00000000-0005-0000-0000-000090060000}"/>
    <cellStyle name="EYSubTotal 4 4 2 3" xfId="1443" xr:uid="{00000000-0005-0000-0000-000091060000}"/>
    <cellStyle name="EYSubTotal 4 4 2 4" xfId="1444" xr:uid="{00000000-0005-0000-0000-000092060000}"/>
    <cellStyle name="EYSubTotal 4 4 2 5" xfId="1445" xr:uid="{00000000-0005-0000-0000-000093060000}"/>
    <cellStyle name="EYSubTotal 4 4 2 6" xfId="1446" xr:uid="{00000000-0005-0000-0000-000094060000}"/>
    <cellStyle name="EYSubTotal 4 4 3" xfId="1447" xr:uid="{00000000-0005-0000-0000-000095060000}"/>
    <cellStyle name="EYSubTotal 4 4 3 2" xfId="1448" xr:uid="{00000000-0005-0000-0000-000096060000}"/>
    <cellStyle name="EYSubTotal 4 4 4" xfId="1449" xr:uid="{00000000-0005-0000-0000-000097060000}"/>
    <cellStyle name="EYSubTotal 4 4 5" xfId="1450" xr:uid="{00000000-0005-0000-0000-000098060000}"/>
    <cellStyle name="EYSubTotal 4 4 6" xfId="1451" xr:uid="{00000000-0005-0000-0000-000099060000}"/>
    <cellStyle name="EYSubTotal 4 4 7" xfId="1452" xr:uid="{00000000-0005-0000-0000-00009A060000}"/>
    <cellStyle name="EYSubTotal 4 5" xfId="1453" xr:uid="{00000000-0005-0000-0000-00009B060000}"/>
    <cellStyle name="EYSubTotal 4 5 2" xfId="1454" xr:uid="{00000000-0005-0000-0000-00009C060000}"/>
    <cellStyle name="EYSubTotal 4 5 2 2" xfId="1455" xr:uid="{00000000-0005-0000-0000-00009D060000}"/>
    <cellStyle name="EYSubTotal 4 5 2 3" xfId="1456" xr:uid="{00000000-0005-0000-0000-00009E060000}"/>
    <cellStyle name="EYSubTotal 4 5 2 4" xfId="1457" xr:uid="{00000000-0005-0000-0000-00009F060000}"/>
    <cellStyle name="EYSubTotal 4 5 2 5" xfId="1458" xr:uid="{00000000-0005-0000-0000-0000A0060000}"/>
    <cellStyle name="EYSubTotal 4 5 2 6" xfId="1459" xr:uid="{00000000-0005-0000-0000-0000A1060000}"/>
    <cellStyle name="EYSubTotal 4 5 3" xfId="1460" xr:uid="{00000000-0005-0000-0000-0000A2060000}"/>
    <cellStyle name="EYSubTotal 4 5 3 2" xfId="1461" xr:uid="{00000000-0005-0000-0000-0000A3060000}"/>
    <cellStyle name="EYSubTotal 4 5 4" xfId="1462" xr:uid="{00000000-0005-0000-0000-0000A4060000}"/>
    <cellStyle name="EYSubTotal 4 5 5" xfId="1463" xr:uid="{00000000-0005-0000-0000-0000A5060000}"/>
    <cellStyle name="EYSubTotal 4 5 6" xfId="1464" xr:uid="{00000000-0005-0000-0000-0000A6060000}"/>
    <cellStyle name="EYSubTotal 4 5 7" xfId="1465" xr:uid="{00000000-0005-0000-0000-0000A7060000}"/>
    <cellStyle name="EYSubTotal 4 6" xfId="1466" xr:uid="{00000000-0005-0000-0000-0000A8060000}"/>
    <cellStyle name="EYSubTotal 4 6 2" xfId="1467" xr:uid="{00000000-0005-0000-0000-0000A9060000}"/>
    <cellStyle name="EYSubTotal 4 6 2 2" xfId="1468" xr:uid="{00000000-0005-0000-0000-0000AA060000}"/>
    <cellStyle name="EYSubTotal 4 6 2 3" xfId="1469" xr:uid="{00000000-0005-0000-0000-0000AB060000}"/>
    <cellStyle name="EYSubTotal 4 6 2 4" xfId="1470" xr:uid="{00000000-0005-0000-0000-0000AC060000}"/>
    <cellStyle name="EYSubTotal 4 6 2 5" xfId="1471" xr:uid="{00000000-0005-0000-0000-0000AD060000}"/>
    <cellStyle name="EYSubTotal 4 6 2 6" xfId="1472" xr:uid="{00000000-0005-0000-0000-0000AE060000}"/>
    <cellStyle name="EYSubTotal 4 6 3" xfId="1473" xr:uid="{00000000-0005-0000-0000-0000AF060000}"/>
    <cellStyle name="EYSubTotal 4 6 3 2" xfId="1474" xr:uid="{00000000-0005-0000-0000-0000B0060000}"/>
    <cellStyle name="EYSubTotal 4 6 4" xfId="1475" xr:uid="{00000000-0005-0000-0000-0000B1060000}"/>
    <cellStyle name="EYSubTotal 4 6 5" xfId="1476" xr:uid="{00000000-0005-0000-0000-0000B2060000}"/>
    <cellStyle name="EYSubTotal 4 6 6" xfId="1477" xr:uid="{00000000-0005-0000-0000-0000B3060000}"/>
    <cellStyle name="EYSubTotal 4 6 7" xfId="1478" xr:uid="{00000000-0005-0000-0000-0000B4060000}"/>
    <cellStyle name="EYSubTotal 4 7" xfId="1479" xr:uid="{00000000-0005-0000-0000-0000B5060000}"/>
    <cellStyle name="EYSubTotal 4 7 2" xfId="1480" xr:uid="{00000000-0005-0000-0000-0000B6060000}"/>
    <cellStyle name="EYSubTotal 4 7 2 2" xfId="1481" xr:uid="{00000000-0005-0000-0000-0000B7060000}"/>
    <cellStyle name="EYSubTotal 4 7 2 3" xfId="1482" xr:uid="{00000000-0005-0000-0000-0000B8060000}"/>
    <cellStyle name="EYSubTotal 4 7 2 4" xfId="1483" xr:uid="{00000000-0005-0000-0000-0000B9060000}"/>
    <cellStyle name="EYSubTotal 4 7 2 5" xfId="1484" xr:uid="{00000000-0005-0000-0000-0000BA060000}"/>
    <cellStyle name="EYSubTotal 4 7 2 6" xfId="1485" xr:uid="{00000000-0005-0000-0000-0000BB060000}"/>
    <cellStyle name="EYSubTotal 4 7 3" xfId="1486" xr:uid="{00000000-0005-0000-0000-0000BC060000}"/>
    <cellStyle name="EYSubTotal 4 7 3 2" xfId="1487" xr:uid="{00000000-0005-0000-0000-0000BD060000}"/>
    <cellStyle name="EYSubTotal 4 7 4" xfId="1488" xr:uid="{00000000-0005-0000-0000-0000BE060000}"/>
    <cellStyle name="EYSubTotal 4 7 5" xfId="1489" xr:uid="{00000000-0005-0000-0000-0000BF060000}"/>
    <cellStyle name="EYSubTotal 4 7 6" xfId="1490" xr:uid="{00000000-0005-0000-0000-0000C0060000}"/>
    <cellStyle name="EYSubTotal 4 7 7" xfId="1491" xr:uid="{00000000-0005-0000-0000-0000C1060000}"/>
    <cellStyle name="EYSubTotal 4 8" xfId="1492" xr:uid="{00000000-0005-0000-0000-0000C2060000}"/>
    <cellStyle name="EYSubTotal 4 8 2" xfId="1493" xr:uid="{00000000-0005-0000-0000-0000C3060000}"/>
    <cellStyle name="EYSubTotal 4 8 2 2" xfId="1494" xr:uid="{00000000-0005-0000-0000-0000C4060000}"/>
    <cellStyle name="EYSubTotal 4 8 2 3" xfId="1495" xr:uid="{00000000-0005-0000-0000-0000C5060000}"/>
    <cellStyle name="EYSubTotal 4 8 2 4" xfId="1496" xr:uid="{00000000-0005-0000-0000-0000C6060000}"/>
    <cellStyle name="EYSubTotal 4 8 2 5" xfId="1497" xr:uid="{00000000-0005-0000-0000-0000C7060000}"/>
    <cellStyle name="EYSubTotal 4 8 2 6" xfId="1498" xr:uid="{00000000-0005-0000-0000-0000C8060000}"/>
    <cellStyle name="EYSubTotal 4 8 3" xfId="1499" xr:uid="{00000000-0005-0000-0000-0000C9060000}"/>
    <cellStyle name="EYSubTotal 4 8 3 2" xfId="1500" xr:uid="{00000000-0005-0000-0000-0000CA060000}"/>
    <cellStyle name="EYSubTotal 4 8 4" xfId="1501" xr:uid="{00000000-0005-0000-0000-0000CB060000}"/>
    <cellStyle name="EYSubTotal 4 8 5" xfId="1502" xr:uid="{00000000-0005-0000-0000-0000CC060000}"/>
    <cellStyle name="EYSubTotal 4 8 6" xfId="1503" xr:uid="{00000000-0005-0000-0000-0000CD060000}"/>
    <cellStyle name="EYSubTotal 4 8 7" xfId="1504" xr:uid="{00000000-0005-0000-0000-0000CE060000}"/>
    <cellStyle name="EYSubTotal 4 9" xfId="1505" xr:uid="{00000000-0005-0000-0000-0000CF060000}"/>
    <cellStyle name="EYSubTotal 4 9 2" xfId="1506" xr:uid="{00000000-0005-0000-0000-0000D0060000}"/>
    <cellStyle name="EYSubTotal 4 9 3" xfId="1507" xr:uid="{00000000-0005-0000-0000-0000D1060000}"/>
    <cellStyle name="EYSubTotal 4 9 4" xfId="1508" xr:uid="{00000000-0005-0000-0000-0000D2060000}"/>
    <cellStyle name="EYSubTotal 4 9 5" xfId="1509" xr:uid="{00000000-0005-0000-0000-0000D3060000}"/>
    <cellStyle name="EYSubTotal 4 9 6" xfId="1510" xr:uid="{00000000-0005-0000-0000-0000D4060000}"/>
    <cellStyle name="EYSubTotal 4_Subsidy" xfId="1511" xr:uid="{00000000-0005-0000-0000-0000D5060000}"/>
    <cellStyle name="EYSubTotal 5" xfId="1512" xr:uid="{00000000-0005-0000-0000-0000D6060000}"/>
    <cellStyle name="EYSubTotal 5 10" xfId="1513" xr:uid="{00000000-0005-0000-0000-0000D7060000}"/>
    <cellStyle name="EYSubTotal 5 10 2" xfId="1514" xr:uid="{00000000-0005-0000-0000-0000D8060000}"/>
    <cellStyle name="EYSubTotal 5 11" xfId="1515" xr:uid="{00000000-0005-0000-0000-0000D9060000}"/>
    <cellStyle name="EYSubTotal 5 12" xfId="1516" xr:uid="{00000000-0005-0000-0000-0000DA060000}"/>
    <cellStyle name="EYSubTotal 5 13" xfId="1517" xr:uid="{00000000-0005-0000-0000-0000DB060000}"/>
    <cellStyle name="EYSubTotal 5 14" xfId="1518" xr:uid="{00000000-0005-0000-0000-0000DC060000}"/>
    <cellStyle name="EYSubTotal 5 2" xfId="1519" xr:uid="{00000000-0005-0000-0000-0000DD060000}"/>
    <cellStyle name="EYSubTotal 5 2 2" xfId="1520" xr:uid="{00000000-0005-0000-0000-0000DE060000}"/>
    <cellStyle name="EYSubTotal 5 2 2 2" xfId="1521" xr:uid="{00000000-0005-0000-0000-0000DF060000}"/>
    <cellStyle name="EYSubTotal 5 2 2 2 2" xfId="1522" xr:uid="{00000000-0005-0000-0000-0000E0060000}"/>
    <cellStyle name="EYSubTotal 5 2 2 2 3" xfId="1523" xr:uid="{00000000-0005-0000-0000-0000E1060000}"/>
    <cellStyle name="EYSubTotal 5 2 2 2 4" xfId="1524" xr:uid="{00000000-0005-0000-0000-0000E2060000}"/>
    <cellStyle name="EYSubTotal 5 2 2 2 5" xfId="1525" xr:uid="{00000000-0005-0000-0000-0000E3060000}"/>
    <cellStyle name="EYSubTotal 5 2 2 2 6" xfId="1526" xr:uid="{00000000-0005-0000-0000-0000E4060000}"/>
    <cellStyle name="EYSubTotal 5 2 2 3" xfId="1527" xr:uid="{00000000-0005-0000-0000-0000E5060000}"/>
    <cellStyle name="EYSubTotal 5 2 2 3 2" xfId="1528" xr:uid="{00000000-0005-0000-0000-0000E6060000}"/>
    <cellStyle name="EYSubTotal 5 2 2 4" xfId="1529" xr:uid="{00000000-0005-0000-0000-0000E7060000}"/>
    <cellStyle name="EYSubTotal 5 2 2 5" xfId="1530" xr:uid="{00000000-0005-0000-0000-0000E8060000}"/>
    <cellStyle name="EYSubTotal 5 2 2 6" xfId="1531" xr:uid="{00000000-0005-0000-0000-0000E9060000}"/>
    <cellStyle name="EYSubTotal 5 2 2 7" xfId="1532" xr:uid="{00000000-0005-0000-0000-0000EA060000}"/>
    <cellStyle name="EYSubTotal 5 2 3" xfId="1533" xr:uid="{00000000-0005-0000-0000-0000EB060000}"/>
    <cellStyle name="EYSubTotal 5 2 3 2" xfId="1534" xr:uid="{00000000-0005-0000-0000-0000EC060000}"/>
    <cellStyle name="EYSubTotal 5 2 3 3" xfId="1535" xr:uid="{00000000-0005-0000-0000-0000ED060000}"/>
    <cellStyle name="EYSubTotal 5 2 3 4" xfId="1536" xr:uid="{00000000-0005-0000-0000-0000EE060000}"/>
    <cellStyle name="EYSubTotal 5 2 3 5" xfId="1537" xr:uid="{00000000-0005-0000-0000-0000EF060000}"/>
    <cellStyle name="EYSubTotal 5 2 3 6" xfId="1538" xr:uid="{00000000-0005-0000-0000-0000F0060000}"/>
    <cellStyle name="EYSubTotal 5 2 4" xfId="1539" xr:uid="{00000000-0005-0000-0000-0000F1060000}"/>
    <cellStyle name="EYSubTotal 5 2 4 2" xfId="1540" xr:uid="{00000000-0005-0000-0000-0000F2060000}"/>
    <cellStyle name="EYSubTotal 5 2 5" xfId="1541" xr:uid="{00000000-0005-0000-0000-0000F3060000}"/>
    <cellStyle name="EYSubTotal 5 2 6" xfId="1542" xr:uid="{00000000-0005-0000-0000-0000F4060000}"/>
    <cellStyle name="EYSubTotal 5 2 7" xfId="1543" xr:uid="{00000000-0005-0000-0000-0000F5060000}"/>
    <cellStyle name="EYSubTotal 5 2 8" xfId="1544" xr:uid="{00000000-0005-0000-0000-0000F6060000}"/>
    <cellStyle name="EYSubTotal 5 2_Subsidy" xfId="1545" xr:uid="{00000000-0005-0000-0000-0000F7060000}"/>
    <cellStyle name="EYSubTotal 5 3" xfId="1546" xr:uid="{00000000-0005-0000-0000-0000F8060000}"/>
    <cellStyle name="EYSubTotal 5 3 2" xfId="1547" xr:uid="{00000000-0005-0000-0000-0000F9060000}"/>
    <cellStyle name="EYSubTotal 5 3 2 2" xfId="1548" xr:uid="{00000000-0005-0000-0000-0000FA060000}"/>
    <cellStyle name="EYSubTotal 5 3 2 3" xfId="1549" xr:uid="{00000000-0005-0000-0000-0000FB060000}"/>
    <cellStyle name="EYSubTotal 5 3 2 4" xfId="1550" xr:uid="{00000000-0005-0000-0000-0000FC060000}"/>
    <cellStyle name="EYSubTotal 5 3 2 5" xfId="1551" xr:uid="{00000000-0005-0000-0000-0000FD060000}"/>
    <cellStyle name="EYSubTotal 5 3 2 6" xfId="1552" xr:uid="{00000000-0005-0000-0000-0000FE060000}"/>
    <cellStyle name="EYSubTotal 5 3 3" xfId="1553" xr:uid="{00000000-0005-0000-0000-0000FF060000}"/>
    <cellStyle name="EYSubTotal 5 3 3 2" xfId="1554" xr:uid="{00000000-0005-0000-0000-000000070000}"/>
    <cellStyle name="EYSubTotal 5 3 4" xfId="1555" xr:uid="{00000000-0005-0000-0000-000001070000}"/>
    <cellStyle name="EYSubTotal 5 3 5" xfId="1556" xr:uid="{00000000-0005-0000-0000-000002070000}"/>
    <cellStyle name="EYSubTotal 5 3 6" xfId="1557" xr:uid="{00000000-0005-0000-0000-000003070000}"/>
    <cellStyle name="EYSubTotal 5 3 7" xfId="1558" xr:uid="{00000000-0005-0000-0000-000004070000}"/>
    <cellStyle name="EYSubTotal 5 4" xfId="1559" xr:uid="{00000000-0005-0000-0000-000005070000}"/>
    <cellStyle name="EYSubTotal 5 4 2" xfId="1560" xr:uid="{00000000-0005-0000-0000-000006070000}"/>
    <cellStyle name="EYSubTotal 5 4 2 2" xfId="1561" xr:uid="{00000000-0005-0000-0000-000007070000}"/>
    <cellStyle name="EYSubTotal 5 4 2 3" xfId="1562" xr:uid="{00000000-0005-0000-0000-000008070000}"/>
    <cellStyle name="EYSubTotal 5 4 2 4" xfId="1563" xr:uid="{00000000-0005-0000-0000-000009070000}"/>
    <cellStyle name="EYSubTotal 5 4 2 5" xfId="1564" xr:uid="{00000000-0005-0000-0000-00000A070000}"/>
    <cellStyle name="EYSubTotal 5 4 2 6" xfId="1565" xr:uid="{00000000-0005-0000-0000-00000B070000}"/>
    <cellStyle name="EYSubTotal 5 4 3" xfId="1566" xr:uid="{00000000-0005-0000-0000-00000C070000}"/>
    <cellStyle name="EYSubTotal 5 4 3 2" xfId="1567" xr:uid="{00000000-0005-0000-0000-00000D070000}"/>
    <cellStyle name="EYSubTotal 5 4 4" xfId="1568" xr:uid="{00000000-0005-0000-0000-00000E070000}"/>
    <cellStyle name="EYSubTotal 5 4 5" xfId="1569" xr:uid="{00000000-0005-0000-0000-00000F070000}"/>
    <cellStyle name="EYSubTotal 5 4 6" xfId="1570" xr:uid="{00000000-0005-0000-0000-000010070000}"/>
    <cellStyle name="EYSubTotal 5 4 7" xfId="1571" xr:uid="{00000000-0005-0000-0000-000011070000}"/>
    <cellStyle name="EYSubTotal 5 5" xfId="1572" xr:uid="{00000000-0005-0000-0000-000012070000}"/>
    <cellStyle name="EYSubTotal 5 5 2" xfId="1573" xr:uid="{00000000-0005-0000-0000-000013070000}"/>
    <cellStyle name="EYSubTotal 5 5 2 2" xfId="1574" xr:uid="{00000000-0005-0000-0000-000014070000}"/>
    <cellStyle name="EYSubTotal 5 5 2 3" xfId="1575" xr:uid="{00000000-0005-0000-0000-000015070000}"/>
    <cellStyle name="EYSubTotal 5 5 2 4" xfId="1576" xr:uid="{00000000-0005-0000-0000-000016070000}"/>
    <cellStyle name="EYSubTotal 5 5 2 5" xfId="1577" xr:uid="{00000000-0005-0000-0000-000017070000}"/>
    <cellStyle name="EYSubTotal 5 5 2 6" xfId="1578" xr:uid="{00000000-0005-0000-0000-000018070000}"/>
    <cellStyle name="EYSubTotal 5 5 3" xfId="1579" xr:uid="{00000000-0005-0000-0000-000019070000}"/>
    <cellStyle name="EYSubTotal 5 5 3 2" xfId="1580" xr:uid="{00000000-0005-0000-0000-00001A070000}"/>
    <cellStyle name="EYSubTotal 5 5 4" xfId="1581" xr:uid="{00000000-0005-0000-0000-00001B070000}"/>
    <cellStyle name="EYSubTotal 5 5 5" xfId="1582" xr:uid="{00000000-0005-0000-0000-00001C070000}"/>
    <cellStyle name="EYSubTotal 5 5 6" xfId="1583" xr:uid="{00000000-0005-0000-0000-00001D070000}"/>
    <cellStyle name="EYSubTotal 5 5 7" xfId="1584" xr:uid="{00000000-0005-0000-0000-00001E070000}"/>
    <cellStyle name="EYSubTotal 5 6" xfId="1585" xr:uid="{00000000-0005-0000-0000-00001F070000}"/>
    <cellStyle name="EYSubTotal 5 6 2" xfId="1586" xr:uid="{00000000-0005-0000-0000-000020070000}"/>
    <cellStyle name="EYSubTotal 5 6 2 2" xfId="1587" xr:uid="{00000000-0005-0000-0000-000021070000}"/>
    <cellStyle name="EYSubTotal 5 6 2 3" xfId="1588" xr:uid="{00000000-0005-0000-0000-000022070000}"/>
    <cellStyle name="EYSubTotal 5 6 2 4" xfId="1589" xr:uid="{00000000-0005-0000-0000-000023070000}"/>
    <cellStyle name="EYSubTotal 5 6 2 5" xfId="1590" xr:uid="{00000000-0005-0000-0000-000024070000}"/>
    <cellStyle name="EYSubTotal 5 6 2 6" xfId="1591" xr:uid="{00000000-0005-0000-0000-000025070000}"/>
    <cellStyle name="EYSubTotal 5 6 3" xfId="1592" xr:uid="{00000000-0005-0000-0000-000026070000}"/>
    <cellStyle name="EYSubTotal 5 6 3 2" xfId="1593" xr:uid="{00000000-0005-0000-0000-000027070000}"/>
    <cellStyle name="EYSubTotal 5 6 4" xfId="1594" xr:uid="{00000000-0005-0000-0000-000028070000}"/>
    <cellStyle name="EYSubTotal 5 6 5" xfId="1595" xr:uid="{00000000-0005-0000-0000-000029070000}"/>
    <cellStyle name="EYSubTotal 5 6 6" xfId="1596" xr:uid="{00000000-0005-0000-0000-00002A070000}"/>
    <cellStyle name="EYSubTotal 5 6 7" xfId="1597" xr:uid="{00000000-0005-0000-0000-00002B070000}"/>
    <cellStyle name="EYSubTotal 5 7" xfId="1598" xr:uid="{00000000-0005-0000-0000-00002C070000}"/>
    <cellStyle name="EYSubTotal 5 7 2" xfId="1599" xr:uid="{00000000-0005-0000-0000-00002D070000}"/>
    <cellStyle name="EYSubTotal 5 7 2 2" xfId="1600" xr:uid="{00000000-0005-0000-0000-00002E070000}"/>
    <cellStyle name="EYSubTotal 5 7 2 3" xfId="1601" xr:uid="{00000000-0005-0000-0000-00002F070000}"/>
    <cellStyle name="EYSubTotal 5 7 2 4" xfId="1602" xr:uid="{00000000-0005-0000-0000-000030070000}"/>
    <cellStyle name="EYSubTotal 5 7 2 5" xfId="1603" xr:uid="{00000000-0005-0000-0000-000031070000}"/>
    <cellStyle name="EYSubTotal 5 7 2 6" xfId="1604" xr:uid="{00000000-0005-0000-0000-000032070000}"/>
    <cellStyle name="EYSubTotal 5 7 3" xfId="1605" xr:uid="{00000000-0005-0000-0000-000033070000}"/>
    <cellStyle name="EYSubTotal 5 7 3 2" xfId="1606" xr:uid="{00000000-0005-0000-0000-000034070000}"/>
    <cellStyle name="EYSubTotal 5 7 4" xfId="1607" xr:uid="{00000000-0005-0000-0000-000035070000}"/>
    <cellStyle name="EYSubTotal 5 7 5" xfId="1608" xr:uid="{00000000-0005-0000-0000-000036070000}"/>
    <cellStyle name="EYSubTotal 5 7 6" xfId="1609" xr:uid="{00000000-0005-0000-0000-000037070000}"/>
    <cellStyle name="EYSubTotal 5 7 7" xfId="1610" xr:uid="{00000000-0005-0000-0000-000038070000}"/>
    <cellStyle name="EYSubTotal 5 8" xfId="1611" xr:uid="{00000000-0005-0000-0000-000039070000}"/>
    <cellStyle name="EYSubTotal 5 8 2" xfId="1612" xr:uid="{00000000-0005-0000-0000-00003A070000}"/>
    <cellStyle name="EYSubTotal 5 8 2 2" xfId="1613" xr:uid="{00000000-0005-0000-0000-00003B070000}"/>
    <cellStyle name="EYSubTotal 5 8 2 3" xfId="1614" xr:uid="{00000000-0005-0000-0000-00003C070000}"/>
    <cellStyle name="EYSubTotal 5 8 2 4" xfId="1615" xr:uid="{00000000-0005-0000-0000-00003D070000}"/>
    <cellStyle name="EYSubTotal 5 8 2 5" xfId="1616" xr:uid="{00000000-0005-0000-0000-00003E070000}"/>
    <cellStyle name="EYSubTotal 5 8 2 6" xfId="1617" xr:uid="{00000000-0005-0000-0000-00003F070000}"/>
    <cellStyle name="EYSubTotal 5 8 3" xfId="1618" xr:uid="{00000000-0005-0000-0000-000040070000}"/>
    <cellStyle name="EYSubTotal 5 8 3 2" xfId="1619" xr:uid="{00000000-0005-0000-0000-000041070000}"/>
    <cellStyle name="EYSubTotal 5 8 4" xfId="1620" xr:uid="{00000000-0005-0000-0000-000042070000}"/>
    <cellStyle name="EYSubTotal 5 8 5" xfId="1621" xr:uid="{00000000-0005-0000-0000-000043070000}"/>
    <cellStyle name="EYSubTotal 5 8 6" xfId="1622" xr:uid="{00000000-0005-0000-0000-000044070000}"/>
    <cellStyle name="EYSubTotal 5 8 7" xfId="1623" xr:uid="{00000000-0005-0000-0000-000045070000}"/>
    <cellStyle name="EYSubTotal 5 9" xfId="1624" xr:uid="{00000000-0005-0000-0000-000046070000}"/>
    <cellStyle name="EYSubTotal 5 9 2" xfId="1625" xr:uid="{00000000-0005-0000-0000-000047070000}"/>
    <cellStyle name="EYSubTotal 5 9 3" xfId="1626" xr:uid="{00000000-0005-0000-0000-000048070000}"/>
    <cellStyle name="EYSubTotal 5 9 4" xfId="1627" xr:uid="{00000000-0005-0000-0000-000049070000}"/>
    <cellStyle name="EYSubTotal 5 9 5" xfId="1628" xr:uid="{00000000-0005-0000-0000-00004A070000}"/>
    <cellStyle name="EYSubTotal 5 9 6" xfId="1629" xr:uid="{00000000-0005-0000-0000-00004B070000}"/>
    <cellStyle name="EYSubTotal 5_Subsidy" xfId="1630" xr:uid="{00000000-0005-0000-0000-00004C070000}"/>
    <cellStyle name="EYSubTotal 6" xfId="1631" xr:uid="{00000000-0005-0000-0000-00004D070000}"/>
    <cellStyle name="EYSubTotal 6 10" xfId="1632" xr:uid="{00000000-0005-0000-0000-00004E070000}"/>
    <cellStyle name="EYSubTotal 6 10 2" xfId="1633" xr:uid="{00000000-0005-0000-0000-00004F070000}"/>
    <cellStyle name="EYSubTotal 6 11" xfId="1634" xr:uid="{00000000-0005-0000-0000-000050070000}"/>
    <cellStyle name="EYSubTotal 6 12" xfId="1635" xr:uid="{00000000-0005-0000-0000-000051070000}"/>
    <cellStyle name="EYSubTotal 6 13" xfId="1636" xr:uid="{00000000-0005-0000-0000-000052070000}"/>
    <cellStyle name="EYSubTotal 6 14" xfId="1637" xr:uid="{00000000-0005-0000-0000-000053070000}"/>
    <cellStyle name="EYSubTotal 6 2" xfId="1638" xr:uid="{00000000-0005-0000-0000-000054070000}"/>
    <cellStyle name="EYSubTotal 6 2 2" xfId="1639" xr:uid="{00000000-0005-0000-0000-000055070000}"/>
    <cellStyle name="EYSubTotal 6 2 2 2" xfId="1640" xr:uid="{00000000-0005-0000-0000-000056070000}"/>
    <cellStyle name="EYSubTotal 6 2 2 2 2" xfId="1641" xr:uid="{00000000-0005-0000-0000-000057070000}"/>
    <cellStyle name="EYSubTotal 6 2 2 2 3" xfId="1642" xr:uid="{00000000-0005-0000-0000-000058070000}"/>
    <cellStyle name="EYSubTotal 6 2 2 2 4" xfId="1643" xr:uid="{00000000-0005-0000-0000-000059070000}"/>
    <cellStyle name="EYSubTotal 6 2 2 2 5" xfId="1644" xr:uid="{00000000-0005-0000-0000-00005A070000}"/>
    <cellStyle name="EYSubTotal 6 2 2 2 6" xfId="1645" xr:uid="{00000000-0005-0000-0000-00005B070000}"/>
    <cellStyle name="EYSubTotal 6 2 2 3" xfId="1646" xr:uid="{00000000-0005-0000-0000-00005C070000}"/>
    <cellStyle name="EYSubTotal 6 2 2 3 2" xfId="1647" xr:uid="{00000000-0005-0000-0000-00005D070000}"/>
    <cellStyle name="EYSubTotal 6 2 2 4" xfId="1648" xr:uid="{00000000-0005-0000-0000-00005E070000}"/>
    <cellStyle name="EYSubTotal 6 2 2 5" xfId="1649" xr:uid="{00000000-0005-0000-0000-00005F070000}"/>
    <cellStyle name="EYSubTotal 6 2 2 6" xfId="1650" xr:uid="{00000000-0005-0000-0000-000060070000}"/>
    <cellStyle name="EYSubTotal 6 2 2 7" xfId="1651" xr:uid="{00000000-0005-0000-0000-000061070000}"/>
    <cellStyle name="EYSubTotal 6 2 3" xfId="1652" xr:uid="{00000000-0005-0000-0000-000062070000}"/>
    <cellStyle name="EYSubTotal 6 2 3 2" xfId="1653" xr:uid="{00000000-0005-0000-0000-000063070000}"/>
    <cellStyle name="EYSubTotal 6 2 3 3" xfId="1654" xr:uid="{00000000-0005-0000-0000-000064070000}"/>
    <cellStyle name="EYSubTotal 6 2 3 4" xfId="1655" xr:uid="{00000000-0005-0000-0000-000065070000}"/>
    <cellStyle name="EYSubTotal 6 2 3 5" xfId="1656" xr:uid="{00000000-0005-0000-0000-000066070000}"/>
    <cellStyle name="EYSubTotal 6 2 3 6" xfId="1657" xr:uid="{00000000-0005-0000-0000-000067070000}"/>
    <cellStyle name="EYSubTotal 6 2 4" xfId="1658" xr:uid="{00000000-0005-0000-0000-000068070000}"/>
    <cellStyle name="EYSubTotal 6 2 4 2" xfId="1659" xr:uid="{00000000-0005-0000-0000-000069070000}"/>
    <cellStyle name="EYSubTotal 6 2 5" xfId="1660" xr:uid="{00000000-0005-0000-0000-00006A070000}"/>
    <cellStyle name="EYSubTotal 6 2 6" xfId="1661" xr:uid="{00000000-0005-0000-0000-00006B070000}"/>
    <cellStyle name="EYSubTotal 6 2 7" xfId="1662" xr:uid="{00000000-0005-0000-0000-00006C070000}"/>
    <cellStyle name="EYSubTotal 6 2 8" xfId="1663" xr:uid="{00000000-0005-0000-0000-00006D070000}"/>
    <cellStyle name="EYSubTotal 6 2_Subsidy" xfId="1664" xr:uid="{00000000-0005-0000-0000-00006E070000}"/>
    <cellStyle name="EYSubTotal 6 3" xfId="1665" xr:uid="{00000000-0005-0000-0000-00006F070000}"/>
    <cellStyle name="EYSubTotal 6 3 2" xfId="1666" xr:uid="{00000000-0005-0000-0000-000070070000}"/>
    <cellStyle name="EYSubTotal 6 3 2 2" xfId="1667" xr:uid="{00000000-0005-0000-0000-000071070000}"/>
    <cellStyle name="EYSubTotal 6 3 2 3" xfId="1668" xr:uid="{00000000-0005-0000-0000-000072070000}"/>
    <cellStyle name="EYSubTotal 6 3 2 4" xfId="1669" xr:uid="{00000000-0005-0000-0000-000073070000}"/>
    <cellStyle name="EYSubTotal 6 3 2 5" xfId="1670" xr:uid="{00000000-0005-0000-0000-000074070000}"/>
    <cellStyle name="EYSubTotal 6 3 2 6" xfId="1671" xr:uid="{00000000-0005-0000-0000-000075070000}"/>
    <cellStyle name="EYSubTotal 6 3 3" xfId="1672" xr:uid="{00000000-0005-0000-0000-000076070000}"/>
    <cellStyle name="EYSubTotal 6 3 3 2" xfId="1673" xr:uid="{00000000-0005-0000-0000-000077070000}"/>
    <cellStyle name="EYSubTotal 6 3 4" xfId="1674" xr:uid="{00000000-0005-0000-0000-000078070000}"/>
    <cellStyle name="EYSubTotal 6 3 5" xfId="1675" xr:uid="{00000000-0005-0000-0000-000079070000}"/>
    <cellStyle name="EYSubTotal 6 3 6" xfId="1676" xr:uid="{00000000-0005-0000-0000-00007A070000}"/>
    <cellStyle name="EYSubTotal 6 3 7" xfId="1677" xr:uid="{00000000-0005-0000-0000-00007B070000}"/>
    <cellStyle name="EYSubTotal 6 4" xfId="1678" xr:uid="{00000000-0005-0000-0000-00007C070000}"/>
    <cellStyle name="EYSubTotal 6 4 2" xfId="1679" xr:uid="{00000000-0005-0000-0000-00007D070000}"/>
    <cellStyle name="EYSubTotal 6 4 2 2" xfId="1680" xr:uid="{00000000-0005-0000-0000-00007E070000}"/>
    <cellStyle name="EYSubTotal 6 4 2 3" xfId="1681" xr:uid="{00000000-0005-0000-0000-00007F070000}"/>
    <cellStyle name="EYSubTotal 6 4 2 4" xfId="1682" xr:uid="{00000000-0005-0000-0000-000080070000}"/>
    <cellStyle name="EYSubTotal 6 4 2 5" xfId="1683" xr:uid="{00000000-0005-0000-0000-000081070000}"/>
    <cellStyle name="EYSubTotal 6 4 2 6" xfId="1684" xr:uid="{00000000-0005-0000-0000-000082070000}"/>
    <cellStyle name="EYSubTotal 6 4 3" xfId="1685" xr:uid="{00000000-0005-0000-0000-000083070000}"/>
    <cellStyle name="EYSubTotal 6 4 3 2" xfId="1686" xr:uid="{00000000-0005-0000-0000-000084070000}"/>
    <cellStyle name="EYSubTotal 6 4 4" xfId="1687" xr:uid="{00000000-0005-0000-0000-000085070000}"/>
    <cellStyle name="EYSubTotal 6 4 5" xfId="1688" xr:uid="{00000000-0005-0000-0000-000086070000}"/>
    <cellStyle name="EYSubTotal 6 4 6" xfId="1689" xr:uid="{00000000-0005-0000-0000-000087070000}"/>
    <cellStyle name="EYSubTotal 6 4 7" xfId="1690" xr:uid="{00000000-0005-0000-0000-000088070000}"/>
    <cellStyle name="EYSubTotal 6 5" xfId="1691" xr:uid="{00000000-0005-0000-0000-000089070000}"/>
    <cellStyle name="EYSubTotal 6 5 2" xfId="1692" xr:uid="{00000000-0005-0000-0000-00008A070000}"/>
    <cellStyle name="EYSubTotal 6 5 2 2" xfId="1693" xr:uid="{00000000-0005-0000-0000-00008B070000}"/>
    <cellStyle name="EYSubTotal 6 5 2 3" xfId="1694" xr:uid="{00000000-0005-0000-0000-00008C070000}"/>
    <cellStyle name="EYSubTotal 6 5 2 4" xfId="1695" xr:uid="{00000000-0005-0000-0000-00008D070000}"/>
    <cellStyle name="EYSubTotal 6 5 2 5" xfId="1696" xr:uid="{00000000-0005-0000-0000-00008E070000}"/>
    <cellStyle name="EYSubTotal 6 5 2 6" xfId="1697" xr:uid="{00000000-0005-0000-0000-00008F070000}"/>
    <cellStyle name="EYSubTotal 6 5 3" xfId="1698" xr:uid="{00000000-0005-0000-0000-000090070000}"/>
    <cellStyle name="EYSubTotal 6 5 3 2" xfId="1699" xr:uid="{00000000-0005-0000-0000-000091070000}"/>
    <cellStyle name="EYSubTotal 6 5 4" xfId="1700" xr:uid="{00000000-0005-0000-0000-000092070000}"/>
    <cellStyle name="EYSubTotal 6 5 5" xfId="1701" xr:uid="{00000000-0005-0000-0000-000093070000}"/>
    <cellStyle name="EYSubTotal 6 5 6" xfId="1702" xr:uid="{00000000-0005-0000-0000-000094070000}"/>
    <cellStyle name="EYSubTotal 6 5 7" xfId="1703" xr:uid="{00000000-0005-0000-0000-000095070000}"/>
    <cellStyle name="EYSubTotal 6 6" xfId="1704" xr:uid="{00000000-0005-0000-0000-000096070000}"/>
    <cellStyle name="EYSubTotal 6 6 2" xfId="1705" xr:uid="{00000000-0005-0000-0000-000097070000}"/>
    <cellStyle name="EYSubTotal 6 6 2 2" xfId="1706" xr:uid="{00000000-0005-0000-0000-000098070000}"/>
    <cellStyle name="EYSubTotal 6 6 2 3" xfId="1707" xr:uid="{00000000-0005-0000-0000-000099070000}"/>
    <cellStyle name="EYSubTotal 6 6 2 4" xfId="1708" xr:uid="{00000000-0005-0000-0000-00009A070000}"/>
    <cellStyle name="EYSubTotal 6 6 2 5" xfId="1709" xr:uid="{00000000-0005-0000-0000-00009B070000}"/>
    <cellStyle name="EYSubTotal 6 6 2 6" xfId="1710" xr:uid="{00000000-0005-0000-0000-00009C070000}"/>
    <cellStyle name="EYSubTotal 6 6 3" xfId="1711" xr:uid="{00000000-0005-0000-0000-00009D070000}"/>
    <cellStyle name="EYSubTotal 6 6 3 2" xfId="1712" xr:uid="{00000000-0005-0000-0000-00009E070000}"/>
    <cellStyle name="EYSubTotal 6 6 4" xfId="1713" xr:uid="{00000000-0005-0000-0000-00009F070000}"/>
    <cellStyle name="EYSubTotal 6 6 5" xfId="1714" xr:uid="{00000000-0005-0000-0000-0000A0070000}"/>
    <cellStyle name="EYSubTotal 6 6 6" xfId="1715" xr:uid="{00000000-0005-0000-0000-0000A1070000}"/>
    <cellStyle name="EYSubTotal 6 6 7" xfId="1716" xr:uid="{00000000-0005-0000-0000-0000A2070000}"/>
    <cellStyle name="EYSubTotal 6 7" xfId="1717" xr:uid="{00000000-0005-0000-0000-0000A3070000}"/>
    <cellStyle name="EYSubTotal 6 7 2" xfId="1718" xr:uid="{00000000-0005-0000-0000-0000A4070000}"/>
    <cellStyle name="EYSubTotal 6 7 2 2" xfId="1719" xr:uid="{00000000-0005-0000-0000-0000A5070000}"/>
    <cellStyle name="EYSubTotal 6 7 2 3" xfId="1720" xr:uid="{00000000-0005-0000-0000-0000A6070000}"/>
    <cellStyle name="EYSubTotal 6 7 2 4" xfId="1721" xr:uid="{00000000-0005-0000-0000-0000A7070000}"/>
    <cellStyle name="EYSubTotal 6 7 2 5" xfId="1722" xr:uid="{00000000-0005-0000-0000-0000A8070000}"/>
    <cellStyle name="EYSubTotal 6 7 2 6" xfId="1723" xr:uid="{00000000-0005-0000-0000-0000A9070000}"/>
    <cellStyle name="EYSubTotal 6 7 3" xfId="1724" xr:uid="{00000000-0005-0000-0000-0000AA070000}"/>
    <cellStyle name="EYSubTotal 6 7 3 2" xfId="1725" xr:uid="{00000000-0005-0000-0000-0000AB070000}"/>
    <cellStyle name="EYSubTotal 6 7 4" xfId="1726" xr:uid="{00000000-0005-0000-0000-0000AC070000}"/>
    <cellStyle name="EYSubTotal 6 7 5" xfId="1727" xr:uid="{00000000-0005-0000-0000-0000AD070000}"/>
    <cellStyle name="EYSubTotal 6 7 6" xfId="1728" xr:uid="{00000000-0005-0000-0000-0000AE070000}"/>
    <cellStyle name="EYSubTotal 6 7 7" xfId="1729" xr:uid="{00000000-0005-0000-0000-0000AF070000}"/>
    <cellStyle name="EYSubTotal 6 8" xfId="1730" xr:uid="{00000000-0005-0000-0000-0000B0070000}"/>
    <cellStyle name="EYSubTotal 6 8 2" xfId="1731" xr:uid="{00000000-0005-0000-0000-0000B1070000}"/>
    <cellStyle name="EYSubTotal 6 8 2 2" xfId="1732" xr:uid="{00000000-0005-0000-0000-0000B2070000}"/>
    <cellStyle name="EYSubTotal 6 8 2 3" xfId="1733" xr:uid="{00000000-0005-0000-0000-0000B3070000}"/>
    <cellStyle name="EYSubTotal 6 8 2 4" xfId="1734" xr:uid="{00000000-0005-0000-0000-0000B4070000}"/>
    <cellStyle name="EYSubTotal 6 8 2 5" xfId="1735" xr:uid="{00000000-0005-0000-0000-0000B5070000}"/>
    <cellStyle name="EYSubTotal 6 8 2 6" xfId="1736" xr:uid="{00000000-0005-0000-0000-0000B6070000}"/>
    <cellStyle name="EYSubTotal 6 8 3" xfId="1737" xr:uid="{00000000-0005-0000-0000-0000B7070000}"/>
    <cellStyle name="EYSubTotal 6 8 3 2" xfId="1738" xr:uid="{00000000-0005-0000-0000-0000B8070000}"/>
    <cellStyle name="EYSubTotal 6 8 4" xfId="1739" xr:uid="{00000000-0005-0000-0000-0000B9070000}"/>
    <cellStyle name="EYSubTotal 6 8 5" xfId="1740" xr:uid="{00000000-0005-0000-0000-0000BA070000}"/>
    <cellStyle name="EYSubTotal 6 8 6" xfId="1741" xr:uid="{00000000-0005-0000-0000-0000BB070000}"/>
    <cellStyle name="EYSubTotal 6 8 7" xfId="1742" xr:uid="{00000000-0005-0000-0000-0000BC070000}"/>
    <cellStyle name="EYSubTotal 6 9" xfId="1743" xr:uid="{00000000-0005-0000-0000-0000BD070000}"/>
    <cellStyle name="EYSubTotal 6 9 2" xfId="1744" xr:uid="{00000000-0005-0000-0000-0000BE070000}"/>
    <cellStyle name="EYSubTotal 6 9 3" xfId="1745" xr:uid="{00000000-0005-0000-0000-0000BF070000}"/>
    <cellStyle name="EYSubTotal 6 9 4" xfId="1746" xr:uid="{00000000-0005-0000-0000-0000C0070000}"/>
    <cellStyle name="EYSubTotal 6 9 5" xfId="1747" xr:uid="{00000000-0005-0000-0000-0000C1070000}"/>
    <cellStyle name="EYSubTotal 6 9 6" xfId="1748" xr:uid="{00000000-0005-0000-0000-0000C2070000}"/>
    <cellStyle name="EYSubTotal 6_Subsidy" xfId="1749" xr:uid="{00000000-0005-0000-0000-0000C3070000}"/>
    <cellStyle name="EYSubTotal 7" xfId="1750" xr:uid="{00000000-0005-0000-0000-0000C4070000}"/>
    <cellStyle name="EYSubTotal 7 2" xfId="1751" xr:uid="{00000000-0005-0000-0000-0000C5070000}"/>
    <cellStyle name="EYSubTotal 7 2 2" xfId="1752" xr:uid="{00000000-0005-0000-0000-0000C6070000}"/>
    <cellStyle name="EYSubTotal 7 2 2 2" xfId="1753" xr:uid="{00000000-0005-0000-0000-0000C7070000}"/>
    <cellStyle name="EYSubTotal 7 2 2 3" xfId="1754" xr:uid="{00000000-0005-0000-0000-0000C8070000}"/>
    <cellStyle name="EYSubTotal 7 2 2 4" xfId="1755" xr:uid="{00000000-0005-0000-0000-0000C9070000}"/>
    <cellStyle name="EYSubTotal 7 2 2 5" xfId="1756" xr:uid="{00000000-0005-0000-0000-0000CA070000}"/>
    <cellStyle name="EYSubTotal 7 2 2 6" xfId="1757" xr:uid="{00000000-0005-0000-0000-0000CB070000}"/>
    <cellStyle name="EYSubTotal 7 2 3" xfId="1758" xr:uid="{00000000-0005-0000-0000-0000CC070000}"/>
    <cellStyle name="EYSubTotal 7 2 3 2" xfId="1759" xr:uid="{00000000-0005-0000-0000-0000CD070000}"/>
    <cellStyle name="EYSubTotal 7 2 4" xfId="1760" xr:uid="{00000000-0005-0000-0000-0000CE070000}"/>
    <cellStyle name="EYSubTotal 7 2 5" xfId="1761" xr:uid="{00000000-0005-0000-0000-0000CF070000}"/>
    <cellStyle name="EYSubTotal 7 2 6" xfId="1762" xr:uid="{00000000-0005-0000-0000-0000D0070000}"/>
    <cellStyle name="EYSubTotal 7 2 7" xfId="1763" xr:uid="{00000000-0005-0000-0000-0000D1070000}"/>
    <cellStyle name="EYSubTotal 7 3" xfId="1764" xr:uid="{00000000-0005-0000-0000-0000D2070000}"/>
    <cellStyle name="EYSubTotal 7 3 2" xfId="1765" xr:uid="{00000000-0005-0000-0000-0000D3070000}"/>
    <cellStyle name="EYSubTotal 7 3 3" xfId="1766" xr:uid="{00000000-0005-0000-0000-0000D4070000}"/>
    <cellStyle name="EYSubTotal 7 3 4" xfId="1767" xr:uid="{00000000-0005-0000-0000-0000D5070000}"/>
    <cellStyle name="EYSubTotal 7 3 5" xfId="1768" xr:uid="{00000000-0005-0000-0000-0000D6070000}"/>
    <cellStyle name="EYSubTotal 7 3 6" xfId="1769" xr:uid="{00000000-0005-0000-0000-0000D7070000}"/>
    <cellStyle name="EYSubTotal 7 4" xfId="1770" xr:uid="{00000000-0005-0000-0000-0000D8070000}"/>
    <cellStyle name="EYSubTotal 7 4 2" xfId="1771" xr:uid="{00000000-0005-0000-0000-0000D9070000}"/>
    <cellStyle name="EYSubTotal 7 5" xfId="1772" xr:uid="{00000000-0005-0000-0000-0000DA070000}"/>
    <cellStyle name="EYSubTotal 7 6" xfId="1773" xr:uid="{00000000-0005-0000-0000-0000DB070000}"/>
    <cellStyle name="EYSubTotal 7 7" xfId="1774" xr:uid="{00000000-0005-0000-0000-0000DC070000}"/>
    <cellStyle name="EYSubTotal 7 8" xfId="1775" xr:uid="{00000000-0005-0000-0000-0000DD070000}"/>
    <cellStyle name="EYSubTotal 7_Subsidy" xfId="1776" xr:uid="{00000000-0005-0000-0000-0000DE070000}"/>
    <cellStyle name="EYSubTotal 8" xfId="1777" xr:uid="{00000000-0005-0000-0000-0000DF070000}"/>
    <cellStyle name="EYSubTotal 8 2" xfId="1778" xr:uid="{00000000-0005-0000-0000-0000E0070000}"/>
    <cellStyle name="EYSubTotal 8 2 2" xfId="1779" xr:uid="{00000000-0005-0000-0000-0000E1070000}"/>
    <cellStyle name="EYSubTotal 8 2 3" xfId="1780" xr:uid="{00000000-0005-0000-0000-0000E2070000}"/>
    <cellStyle name="EYSubTotal 8 2 4" xfId="1781" xr:uid="{00000000-0005-0000-0000-0000E3070000}"/>
    <cellStyle name="EYSubTotal 8 2 5" xfId="1782" xr:uid="{00000000-0005-0000-0000-0000E4070000}"/>
    <cellStyle name="EYSubTotal 8 2 6" xfId="1783" xr:uid="{00000000-0005-0000-0000-0000E5070000}"/>
    <cellStyle name="EYSubTotal 8 3" xfId="1784" xr:uid="{00000000-0005-0000-0000-0000E6070000}"/>
    <cellStyle name="EYSubTotal 8 3 2" xfId="1785" xr:uid="{00000000-0005-0000-0000-0000E7070000}"/>
    <cellStyle name="EYSubTotal 8 4" xfId="1786" xr:uid="{00000000-0005-0000-0000-0000E8070000}"/>
    <cellStyle name="EYSubTotal 8 5" xfId="1787" xr:uid="{00000000-0005-0000-0000-0000E9070000}"/>
    <cellStyle name="EYSubTotal 8 6" xfId="1788" xr:uid="{00000000-0005-0000-0000-0000EA070000}"/>
    <cellStyle name="EYSubTotal 8 7" xfId="1789" xr:uid="{00000000-0005-0000-0000-0000EB070000}"/>
    <cellStyle name="EYSubTotal 9" xfId="1790" xr:uid="{00000000-0005-0000-0000-0000EC070000}"/>
    <cellStyle name="EYSubTotal 9 2" xfId="1791" xr:uid="{00000000-0005-0000-0000-0000ED070000}"/>
    <cellStyle name="EYSubTotal 9 2 2" xfId="1792" xr:uid="{00000000-0005-0000-0000-0000EE070000}"/>
    <cellStyle name="EYSubTotal 9 2 3" xfId="1793" xr:uid="{00000000-0005-0000-0000-0000EF070000}"/>
    <cellStyle name="EYSubTotal 9 2 4" xfId="1794" xr:uid="{00000000-0005-0000-0000-0000F0070000}"/>
    <cellStyle name="EYSubTotal 9 2 5" xfId="1795" xr:uid="{00000000-0005-0000-0000-0000F1070000}"/>
    <cellStyle name="EYSubTotal 9 2 6" xfId="1796" xr:uid="{00000000-0005-0000-0000-0000F2070000}"/>
    <cellStyle name="EYSubTotal 9 3" xfId="1797" xr:uid="{00000000-0005-0000-0000-0000F3070000}"/>
    <cellStyle name="EYSubTotal 9 3 2" xfId="1798" xr:uid="{00000000-0005-0000-0000-0000F4070000}"/>
    <cellStyle name="EYSubTotal 9 4" xfId="1799" xr:uid="{00000000-0005-0000-0000-0000F5070000}"/>
    <cellStyle name="EYSubTotal 9 5" xfId="1800" xr:uid="{00000000-0005-0000-0000-0000F6070000}"/>
    <cellStyle name="EYSubTotal 9 6" xfId="1801" xr:uid="{00000000-0005-0000-0000-0000F7070000}"/>
    <cellStyle name="EYSubTotal 9 7" xfId="1802" xr:uid="{00000000-0005-0000-0000-0000F8070000}"/>
    <cellStyle name="EYSubTotal_Calculations" xfId="1803" xr:uid="{00000000-0005-0000-0000-0000F9070000}"/>
    <cellStyle name="EYTotal" xfId="1804" xr:uid="{00000000-0005-0000-0000-0000FA070000}"/>
    <cellStyle name="EYTotal 10" xfId="1805" xr:uid="{00000000-0005-0000-0000-0000FB070000}"/>
    <cellStyle name="EYTotal 10 2" xfId="1806" xr:uid="{00000000-0005-0000-0000-0000FC070000}"/>
    <cellStyle name="EYTotal 10 2 2" xfId="1807" xr:uid="{00000000-0005-0000-0000-0000FD070000}"/>
    <cellStyle name="EYTotal 10 2 3" xfId="1808" xr:uid="{00000000-0005-0000-0000-0000FE070000}"/>
    <cellStyle name="EYTotal 10 2 4" xfId="1809" xr:uid="{00000000-0005-0000-0000-0000FF070000}"/>
    <cellStyle name="EYTotal 10 2 5" xfId="1810" xr:uid="{00000000-0005-0000-0000-000000080000}"/>
    <cellStyle name="EYTotal 10 3" xfId="1811" xr:uid="{00000000-0005-0000-0000-000001080000}"/>
    <cellStyle name="EYTotal 10 3 2" xfId="1812" xr:uid="{00000000-0005-0000-0000-000002080000}"/>
    <cellStyle name="EYTotal 10 4" xfId="1813" xr:uid="{00000000-0005-0000-0000-000003080000}"/>
    <cellStyle name="EYTotal 10 5" xfId="1814" xr:uid="{00000000-0005-0000-0000-000004080000}"/>
    <cellStyle name="EYTotal 10 6" xfId="1815" xr:uid="{00000000-0005-0000-0000-000005080000}"/>
    <cellStyle name="EYTotal 11" xfId="1816" xr:uid="{00000000-0005-0000-0000-000006080000}"/>
    <cellStyle name="EYTotal 11 2" xfId="1817" xr:uid="{00000000-0005-0000-0000-000007080000}"/>
    <cellStyle name="EYTotal 11 2 2" xfId="1818" xr:uid="{00000000-0005-0000-0000-000008080000}"/>
    <cellStyle name="EYTotal 11 2 3" xfId="1819" xr:uid="{00000000-0005-0000-0000-000009080000}"/>
    <cellStyle name="EYTotal 11 2 4" xfId="1820" xr:uid="{00000000-0005-0000-0000-00000A080000}"/>
    <cellStyle name="EYTotal 11 2 5" xfId="1821" xr:uid="{00000000-0005-0000-0000-00000B080000}"/>
    <cellStyle name="EYTotal 11 3" xfId="1822" xr:uid="{00000000-0005-0000-0000-00000C080000}"/>
    <cellStyle name="EYTotal 11 3 2" xfId="1823" xr:uid="{00000000-0005-0000-0000-00000D080000}"/>
    <cellStyle name="EYTotal 11 4" xfId="1824" xr:uid="{00000000-0005-0000-0000-00000E080000}"/>
    <cellStyle name="EYTotal 11 5" xfId="1825" xr:uid="{00000000-0005-0000-0000-00000F080000}"/>
    <cellStyle name="EYTotal 11 6" xfId="1826" xr:uid="{00000000-0005-0000-0000-000010080000}"/>
    <cellStyle name="EYTotal 12" xfId="1827" xr:uid="{00000000-0005-0000-0000-000011080000}"/>
    <cellStyle name="EYTotal 12 2" xfId="1828" xr:uid="{00000000-0005-0000-0000-000012080000}"/>
    <cellStyle name="EYTotal 12 2 2" xfId="1829" xr:uid="{00000000-0005-0000-0000-000013080000}"/>
    <cellStyle name="EYTotal 12 2 3" xfId="1830" xr:uid="{00000000-0005-0000-0000-000014080000}"/>
    <cellStyle name="EYTotal 12 2 4" xfId="1831" xr:uid="{00000000-0005-0000-0000-000015080000}"/>
    <cellStyle name="EYTotal 12 2 5" xfId="1832" xr:uid="{00000000-0005-0000-0000-000016080000}"/>
    <cellStyle name="EYTotal 12 3" xfId="1833" xr:uid="{00000000-0005-0000-0000-000017080000}"/>
    <cellStyle name="EYTotal 12 3 2" xfId="1834" xr:uid="{00000000-0005-0000-0000-000018080000}"/>
    <cellStyle name="EYTotal 12 4" xfId="1835" xr:uid="{00000000-0005-0000-0000-000019080000}"/>
    <cellStyle name="EYTotal 12 5" xfId="1836" xr:uid="{00000000-0005-0000-0000-00001A080000}"/>
    <cellStyle name="EYTotal 12 6" xfId="1837" xr:uid="{00000000-0005-0000-0000-00001B080000}"/>
    <cellStyle name="EYTotal 13" xfId="1838" xr:uid="{00000000-0005-0000-0000-00001C080000}"/>
    <cellStyle name="EYTotal 13 2" xfId="1839" xr:uid="{00000000-0005-0000-0000-00001D080000}"/>
    <cellStyle name="EYTotal 13 2 2" xfId="1840" xr:uid="{00000000-0005-0000-0000-00001E080000}"/>
    <cellStyle name="EYTotal 13 2 3" xfId="1841" xr:uid="{00000000-0005-0000-0000-00001F080000}"/>
    <cellStyle name="EYTotal 13 2 4" xfId="1842" xr:uid="{00000000-0005-0000-0000-000020080000}"/>
    <cellStyle name="EYTotal 13 2 5" xfId="1843" xr:uid="{00000000-0005-0000-0000-000021080000}"/>
    <cellStyle name="EYTotal 13 3" xfId="1844" xr:uid="{00000000-0005-0000-0000-000022080000}"/>
    <cellStyle name="EYTotal 13 3 2" xfId="1845" xr:uid="{00000000-0005-0000-0000-000023080000}"/>
    <cellStyle name="EYTotal 13 4" xfId="1846" xr:uid="{00000000-0005-0000-0000-000024080000}"/>
    <cellStyle name="EYTotal 13 5" xfId="1847" xr:uid="{00000000-0005-0000-0000-000025080000}"/>
    <cellStyle name="EYTotal 13 6" xfId="1848" xr:uid="{00000000-0005-0000-0000-000026080000}"/>
    <cellStyle name="EYTotal 14" xfId="1849" xr:uid="{00000000-0005-0000-0000-000027080000}"/>
    <cellStyle name="EYTotal 14 2" xfId="1850" xr:uid="{00000000-0005-0000-0000-000028080000}"/>
    <cellStyle name="EYTotal 14 3" xfId="1851" xr:uid="{00000000-0005-0000-0000-000029080000}"/>
    <cellStyle name="EYTotal 14 4" xfId="1852" xr:uid="{00000000-0005-0000-0000-00002A080000}"/>
    <cellStyle name="EYTotal 14 5" xfId="1853" xr:uid="{00000000-0005-0000-0000-00002B080000}"/>
    <cellStyle name="EYTotal 15" xfId="1854" xr:uid="{00000000-0005-0000-0000-00002C080000}"/>
    <cellStyle name="EYTotal 15 2" xfId="1855" xr:uid="{00000000-0005-0000-0000-00002D080000}"/>
    <cellStyle name="EYTotal 16" xfId="1856" xr:uid="{00000000-0005-0000-0000-00002E080000}"/>
    <cellStyle name="EYTotal 17" xfId="1857" xr:uid="{00000000-0005-0000-0000-00002F080000}"/>
    <cellStyle name="EYTotal 18" xfId="1858" xr:uid="{00000000-0005-0000-0000-000030080000}"/>
    <cellStyle name="EYTotal 19" xfId="1859" xr:uid="{00000000-0005-0000-0000-000031080000}"/>
    <cellStyle name="EYTotal 2" xfId="1860" xr:uid="{00000000-0005-0000-0000-000032080000}"/>
    <cellStyle name="EYTotal 2 10" xfId="1861" xr:uid="{00000000-0005-0000-0000-000033080000}"/>
    <cellStyle name="EYTotal 2 10 2" xfId="1862" xr:uid="{00000000-0005-0000-0000-000034080000}"/>
    <cellStyle name="EYTotal 2 10 2 2" xfId="1863" xr:uid="{00000000-0005-0000-0000-000035080000}"/>
    <cellStyle name="EYTotal 2 10 2 3" xfId="1864" xr:uid="{00000000-0005-0000-0000-000036080000}"/>
    <cellStyle name="EYTotal 2 10 2 4" xfId="1865" xr:uid="{00000000-0005-0000-0000-000037080000}"/>
    <cellStyle name="EYTotal 2 10 2 5" xfId="1866" xr:uid="{00000000-0005-0000-0000-000038080000}"/>
    <cellStyle name="EYTotal 2 10 3" xfId="1867" xr:uid="{00000000-0005-0000-0000-000039080000}"/>
    <cellStyle name="EYTotal 2 10 3 2" xfId="1868" xr:uid="{00000000-0005-0000-0000-00003A080000}"/>
    <cellStyle name="EYTotal 2 10 4" xfId="1869" xr:uid="{00000000-0005-0000-0000-00003B080000}"/>
    <cellStyle name="EYTotal 2 10 5" xfId="1870" xr:uid="{00000000-0005-0000-0000-00003C080000}"/>
    <cellStyle name="EYTotal 2 10 6" xfId="1871" xr:uid="{00000000-0005-0000-0000-00003D080000}"/>
    <cellStyle name="EYTotal 2 11" xfId="1872" xr:uid="{00000000-0005-0000-0000-00003E080000}"/>
    <cellStyle name="EYTotal 2 11 2" xfId="1873" xr:uid="{00000000-0005-0000-0000-00003F080000}"/>
    <cellStyle name="EYTotal 2 11 2 2" xfId="1874" xr:uid="{00000000-0005-0000-0000-000040080000}"/>
    <cellStyle name="EYTotal 2 11 2 3" xfId="1875" xr:uid="{00000000-0005-0000-0000-000041080000}"/>
    <cellStyle name="EYTotal 2 11 2 4" xfId="1876" xr:uid="{00000000-0005-0000-0000-000042080000}"/>
    <cellStyle name="EYTotal 2 11 2 5" xfId="1877" xr:uid="{00000000-0005-0000-0000-000043080000}"/>
    <cellStyle name="EYTotal 2 11 3" xfId="1878" xr:uid="{00000000-0005-0000-0000-000044080000}"/>
    <cellStyle name="EYTotal 2 11 3 2" xfId="1879" xr:uid="{00000000-0005-0000-0000-000045080000}"/>
    <cellStyle name="EYTotal 2 11 4" xfId="1880" xr:uid="{00000000-0005-0000-0000-000046080000}"/>
    <cellStyle name="EYTotal 2 11 5" xfId="1881" xr:uid="{00000000-0005-0000-0000-000047080000}"/>
    <cellStyle name="EYTotal 2 11 6" xfId="1882" xr:uid="{00000000-0005-0000-0000-000048080000}"/>
    <cellStyle name="EYTotal 2 12" xfId="1883" xr:uid="{00000000-0005-0000-0000-000049080000}"/>
    <cellStyle name="EYTotal 2 12 2" xfId="1884" xr:uid="{00000000-0005-0000-0000-00004A080000}"/>
    <cellStyle name="EYTotal 2 12 2 2" xfId="1885" xr:uid="{00000000-0005-0000-0000-00004B080000}"/>
    <cellStyle name="EYTotal 2 12 2 3" xfId="1886" xr:uid="{00000000-0005-0000-0000-00004C080000}"/>
    <cellStyle name="EYTotal 2 12 2 4" xfId="1887" xr:uid="{00000000-0005-0000-0000-00004D080000}"/>
    <cellStyle name="EYTotal 2 12 2 5" xfId="1888" xr:uid="{00000000-0005-0000-0000-00004E080000}"/>
    <cellStyle name="EYTotal 2 12 3" xfId="1889" xr:uid="{00000000-0005-0000-0000-00004F080000}"/>
    <cellStyle name="EYTotal 2 12 3 2" xfId="1890" xr:uid="{00000000-0005-0000-0000-000050080000}"/>
    <cellStyle name="EYTotal 2 12 4" xfId="1891" xr:uid="{00000000-0005-0000-0000-000051080000}"/>
    <cellStyle name="EYTotal 2 12 5" xfId="1892" xr:uid="{00000000-0005-0000-0000-000052080000}"/>
    <cellStyle name="EYTotal 2 12 6" xfId="1893" xr:uid="{00000000-0005-0000-0000-000053080000}"/>
    <cellStyle name="EYTotal 2 13" xfId="1894" xr:uid="{00000000-0005-0000-0000-000054080000}"/>
    <cellStyle name="EYTotal 2 13 2" xfId="1895" xr:uid="{00000000-0005-0000-0000-000055080000}"/>
    <cellStyle name="EYTotal 2 13 3" xfId="1896" xr:uid="{00000000-0005-0000-0000-000056080000}"/>
    <cellStyle name="EYTotal 2 13 4" xfId="1897" xr:uid="{00000000-0005-0000-0000-000057080000}"/>
    <cellStyle name="EYTotal 2 13 5" xfId="1898" xr:uid="{00000000-0005-0000-0000-000058080000}"/>
    <cellStyle name="EYTotal 2 14" xfId="1899" xr:uid="{00000000-0005-0000-0000-000059080000}"/>
    <cellStyle name="EYTotal 2 14 2" xfId="1900" xr:uid="{00000000-0005-0000-0000-00005A080000}"/>
    <cellStyle name="EYTotal 2 15" xfId="1901" xr:uid="{00000000-0005-0000-0000-00005B080000}"/>
    <cellStyle name="EYTotal 2 16" xfId="1902" xr:uid="{00000000-0005-0000-0000-00005C080000}"/>
    <cellStyle name="EYTotal 2 17" xfId="1903" xr:uid="{00000000-0005-0000-0000-00005D080000}"/>
    <cellStyle name="EYTotal 2 18" xfId="1904" xr:uid="{00000000-0005-0000-0000-00005E080000}"/>
    <cellStyle name="EYTotal 2 2" xfId="1905" xr:uid="{00000000-0005-0000-0000-00005F080000}"/>
    <cellStyle name="EYTotal 2 2 10" xfId="1906" xr:uid="{00000000-0005-0000-0000-000060080000}"/>
    <cellStyle name="EYTotal 2 2 10 2" xfId="1907" xr:uid="{00000000-0005-0000-0000-000061080000}"/>
    <cellStyle name="EYTotal 2 2 11" xfId="1908" xr:uid="{00000000-0005-0000-0000-000062080000}"/>
    <cellStyle name="EYTotal 2 2 12" xfId="1909" xr:uid="{00000000-0005-0000-0000-000063080000}"/>
    <cellStyle name="EYTotal 2 2 13" xfId="1910" xr:uid="{00000000-0005-0000-0000-000064080000}"/>
    <cellStyle name="EYTotal 2 2 2" xfId="1911" xr:uid="{00000000-0005-0000-0000-000065080000}"/>
    <cellStyle name="EYTotal 2 2 2 2" xfId="1912" xr:uid="{00000000-0005-0000-0000-000066080000}"/>
    <cellStyle name="EYTotal 2 2 2 2 2" xfId="1913" xr:uid="{00000000-0005-0000-0000-000067080000}"/>
    <cellStyle name="EYTotal 2 2 2 2 2 2" xfId="1914" xr:uid="{00000000-0005-0000-0000-000068080000}"/>
    <cellStyle name="EYTotal 2 2 2 2 2 3" xfId="1915" xr:uid="{00000000-0005-0000-0000-000069080000}"/>
    <cellStyle name="EYTotal 2 2 2 2 2 4" xfId="1916" xr:uid="{00000000-0005-0000-0000-00006A080000}"/>
    <cellStyle name="EYTotal 2 2 2 2 2 5" xfId="1917" xr:uid="{00000000-0005-0000-0000-00006B080000}"/>
    <cellStyle name="EYTotal 2 2 2 2 3" xfId="1918" xr:uid="{00000000-0005-0000-0000-00006C080000}"/>
    <cellStyle name="EYTotal 2 2 2 2 3 2" xfId="1919" xr:uid="{00000000-0005-0000-0000-00006D080000}"/>
    <cellStyle name="EYTotal 2 2 2 2 4" xfId="1920" xr:uid="{00000000-0005-0000-0000-00006E080000}"/>
    <cellStyle name="EYTotal 2 2 2 2 5" xfId="1921" xr:uid="{00000000-0005-0000-0000-00006F080000}"/>
    <cellStyle name="EYTotal 2 2 2 2 6" xfId="1922" xr:uid="{00000000-0005-0000-0000-000070080000}"/>
    <cellStyle name="EYTotal 2 2 2 3" xfId="1923" xr:uid="{00000000-0005-0000-0000-000071080000}"/>
    <cellStyle name="EYTotal 2 2 2 3 2" xfId="1924" xr:uid="{00000000-0005-0000-0000-000072080000}"/>
    <cellStyle name="EYTotal 2 2 2 3 3" xfId="1925" xr:uid="{00000000-0005-0000-0000-000073080000}"/>
    <cellStyle name="EYTotal 2 2 2 3 4" xfId="1926" xr:uid="{00000000-0005-0000-0000-000074080000}"/>
    <cellStyle name="EYTotal 2 2 2 3 5" xfId="1927" xr:uid="{00000000-0005-0000-0000-000075080000}"/>
    <cellStyle name="EYTotal 2 2 2 4" xfId="1928" xr:uid="{00000000-0005-0000-0000-000076080000}"/>
    <cellStyle name="EYTotal 2 2 2 4 2" xfId="1929" xr:uid="{00000000-0005-0000-0000-000077080000}"/>
    <cellStyle name="EYTotal 2 2 2 5" xfId="1930" xr:uid="{00000000-0005-0000-0000-000078080000}"/>
    <cellStyle name="EYTotal 2 2 2 6" xfId="1931" xr:uid="{00000000-0005-0000-0000-000079080000}"/>
    <cellStyle name="EYTotal 2 2 2 7" xfId="1932" xr:uid="{00000000-0005-0000-0000-00007A080000}"/>
    <cellStyle name="EYTotal 2 2 2_Subsidy" xfId="1933" xr:uid="{00000000-0005-0000-0000-00007B080000}"/>
    <cellStyle name="EYTotal 2 2 3" xfId="1934" xr:uid="{00000000-0005-0000-0000-00007C080000}"/>
    <cellStyle name="EYTotal 2 2 3 2" xfId="1935" xr:uid="{00000000-0005-0000-0000-00007D080000}"/>
    <cellStyle name="EYTotal 2 2 3 2 2" xfId="1936" xr:uid="{00000000-0005-0000-0000-00007E080000}"/>
    <cellStyle name="EYTotal 2 2 3 2 3" xfId="1937" xr:uid="{00000000-0005-0000-0000-00007F080000}"/>
    <cellStyle name="EYTotal 2 2 3 2 4" xfId="1938" xr:uid="{00000000-0005-0000-0000-000080080000}"/>
    <cellStyle name="EYTotal 2 2 3 2 5" xfId="1939" xr:uid="{00000000-0005-0000-0000-000081080000}"/>
    <cellStyle name="EYTotal 2 2 3 3" xfId="1940" xr:uid="{00000000-0005-0000-0000-000082080000}"/>
    <cellStyle name="EYTotal 2 2 3 3 2" xfId="1941" xr:uid="{00000000-0005-0000-0000-000083080000}"/>
    <cellStyle name="EYTotal 2 2 3 4" xfId="1942" xr:uid="{00000000-0005-0000-0000-000084080000}"/>
    <cellStyle name="EYTotal 2 2 3 5" xfId="1943" xr:uid="{00000000-0005-0000-0000-000085080000}"/>
    <cellStyle name="EYTotal 2 2 3 6" xfId="1944" xr:uid="{00000000-0005-0000-0000-000086080000}"/>
    <cellStyle name="EYTotal 2 2 4" xfId="1945" xr:uid="{00000000-0005-0000-0000-000087080000}"/>
    <cellStyle name="EYTotal 2 2 4 2" xfId="1946" xr:uid="{00000000-0005-0000-0000-000088080000}"/>
    <cellStyle name="EYTotal 2 2 4 2 2" xfId="1947" xr:uid="{00000000-0005-0000-0000-000089080000}"/>
    <cellStyle name="EYTotal 2 2 4 2 3" xfId="1948" xr:uid="{00000000-0005-0000-0000-00008A080000}"/>
    <cellStyle name="EYTotal 2 2 4 2 4" xfId="1949" xr:uid="{00000000-0005-0000-0000-00008B080000}"/>
    <cellStyle name="EYTotal 2 2 4 2 5" xfId="1950" xr:uid="{00000000-0005-0000-0000-00008C080000}"/>
    <cellStyle name="EYTotal 2 2 4 3" xfId="1951" xr:uid="{00000000-0005-0000-0000-00008D080000}"/>
    <cellStyle name="EYTotal 2 2 4 3 2" xfId="1952" xr:uid="{00000000-0005-0000-0000-00008E080000}"/>
    <cellStyle name="EYTotal 2 2 4 4" xfId="1953" xr:uid="{00000000-0005-0000-0000-00008F080000}"/>
    <cellStyle name="EYTotal 2 2 4 5" xfId="1954" xr:uid="{00000000-0005-0000-0000-000090080000}"/>
    <cellStyle name="EYTotal 2 2 4 6" xfId="1955" xr:uid="{00000000-0005-0000-0000-000091080000}"/>
    <cellStyle name="EYTotal 2 2 5" xfId="1956" xr:uid="{00000000-0005-0000-0000-000092080000}"/>
    <cellStyle name="EYTotal 2 2 5 2" xfId="1957" xr:uid="{00000000-0005-0000-0000-000093080000}"/>
    <cellStyle name="EYTotal 2 2 5 2 2" xfId="1958" xr:uid="{00000000-0005-0000-0000-000094080000}"/>
    <cellStyle name="EYTotal 2 2 5 2 3" xfId="1959" xr:uid="{00000000-0005-0000-0000-000095080000}"/>
    <cellStyle name="EYTotal 2 2 5 2 4" xfId="1960" xr:uid="{00000000-0005-0000-0000-000096080000}"/>
    <cellStyle name="EYTotal 2 2 5 2 5" xfId="1961" xr:uid="{00000000-0005-0000-0000-000097080000}"/>
    <cellStyle name="EYTotal 2 2 5 3" xfId="1962" xr:uid="{00000000-0005-0000-0000-000098080000}"/>
    <cellStyle name="EYTotal 2 2 5 3 2" xfId="1963" xr:uid="{00000000-0005-0000-0000-000099080000}"/>
    <cellStyle name="EYTotal 2 2 5 4" xfId="1964" xr:uid="{00000000-0005-0000-0000-00009A080000}"/>
    <cellStyle name="EYTotal 2 2 5 5" xfId="1965" xr:uid="{00000000-0005-0000-0000-00009B080000}"/>
    <cellStyle name="EYTotal 2 2 5 6" xfId="1966" xr:uid="{00000000-0005-0000-0000-00009C080000}"/>
    <cellStyle name="EYTotal 2 2 6" xfId="1967" xr:uid="{00000000-0005-0000-0000-00009D080000}"/>
    <cellStyle name="EYTotal 2 2 6 2" xfId="1968" xr:uid="{00000000-0005-0000-0000-00009E080000}"/>
    <cellStyle name="EYTotal 2 2 6 2 2" xfId="1969" xr:uid="{00000000-0005-0000-0000-00009F080000}"/>
    <cellStyle name="EYTotal 2 2 6 2 3" xfId="1970" xr:uid="{00000000-0005-0000-0000-0000A0080000}"/>
    <cellStyle name="EYTotal 2 2 6 2 4" xfId="1971" xr:uid="{00000000-0005-0000-0000-0000A1080000}"/>
    <cellStyle name="EYTotal 2 2 6 2 5" xfId="1972" xr:uid="{00000000-0005-0000-0000-0000A2080000}"/>
    <cellStyle name="EYTotal 2 2 6 3" xfId="1973" xr:uid="{00000000-0005-0000-0000-0000A3080000}"/>
    <cellStyle name="EYTotal 2 2 6 3 2" xfId="1974" xr:uid="{00000000-0005-0000-0000-0000A4080000}"/>
    <cellStyle name="EYTotal 2 2 6 4" xfId="1975" xr:uid="{00000000-0005-0000-0000-0000A5080000}"/>
    <cellStyle name="EYTotal 2 2 6 5" xfId="1976" xr:uid="{00000000-0005-0000-0000-0000A6080000}"/>
    <cellStyle name="EYTotal 2 2 6 6" xfId="1977" xr:uid="{00000000-0005-0000-0000-0000A7080000}"/>
    <cellStyle name="EYTotal 2 2 7" xfId="1978" xr:uid="{00000000-0005-0000-0000-0000A8080000}"/>
    <cellStyle name="EYTotal 2 2 7 2" xfId="1979" xr:uid="{00000000-0005-0000-0000-0000A9080000}"/>
    <cellStyle name="EYTotal 2 2 7 2 2" xfId="1980" xr:uid="{00000000-0005-0000-0000-0000AA080000}"/>
    <cellStyle name="EYTotal 2 2 7 2 3" xfId="1981" xr:uid="{00000000-0005-0000-0000-0000AB080000}"/>
    <cellStyle name="EYTotal 2 2 7 2 4" xfId="1982" xr:uid="{00000000-0005-0000-0000-0000AC080000}"/>
    <cellStyle name="EYTotal 2 2 7 2 5" xfId="1983" xr:uid="{00000000-0005-0000-0000-0000AD080000}"/>
    <cellStyle name="EYTotal 2 2 7 3" xfId="1984" xr:uid="{00000000-0005-0000-0000-0000AE080000}"/>
    <cellStyle name="EYTotal 2 2 7 3 2" xfId="1985" xr:uid="{00000000-0005-0000-0000-0000AF080000}"/>
    <cellStyle name="EYTotal 2 2 7 4" xfId="1986" xr:uid="{00000000-0005-0000-0000-0000B0080000}"/>
    <cellStyle name="EYTotal 2 2 7 5" xfId="1987" xr:uid="{00000000-0005-0000-0000-0000B1080000}"/>
    <cellStyle name="EYTotal 2 2 7 6" xfId="1988" xr:uid="{00000000-0005-0000-0000-0000B2080000}"/>
    <cellStyle name="EYTotal 2 2 8" xfId="1989" xr:uid="{00000000-0005-0000-0000-0000B3080000}"/>
    <cellStyle name="EYTotal 2 2 8 2" xfId="1990" xr:uid="{00000000-0005-0000-0000-0000B4080000}"/>
    <cellStyle name="EYTotal 2 2 8 2 2" xfId="1991" xr:uid="{00000000-0005-0000-0000-0000B5080000}"/>
    <cellStyle name="EYTotal 2 2 8 2 3" xfId="1992" xr:uid="{00000000-0005-0000-0000-0000B6080000}"/>
    <cellStyle name="EYTotal 2 2 8 2 4" xfId="1993" xr:uid="{00000000-0005-0000-0000-0000B7080000}"/>
    <cellStyle name="EYTotal 2 2 8 2 5" xfId="1994" xr:uid="{00000000-0005-0000-0000-0000B8080000}"/>
    <cellStyle name="EYTotal 2 2 8 3" xfId="1995" xr:uid="{00000000-0005-0000-0000-0000B9080000}"/>
    <cellStyle name="EYTotal 2 2 8 3 2" xfId="1996" xr:uid="{00000000-0005-0000-0000-0000BA080000}"/>
    <cellStyle name="EYTotal 2 2 8 4" xfId="1997" xr:uid="{00000000-0005-0000-0000-0000BB080000}"/>
    <cellStyle name="EYTotal 2 2 8 5" xfId="1998" xr:uid="{00000000-0005-0000-0000-0000BC080000}"/>
    <cellStyle name="EYTotal 2 2 8 6" xfId="1999" xr:uid="{00000000-0005-0000-0000-0000BD080000}"/>
    <cellStyle name="EYTotal 2 2 9" xfId="2000" xr:uid="{00000000-0005-0000-0000-0000BE080000}"/>
    <cellStyle name="EYTotal 2 2 9 2" xfId="2001" xr:uid="{00000000-0005-0000-0000-0000BF080000}"/>
    <cellStyle name="EYTotal 2 2 9 3" xfId="2002" xr:uid="{00000000-0005-0000-0000-0000C0080000}"/>
    <cellStyle name="EYTotal 2 2 9 4" xfId="2003" xr:uid="{00000000-0005-0000-0000-0000C1080000}"/>
    <cellStyle name="EYTotal 2 2 9 5" xfId="2004" xr:uid="{00000000-0005-0000-0000-0000C2080000}"/>
    <cellStyle name="EYTotal 2 2_Subsidy" xfId="2005" xr:uid="{00000000-0005-0000-0000-0000C3080000}"/>
    <cellStyle name="EYTotal 2 3" xfId="2006" xr:uid="{00000000-0005-0000-0000-0000C4080000}"/>
    <cellStyle name="EYTotal 2 3 10" xfId="2007" xr:uid="{00000000-0005-0000-0000-0000C5080000}"/>
    <cellStyle name="EYTotal 2 3 10 2" xfId="2008" xr:uid="{00000000-0005-0000-0000-0000C6080000}"/>
    <cellStyle name="EYTotal 2 3 11" xfId="2009" xr:uid="{00000000-0005-0000-0000-0000C7080000}"/>
    <cellStyle name="EYTotal 2 3 12" xfId="2010" xr:uid="{00000000-0005-0000-0000-0000C8080000}"/>
    <cellStyle name="EYTotal 2 3 13" xfId="2011" xr:uid="{00000000-0005-0000-0000-0000C9080000}"/>
    <cellStyle name="EYTotal 2 3 2" xfId="2012" xr:uid="{00000000-0005-0000-0000-0000CA080000}"/>
    <cellStyle name="EYTotal 2 3 2 2" xfId="2013" xr:uid="{00000000-0005-0000-0000-0000CB080000}"/>
    <cellStyle name="EYTotal 2 3 2 2 2" xfId="2014" xr:uid="{00000000-0005-0000-0000-0000CC080000}"/>
    <cellStyle name="EYTotal 2 3 2 2 2 2" xfId="2015" xr:uid="{00000000-0005-0000-0000-0000CD080000}"/>
    <cellStyle name="EYTotal 2 3 2 2 2 3" xfId="2016" xr:uid="{00000000-0005-0000-0000-0000CE080000}"/>
    <cellStyle name="EYTotal 2 3 2 2 2 4" xfId="2017" xr:uid="{00000000-0005-0000-0000-0000CF080000}"/>
    <cellStyle name="EYTotal 2 3 2 2 2 5" xfId="2018" xr:uid="{00000000-0005-0000-0000-0000D0080000}"/>
    <cellStyle name="EYTotal 2 3 2 2 3" xfId="2019" xr:uid="{00000000-0005-0000-0000-0000D1080000}"/>
    <cellStyle name="EYTotal 2 3 2 2 3 2" xfId="2020" xr:uid="{00000000-0005-0000-0000-0000D2080000}"/>
    <cellStyle name="EYTotal 2 3 2 2 4" xfId="2021" xr:uid="{00000000-0005-0000-0000-0000D3080000}"/>
    <cellStyle name="EYTotal 2 3 2 2 5" xfId="2022" xr:uid="{00000000-0005-0000-0000-0000D4080000}"/>
    <cellStyle name="EYTotal 2 3 2 2 6" xfId="2023" xr:uid="{00000000-0005-0000-0000-0000D5080000}"/>
    <cellStyle name="EYTotal 2 3 2 3" xfId="2024" xr:uid="{00000000-0005-0000-0000-0000D6080000}"/>
    <cellStyle name="EYTotal 2 3 2 3 2" xfId="2025" xr:uid="{00000000-0005-0000-0000-0000D7080000}"/>
    <cellStyle name="EYTotal 2 3 2 3 3" xfId="2026" xr:uid="{00000000-0005-0000-0000-0000D8080000}"/>
    <cellStyle name="EYTotal 2 3 2 3 4" xfId="2027" xr:uid="{00000000-0005-0000-0000-0000D9080000}"/>
    <cellStyle name="EYTotal 2 3 2 3 5" xfId="2028" xr:uid="{00000000-0005-0000-0000-0000DA080000}"/>
    <cellStyle name="EYTotal 2 3 2 4" xfId="2029" xr:uid="{00000000-0005-0000-0000-0000DB080000}"/>
    <cellStyle name="EYTotal 2 3 2 4 2" xfId="2030" xr:uid="{00000000-0005-0000-0000-0000DC080000}"/>
    <cellStyle name="EYTotal 2 3 2 5" xfId="2031" xr:uid="{00000000-0005-0000-0000-0000DD080000}"/>
    <cellStyle name="EYTotal 2 3 2 6" xfId="2032" xr:uid="{00000000-0005-0000-0000-0000DE080000}"/>
    <cellStyle name="EYTotal 2 3 2 7" xfId="2033" xr:uid="{00000000-0005-0000-0000-0000DF080000}"/>
    <cellStyle name="EYTotal 2 3 2_Subsidy" xfId="2034" xr:uid="{00000000-0005-0000-0000-0000E0080000}"/>
    <cellStyle name="EYTotal 2 3 3" xfId="2035" xr:uid="{00000000-0005-0000-0000-0000E1080000}"/>
    <cellStyle name="EYTotal 2 3 3 2" xfId="2036" xr:uid="{00000000-0005-0000-0000-0000E2080000}"/>
    <cellStyle name="EYTotal 2 3 3 2 2" xfId="2037" xr:uid="{00000000-0005-0000-0000-0000E3080000}"/>
    <cellStyle name="EYTotal 2 3 3 2 3" xfId="2038" xr:uid="{00000000-0005-0000-0000-0000E4080000}"/>
    <cellStyle name="EYTotal 2 3 3 2 4" xfId="2039" xr:uid="{00000000-0005-0000-0000-0000E5080000}"/>
    <cellStyle name="EYTotal 2 3 3 2 5" xfId="2040" xr:uid="{00000000-0005-0000-0000-0000E6080000}"/>
    <cellStyle name="EYTotal 2 3 3 3" xfId="2041" xr:uid="{00000000-0005-0000-0000-0000E7080000}"/>
    <cellStyle name="EYTotal 2 3 3 3 2" xfId="2042" xr:uid="{00000000-0005-0000-0000-0000E8080000}"/>
    <cellStyle name="EYTotal 2 3 3 4" xfId="2043" xr:uid="{00000000-0005-0000-0000-0000E9080000}"/>
    <cellStyle name="EYTotal 2 3 3 5" xfId="2044" xr:uid="{00000000-0005-0000-0000-0000EA080000}"/>
    <cellStyle name="EYTotal 2 3 3 6" xfId="2045" xr:uid="{00000000-0005-0000-0000-0000EB080000}"/>
    <cellStyle name="EYTotal 2 3 4" xfId="2046" xr:uid="{00000000-0005-0000-0000-0000EC080000}"/>
    <cellStyle name="EYTotal 2 3 4 2" xfId="2047" xr:uid="{00000000-0005-0000-0000-0000ED080000}"/>
    <cellStyle name="EYTotal 2 3 4 2 2" xfId="2048" xr:uid="{00000000-0005-0000-0000-0000EE080000}"/>
    <cellStyle name="EYTotal 2 3 4 2 3" xfId="2049" xr:uid="{00000000-0005-0000-0000-0000EF080000}"/>
    <cellStyle name="EYTotal 2 3 4 2 4" xfId="2050" xr:uid="{00000000-0005-0000-0000-0000F0080000}"/>
    <cellStyle name="EYTotal 2 3 4 2 5" xfId="2051" xr:uid="{00000000-0005-0000-0000-0000F1080000}"/>
    <cellStyle name="EYTotal 2 3 4 3" xfId="2052" xr:uid="{00000000-0005-0000-0000-0000F2080000}"/>
    <cellStyle name="EYTotal 2 3 4 3 2" xfId="2053" xr:uid="{00000000-0005-0000-0000-0000F3080000}"/>
    <cellStyle name="EYTotal 2 3 4 4" xfId="2054" xr:uid="{00000000-0005-0000-0000-0000F4080000}"/>
    <cellStyle name="EYTotal 2 3 4 5" xfId="2055" xr:uid="{00000000-0005-0000-0000-0000F5080000}"/>
    <cellStyle name="EYTotal 2 3 4 6" xfId="2056" xr:uid="{00000000-0005-0000-0000-0000F6080000}"/>
    <cellStyle name="EYTotal 2 3 5" xfId="2057" xr:uid="{00000000-0005-0000-0000-0000F7080000}"/>
    <cellStyle name="EYTotal 2 3 5 2" xfId="2058" xr:uid="{00000000-0005-0000-0000-0000F8080000}"/>
    <cellStyle name="EYTotal 2 3 5 2 2" xfId="2059" xr:uid="{00000000-0005-0000-0000-0000F9080000}"/>
    <cellStyle name="EYTotal 2 3 5 2 3" xfId="2060" xr:uid="{00000000-0005-0000-0000-0000FA080000}"/>
    <cellStyle name="EYTotal 2 3 5 2 4" xfId="2061" xr:uid="{00000000-0005-0000-0000-0000FB080000}"/>
    <cellStyle name="EYTotal 2 3 5 2 5" xfId="2062" xr:uid="{00000000-0005-0000-0000-0000FC080000}"/>
    <cellStyle name="EYTotal 2 3 5 3" xfId="2063" xr:uid="{00000000-0005-0000-0000-0000FD080000}"/>
    <cellStyle name="EYTotal 2 3 5 3 2" xfId="2064" xr:uid="{00000000-0005-0000-0000-0000FE080000}"/>
    <cellStyle name="EYTotal 2 3 5 4" xfId="2065" xr:uid="{00000000-0005-0000-0000-0000FF080000}"/>
    <cellStyle name="EYTotal 2 3 5 5" xfId="2066" xr:uid="{00000000-0005-0000-0000-000000090000}"/>
    <cellStyle name="EYTotal 2 3 5 6" xfId="2067" xr:uid="{00000000-0005-0000-0000-000001090000}"/>
    <cellStyle name="EYTotal 2 3 6" xfId="2068" xr:uid="{00000000-0005-0000-0000-000002090000}"/>
    <cellStyle name="EYTotal 2 3 6 2" xfId="2069" xr:uid="{00000000-0005-0000-0000-000003090000}"/>
    <cellStyle name="EYTotal 2 3 6 2 2" xfId="2070" xr:uid="{00000000-0005-0000-0000-000004090000}"/>
    <cellStyle name="EYTotal 2 3 6 2 3" xfId="2071" xr:uid="{00000000-0005-0000-0000-000005090000}"/>
    <cellStyle name="EYTotal 2 3 6 2 4" xfId="2072" xr:uid="{00000000-0005-0000-0000-000006090000}"/>
    <cellStyle name="EYTotal 2 3 6 2 5" xfId="2073" xr:uid="{00000000-0005-0000-0000-000007090000}"/>
    <cellStyle name="EYTotal 2 3 6 3" xfId="2074" xr:uid="{00000000-0005-0000-0000-000008090000}"/>
    <cellStyle name="EYTotal 2 3 6 3 2" xfId="2075" xr:uid="{00000000-0005-0000-0000-000009090000}"/>
    <cellStyle name="EYTotal 2 3 6 4" xfId="2076" xr:uid="{00000000-0005-0000-0000-00000A090000}"/>
    <cellStyle name="EYTotal 2 3 6 5" xfId="2077" xr:uid="{00000000-0005-0000-0000-00000B090000}"/>
    <cellStyle name="EYTotal 2 3 6 6" xfId="2078" xr:uid="{00000000-0005-0000-0000-00000C090000}"/>
    <cellStyle name="EYTotal 2 3 7" xfId="2079" xr:uid="{00000000-0005-0000-0000-00000D090000}"/>
    <cellStyle name="EYTotal 2 3 7 2" xfId="2080" xr:uid="{00000000-0005-0000-0000-00000E090000}"/>
    <cellStyle name="EYTotal 2 3 7 2 2" xfId="2081" xr:uid="{00000000-0005-0000-0000-00000F090000}"/>
    <cellStyle name="EYTotal 2 3 7 2 3" xfId="2082" xr:uid="{00000000-0005-0000-0000-000010090000}"/>
    <cellStyle name="EYTotal 2 3 7 2 4" xfId="2083" xr:uid="{00000000-0005-0000-0000-000011090000}"/>
    <cellStyle name="EYTotal 2 3 7 2 5" xfId="2084" xr:uid="{00000000-0005-0000-0000-000012090000}"/>
    <cellStyle name="EYTotal 2 3 7 3" xfId="2085" xr:uid="{00000000-0005-0000-0000-000013090000}"/>
    <cellStyle name="EYTotal 2 3 7 3 2" xfId="2086" xr:uid="{00000000-0005-0000-0000-000014090000}"/>
    <cellStyle name="EYTotal 2 3 7 4" xfId="2087" xr:uid="{00000000-0005-0000-0000-000015090000}"/>
    <cellStyle name="EYTotal 2 3 7 5" xfId="2088" xr:uid="{00000000-0005-0000-0000-000016090000}"/>
    <cellStyle name="EYTotal 2 3 7 6" xfId="2089" xr:uid="{00000000-0005-0000-0000-000017090000}"/>
    <cellStyle name="EYTotal 2 3 8" xfId="2090" xr:uid="{00000000-0005-0000-0000-000018090000}"/>
    <cellStyle name="EYTotal 2 3 8 2" xfId="2091" xr:uid="{00000000-0005-0000-0000-000019090000}"/>
    <cellStyle name="EYTotal 2 3 8 2 2" xfId="2092" xr:uid="{00000000-0005-0000-0000-00001A090000}"/>
    <cellStyle name="EYTotal 2 3 8 2 3" xfId="2093" xr:uid="{00000000-0005-0000-0000-00001B090000}"/>
    <cellStyle name="EYTotal 2 3 8 2 4" xfId="2094" xr:uid="{00000000-0005-0000-0000-00001C090000}"/>
    <cellStyle name="EYTotal 2 3 8 2 5" xfId="2095" xr:uid="{00000000-0005-0000-0000-00001D090000}"/>
    <cellStyle name="EYTotal 2 3 8 3" xfId="2096" xr:uid="{00000000-0005-0000-0000-00001E090000}"/>
    <cellStyle name="EYTotal 2 3 8 3 2" xfId="2097" xr:uid="{00000000-0005-0000-0000-00001F090000}"/>
    <cellStyle name="EYTotal 2 3 8 4" xfId="2098" xr:uid="{00000000-0005-0000-0000-000020090000}"/>
    <cellStyle name="EYTotal 2 3 8 5" xfId="2099" xr:uid="{00000000-0005-0000-0000-000021090000}"/>
    <cellStyle name="EYTotal 2 3 8 6" xfId="2100" xr:uid="{00000000-0005-0000-0000-000022090000}"/>
    <cellStyle name="EYTotal 2 3 9" xfId="2101" xr:uid="{00000000-0005-0000-0000-000023090000}"/>
    <cellStyle name="EYTotal 2 3 9 2" xfId="2102" xr:uid="{00000000-0005-0000-0000-000024090000}"/>
    <cellStyle name="EYTotal 2 3 9 3" xfId="2103" xr:uid="{00000000-0005-0000-0000-000025090000}"/>
    <cellStyle name="EYTotal 2 3 9 4" xfId="2104" xr:uid="{00000000-0005-0000-0000-000026090000}"/>
    <cellStyle name="EYTotal 2 3 9 5" xfId="2105" xr:uid="{00000000-0005-0000-0000-000027090000}"/>
    <cellStyle name="EYTotal 2 3_Subsidy" xfId="2106" xr:uid="{00000000-0005-0000-0000-000028090000}"/>
    <cellStyle name="EYTotal 2 4" xfId="2107" xr:uid="{00000000-0005-0000-0000-000029090000}"/>
    <cellStyle name="EYTotal 2 4 10" xfId="2108" xr:uid="{00000000-0005-0000-0000-00002A090000}"/>
    <cellStyle name="EYTotal 2 4 10 2" xfId="2109" xr:uid="{00000000-0005-0000-0000-00002B090000}"/>
    <cellStyle name="EYTotal 2 4 11" xfId="2110" xr:uid="{00000000-0005-0000-0000-00002C090000}"/>
    <cellStyle name="EYTotal 2 4 12" xfId="2111" xr:uid="{00000000-0005-0000-0000-00002D090000}"/>
    <cellStyle name="EYTotal 2 4 13" xfId="2112" xr:uid="{00000000-0005-0000-0000-00002E090000}"/>
    <cellStyle name="EYTotal 2 4 2" xfId="2113" xr:uid="{00000000-0005-0000-0000-00002F090000}"/>
    <cellStyle name="EYTotal 2 4 2 2" xfId="2114" xr:uid="{00000000-0005-0000-0000-000030090000}"/>
    <cellStyle name="EYTotal 2 4 2 2 2" xfId="2115" xr:uid="{00000000-0005-0000-0000-000031090000}"/>
    <cellStyle name="EYTotal 2 4 2 2 2 2" xfId="2116" xr:uid="{00000000-0005-0000-0000-000032090000}"/>
    <cellStyle name="EYTotal 2 4 2 2 2 3" xfId="2117" xr:uid="{00000000-0005-0000-0000-000033090000}"/>
    <cellStyle name="EYTotal 2 4 2 2 2 4" xfId="2118" xr:uid="{00000000-0005-0000-0000-000034090000}"/>
    <cellStyle name="EYTotal 2 4 2 2 2 5" xfId="2119" xr:uid="{00000000-0005-0000-0000-000035090000}"/>
    <cellStyle name="EYTotal 2 4 2 2 3" xfId="2120" xr:uid="{00000000-0005-0000-0000-000036090000}"/>
    <cellStyle name="EYTotal 2 4 2 2 3 2" xfId="2121" xr:uid="{00000000-0005-0000-0000-000037090000}"/>
    <cellStyle name="EYTotal 2 4 2 2 4" xfId="2122" xr:uid="{00000000-0005-0000-0000-000038090000}"/>
    <cellStyle name="EYTotal 2 4 2 2 5" xfId="2123" xr:uid="{00000000-0005-0000-0000-000039090000}"/>
    <cellStyle name="EYTotal 2 4 2 2 6" xfId="2124" xr:uid="{00000000-0005-0000-0000-00003A090000}"/>
    <cellStyle name="EYTotal 2 4 2 3" xfId="2125" xr:uid="{00000000-0005-0000-0000-00003B090000}"/>
    <cellStyle name="EYTotal 2 4 2 3 2" xfId="2126" xr:uid="{00000000-0005-0000-0000-00003C090000}"/>
    <cellStyle name="EYTotal 2 4 2 3 3" xfId="2127" xr:uid="{00000000-0005-0000-0000-00003D090000}"/>
    <cellStyle name="EYTotal 2 4 2 3 4" xfId="2128" xr:uid="{00000000-0005-0000-0000-00003E090000}"/>
    <cellStyle name="EYTotal 2 4 2 3 5" xfId="2129" xr:uid="{00000000-0005-0000-0000-00003F090000}"/>
    <cellStyle name="EYTotal 2 4 2 4" xfId="2130" xr:uid="{00000000-0005-0000-0000-000040090000}"/>
    <cellStyle name="EYTotal 2 4 2 4 2" xfId="2131" xr:uid="{00000000-0005-0000-0000-000041090000}"/>
    <cellStyle name="EYTotal 2 4 2 5" xfId="2132" xr:uid="{00000000-0005-0000-0000-000042090000}"/>
    <cellStyle name="EYTotal 2 4 2 6" xfId="2133" xr:uid="{00000000-0005-0000-0000-000043090000}"/>
    <cellStyle name="EYTotal 2 4 2 7" xfId="2134" xr:uid="{00000000-0005-0000-0000-000044090000}"/>
    <cellStyle name="EYTotal 2 4 2_Subsidy" xfId="2135" xr:uid="{00000000-0005-0000-0000-000045090000}"/>
    <cellStyle name="EYTotal 2 4 3" xfId="2136" xr:uid="{00000000-0005-0000-0000-000046090000}"/>
    <cellStyle name="EYTotal 2 4 3 2" xfId="2137" xr:uid="{00000000-0005-0000-0000-000047090000}"/>
    <cellStyle name="EYTotal 2 4 3 2 2" xfId="2138" xr:uid="{00000000-0005-0000-0000-000048090000}"/>
    <cellStyle name="EYTotal 2 4 3 2 3" xfId="2139" xr:uid="{00000000-0005-0000-0000-000049090000}"/>
    <cellStyle name="EYTotal 2 4 3 2 4" xfId="2140" xr:uid="{00000000-0005-0000-0000-00004A090000}"/>
    <cellStyle name="EYTotal 2 4 3 2 5" xfId="2141" xr:uid="{00000000-0005-0000-0000-00004B090000}"/>
    <cellStyle name="EYTotal 2 4 3 3" xfId="2142" xr:uid="{00000000-0005-0000-0000-00004C090000}"/>
    <cellStyle name="EYTotal 2 4 3 3 2" xfId="2143" xr:uid="{00000000-0005-0000-0000-00004D090000}"/>
    <cellStyle name="EYTotal 2 4 3 4" xfId="2144" xr:uid="{00000000-0005-0000-0000-00004E090000}"/>
    <cellStyle name="EYTotal 2 4 3 5" xfId="2145" xr:uid="{00000000-0005-0000-0000-00004F090000}"/>
    <cellStyle name="EYTotal 2 4 3 6" xfId="2146" xr:uid="{00000000-0005-0000-0000-000050090000}"/>
    <cellStyle name="EYTotal 2 4 4" xfId="2147" xr:uid="{00000000-0005-0000-0000-000051090000}"/>
    <cellStyle name="EYTotal 2 4 4 2" xfId="2148" xr:uid="{00000000-0005-0000-0000-000052090000}"/>
    <cellStyle name="EYTotal 2 4 4 2 2" xfId="2149" xr:uid="{00000000-0005-0000-0000-000053090000}"/>
    <cellStyle name="EYTotal 2 4 4 2 3" xfId="2150" xr:uid="{00000000-0005-0000-0000-000054090000}"/>
    <cellStyle name="EYTotal 2 4 4 2 4" xfId="2151" xr:uid="{00000000-0005-0000-0000-000055090000}"/>
    <cellStyle name="EYTotal 2 4 4 2 5" xfId="2152" xr:uid="{00000000-0005-0000-0000-000056090000}"/>
    <cellStyle name="EYTotal 2 4 4 3" xfId="2153" xr:uid="{00000000-0005-0000-0000-000057090000}"/>
    <cellStyle name="EYTotal 2 4 4 3 2" xfId="2154" xr:uid="{00000000-0005-0000-0000-000058090000}"/>
    <cellStyle name="EYTotal 2 4 4 4" xfId="2155" xr:uid="{00000000-0005-0000-0000-000059090000}"/>
    <cellStyle name="EYTotal 2 4 4 5" xfId="2156" xr:uid="{00000000-0005-0000-0000-00005A090000}"/>
    <cellStyle name="EYTotal 2 4 4 6" xfId="2157" xr:uid="{00000000-0005-0000-0000-00005B090000}"/>
    <cellStyle name="EYTotal 2 4 5" xfId="2158" xr:uid="{00000000-0005-0000-0000-00005C090000}"/>
    <cellStyle name="EYTotal 2 4 5 2" xfId="2159" xr:uid="{00000000-0005-0000-0000-00005D090000}"/>
    <cellStyle name="EYTotal 2 4 5 2 2" xfId="2160" xr:uid="{00000000-0005-0000-0000-00005E090000}"/>
    <cellStyle name="EYTotal 2 4 5 2 3" xfId="2161" xr:uid="{00000000-0005-0000-0000-00005F090000}"/>
    <cellStyle name="EYTotal 2 4 5 2 4" xfId="2162" xr:uid="{00000000-0005-0000-0000-000060090000}"/>
    <cellStyle name="EYTotal 2 4 5 2 5" xfId="2163" xr:uid="{00000000-0005-0000-0000-000061090000}"/>
    <cellStyle name="EYTotal 2 4 5 3" xfId="2164" xr:uid="{00000000-0005-0000-0000-000062090000}"/>
    <cellStyle name="EYTotal 2 4 5 3 2" xfId="2165" xr:uid="{00000000-0005-0000-0000-000063090000}"/>
    <cellStyle name="EYTotal 2 4 5 4" xfId="2166" xr:uid="{00000000-0005-0000-0000-000064090000}"/>
    <cellStyle name="EYTotal 2 4 5 5" xfId="2167" xr:uid="{00000000-0005-0000-0000-000065090000}"/>
    <cellStyle name="EYTotal 2 4 5 6" xfId="2168" xr:uid="{00000000-0005-0000-0000-000066090000}"/>
    <cellStyle name="EYTotal 2 4 6" xfId="2169" xr:uid="{00000000-0005-0000-0000-000067090000}"/>
    <cellStyle name="EYTotal 2 4 6 2" xfId="2170" xr:uid="{00000000-0005-0000-0000-000068090000}"/>
    <cellStyle name="EYTotal 2 4 6 2 2" xfId="2171" xr:uid="{00000000-0005-0000-0000-000069090000}"/>
    <cellStyle name="EYTotal 2 4 6 2 3" xfId="2172" xr:uid="{00000000-0005-0000-0000-00006A090000}"/>
    <cellStyle name="EYTotal 2 4 6 2 4" xfId="2173" xr:uid="{00000000-0005-0000-0000-00006B090000}"/>
    <cellStyle name="EYTotal 2 4 6 2 5" xfId="2174" xr:uid="{00000000-0005-0000-0000-00006C090000}"/>
    <cellStyle name="EYTotal 2 4 6 3" xfId="2175" xr:uid="{00000000-0005-0000-0000-00006D090000}"/>
    <cellStyle name="EYTotal 2 4 6 3 2" xfId="2176" xr:uid="{00000000-0005-0000-0000-00006E090000}"/>
    <cellStyle name="EYTotal 2 4 6 4" xfId="2177" xr:uid="{00000000-0005-0000-0000-00006F090000}"/>
    <cellStyle name="EYTotal 2 4 6 5" xfId="2178" xr:uid="{00000000-0005-0000-0000-000070090000}"/>
    <cellStyle name="EYTotal 2 4 6 6" xfId="2179" xr:uid="{00000000-0005-0000-0000-000071090000}"/>
    <cellStyle name="EYTotal 2 4 7" xfId="2180" xr:uid="{00000000-0005-0000-0000-000072090000}"/>
    <cellStyle name="EYTotal 2 4 7 2" xfId="2181" xr:uid="{00000000-0005-0000-0000-000073090000}"/>
    <cellStyle name="EYTotal 2 4 7 2 2" xfId="2182" xr:uid="{00000000-0005-0000-0000-000074090000}"/>
    <cellStyle name="EYTotal 2 4 7 2 3" xfId="2183" xr:uid="{00000000-0005-0000-0000-000075090000}"/>
    <cellStyle name="EYTotal 2 4 7 2 4" xfId="2184" xr:uid="{00000000-0005-0000-0000-000076090000}"/>
    <cellStyle name="EYTotal 2 4 7 2 5" xfId="2185" xr:uid="{00000000-0005-0000-0000-000077090000}"/>
    <cellStyle name="EYTotal 2 4 7 3" xfId="2186" xr:uid="{00000000-0005-0000-0000-000078090000}"/>
    <cellStyle name="EYTotal 2 4 7 3 2" xfId="2187" xr:uid="{00000000-0005-0000-0000-000079090000}"/>
    <cellStyle name="EYTotal 2 4 7 4" xfId="2188" xr:uid="{00000000-0005-0000-0000-00007A090000}"/>
    <cellStyle name="EYTotal 2 4 7 5" xfId="2189" xr:uid="{00000000-0005-0000-0000-00007B090000}"/>
    <cellStyle name="EYTotal 2 4 7 6" xfId="2190" xr:uid="{00000000-0005-0000-0000-00007C090000}"/>
    <cellStyle name="EYTotal 2 4 8" xfId="2191" xr:uid="{00000000-0005-0000-0000-00007D090000}"/>
    <cellStyle name="EYTotal 2 4 8 2" xfId="2192" xr:uid="{00000000-0005-0000-0000-00007E090000}"/>
    <cellStyle name="EYTotal 2 4 8 2 2" xfId="2193" xr:uid="{00000000-0005-0000-0000-00007F090000}"/>
    <cellStyle name="EYTotal 2 4 8 2 3" xfId="2194" xr:uid="{00000000-0005-0000-0000-000080090000}"/>
    <cellStyle name="EYTotal 2 4 8 2 4" xfId="2195" xr:uid="{00000000-0005-0000-0000-000081090000}"/>
    <cellStyle name="EYTotal 2 4 8 2 5" xfId="2196" xr:uid="{00000000-0005-0000-0000-000082090000}"/>
    <cellStyle name="EYTotal 2 4 8 3" xfId="2197" xr:uid="{00000000-0005-0000-0000-000083090000}"/>
    <cellStyle name="EYTotal 2 4 8 3 2" xfId="2198" xr:uid="{00000000-0005-0000-0000-000084090000}"/>
    <cellStyle name="EYTotal 2 4 8 4" xfId="2199" xr:uid="{00000000-0005-0000-0000-000085090000}"/>
    <cellStyle name="EYTotal 2 4 8 5" xfId="2200" xr:uid="{00000000-0005-0000-0000-000086090000}"/>
    <cellStyle name="EYTotal 2 4 8 6" xfId="2201" xr:uid="{00000000-0005-0000-0000-000087090000}"/>
    <cellStyle name="EYTotal 2 4 9" xfId="2202" xr:uid="{00000000-0005-0000-0000-000088090000}"/>
    <cellStyle name="EYTotal 2 4 9 2" xfId="2203" xr:uid="{00000000-0005-0000-0000-000089090000}"/>
    <cellStyle name="EYTotal 2 4 9 3" xfId="2204" xr:uid="{00000000-0005-0000-0000-00008A090000}"/>
    <cellStyle name="EYTotal 2 4 9 4" xfId="2205" xr:uid="{00000000-0005-0000-0000-00008B090000}"/>
    <cellStyle name="EYTotal 2 4 9 5" xfId="2206" xr:uid="{00000000-0005-0000-0000-00008C090000}"/>
    <cellStyle name="EYTotal 2 4_Subsidy" xfId="2207" xr:uid="{00000000-0005-0000-0000-00008D090000}"/>
    <cellStyle name="EYTotal 2 5" xfId="2208" xr:uid="{00000000-0005-0000-0000-00008E090000}"/>
    <cellStyle name="EYTotal 2 5 10" xfId="2209" xr:uid="{00000000-0005-0000-0000-00008F090000}"/>
    <cellStyle name="EYTotal 2 5 10 2" xfId="2210" xr:uid="{00000000-0005-0000-0000-000090090000}"/>
    <cellStyle name="EYTotal 2 5 11" xfId="2211" xr:uid="{00000000-0005-0000-0000-000091090000}"/>
    <cellStyle name="EYTotal 2 5 12" xfId="2212" xr:uid="{00000000-0005-0000-0000-000092090000}"/>
    <cellStyle name="EYTotal 2 5 13" xfId="2213" xr:uid="{00000000-0005-0000-0000-000093090000}"/>
    <cellStyle name="EYTotal 2 5 2" xfId="2214" xr:uid="{00000000-0005-0000-0000-000094090000}"/>
    <cellStyle name="EYTotal 2 5 2 2" xfId="2215" xr:uid="{00000000-0005-0000-0000-000095090000}"/>
    <cellStyle name="EYTotal 2 5 2 2 2" xfId="2216" xr:uid="{00000000-0005-0000-0000-000096090000}"/>
    <cellStyle name="EYTotal 2 5 2 2 2 2" xfId="2217" xr:uid="{00000000-0005-0000-0000-000097090000}"/>
    <cellStyle name="EYTotal 2 5 2 2 2 3" xfId="2218" xr:uid="{00000000-0005-0000-0000-000098090000}"/>
    <cellStyle name="EYTotal 2 5 2 2 2 4" xfId="2219" xr:uid="{00000000-0005-0000-0000-000099090000}"/>
    <cellStyle name="EYTotal 2 5 2 2 2 5" xfId="2220" xr:uid="{00000000-0005-0000-0000-00009A090000}"/>
    <cellStyle name="EYTotal 2 5 2 2 3" xfId="2221" xr:uid="{00000000-0005-0000-0000-00009B090000}"/>
    <cellStyle name="EYTotal 2 5 2 2 3 2" xfId="2222" xr:uid="{00000000-0005-0000-0000-00009C090000}"/>
    <cellStyle name="EYTotal 2 5 2 2 4" xfId="2223" xr:uid="{00000000-0005-0000-0000-00009D090000}"/>
    <cellStyle name="EYTotal 2 5 2 2 5" xfId="2224" xr:uid="{00000000-0005-0000-0000-00009E090000}"/>
    <cellStyle name="EYTotal 2 5 2 2 6" xfId="2225" xr:uid="{00000000-0005-0000-0000-00009F090000}"/>
    <cellStyle name="EYTotal 2 5 2 3" xfId="2226" xr:uid="{00000000-0005-0000-0000-0000A0090000}"/>
    <cellStyle name="EYTotal 2 5 2 3 2" xfId="2227" xr:uid="{00000000-0005-0000-0000-0000A1090000}"/>
    <cellStyle name="EYTotal 2 5 2 3 3" xfId="2228" xr:uid="{00000000-0005-0000-0000-0000A2090000}"/>
    <cellStyle name="EYTotal 2 5 2 3 4" xfId="2229" xr:uid="{00000000-0005-0000-0000-0000A3090000}"/>
    <cellStyle name="EYTotal 2 5 2 3 5" xfId="2230" xr:uid="{00000000-0005-0000-0000-0000A4090000}"/>
    <cellStyle name="EYTotal 2 5 2 4" xfId="2231" xr:uid="{00000000-0005-0000-0000-0000A5090000}"/>
    <cellStyle name="EYTotal 2 5 2 4 2" xfId="2232" xr:uid="{00000000-0005-0000-0000-0000A6090000}"/>
    <cellStyle name="EYTotal 2 5 2 5" xfId="2233" xr:uid="{00000000-0005-0000-0000-0000A7090000}"/>
    <cellStyle name="EYTotal 2 5 2 6" xfId="2234" xr:uid="{00000000-0005-0000-0000-0000A8090000}"/>
    <cellStyle name="EYTotal 2 5 2 7" xfId="2235" xr:uid="{00000000-0005-0000-0000-0000A9090000}"/>
    <cellStyle name="EYTotal 2 5 2_Subsidy" xfId="2236" xr:uid="{00000000-0005-0000-0000-0000AA090000}"/>
    <cellStyle name="EYTotal 2 5 3" xfId="2237" xr:uid="{00000000-0005-0000-0000-0000AB090000}"/>
    <cellStyle name="EYTotal 2 5 3 2" xfId="2238" xr:uid="{00000000-0005-0000-0000-0000AC090000}"/>
    <cellStyle name="EYTotal 2 5 3 2 2" xfId="2239" xr:uid="{00000000-0005-0000-0000-0000AD090000}"/>
    <cellStyle name="EYTotal 2 5 3 2 3" xfId="2240" xr:uid="{00000000-0005-0000-0000-0000AE090000}"/>
    <cellStyle name="EYTotal 2 5 3 2 4" xfId="2241" xr:uid="{00000000-0005-0000-0000-0000AF090000}"/>
    <cellStyle name="EYTotal 2 5 3 2 5" xfId="2242" xr:uid="{00000000-0005-0000-0000-0000B0090000}"/>
    <cellStyle name="EYTotal 2 5 3 3" xfId="2243" xr:uid="{00000000-0005-0000-0000-0000B1090000}"/>
    <cellStyle name="EYTotal 2 5 3 3 2" xfId="2244" xr:uid="{00000000-0005-0000-0000-0000B2090000}"/>
    <cellStyle name="EYTotal 2 5 3 4" xfId="2245" xr:uid="{00000000-0005-0000-0000-0000B3090000}"/>
    <cellStyle name="EYTotal 2 5 3 5" xfId="2246" xr:uid="{00000000-0005-0000-0000-0000B4090000}"/>
    <cellStyle name="EYTotal 2 5 3 6" xfId="2247" xr:uid="{00000000-0005-0000-0000-0000B5090000}"/>
    <cellStyle name="EYTotal 2 5 4" xfId="2248" xr:uid="{00000000-0005-0000-0000-0000B6090000}"/>
    <cellStyle name="EYTotal 2 5 4 2" xfId="2249" xr:uid="{00000000-0005-0000-0000-0000B7090000}"/>
    <cellStyle name="EYTotal 2 5 4 2 2" xfId="2250" xr:uid="{00000000-0005-0000-0000-0000B8090000}"/>
    <cellStyle name="EYTotal 2 5 4 2 3" xfId="2251" xr:uid="{00000000-0005-0000-0000-0000B9090000}"/>
    <cellStyle name="EYTotal 2 5 4 2 4" xfId="2252" xr:uid="{00000000-0005-0000-0000-0000BA090000}"/>
    <cellStyle name="EYTotal 2 5 4 2 5" xfId="2253" xr:uid="{00000000-0005-0000-0000-0000BB090000}"/>
    <cellStyle name="EYTotal 2 5 4 3" xfId="2254" xr:uid="{00000000-0005-0000-0000-0000BC090000}"/>
    <cellStyle name="EYTotal 2 5 4 3 2" xfId="2255" xr:uid="{00000000-0005-0000-0000-0000BD090000}"/>
    <cellStyle name="EYTotal 2 5 4 4" xfId="2256" xr:uid="{00000000-0005-0000-0000-0000BE090000}"/>
    <cellStyle name="EYTotal 2 5 4 5" xfId="2257" xr:uid="{00000000-0005-0000-0000-0000BF090000}"/>
    <cellStyle name="EYTotal 2 5 4 6" xfId="2258" xr:uid="{00000000-0005-0000-0000-0000C0090000}"/>
    <cellStyle name="EYTotal 2 5 5" xfId="2259" xr:uid="{00000000-0005-0000-0000-0000C1090000}"/>
    <cellStyle name="EYTotal 2 5 5 2" xfId="2260" xr:uid="{00000000-0005-0000-0000-0000C2090000}"/>
    <cellStyle name="EYTotal 2 5 5 2 2" xfId="2261" xr:uid="{00000000-0005-0000-0000-0000C3090000}"/>
    <cellStyle name="EYTotal 2 5 5 2 3" xfId="2262" xr:uid="{00000000-0005-0000-0000-0000C4090000}"/>
    <cellStyle name="EYTotal 2 5 5 2 4" xfId="2263" xr:uid="{00000000-0005-0000-0000-0000C5090000}"/>
    <cellStyle name="EYTotal 2 5 5 2 5" xfId="2264" xr:uid="{00000000-0005-0000-0000-0000C6090000}"/>
    <cellStyle name="EYTotal 2 5 5 3" xfId="2265" xr:uid="{00000000-0005-0000-0000-0000C7090000}"/>
    <cellStyle name="EYTotal 2 5 5 3 2" xfId="2266" xr:uid="{00000000-0005-0000-0000-0000C8090000}"/>
    <cellStyle name="EYTotal 2 5 5 4" xfId="2267" xr:uid="{00000000-0005-0000-0000-0000C9090000}"/>
    <cellStyle name="EYTotal 2 5 5 5" xfId="2268" xr:uid="{00000000-0005-0000-0000-0000CA090000}"/>
    <cellStyle name="EYTotal 2 5 5 6" xfId="2269" xr:uid="{00000000-0005-0000-0000-0000CB090000}"/>
    <cellStyle name="EYTotal 2 5 6" xfId="2270" xr:uid="{00000000-0005-0000-0000-0000CC090000}"/>
    <cellStyle name="EYTotal 2 5 6 2" xfId="2271" xr:uid="{00000000-0005-0000-0000-0000CD090000}"/>
    <cellStyle name="EYTotal 2 5 6 2 2" xfId="2272" xr:uid="{00000000-0005-0000-0000-0000CE090000}"/>
    <cellStyle name="EYTotal 2 5 6 2 3" xfId="2273" xr:uid="{00000000-0005-0000-0000-0000CF090000}"/>
    <cellStyle name="EYTotal 2 5 6 2 4" xfId="2274" xr:uid="{00000000-0005-0000-0000-0000D0090000}"/>
    <cellStyle name="EYTotal 2 5 6 2 5" xfId="2275" xr:uid="{00000000-0005-0000-0000-0000D1090000}"/>
    <cellStyle name="EYTotal 2 5 6 3" xfId="2276" xr:uid="{00000000-0005-0000-0000-0000D2090000}"/>
    <cellStyle name="EYTotal 2 5 6 3 2" xfId="2277" xr:uid="{00000000-0005-0000-0000-0000D3090000}"/>
    <cellStyle name="EYTotal 2 5 6 4" xfId="2278" xr:uid="{00000000-0005-0000-0000-0000D4090000}"/>
    <cellStyle name="EYTotal 2 5 6 5" xfId="2279" xr:uid="{00000000-0005-0000-0000-0000D5090000}"/>
    <cellStyle name="EYTotal 2 5 6 6" xfId="2280" xr:uid="{00000000-0005-0000-0000-0000D6090000}"/>
    <cellStyle name="EYTotal 2 5 7" xfId="2281" xr:uid="{00000000-0005-0000-0000-0000D7090000}"/>
    <cellStyle name="EYTotal 2 5 7 2" xfId="2282" xr:uid="{00000000-0005-0000-0000-0000D8090000}"/>
    <cellStyle name="EYTotal 2 5 7 2 2" xfId="2283" xr:uid="{00000000-0005-0000-0000-0000D9090000}"/>
    <cellStyle name="EYTotal 2 5 7 2 3" xfId="2284" xr:uid="{00000000-0005-0000-0000-0000DA090000}"/>
    <cellStyle name="EYTotal 2 5 7 2 4" xfId="2285" xr:uid="{00000000-0005-0000-0000-0000DB090000}"/>
    <cellStyle name="EYTotal 2 5 7 2 5" xfId="2286" xr:uid="{00000000-0005-0000-0000-0000DC090000}"/>
    <cellStyle name="EYTotal 2 5 7 3" xfId="2287" xr:uid="{00000000-0005-0000-0000-0000DD090000}"/>
    <cellStyle name="EYTotal 2 5 7 3 2" xfId="2288" xr:uid="{00000000-0005-0000-0000-0000DE090000}"/>
    <cellStyle name="EYTotal 2 5 7 4" xfId="2289" xr:uid="{00000000-0005-0000-0000-0000DF090000}"/>
    <cellStyle name="EYTotal 2 5 7 5" xfId="2290" xr:uid="{00000000-0005-0000-0000-0000E0090000}"/>
    <cellStyle name="EYTotal 2 5 7 6" xfId="2291" xr:uid="{00000000-0005-0000-0000-0000E1090000}"/>
    <cellStyle name="EYTotal 2 5 8" xfId="2292" xr:uid="{00000000-0005-0000-0000-0000E2090000}"/>
    <cellStyle name="EYTotal 2 5 8 2" xfId="2293" xr:uid="{00000000-0005-0000-0000-0000E3090000}"/>
    <cellStyle name="EYTotal 2 5 8 2 2" xfId="2294" xr:uid="{00000000-0005-0000-0000-0000E4090000}"/>
    <cellStyle name="EYTotal 2 5 8 2 3" xfId="2295" xr:uid="{00000000-0005-0000-0000-0000E5090000}"/>
    <cellStyle name="EYTotal 2 5 8 2 4" xfId="2296" xr:uid="{00000000-0005-0000-0000-0000E6090000}"/>
    <cellStyle name="EYTotal 2 5 8 2 5" xfId="2297" xr:uid="{00000000-0005-0000-0000-0000E7090000}"/>
    <cellStyle name="EYTotal 2 5 8 3" xfId="2298" xr:uid="{00000000-0005-0000-0000-0000E8090000}"/>
    <cellStyle name="EYTotal 2 5 8 3 2" xfId="2299" xr:uid="{00000000-0005-0000-0000-0000E9090000}"/>
    <cellStyle name="EYTotal 2 5 8 4" xfId="2300" xr:uid="{00000000-0005-0000-0000-0000EA090000}"/>
    <cellStyle name="EYTotal 2 5 8 5" xfId="2301" xr:uid="{00000000-0005-0000-0000-0000EB090000}"/>
    <cellStyle name="EYTotal 2 5 8 6" xfId="2302" xr:uid="{00000000-0005-0000-0000-0000EC090000}"/>
    <cellStyle name="EYTotal 2 5 9" xfId="2303" xr:uid="{00000000-0005-0000-0000-0000ED090000}"/>
    <cellStyle name="EYTotal 2 5 9 2" xfId="2304" xr:uid="{00000000-0005-0000-0000-0000EE090000}"/>
    <cellStyle name="EYTotal 2 5 9 3" xfId="2305" xr:uid="{00000000-0005-0000-0000-0000EF090000}"/>
    <cellStyle name="EYTotal 2 5 9 4" xfId="2306" xr:uid="{00000000-0005-0000-0000-0000F0090000}"/>
    <cellStyle name="EYTotal 2 5 9 5" xfId="2307" xr:uid="{00000000-0005-0000-0000-0000F1090000}"/>
    <cellStyle name="EYTotal 2 5_Subsidy" xfId="2308" xr:uid="{00000000-0005-0000-0000-0000F2090000}"/>
    <cellStyle name="EYTotal 2 6" xfId="2309" xr:uid="{00000000-0005-0000-0000-0000F3090000}"/>
    <cellStyle name="EYTotal 2 6 2" xfId="2310" xr:uid="{00000000-0005-0000-0000-0000F4090000}"/>
    <cellStyle name="EYTotal 2 6 2 2" xfId="2311" xr:uid="{00000000-0005-0000-0000-0000F5090000}"/>
    <cellStyle name="EYTotal 2 6 2 2 2" xfId="2312" xr:uid="{00000000-0005-0000-0000-0000F6090000}"/>
    <cellStyle name="EYTotal 2 6 2 2 3" xfId="2313" xr:uid="{00000000-0005-0000-0000-0000F7090000}"/>
    <cellStyle name="EYTotal 2 6 2 2 4" xfId="2314" xr:uid="{00000000-0005-0000-0000-0000F8090000}"/>
    <cellStyle name="EYTotal 2 6 2 2 5" xfId="2315" xr:uid="{00000000-0005-0000-0000-0000F9090000}"/>
    <cellStyle name="EYTotal 2 6 2 3" xfId="2316" xr:uid="{00000000-0005-0000-0000-0000FA090000}"/>
    <cellStyle name="EYTotal 2 6 2 3 2" xfId="2317" xr:uid="{00000000-0005-0000-0000-0000FB090000}"/>
    <cellStyle name="EYTotal 2 6 2 4" xfId="2318" xr:uid="{00000000-0005-0000-0000-0000FC090000}"/>
    <cellStyle name="EYTotal 2 6 2 5" xfId="2319" xr:uid="{00000000-0005-0000-0000-0000FD090000}"/>
    <cellStyle name="EYTotal 2 6 2 6" xfId="2320" xr:uid="{00000000-0005-0000-0000-0000FE090000}"/>
    <cellStyle name="EYTotal 2 6 3" xfId="2321" xr:uid="{00000000-0005-0000-0000-0000FF090000}"/>
    <cellStyle name="EYTotal 2 6 3 2" xfId="2322" xr:uid="{00000000-0005-0000-0000-0000000A0000}"/>
    <cellStyle name="EYTotal 2 6 3 3" xfId="2323" xr:uid="{00000000-0005-0000-0000-0000010A0000}"/>
    <cellStyle name="EYTotal 2 6 3 4" xfId="2324" xr:uid="{00000000-0005-0000-0000-0000020A0000}"/>
    <cellStyle name="EYTotal 2 6 3 5" xfId="2325" xr:uid="{00000000-0005-0000-0000-0000030A0000}"/>
    <cellStyle name="EYTotal 2 6 4" xfId="2326" xr:uid="{00000000-0005-0000-0000-0000040A0000}"/>
    <cellStyle name="EYTotal 2 6 4 2" xfId="2327" xr:uid="{00000000-0005-0000-0000-0000050A0000}"/>
    <cellStyle name="EYTotal 2 6 5" xfId="2328" xr:uid="{00000000-0005-0000-0000-0000060A0000}"/>
    <cellStyle name="EYTotal 2 6 6" xfId="2329" xr:uid="{00000000-0005-0000-0000-0000070A0000}"/>
    <cellStyle name="EYTotal 2 6 7" xfId="2330" xr:uid="{00000000-0005-0000-0000-0000080A0000}"/>
    <cellStyle name="EYTotal 2 6_Subsidy" xfId="2331" xr:uid="{00000000-0005-0000-0000-0000090A0000}"/>
    <cellStyle name="EYTotal 2 7" xfId="2332" xr:uid="{00000000-0005-0000-0000-00000A0A0000}"/>
    <cellStyle name="EYTotal 2 7 2" xfId="2333" xr:uid="{00000000-0005-0000-0000-00000B0A0000}"/>
    <cellStyle name="EYTotal 2 7 2 2" xfId="2334" xr:uid="{00000000-0005-0000-0000-00000C0A0000}"/>
    <cellStyle name="EYTotal 2 7 2 3" xfId="2335" xr:uid="{00000000-0005-0000-0000-00000D0A0000}"/>
    <cellStyle name="EYTotal 2 7 2 4" xfId="2336" xr:uid="{00000000-0005-0000-0000-00000E0A0000}"/>
    <cellStyle name="EYTotal 2 7 2 5" xfId="2337" xr:uid="{00000000-0005-0000-0000-00000F0A0000}"/>
    <cellStyle name="EYTotal 2 7 3" xfId="2338" xr:uid="{00000000-0005-0000-0000-0000100A0000}"/>
    <cellStyle name="EYTotal 2 7 3 2" xfId="2339" xr:uid="{00000000-0005-0000-0000-0000110A0000}"/>
    <cellStyle name="EYTotal 2 7 4" xfId="2340" xr:uid="{00000000-0005-0000-0000-0000120A0000}"/>
    <cellStyle name="EYTotal 2 7 5" xfId="2341" xr:uid="{00000000-0005-0000-0000-0000130A0000}"/>
    <cellStyle name="EYTotal 2 7 6" xfId="2342" xr:uid="{00000000-0005-0000-0000-0000140A0000}"/>
    <cellStyle name="EYTotal 2 8" xfId="2343" xr:uid="{00000000-0005-0000-0000-0000150A0000}"/>
    <cellStyle name="EYTotal 2 8 2" xfId="2344" xr:uid="{00000000-0005-0000-0000-0000160A0000}"/>
    <cellStyle name="EYTotal 2 8 2 2" xfId="2345" xr:uid="{00000000-0005-0000-0000-0000170A0000}"/>
    <cellStyle name="EYTotal 2 8 2 3" xfId="2346" xr:uid="{00000000-0005-0000-0000-0000180A0000}"/>
    <cellStyle name="EYTotal 2 8 2 4" xfId="2347" xr:uid="{00000000-0005-0000-0000-0000190A0000}"/>
    <cellStyle name="EYTotal 2 8 2 5" xfId="2348" xr:uid="{00000000-0005-0000-0000-00001A0A0000}"/>
    <cellStyle name="EYTotal 2 8 3" xfId="2349" xr:uid="{00000000-0005-0000-0000-00001B0A0000}"/>
    <cellStyle name="EYTotal 2 8 3 2" xfId="2350" xr:uid="{00000000-0005-0000-0000-00001C0A0000}"/>
    <cellStyle name="EYTotal 2 8 4" xfId="2351" xr:uid="{00000000-0005-0000-0000-00001D0A0000}"/>
    <cellStyle name="EYTotal 2 8 5" xfId="2352" xr:uid="{00000000-0005-0000-0000-00001E0A0000}"/>
    <cellStyle name="EYTotal 2 8 6" xfId="2353" xr:uid="{00000000-0005-0000-0000-00001F0A0000}"/>
    <cellStyle name="EYTotal 2 9" xfId="2354" xr:uid="{00000000-0005-0000-0000-0000200A0000}"/>
    <cellStyle name="EYTotal 2 9 2" xfId="2355" xr:uid="{00000000-0005-0000-0000-0000210A0000}"/>
    <cellStyle name="EYTotal 2 9 2 2" xfId="2356" xr:uid="{00000000-0005-0000-0000-0000220A0000}"/>
    <cellStyle name="EYTotal 2 9 2 3" xfId="2357" xr:uid="{00000000-0005-0000-0000-0000230A0000}"/>
    <cellStyle name="EYTotal 2 9 2 4" xfId="2358" xr:uid="{00000000-0005-0000-0000-0000240A0000}"/>
    <cellStyle name="EYTotal 2 9 2 5" xfId="2359" xr:uid="{00000000-0005-0000-0000-0000250A0000}"/>
    <cellStyle name="EYTotal 2 9 3" xfId="2360" xr:uid="{00000000-0005-0000-0000-0000260A0000}"/>
    <cellStyle name="EYTotal 2 9 3 2" xfId="2361" xr:uid="{00000000-0005-0000-0000-0000270A0000}"/>
    <cellStyle name="EYTotal 2 9 4" xfId="2362" xr:uid="{00000000-0005-0000-0000-0000280A0000}"/>
    <cellStyle name="EYTotal 2 9 5" xfId="2363" xr:uid="{00000000-0005-0000-0000-0000290A0000}"/>
    <cellStyle name="EYTotal 2 9 6" xfId="2364" xr:uid="{00000000-0005-0000-0000-00002A0A0000}"/>
    <cellStyle name="EYTotal 2_ST" xfId="2365" xr:uid="{00000000-0005-0000-0000-00002B0A0000}"/>
    <cellStyle name="EYTotal 3" xfId="2366" xr:uid="{00000000-0005-0000-0000-00002C0A0000}"/>
    <cellStyle name="EYTotal 3 10" xfId="2367" xr:uid="{00000000-0005-0000-0000-00002D0A0000}"/>
    <cellStyle name="EYTotal 3 10 2" xfId="2368" xr:uid="{00000000-0005-0000-0000-00002E0A0000}"/>
    <cellStyle name="EYTotal 3 11" xfId="2369" xr:uid="{00000000-0005-0000-0000-00002F0A0000}"/>
    <cellStyle name="EYTotal 3 12" xfId="2370" xr:uid="{00000000-0005-0000-0000-0000300A0000}"/>
    <cellStyle name="EYTotal 3 13" xfId="2371" xr:uid="{00000000-0005-0000-0000-0000310A0000}"/>
    <cellStyle name="EYTotal 3 14" xfId="2372" xr:uid="{00000000-0005-0000-0000-0000320A0000}"/>
    <cellStyle name="EYTotal 3 2" xfId="2373" xr:uid="{00000000-0005-0000-0000-0000330A0000}"/>
    <cellStyle name="EYTotal 3 2 2" xfId="2374" xr:uid="{00000000-0005-0000-0000-0000340A0000}"/>
    <cellStyle name="EYTotal 3 2 2 2" xfId="2375" xr:uid="{00000000-0005-0000-0000-0000350A0000}"/>
    <cellStyle name="EYTotal 3 2 2 2 2" xfId="2376" xr:uid="{00000000-0005-0000-0000-0000360A0000}"/>
    <cellStyle name="EYTotal 3 2 2 2 3" xfId="2377" xr:uid="{00000000-0005-0000-0000-0000370A0000}"/>
    <cellStyle name="EYTotal 3 2 2 2 4" xfId="2378" xr:uid="{00000000-0005-0000-0000-0000380A0000}"/>
    <cellStyle name="EYTotal 3 2 2 2 5" xfId="2379" xr:uid="{00000000-0005-0000-0000-0000390A0000}"/>
    <cellStyle name="EYTotal 3 2 2 3" xfId="2380" xr:uid="{00000000-0005-0000-0000-00003A0A0000}"/>
    <cellStyle name="EYTotal 3 2 2 3 2" xfId="2381" xr:uid="{00000000-0005-0000-0000-00003B0A0000}"/>
    <cellStyle name="EYTotal 3 2 2 4" xfId="2382" xr:uid="{00000000-0005-0000-0000-00003C0A0000}"/>
    <cellStyle name="EYTotal 3 2 2 5" xfId="2383" xr:uid="{00000000-0005-0000-0000-00003D0A0000}"/>
    <cellStyle name="EYTotal 3 2 2 6" xfId="2384" xr:uid="{00000000-0005-0000-0000-00003E0A0000}"/>
    <cellStyle name="EYTotal 3 2 3" xfId="2385" xr:uid="{00000000-0005-0000-0000-00003F0A0000}"/>
    <cellStyle name="EYTotal 3 2 3 2" xfId="2386" xr:uid="{00000000-0005-0000-0000-0000400A0000}"/>
    <cellStyle name="EYTotal 3 2 3 3" xfId="2387" xr:uid="{00000000-0005-0000-0000-0000410A0000}"/>
    <cellStyle name="EYTotal 3 2 3 4" xfId="2388" xr:uid="{00000000-0005-0000-0000-0000420A0000}"/>
    <cellStyle name="EYTotal 3 2 3 5" xfId="2389" xr:uid="{00000000-0005-0000-0000-0000430A0000}"/>
    <cellStyle name="EYTotal 3 2 4" xfId="2390" xr:uid="{00000000-0005-0000-0000-0000440A0000}"/>
    <cellStyle name="EYTotal 3 2 4 2" xfId="2391" xr:uid="{00000000-0005-0000-0000-0000450A0000}"/>
    <cellStyle name="EYTotal 3 2 5" xfId="2392" xr:uid="{00000000-0005-0000-0000-0000460A0000}"/>
    <cellStyle name="EYTotal 3 2 6" xfId="2393" xr:uid="{00000000-0005-0000-0000-0000470A0000}"/>
    <cellStyle name="EYTotal 3 2 7" xfId="2394" xr:uid="{00000000-0005-0000-0000-0000480A0000}"/>
    <cellStyle name="EYTotal 3 2_Subsidy" xfId="2395" xr:uid="{00000000-0005-0000-0000-0000490A0000}"/>
    <cellStyle name="EYTotal 3 3" xfId="2396" xr:uid="{00000000-0005-0000-0000-00004A0A0000}"/>
    <cellStyle name="EYTotal 3 3 2" xfId="2397" xr:uid="{00000000-0005-0000-0000-00004B0A0000}"/>
    <cellStyle name="EYTotal 3 3 2 2" xfId="2398" xr:uid="{00000000-0005-0000-0000-00004C0A0000}"/>
    <cellStyle name="EYTotal 3 3 2 3" xfId="2399" xr:uid="{00000000-0005-0000-0000-00004D0A0000}"/>
    <cellStyle name="EYTotal 3 3 2 4" xfId="2400" xr:uid="{00000000-0005-0000-0000-00004E0A0000}"/>
    <cellStyle name="EYTotal 3 3 2 5" xfId="2401" xr:uid="{00000000-0005-0000-0000-00004F0A0000}"/>
    <cellStyle name="EYTotal 3 3 3" xfId="2402" xr:uid="{00000000-0005-0000-0000-0000500A0000}"/>
    <cellStyle name="EYTotal 3 3 3 2" xfId="2403" xr:uid="{00000000-0005-0000-0000-0000510A0000}"/>
    <cellStyle name="EYTotal 3 3 4" xfId="2404" xr:uid="{00000000-0005-0000-0000-0000520A0000}"/>
    <cellStyle name="EYTotal 3 3 5" xfId="2405" xr:uid="{00000000-0005-0000-0000-0000530A0000}"/>
    <cellStyle name="EYTotal 3 3 6" xfId="2406" xr:uid="{00000000-0005-0000-0000-0000540A0000}"/>
    <cellStyle name="EYTotal 3 4" xfId="2407" xr:uid="{00000000-0005-0000-0000-0000550A0000}"/>
    <cellStyle name="EYTotal 3 4 2" xfId="2408" xr:uid="{00000000-0005-0000-0000-0000560A0000}"/>
    <cellStyle name="EYTotal 3 4 2 2" xfId="2409" xr:uid="{00000000-0005-0000-0000-0000570A0000}"/>
    <cellStyle name="EYTotal 3 4 2 3" xfId="2410" xr:uid="{00000000-0005-0000-0000-0000580A0000}"/>
    <cellStyle name="EYTotal 3 4 2 4" xfId="2411" xr:uid="{00000000-0005-0000-0000-0000590A0000}"/>
    <cellStyle name="EYTotal 3 4 2 5" xfId="2412" xr:uid="{00000000-0005-0000-0000-00005A0A0000}"/>
    <cellStyle name="EYTotal 3 4 3" xfId="2413" xr:uid="{00000000-0005-0000-0000-00005B0A0000}"/>
    <cellStyle name="EYTotal 3 4 3 2" xfId="2414" xr:uid="{00000000-0005-0000-0000-00005C0A0000}"/>
    <cellStyle name="EYTotal 3 4 4" xfId="2415" xr:uid="{00000000-0005-0000-0000-00005D0A0000}"/>
    <cellStyle name="EYTotal 3 4 5" xfId="2416" xr:uid="{00000000-0005-0000-0000-00005E0A0000}"/>
    <cellStyle name="EYTotal 3 4 6" xfId="2417" xr:uid="{00000000-0005-0000-0000-00005F0A0000}"/>
    <cellStyle name="EYTotal 3 5" xfId="2418" xr:uid="{00000000-0005-0000-0000-0000600A0000}"/>
    <cellStyle name="EYTotal 3 5 2" xfId="2419" xr:uid="{00000000-0005-0000-0000-0000610A0000}"/>
    <cellStyle name="EYTotal 3 5 2 2" xfId="2420" xr:uid="{00000000-0005-0000-0000-0000620A0000}"/>
    <cellStyle name="EYTotal 3 5 2 3" xfId="2421" xr:uid="{00000000-0005-0000-0000-0000630A0000}"/>
    <cellStyle name="EYTotal 3 5 2 4" xfId="2422" xr:uid="{00000000-0005-0000-0000-0000640A0000}"/>
    <cellStyle name="EYTotal 3 5 2 5" xfId="2423" xr:uid="{00000000-0005-0000-0000-0000650A0000}"/>
    <cellStyle name="EYTotal 3 5 3" xfId="2424" xr:uid="{00000000-0005-0000-0000-0000660A0000}"/>
    <cellStyle name="EYTotal 3 5 3 2" xfId="2425" xr:uid="{00000000-0005-0000-0000-0000670A0000}"/>
    <cellStyle name="EYTotal 3 5 4" xfId="2426" xr:uid="{00000000-0005-0000-0000-0000680A0000}"/>
    <cellStyle name="EYTotal 3 5 5" xfId="2427" xr:uid="{00000000-0005-0000-0000-0000690A0000}"/>
    <cellStyle name="EYTotal 3 5 6" xfId="2428" xr:uid="{00000000-0005-0000-0000-00006A0A0000}"/>
    <cellStyle name="EYTotal 3 6" xfId="2429" xr:uid="{00000000-0005-0000-0000-00006B0A0000}"/>
    <cellStyle name="EYTotal 3 6 2" xfId="2430" xr:uid="{00000000-0005-0000-0000-00006C0A0000}"/>
    <cellStyle name="EYTotal 3 6 2 2" xfId="2431" xr:uid="{00000000-0005-0000-0000-00006D0A0000}"/>
    <cellStyle name="EYTotal 3 6 2 3" xfId="2432" xr:uid="{00000000-0005-0000-0000-00006E0A0000}"/>
    <cellStyle name="EYTotal 3 6 2 4" xfId="2433" xr:uid="{00000000-0005-0000-0000-00006F0A0000}"/>
    <cellStyle name="EYTotal 3 6 2 5" xfId="2434" xr:uid="{00000000-0005-0000-0000-0000700A0000}"/>
    <cellStyle name="EYTotal 3 6 3" xfId="2435" xr:uid="{00000000-0005-0000-0000-0000710A0000}"/>
    <cellStyle name="EYTotal 3 6 3 2" xfId="2436" xr:uid="{00000000-0005-0000-0000-0000720A0000}"/>
    <cellStyle name="EYTotal 3 6 4" xfId="2437" xr:uid="{00000000-0005-0000-0000-0000730A0000}"/>
    <cellStyle name="EYTotal 3 6 5" xfId="2438" xr:uid="{00000000-0005-0000-0000-0000740A0000}"/>
    <cellStyle name="EYTotal 3 6 6" xfId="2439" xr:uid="{00000000-0005-0000-0000-0000750A0000}"/>
    <cellStyle name="EYTotal 3 7" xfId="2440" xr:uid="{00000000-0005-0000-0000-0000760A0000}"/>
    <cellStyle name="EYTotal 3 7 2" xfId="2441" xr:uid="{00000000-0005-0000-0000-0000770A0000}"/>
    <cellStyle name="EYTotal 3 7 2 2" xfId="2442" xr:uid="{00000000-0005-0000-0000-0000780A0000}"/>
    <cellStyle name="EYTotal 3 7 2 3" xfId="2443" xr:uid="{00000000-0005-0000-0000-0000790A0000}"/>
    <cellStyle name="EYTotal 3 7 2 4" xfId="2444" xr:uid="{00000000-0005-0000-0000-00007A0A0000}"/>
    <cellStyle name="EYTotal 3 7 2 5" xfId="2445" xr:uid="{00000000-0005-0000-0000-00007B0A0000}"/>
    <cellStyle name="EYTotal 3 7 3" xfId="2446" xr:uid="{00000000-0005-0000-0000-00007C0A0000}"/>
    <cellStyle name="EYTotal 3 7 3 2" xfId="2447" xr:uid="{00000000-0005-0000-0000-00007D0A0000}"/>
    <cellStyle name="EYTotal 3 7 4" xfId="2448" xr:uid="{00000000-0005-0000-0000-00007E0A0000}"/>
    <cellStyle name="EYTotal 3 7 5" xfId="2449" xr:uid="{00000000-0005-0000-0000-00007F0A0000}"/>
    <cellStyle name="EYTotal 3 7 6" xfId="2450" xr:uid="{00000000-0005-0000-0000-0000800A0000}"/>
    <cellStyle name="EYTotal 3 8" xfId="2451" xr:uid="{00000000-0005-0000-0000-0000810A0000}"/>
    <cellStyle name="EYTotal 3 8 2" xfId="2452" xr:uid="{00000000-0005-0000-0000-0000820A0000}"/>
    <cellStyle name="EYTotal 3 8 2 2" xfId="2453" xr:uid="{00000000-0005-0000-0000-0000830A0000}"/>
    <cellStyle name="EYTotal 3 8 2 3" xfId="2454" xr:uid="{00000000-0005-0000-0000-0000840A0000}"/>
    <cellStyle name="EYTotal 3 8 2 4" xfId="2455" xr:uid="{00000000-0005-0000-0000-0000850A0000}"/>
    <cellStyle name="EYTotal 3 8 2 5" xfId="2456" xr:uid="{00000000-0005-0000-0000-0000860A0000}"/>
    <cellStyle name="EYTotal 3 8 3" xfId="2457" xr:uid="{00000000-0005-0000-0000-0000870A0000}"/>
    <cellStyle name="EYTotal 3 8 3 2" xfId="2458" xr:uid="{00000000-0005-0000-0000-0000880A0000}"/>
    <cellStyle name="EYTotal 3 8 4" xfId="2459" xr:uid="{00000000-0005-0000-0000-0000890A0000}"/>
    <cellStyle name="EYTotal 3 8 5" xfId="2460" xr:uid="{00000000-0005-0000-0000-00008A0A0000}"/>
    <cellStyle name="EYTotal 3 8 6" xfId="2461" xr:uid="{00000000-0005-0000-0000-00008B0A0000}"/>
    <cellStyle name="EYTotal 3 9" xfId="2462" xr:uid="{00000000-0005-0000-0000-00008C0A0000}"/>
    <cellStyle name="EYTotal 3 9 2" xfId="2463" xr:uid="{00000000-0005-0000-0000-00008D0A0000}"/>
    <cellStyle name="EYTotal 3 9 3" xfId="2464" xr:uid="{00000000-0005-0000-0000-00008E0A0000}"/>
    <cellStyle name="EYTotal 3 9 4" xfId="2465" xr:uid="{00000000-0005-0000-0000-00008F0A0000}"/>
    <cellStyle name="EYTotal 3 9 5" xfId="2466" xr:uid="{00000000-0005-0000-0000-0000900A0000}"/>
    <cellStyle name="EYTotal 3_Subsidy" xfId="2467" xr:uid="{00000000-0005-0000-0000-0000910A0000}"/>
    <cellStyle name="EYTotal 4" xfId="2468" xr:uid="{00000000-0005-0000-0000-0000920A0000}"/>
    <cellStyle name="EYTotal 4 10" xfId="2469" xr:uid="{00000000-0005-0000-0000-0000930A0000}"/>
    <cellStyle name="EYTotal 4 10 2" xfId="2470" xr:uid="{00000000-0005-0000-0000-0000940A0000}"/>
    <cellStyle name="EYTotal 4 11" xfId="2471" xr:uid="{00000000-0005-0000-0000-0000950A0000}"/>
    <cellStyle name="EYTotal 4 12" xfId="2472" xr:uid="{00000000-0005-0000-0000-0000960A0000}"/>
    <cellStyle name="EYTotal 4 13" xfId="2473" xr:uid="{00000000-0005-0000-0000-0000970A0000}"/>
    <cellStyle name="EYTotal 4 2" xfId="2474" xr:uid="{00000000-0005-0000-0000-0000980A0000}"/>
    <cellStyle name="EYTotal 4 2 2" xfId="2475" xr:uid="{00000000-0005-0000-0000-0000990A0000}"/>
    <cellStyle name="EYTotal 4 2 2 2" xfId="2476" xr:uid="{00000000-0005-0000-0000-00009A0A0000}"/>
    <cellStyle name="EYTotal 4 2 2 2 2" xfId="2477" xr:uid="{00000000-0005-0000-0000-00009B0A0000}"/>
    <cellStyle name="EYTotal 4 2 2 2 3" xfId="2478" xr:uid="{00000000-0005-0000-0000-00009C0A0000}"/>
    <cellStyle name="EYTotal 4 2 2 2 4" xfId="2479" xr:uid="{00000000-0005-0000-0000-00009D0A0000}"/>
    <cellStyle name="EYTotal 4 2 2 2 5" xfId="2480" xr:uid="{00000000-0005-0000-0000-00009E0A0000}"/>
    <cellStyle name="EYTotal 4 2 2 3" xfId="2481" xr:uid="{00000000-0005-0000-0000-00009F0A0000}"/>
    <cellStyle name="EYTotal 4 2 2 3 2" xfId="2482" xr:uid="{00000000-0005-0000-0000-0000A00A0000}"/>
    <cellStyle name="EYTotal 4 2 2 4" xfId="2483" xr:uid="{00000000-0005-0000-0000-0000A10A0000}"/>
    <cellStyle name="EYTotal 4 2 2 5" xfId="2484" xr:uid="{00000000-0005-0000-0000-0000A20A0000}"/>
    <cellStyle name="EYTotal 4 2 2 6" xfId="2485" xr:uid="{00000000-0005-0000-0000-0000A30A0000}"/>
    <cellStyle name="EYTotal 4 2 3" xfId="2486" xr:uid="{00000000-0005-0000-0000-0000A40A0000}"/>
    <cellStyle name="EYTotal 4 2 3 2" xfId="2487" xr:uid="{00000000-0005-0000-0000-0000A50A0000}"/>
    <cellStyle name="EYTotal 4 2 3 3" xfId="2488" xr:uid="{00000000-0005-0000-0000-0000A60A0000}"/>
    <cellStyle name="EYTotal 4 2 3 4" xfId="2489" xr:uid="{00000000-0005-0000-0000-0000A70A0000}"/>
    <cellStyle name="EYTotal 4 2 3 5" xfId="2490" xr:uid="{00000000-0005-0000-0000-0000A80A0000}"/>
    <cellStyle name="EYTotal 4 2 4" xfId="2491" xr:uid="{00000000-0005-0000-0000-0000A90A0000}"/>
    <cellStyle name="EYTotal 4 2 4 2" xfId="2492" xr:uid="{00000000-0005-0000-0000-0000AA0A0000}"/>
    <cellStyle name="EYTotal 4 2 5" xfId="2493" xr:uid="{00000000-0005-0000-0000-0000AB0A0000}"/>
    <cellStyle name="EYTotal 4 2 6" xfId="2494" xr:uid="{00000000-0005-0000-0000-0000AC0A0000}"/>
    <cellStyle name="EYTotal 4 2 7" xfId="2495" xr:uid="{00000000-0005-0000-0000-0000AD0A0000}"/>
    <cellStyle name="EYTotal 4 2_Subsidy" xfId="2496" xr:uid="{00000000-0005-0000-0000-0000AE0A0000}"/>
    <cellStyle name="EYTotal 4 3" xfId="2497" xr:uid="{00000000-0005-0000-0000-0000AF0A0000}"/>
    <cellStyle name="EYTotal 4 3 2" xfId="2498" xr:uid="{00000000-0005-0000-0000-0000B00A0000}"/>
    <cellStyle name="EYTotal 4 3 2 2" xfId="2499" xr:uid="{00000000-0005-0000-0000-0000B10A0000}"/>
    <cellStyle name="EYTotal 4 3 2 3" xfId="2500" xr:uid="{00000000-0005-0000-0000-0000B20A0000}"/>
    <cellStyle name="EYTotal 4 3 2 4" xfId="2501" xr:uid="{00000000-0005-0000-0000-0000B30A0000}"/>
    <cellStyle name="EYTotal 4 3 2 5" xfId="2502" xr:uid="{00000000-0005-0000-0000-0000B40A0000}"/>
    <cellStyle name="EYTotal 4 3 3" xfId="2503" xr:uid="{00000000-0005-0000-0000-0000B50A0000}"/>
    <cellStyle name="EYTotal 4 3 3 2" xfId="2504" xr:uid="{00000000-0005-0000-0000-0000B60A0000}"/>
    <cellStyle name="EYTotal 4 3 4" xfId="2505" xr:uid="{00000000-0005-0000-0000-0000B70A0000}"/>
    <cellStyle name="EYTotal 4 3 5" xfId="2506" xr:uid="{00000000-0005-0000-0000-0000B80A0000}"/>
    <cellStyle name="EYTotal 4 3 6" xfId="2507" xr:uid="{00000000-0005-0000-0000-0000B90A0000}"/>
    <cellStyle name="EYTotal 4 4" xfId="2508" xr:uid="{00000000-0005-0000-0000-0000BA0A0000}"/>
    <cellStyle name="EYTotal 4 4 2" xfId="2509" xr:uid="{00000000-0005-0000-0000-0000BB0A0000}"/>
    <cellStyle name="EYTotal 4 4 2 2" xfId="2510" xr:uid="{00000000-0005-0000-0000-0000BC0A0000}"/>
    <cellStyle name="EYTotal 4 4 2 3" xfId="2511" xr:uid="{00000000-0005-0000-0000-0000BD0A0000}"/>
    <cellStyle name="EYTotal 4 4 2 4" xfId="2512" xr:uid="{00000000-0005-0000-0000-0000BE0A0000}"/>
    <cellStyle name="EYTotal 4 4 2 5" xfId="2513" xr:uid="{00000000-0005-0000-0000-0000BF0A0000}"/>
    <cellStyle name="EYTotal 4 4 3" xfId="2514" xr:uid="{00000000-0005-0000-0000-0000C00A0000}"/>
    <cellStyle name="EYTotal 4 4 3 2" xfId="2515" xr:uid="{00000000-0005-0000-0000-0000C10A0000}"/>
    <cellStyle name="EYTotal 4 4 4" xfId="2516" xr:uid="{00000000-0005-0000-0000-0000C20A0000}"/>
    <cellStyle name="EYTotal 4 4 5" xfId="2517" xr:uid="{00000000-0005-0000-0000-0000C30A0000}"/>
    <cellStyle name="EYTotal 4 4 6" xfId="2518" xr:uid="{00000000-0005-0000-0000-0000C40A0000}"/>
    <cellStyle name="EYTotal 4 5" xfId="2519" xr:uid="{00000000-0005-0000-0000-0000C50A0000}"/>
    <cellStyle name="EYTotal 4 5 2" xfId="2520" xr:uid="{00000000-0005-0000-0000-0000C60A0000}"/>
    <cellStyle name="EYTotal 4 5 2 2" xfId="2521" xr:uid="{00000000-0005-0000-0000-0000C70A0000}"/>
    <cellStyle name="EYTotal 4 5 2 3" xfId="2522" xr:uid="{00000000-0005-0000-0000-0000C80A0000}"/>
    <cellStyle name="EYTotal 4 5 2 4" xfId="2523" xr:uid="{00000000-0005-0000-0000-0000C90A0000}"/>
    <cellStyle name="EYTotal 4 5 2 5" xfId="2524" xr:uid="{00000000-0005-0000-0000-0000CA0A0000}"/>
    <cellStyle name="EYTotal 4 5 3" xfId="2525" xr:uid="{00000000-0005-0000-0000-0000CB0A0000}"/>
    <cellStyle name="EYTotal 4 5 3 2" xfId="2526" xr:uid="{00000000-0005-0000-0000-0000CC0A0000}"/>
    <cellStyle name="EYTotal 4 5 4" xfId="2527" xr:uid="{00000000-0005-0000-0000-0000CD0A0000}"/>
    <cellStyle name="EYTotal 4 5 5" xfId="2528" xr:uid="{00000000-0005-0000-0000-0000CE0A0000}"/>
    <cellStyle name="EYTotal 4 5 6" xfId="2529" xr:uid="{00000000-0005-0000-0000-0000CF0A0000}"/>
    <cellStyle name="EYTotal 4 6" xfId="2530" xr:uid="{00000000-0005-0000-0000-0000D00A0000}"/>
    <cellStyle name="EYTotal 4 6 2" xfId="2531" xr:uid="{00000000-0005-0000-0000-0000D10A0000}"/>
    <cellStyle name="EYTotal 4 6 2 2" xfId="2532" xr:uid="{00000000-0005-0000-0000-0000D20A0000}"/>
    <cellStyle name="EYTotal 4 6 2 3" xfId="2533" xr:uid="{00000000-0005-0000-0000-0000D30A0000}"/>
    <cellStyle name="EYTotal 4 6 2 4" xfId="2534" xr:uid="{00000000-0005-0000-0000-0000D40A0000}"/>
    <cellStyle name="EYTotal 4 6 2 5" xfId="2535" xr:uid="{00000000-0005-0000-0000-0000D50A0000}"/>
    <cellStyle name="EYTotal 4 6 3" xfId="2536" xr:uid="{00000000-0005-0000-0000-0000D60A0000}"/>
    <cellStyle name="EYTotal 4 6 3 2" xfId="2537" xr:uid="{00000000-0005-0000-0000-0000D70A0000}"/>
    <cellStyle name="EYTotal 4 6 4" xfId="2538" xr:uid="{00000000-0005-0000-0000-0000D80A0000}"/>
    <cellStyle name="EYTotal 4 6 5" xfId="2539" xr:uid="{00000000-0005-0000-0000-0000D90A0000}"/>
    <cellStyle name="EYTotal 4 6 6" xfId="2540" xr:uid="{00000000-0005-0000-0000-0000DA0A0000}"/>
    <cellStyle name="EYTotal 4 7" xfId="2541" xr:uid="{00000000-0005-0000-0000-0000DB0A0000}"/>
    <cellStyle name="EYTotal 4 7 2" xfId="2542" xr:uid="{00000000-0005-0000-0000-0000DC0A0000}"/>
    <cellStyle name="EYTotal 4 7 2 2" xfId="2543" xr:uid="{00000000-0005-0000-0000-0000DD0A0000}"/>
    <cellStyle name="EYTotal 4 7 2 3" xfId="2544" xr:uid="{00000000-0005-0000-0000-0000DE0A0000}"/>
    <cellStyle name="EYTotal 4 7 2 4" xfId="2545" xr:uid="{00000000-0005-0000-0000-0000DF0A0000}"/>
    <cellStyle name="EYTotal 4 7 2 5" xfId="2546" xr:uid="{00000000-0005-0000-0000-0000E00A0000}"/>
    <cellStyle name="EYTotal 4 7 3" xfId="2547" xr:uid="{00000000-0005-0000-0000-0000E10A0000}"/>
    <cellStyle name="EYTotal 4 7 3 2" xfId="2548" xr:uid="{00000000-0005-0000-0000-0000E20A0000}"/>
    <cellStyle name="EYTotal 4 7 4" xfId="2549" xr:uid="{00000000-0005-0000-0000-0000E30A0000}"/>
    <cellStyle name="EYTotal 4 7 5" xfId="2550" xr:uid="{00000000-0005-0000-0000-0000E40A0000}"/>
    <cellStyle name="EYTotal 4 7 6" xfId="2551" xr:uid="{00000000-0005-0000-0000-0000E50A0000}"/>
    <cellStyle name="EYTotal 4 8" xfId="2552" xr:uid="{00000000-0005-0000-0000-0000E60A0000}"/>
    <cellStyle name="EYTotal 4 8 2" xfId="2553" xr:uid="{00000000-0005-0000-0000-0000E70A0000}"/>
    <cellStyle name="EYTotal 4 8 2 2" xfId="2554" xr:uid="{00000000-0005-0000-0000-0000E80A0000}"/>
    <cellStyle name="EYTotal 4 8 2 3" xfId="2555" xr:uid="{00000000-0005-0000-0000-0000E90A0000}"/>
    <cellStyle name="EYTotal 4 8 2 4" xfId="2556" xr:uid="{00000000-0005-0000-0000-0000EA0A0000}"/>
    <cellStyle name="EYTotal 4 8 2 5" xfId="2557" xr:uid="{00000000-0005-0000-0000-0000EB0A0000}"/>
    <cellStyle name="EYTotal 4 8 3" xfId="2558" xr:uid="{00000000-0005-0000-0000-0000EC0A0000}"/>
    <cellStyle name="EYTotal 4 8 3 2" xfId="2559" xr:uid="{00000000-0005-0000-0000-0000ED0A0000}"/>
    <cellStyle name="EYTotal 4 8 4" xfId="2560" xr:uid="{00000000-0005-0000-0000-0000EE0A0000}"/>
    <cellStyle name="EYTotal 4 8 5" xfId="2561" xr:uid="{00000000-0005-0000-0000-0000EF0A0000}"/>
    <cellStyle name="EYTotal 4 8 6" xfId="2562" xr:uid="{00000000-0005-0000-0000-0000F00A0000}"/>
    <cellStyle name="EYTotal 4 9" xfId="2563" xr:uid="{00000000-0005-0000-0000-0000F10A0000}"/>
    <cellStyle name="EYTotal 4 9 2" xfId="2564" xr:uid="{00000000-0005-0000-0000-0000F20A0000}"/>
    <cellStyle name="EYTotal 4 9 3" xfId="2565" xr:uid="{00000000-0005-0000-0000-0000F30A0000}"/>
    <cellStyle name="EYTotal 4 9 4" xfId="2566" xr:uid="{00000000-0005-0000-0000-0000F40A0000}"/>
    <cellStyle name="EYTotal 4 9 5" xfId="2567" xr:uid="{00000000-0005-0000-0000-0000F50A0000}"/>
    <cellStyle name="EYTotal 4_Subsidy" xfId="2568" xr:uid="{00000000-0005-0000-0000-0000F60A0000}"/>
    <cellStyle name="EYTotal 5" xfId="2569" xr:uid="{00000000-0005-0000-0000-0000F70A0000}"/>
    <cellStyle name="EYTotal 5 10" xfId="2570" xr:uid="{00000000-0005-0000-0000-0000F80A0000}"/>
    <cellStyle name="EYTotal 5 10 2" xfId="2571" xr:uid="{00000000-0005-0000-0000-0000F90A0000}"/>
    <cellStyle name="EYTotal 5 11" xfId="2572" xr:uid="{00000000-0005-0000-0000-0000FA0A0000}"/>
    <cellStyle name="EYTotal 5 12" xfId="2573" xr:uid="{00000000-0005-0000-0000-0000FB0A0000}"/>
    <cellStyle name="EYTotal 5 13" xfId="2574" xr:uid="{00000000-0005-0000-0000-0000FC0A0000}"/>
    <cellStyle name="EYTotal 5 2" xfId="2575" xr:uid="{00000000-0005-0000-0000-0000FD0A0000}"/>
    <cellStyle name="EYTotal 5 2 2" xfId="2576" xr:uid="{00000000-0005-0000-0000-0000FE0A0000}"/>
    <cellStyle name="EYTotal 5 2 2 2" xfId="2577" xr:uid="{00000000-0005-0000-0000-0000FF0A0000}"/>
    <cellStyle name="EYTotal 5 2 2 2 2" xfId="2578" xr:uid="{00000000-0005-0000-0000-0000000B0000}"/>
    <cellStyle name="EYTotal 5 2 2 2 3" xfId="2579" xr:uid="{00000000-0005-0000-0000-0000010B0000}"/>
    <cellStyle name="EYTotal 5 2 2 2 4" xfId="2580" xr:uid="{00000000-0005-0000-0000-0000020B0000}"/>
    <cellStyle name="EYTotal 5 2 2 2 5" xfId="2581" xr:uid="{00000000-0005-0000-0000-0000030B0000}"/>
    <cellStyle name="EYTotal 5 2 2 3" xfId="2582" xr:uid="{00000000-0005-0000-0000-0000040B0000}"/>
    <cellStyle name="EYTotal 5 2 2 3 2" xfId="2583" xr:uid="{00000000-0005-0000-0000-0000050B0000}"/>
    <cellStyle name="EYTotal 5 2 2 4" xfId="2584" xr:uid="{00000000-0005-0000-0000-0000060B0000}"/>
    <cellStyle name="EYTotal 5 2 2 5" xfId="2585" xr:uid="{00000000-0005-0000-0000-0000070B0000}"/>
    <cellStyle name="EYTotal 5 2 2 6" xfId="2586" xr:uid="{00000000-0005-0000-0000-0000080B0000}"/>
    <cellStyle name="EYTotal 5 2 3" xfId="2587" xr:uid="{00000000-0005-0000-0000-0000090B0000}"/>
    <cellStyle name="EYTotal 5 2 3 2" xfId="2588" xr:uid="{00000000-0005-0000-0000-00000A0B0000}"/>
    <cellStyle name="EYTotal 5 2 3 3" xfId="2589" xr:uid="{00000000-0005-0000-0000-00000B0B0000}"/>
    <cellStyle name="EYTotal 5 2 3 4" xfId="2590" xr:uid="{00000000-0005-0000-0000-00000C0B0000}"/>
    <cellStyle name="EYTotal 5 2 3 5" xfId="2591" xr:uid="{00000000-0005-0000-0000-00000D0B0000}"/>
    <cellStyle name="EYTotal 5 2 4" xfId="2592" xr:uid="{00000000-0005-0000-0000-00000E0B0000}"/>
    <cellStyle name="EYTotal 5 2 4 2" xfId="2593" xr:uid="{00000000-0005-0000-0000-00000F0B0000}"/>
    <cellStyle name="EYTotal 5 2 5" xfId="2594" xr:uid="{00000000-0005-0000-0000-0000100B0000}"/>
    <cellStyle name="EYTotal 5 2 6" xfId="2595" xr:uid="{00000000-0005-0000-0000-0000110B0000}"/>
    <cellStyle name="EYTotal 5 2 7" xfId="2596" xr:uid="{00000000-0005-0000-0000-0000120B0000}"/>
    <cellStyle name="EYTotal 5 2_Subsidy" xfId="2597" xr:uid="{00000000-0005-0000-0000-0000130B0000}"/>
    <cellStyle name="EYTotal 5 3" xfId="2598" xr:uid="{00000000-0005-0000-0000-0000140B0000}"/>
    <cellStyle name="EYTotal 5 3 2" xfId="2599" xr:uid="{00000000-0005-0000-0000-0000150B0000}"/>
    <cellStyle name="EYTotal 5 3 2 2" xfId="2600" xr:uid="{00000000-0005-0000-0000-0000160B0000}"/>
    <cellStyle name="EYTotal 5 3 2 3" xfId="2601" xr:uid="{00000000-0005-0000-0000-0000170B0000}"/>
    <cellStyle name="EYTotal 5 3 2 4" xfId="2602" xr:uid="{00000000-0005-0000-0000-0000180B0000}"/>
    <cellStyle name="EYTotal 5 3 2 5" xfId="2603" xr:uid="{00000000-0005-0000-0000-0000190B0000}"/>
    <cellStyle name="EYTotal 5 3 3" xfId="2604" xr:uid="{00000000-0005-0000-0000-00001A0B0000}"/>
    <cellStyle name="EYTotal 5 3 3 2" xfId="2605" xr:uid="{00000000-0005-0000-0000-00001B0B0000}"/>
    <cellStyle name="EYTotal 5 3 4" xfId="2606" xr:uid="{00000000-0005-0000-0000-00001C0B0000}"/>
    <cellStyle name="EYTotal 5 3 5" xfId="2607" xr:uid="{00000000-0005-0000-0000-00001D0B0000}"/>
    <cellStyle name="EYTotal 5 3 6" xfId="2608" xr:uid="{00000000-0005-0000-0000-00001E0B0000}"/>
    <cellStyle name="EYTotal 5 4" xfId="2609" xr:uid="{00000000-0005-0000-0000-00001F0B0000}"/>
    <cellStyle name="EYTotal 5 4 2" xfId="2610" xr:uid="{00000000-0005-0000-0000-0000200B0000}"/>
    <cellStyle name="EYTotal 5 4 2 2" xfId="2611" xr:uid="{00000000-0005-0000-0000-0000210B0000}"/>
    <cellStyle name="EYTotal 5 4 2 3" xfId="2612" xr:uid="{00000000-0005-0000-0000-0000220B0000}"/>
    <cellStyle name="EYTotal 5 4 2 4" xfId="2613" xr:uid="{00000000-0005-0000-0000-0000230B0000}"/>
    <cellStyle name="EYTotal 5 4 2 5" xfId="2614" xr:uid="{00000000-0005-0000-0000-0000240B0000}"/>
    <cellStyle name="EYTotal 5 4 3" xfId="2615" xr:uid="{00000000-0005-0000-0000-0000250B0000}"/>
    <cellStyle name="EYTotal 5 4 3 2" xfId="2616" xr:uid="{00000000-0005-0000-0000-0000260B0000}"/>
    <cellStyle name="EYTotal 5 4 4" xfId="2617" xr:uid="{00000000-0005-0000-0000-0000270B0000}"/>
    <cellStyle name="EYTotal 5 4 5" xfId="2618" xr:uid="{00000000-0005-0000-0000-0000280B0000}"/>
    <cellStyle name="EYTotal 5 4 6" xfId="2619" xr:uid="{00000000-0005-0000-0000-0000290B0000}"/>
    <cellStyle name="EYTotal 5 5" xfId="2620" xr:uid="{00000000-0005-0000-0000-00002A0B0000}"/>
    <cellStyle name="EYTotal 5 5 2" xfId="2621" xr:uid="{00000000-0005-0000-0000-00002B0B0000}"/>
    <cellStyle name="EYTotal 5 5 2 2" xfId="2622" xr:uid="{00000000-0005-0000-0000-00002C0B0000}"/>
    <cellStyle name="EYTotal 5 5 2 3" xfId="2623" xr:uid="{00000000-0005-0000-0000-00002D0B0000}"/>
    <cellStyle name="EYTotal 5 5 2 4" xfId="2624" xr:uid="{00000000-0005-0000-0000-00002E0B0000}"/>
    <cellStyle name="EYTotal 5 5 2 5" xfId="2625" xr:uid="{00000000-0005-0000-0000-00002F0B0000}"/>
    <cellStyle name="EYTotal 5 5 3" xfId="2626" xr:uid="{00000000-0005-0000-0000-0000300B0000}"/>
    <cellStyle name="EYTotal 5 5 3 2" xfId="2627" xr:uid="{00000000-0005-0000-0000-0000310B0000}"/>
    <cellStyle name="EYTotal 5 5 4" xfId="2628" xr:uid="{00000000-0005-0000-0000-0000320B0000}"/>
    <cellStyle name="EYTotal 5 5 5" xfId="2629" xr:uid="{00000000-0005-0000-0000-0000330B0000}"/>
    <cellStyle name="EYTotal 5 5 6" xfId="2630" xr:uid="{00000000-0005-0000-0000-0000340B0000}"/>
    <cellStyle name="EYTotal 5 6" xfId="2631" xr:uid="{00000000-0005-0000-0000-0000350B0000}"/>
    <cellStyle name="EYTotal 5 6 2" xfId="2632" xr:uid="{00000000-0005-0000-0000-0000360B0000}"/>
    <cellStyle name="EYTotal 5 6 2 2" xfId="2633" xr:uid="{00000000-0005-0000-0000-0000370B0000}"/>
    <cellStyle name="EYTotal 5 6 2 3" xfId="2634" xr:uid="{00000000-0005-0000-0000-0000380B0000}"/>
    <cellStyle name="EYTotal 5 6 2 4" xfId="2635" xr:uid="{00000000-0005-0000-0000-0000390B0000}"/>
    <cellStyle name="EYTotal 5 6 2 5" xfId="2636" xr:uid="{00000000-0005-0000-0000-00003A0B0000}"/>
    <cellStyle name="EYTotal 5 6 3" xfId="2637" xr:uid="{00000000-0005-0000-0000-00003B0B0000}"/>
    <cellStyle name="EYTotal 5 6 3 2" xfId="2638" xr:uid="{00000000-0005-0000-0000-00003C0B0000}"/>
    <cellStyle name="EYTotal 5 6 4" xfId="2639" xr:uid="{00000000-0005-0000-0000-00003D0B0000}"/>
    <cellStyle name="EYTotal 5 6 5" xfId="2640" xr:uid="{00000000-0005-0000-0000-00003E0B0000}"/>
    <cellStyle name="EYTotal 5 6 6" xfId="2641" xr:uid="{00000000-0005-0000-0000-00003F0B0000}"/>
    <cellStyle name="EYTotal 5 7" xfId="2642" xr:uid="{00000000-0005-0000-0000-0000400B0000}"/>
    <cellStyle name="EYTotal 5 7 2" xfId="2643" xr:uid="{00000000-0005-0000-0000-0000410B0000}"/>
    <cellStyle name="EYTotal 5 7 2 2" xfId="2644" xr:uid="{00000000-0005-0000-0000-0000420B0000}"/>
    <cellStyle name="EYTotal 5 7 2 3" xfId="2645" xr:uid="{00000000-0005-0000-0000-0000430B0000}"/>
    <cellStyle name="EYTotal 5 7 2 4" xfId="2646" xr:uid="{00000000-0005-0000-0000-0000440B0000}"/>
    <cellStyle name="EYTotal 5 7 2 5" xfId="2647" xr:uid="{00000000-0005-0000-0000-0000450B0000}"/>
    <cellStyle name="EYTotal 5 7 3" xfId="2648" xr:uid="{00000000-0005-0000-0000-0000460B0000}"/>
    <cellStyle name="EYTotal 5 7 3 2" xfId="2649" xr:uid="{00000000-0005-0000-0000-0000470B0000}"/>
    <cellStyle name="EYTotal 5 7 4" xfId="2650" xr:uid="{00000000-0005-0000-0000-0000480B0000}"/>
    <cellStyle name="EYTotal 5 7 5" xfId="2651" xr:uid="{00000000-0005-0000-0000-0000490B0000}"/>
    <cellStyle name="EYTotal 5 7 6" xfId="2652" xr:uid="{00000000-0005-0000-0000-00004A0B0000}"/>
    <cellStyle name="EYTotal 5 8" xfId="2653" xr:uid="{00000000-0005-0000-0000-00004B0B0000}"/>
    <cellStyle name="EYTotal 5 8 2" xfId="2654" xr:uid="{00000000-0005-0000-0000-00004C0B0000}"/>
    <cellStyle name="EYTotal 5 8 2 2" xfId="2655" xr:uid="{00000000-0005-0000-0000-00004D0B0000}"/>
    <cellStyle name="EYTotal 5 8 2 3" xfId="2656" xr:uid="{00000000-0005-0000-0000-00004E0B0000}"/>
    <cellStyle name="EYTotal 5 8 2 4" xfId="2657" xr:uid="{00000000-0005-0000-0000-00004F0B0000}"/>
    <cellStyle name="EYTotal 5 8 2 5" xfId="2658" xr:uid="{00000000-0005-0000-0000-0000500B0000}"/>
    <cellStyle name="EYTotal 5 8 3" xfId="2659" xr:uid="{00000000-0005-0000-0000-0000510B0000}"/>
    <cellStyle name="EYTotal 5 8 3 2" xfId="2660" xr:uid="{00000000-0005-0000-0000-0000520B0000}"/>
    <cellStyle name="EYTotal 5 8 4" xfId="2661" xr:uid="{00000000-0005-0000-0000-0000530B0000}"/>
    <cellStyle name="EYTotal 5 8 5" xfId="2662" xr:uid="{00000000-0005-0000-0000-0000540B0000}"/>
    <cellStyle name="EYTotal 5 8 6" xfId="2663" xr:uid="{00000000-0005-0000-0000-0000550B0000}"/>
    <cellStyle name="EYTotal 5 9" xfId="2664" xr:uid="{00000000-0005-0000-0000-0000560B0000}"/>
    <cellStyle name="EYTotal 5 9 2" xfId="2665" xr:uid="{00000000-0005-0000-0000-0000570B0000}"/>
    <cellStyle name="EYTotal 5 9 3" xfId="2666" xr:uid="{00000000-0005-0000-0000-0000580B0000}"/>
    <cellStyle name="EYTotal 5 9 4" xfId="2667" xr:uid="{00000000-0005-0000-0000-0000590B0000}"/>
    <cellStyle name="EYTotal 5 9 5" xfId="2668" xr:uid="{00000000-0005-0000-0000-00005A0B0000}"/>
    <cellStyle name="EYTotal 5_Subsidy" xfId="2669" xr:uid="{00000000-0005-0000-0000-00005B0B0000}"/>
    <cellStyle name="EYTotal 6" xfId="2670" xr:uid="{00000000-0005-0000-0000-00005C0B0000}"/>
    <cellStyle name="EYTotal 6 10" xfId="2671" xr:uid="{00000000-0005-0000-0000-00005D0B0000}"/>
    <cellStyle name="EYTotal 6 10 2" xfId="2672" xr:uid="{00000000-0005-0000-0000-00005E0B0000}"/>
    <cellStyle name="EYTotal 6 11" xfId="2673" xr:uid="{00000000-0005-0000-0000-00005F0B0000}"/>
    <cellStyle name="EYTotal 6 12" xfId="2674" xr:uid="{00000000-0005-0000-0000-0000600B0000}"/>
    <cellStyle name="EYTotal 6 13" xfId="2675" xr:uid="{00000000-0005-0000-0000-0000610B0000}"/>
    <cellStyle name="EYTotal 6 2" xfId="2676" xr:uid="{00000000-0005-0000-0000-0000620B0000}"/>
    <cellStyle name="EYTotal 6 2 2" xfId="2677" xr:uid="{00000000-0005-0000-0000-0000630B0000}"/>
    <cellStyle name="EYTotal 6 2 2 2" xfId="2678" xr:uid="{00000000-0005-0000-0000-0000640B0000}"/>
    <cellStyle name="EYTotal 6 2 2 2 2" xfId="2679" xr:uid="{00000000-0005-0000-0000-0000650B0000}"/>
    <cellStyle name="EYTotal 6 2 2 2 3" xfId="2680" xr:uid="{00000000-0005-0000-0000-0000660B0000}"/>
    <cellStyle name="EYTotal 6 2 2 2 4" xfId="2681" xr:uid="{00000000-0005-0000-0000-0000670B0000}"/>
    <cellStyle name="EYTotal 6 2 2 2 5" xfId="2682" xr:uid="{00000000-0005-0000-0000-0000680B0000}"/>
    <cellStyle name="EYTotal 6 2 2 3" xfId="2683" xr:uid="{00000000-0005-0000-0000-0000690B0000}"/>
    <cellStyle name="EYTotal 6 2 2 3 2" xfId="2684" xr:uid="{00000000-0005-0000-0000-00006A0B0000}"/>
    <cellStyle name="EYTotal 6 2 2 4" xfId="2685" xr:uid="{00000000-0005-0000-0000-00006B0B0000}"/>
    <cellStyle name="EYTotal 6 2 2 5" xfId="2686" xr:uid="{00000000-0005-0000-0000-00006C0B0000}"/>
    <cellStyle name="EYTotal 6 2 2 6" xfId="2687" xr:uid="{00000000-0005-0000-0000-00006D0B0000}"/>
    <cellStyle name="EYTotal 6 2 3" xfId="2688" xr:uid="{00000000-0005-0000-0000-00006E0B0000}"/>
    <cellStyle name="EYTotal 6 2 3 2" xfId="2689" xr:uid="{00000000-0005-0000-0000-00006F0B0000}"/>
    <cellStyle name="EYTotal 6 2 3 3" xfId="2690" xr:uid="{00000000-0005-0000-0000-0000700B0000}"/>
    <cellStyle name="EYTotal 6 2 3 4" xfId="2691" xr:uid="{00000000-0005-0000-0000-0000710B0000}"/>
    <cellStyle name="EYTotal 6 2 3 5" xfId="2692" xr:uid="{00000000-0005-0000-0000-0000720B0000}"/>
    <cellStyle name="EYTotal 6 2 4" xfId="2693" xr:uid="{00000000-0005-0000-0000-0000730B0000}"/>
    <cellStyle name="EYTotal 6 2 4 2" xfId="2694" xr:uid="{00000000-0005-0000-0000-0000740B0000}"/>
    <cellStyle name="EYTotal 6 2 5" xfId="2695" xr:uid="{00000000-0005-0000-0000-0000750B0000}"/>
    <cellStyle name="EYTotal 6 2 6" xfId="2696" xr:uid="{00000000-0005-0000-0000-0000760B0000}"/>
    <cellStyle name="EYTotal 6 2 7" xfId="2697" xr:uid="{00000000-0005-0000-0000-0000770B0000}"/>
    <cellStyle name="EYTotal 6 2_Subsidy" xfId="2698" xr:uid="{00000000-0005-0000-0000-0000780B0000}"/>
    <cellStyle name="EYTotal 6 3" xfId="2699" xr:uid="{00000000-0005-0000-0000-0000790B0000}"/>
    <cellStyle name="EYTotal 6 3 2" xfId="2700" xr:uid="{00000000-0005-0000-0000-00007A0B0000}"/>
    <cellStyle name="EYTotal 6 3 2 2" xfId="2701" xr:uid="{00000000-0005-0000-0000-00007B0B0000}"/>
    <cellStyle name="EYTotal 6 3 2 3" xfId="2702" xr:uid="{00000000-0005-0000-0000-00007C0B0000}"/>
    <cellStyle name="EYTotal 6 3 2 4" xfId="2703" xr:uid="{00000000-0005-0000-0000-00007D0B0000}"/>
    <cellStyle name="EYTotal 6 3 2 5" xfId="2704" xr:uid="{00000000-0005-0000-0000-00007E0B0000}"/>
    <cellStyle name="EYTotal 6 3 3" xfId="2705" xr:uid="{00000000-0005-0000-0000-00007F0B0000}"/>
    <cellStyle name="EYTotal 6 3 3 2" xfId="2706" xr:uid="{00000000-0005-0000-0000-0000800B0000}"/>
    <cellStyle name="EYTotal 6 3 4" xfId="2707" xr:uid="{00000000-0005-0000-0000-0000810B0000}"/>
    <cellStyle name="EYTotal 6 3 5" xfId="2708" xr:uid="{00000000-0005-0000-0000-0000820B0000}"/>
    <cellStyle name="EYTotal 6 3 6" xfId="2709" xr:uid="{00000000-0005-0000-0000-0000830B0000}"/>
    <cellStyle name="EYTotal 6 4" xfId="2710" xr:uid="{00000000-0005-0000-0000-0000840B0000}"/>
    <cellStyle name="EYTotal 6 4 2" xfId="2711" xr:uid="{00000000-0005-0000-0000-0000850B0000}"/>
    <cellStyle name="EYTotal 6 4 2 2" xfId="2712" xr:uid="{00000000-0005-0000-0000-0000860B0000}"/>
    <cellStyle name="EYTotal 6 4 2 3" xfId="2713" xr:uid="{00000000-0005-0000-0000-0000870B0000}"/>
    <cellStyle name="EYTotal 6 4 2 4" xfId="2714" xr:uid="{00000000-0005-0000-0000-0000880B0000}"/>
    <cellStyle name="EYTotal 6 4 2 5" xfId="2715" xr:uid="{00000000-0005-0000-0000-0000890B0000}"/>
    <cellStyle name="EYTotal 6 4 3" xfId="2716" xr:uid="{00000000-0005-0000-0000-00008A0B0000}"/>
    <cellStyle name="EYTotal 6 4 3 2" xfId="2717" xr:uid="{00000000-0005-0000-0000-00008B0B0000}"/>
    <cellStyle name="EYTotal 6 4 4" xfId="2718" xr:uid="{00000000-0005-0000-0000-00008C0B0000}"/>
    <cellStyle name="EYTotal 6 4 5" xfId="2719" xr:uid="{00000000-0005-0000-0000-00008D0B0000}"/>
    <cellStyle name="EYTotal 6 4 6" xfId="2720" xr:uid="{00000000-0005-0000-0000-00008E0B0000}"/>
    <cellStyle name="EYTotal 6 5" xfId="2721" xr:uid="{00000000-0005-0000-0000-00008F0B0000}"/>
    <cellStyle name="EYTotal 6 5 2" xfId="2722" xr:uid="{00000000-0005-0000-0000-0000900B0000}"/>
    <cellStyle name="EYTotal 6 5 2 2" xfId="2723" xr:uid="{00000000-0005-0000-0000-0000910B0000}"/>
    <cellStyle name="EYTotal 6 5 2 3" xfId="2724" xr:uid="{00000000-0005-0000-0000-0000920B0000}"/>
    <cellStyle name="EYTotal 6 5 2 4" xfId="2725" xr:uid="{00000000-0005-0000-0000-0000930B0000}"/>
    <cellStyle name="EYTotal 6 5 2 5" xfId="2726" xr:uid="{00000000-0005-0000-0000-0000940B0000}"/>
    <cellStyle name="EYTotal 6 5 3" xfId="2727" xr:uid="{00000000-0005-0000-0000-0000950B0000}"/>
    <cellStyle name="EYTotal 6 5 3 2" xfId="2728" xr:uid="{00000000-0005-0000-0000-0000960B0000}"/>
    <cellStyle name="EYTotal 6 5 4" xfId="2729" xr:uid="{00000000-0005-0000-0000-0000970B0000}"/>
    <cellStyle name="EYTotal 6 5 5" xfId="2730" xr:uid="{00000000-0005-0000-0000-0000980B0000}"/>
    <cellStyle name="EYTotal 6 5 6" xfId="2731" xr:uid="{00000000-0005-0000-0000-0000990B0000}"/>
    <cellStyle name="EYTotal 6 6" xfId="2732" xr:uid="{00000000-0005-0000-0000-00009A0B0000}"/>
    <cellStyle name="EYTotal 6 6 2" xfId="2733" xr:uid="{00000000-0005-0000-0000-00009B0B0000}"/>
    <cellStyle name="EYTotal 6 6 2 2" xfId="2734" xr:uid="{00000000-0005-0000-0000-00009C0B0000}"/>
    <cellStyle name="EYTotal 6 6 2 3" xfId="2735" xr:uid="{00000000-0005-0000-0000-00009D0B0000}"/>
    <cellStyle name="EYTotal 6 6 2 4" xfId="2736" xr:uid="{00000000-0005-0000-0000-00009E0B0000}"/>
    <cellStyle name="EYTotal 6 6 2 5" xfId="2737" xr:uid="{00000000-0005-0000-0000-00009F0B0000}"/>
    <cellStyle name="EYTotal 6 6 3" xfId="2738" xr:uid="{00000000-0005-0000-0000-0000A00B0000}"/>
    <cellStyle name="EYTotal 6 6 3 2" xfId="2739" xr:uid="{00000000-0005-0000-0000-0000A10B0000}"/>
    <cellStyle name="EYTotal 6 6 4" xfId="2740" xr:uid="{00000000-0005-0000-0000-0000A20B0000}"/>
    <cellStyle name="EYTotal 6 6 5" xfId="2741" xr:uid="{00000000-0005-0000-0000-0000A30B0000}"/>
    <cellStyle name="EYTotal 6 6 6" xfId="2742" xr:uid="{00000000-0005-0000-0000-0000A40B0000}"/>
    <cellStyle name="EYTotal 6 7" xfId="2743" xr:uid="{00000000-0005-0000-0000-0000A50B0000}"/>
    <cellStyle name="EYTotal 6 7 2" xfId="2744" xr:uid="{00000000-0005-0000-0000-0000A60B0000}"/>
    <cellStyle name="EYTotal 6 7 2 2" xfId="2745" xr:uid="{00000000-0005-0000-0000-0000A70B0000}"/>
    <cellStyle name="EYTotal 6 7 2 3" xfId="2746" xr:uid="{00000000-0005-0000-0000-0000A80B0000}"/>
    <cellStyle name="EYTotal 6 7 2 4" xfId="2747" xr:uid="{00000000-0005-0000-0000-0000A90B0000}"/>
    <cellStyle name="EYTotal 6 7 2 5" xfId="2748" xr:uid="{00000000-0005-0000-0000-0000AA0B0000}"/>
    <cellStyle name="EYTotal 6 7 3" xfId="2749" xr:uid="{00000000-0005-0000-0000-0000AB0B0000}"/>
    <cellStyle name="EYTotal 6 7 3 2" xfId="2750" xr:uid="{00000000-0005-0000-0000-0000AC0B0000}"/>
    <cellStyle name="EYTotal 6 7 4" xfId="2751" xr:uid="{00000000-0005-0000-0000-0000AD0B0000}"/>
    <cellStyle name="EYTotal 6 7 5" xfId="2752" xr:uid="{00000000-0005-0000-0000-0000AE0B0000}"/>
    <cellStyle name="EYTotal 6 7 6" xfId="2753" xr:uid="{00000000-0005-0000-0000-0000AF0B0000}"/>
    <cellStyle name="EYTotal 6 8" xfId="2754" xr:uid="{00000000-0005-0000-0000-0000B00B0000}"/>
    <cellStyle name="EYTotal 6 8 2" xfId="2755" xr:uid="{00000000-0005-0000-0000-0000B10B0000}"/>
    <cellStyle name="EYTotal 6 8 2 2" xfId="2756" xr:uid="{00000000-0005-0000-0000-0000B20B0000}"/>
    <cellStyle name="EYTotal 6 8 2 3" xfId="2757" xr:uid="{00000000-0005-0000-0000-0000B30B0000}"/>
    <cellStyle name="EYTotal 6 8 2 4" xfId="2758" xr:uid="{00000000-0005-0000-0000-0000B40B0000}"/>
    <cellStyle name="EYTotal 6 8 2 5" xfId="2759" xr:uid="{00000000-0005-0000-0000-0000B50B0000}"/>
    <cellStyle name="EYTotal 6 8 3" xfId="2760" xr:uid="{00000000-0005-0000-0000-0000B60B0000}"/>
    <cellStyle name="EYTotal 6 8 3 2" xfId="2761" xr:uid="{00000000-0005-0000-0000-0000B70B0000}"/>
    <cellStyle name="EYTotal 6 8 4" xfId="2762" xr:uid="{00000000-0005-0000-0000-0000B80B0000}"/>
    <cellStyle name="EYTotal 6 8 5" xfId="2763" xr:uid="{00000000-0005-0000-0000-0000B90B0000}"/>
    <cellStyle name="EYTotal 6 8 6" xfId="2764" xr:uid="{00000000-0005-0000-0000-0000BA0B0000}"/>
    <cellStyle name="EYTotal 6 9" xfId="2765" xr:uid="{00000000-0005-0000-0000-0000BB0B0000}"/>
    <cellStyle name="EYTotal 6 9 2" xfId="2766" xr:uid="{00000000-0005-0000-0000-0000BC0B0000}"/>
    <cellStyle name="EYTotal 6 9 3" xfId="2767" xr:uid="{00000000-0005-0000-0000-0000BD0B0000}"/>
    <cellStyle name="EYTotal 6 9 4" xfId="2768" xr:uid="{00000000-0005-0000-0000-0000BE0B0000}"/>
    <cellStyle name="EYTotal 6 9 5" xfId="2769" xr:uid="{00000000-0005-0000-0000-0000BF0B0000}"/>
    <cellStyle name="EYTotal 6_Subsidy" xfId="2770" xr:uid="{00000000-0005-0000-0000-0000C00B0000}"/>
    <cellStyle name="EYTotal 7" xfId="2771" xr:uid="{00000000-0005-0000-0000-0000C10B0000}"/>
    <cellStyle name="EYTotal 7 10" xfId="2772" xr:uid="{00000000-0005-0000-0000-0000C20B0000}"/>
    <cellStyle name="EYTotal 7 10 2" xfId="2773" xr:uid="{00000000-0005-0000-0000-0000C30B0000}"/>
    <cellStyle name="EYTotal 7 11" xfId="2774" xr:uid="{00000000-0005-0000-0000-0000C40B0000}"/>
    <cellStyle name="EYTotal 7 12" xfId="2775" xr:uid="{00000000-0005-0000-0000-0000C50B0000}"/>
    <cellStyle name="EYTotal 7 13" xfId="2776" xr:uid="{00000000-0005-0000-0000-0000C60B0000}"/>
    <cellStyle name="EYTotal 7 2" xfId="2777" xr:uid="{00000000-0005-0000-0000-0000C70B0000}"/>
    <cellStyle name="EYTotal 7 2 2" xfId="2778" xr:uid="{00000000-0005-0000-0000-0000C80B0000}"/>
    <cellStyle name="EYTotal 7 2 2 2" xfId="2779" xr:uid="{00000000-0005-0000-0000-0000C90B0000}"/>
    <cellStyle name="EYTotal 7 2 2 2 2" xfId="2780" xr:uid="{00000000-0005-0000-0000-0000CA0B0000}"/>
    <cellStyle name="EYTotal 7 2 2 2 3" xfId="2781" xr:uid="{00000000-0005-0000-0000-0000CB0B0000}"/>
    <cellStyle name="EYTotal 7 2 2 2 4" xfId="2782" xr:uid="{00000000-0005-0000-0000-0000CC0B0000}"/>
    <cellStyle name="EYTotal 7 2 2 2 5" xfId="2783" xr:uid="{00000000-0005-0000-0000-0000CD0B0000}"/>
    <cellStyle name="EYTotal 7 2 2 3" xfId="2784" xr:uid="{00000000-0005-0000-0000-0000CE0B0000}"/>
    <cellStyle name="EYTotal 7 2 2 3 2" xfId="2785" xr:uid="{00000000-0005-0000-0000-0000CF0B0000}"/>
    <cellStyle name="EYTotal 7 2 2 4" xfId="2786" xr:uid="{00000000-0005-0000-0000-0000D00B0000}"/>
    <cellStyle name="EYTotal 7 2 2 5" xfId="2787" xr:uid="{00000000-0005-0000-0000-0000D10B0000}"/>
    <cellStyle name="EYTotal 7 2 2 6" xfId="2788" xr:uid="{00000000-0005-0000-0000-0000D20B0000}"/>
    <cellStyle name="EYTotal 7 2 3" xfId="2789" xr:uid="{00000000-0005-0000-0000-0000D30B0000}"/>
    <cellStyle name="EYTotal 7 2 3 2" xfId="2790" xr:uid="{00000000-0005-0000-0000-0000D40B0000}"/>
    <cellStyle name="EYTotal 7 2 3 3" xfId="2791" xr:uid="{00000000-0005-0000-0000-0000D50B0000}"/>
    <cellStyle name="EYTotal 7 2 3 4" xfId="2792" xr:uid="{00000000-0005-0000-0000-0000D60B0000}"/>
    <cellStyle name="EYTotal 7 2 3 5" xfId="2793" xr:uid="{00000000-0005-0000-0000-0000D70B0000}"/>
    <cellStyle name="EYTotal 7 2 4" xfId="2794" xr:uid="{00000000-0005-0000-0000-0000D80B0000}"/>
    <cellStyle name="EYTotal 7 2 4 2" xfId="2795" xr:uid="{00000000-0005-0000-0000-0000D90B0000}"/>
    <cellStyle name="EYTotal 7 2 5" xfId="2796" xr:uid="{00000000-0005-0000-0000-0000DA0B0000}"/>
    <cellStyle name="EYTotal 7 2 6" xfId="2797" xr:uid="{00000000-0005-0000-0000-0000DB0B0000}"/>
    <cellStyle name="EYTotal 7 2 7" xfId="2798" xr:uid="{00000000-0005-0000-0000-0000DC0B0000}"/>
    <cellStyle name="EYTotal 7 2_Subsidy" xfId="2799" xr:uid="{00000000-0005-0000-0000-0000DD0B0000}"/>
    <cellStyle name="EYTotal 7 3" xfId="2800" xr:uid="{00000000-0005-0000-0000-0000DE0B0000}"/>
    <cellStyle name="EYTotal 7 3 2" xfId="2801" xr:uid="{00000000-0005-0000-0000-0000DF0B0000}"/>
    <cellStyle name="EYTotal 7 3 2 2" xfId="2802" xr:uid="{00000000-0005-0000-0000-0000E00B0000}"/>
    <cellStyle name="EYTotal 7 3 2 3" xfId="2803" xr:uid="{00000000-0005-0000-0000-0000E10B0000}"/>
    <cellStyle name="EYTotal 7 3 2 4" xfId="2804" xr:uid="{00000000-0005-0000-0000-0000E20B0000}"/>
    <cellStyle name="EYTotal 7 3 2 5" xfId="2805" xr:uid="{00000000-0005-0000-0000-0000E30B0000}"/>
    <cellStyle name="EYTotal 7 3 3" xfId="2806" xr:uid="{00000000-0005-0000-0000-0000E40B0000}"/>
    <cellStyle name="EYTotal 7 3 3 2" xfId="2807" xr:uid="{00000000-0005-0000-0000-0000E50B0000}"/>
    <cellStyle name="EYTotal 7 3 4" xfId="2808" xr:uid="{00000000-0005-0000-0000-0000E60B0000}"/>
    <cellStyle name="EYTotal 7 3 5" xfId="2809" xr:uid="{00000000-0005-0000-0000-0000E70B0000}"/>
    <cellStyle name="EYTotal 7 3 6" xfId="2810" xr:uid="{00000000-0005-0000-0000-0000E80B0000}"/>
    <cellStyle name="EYTotal 7 4" xfId="2811" xr:uid="{00000000-0005-0000-0000-0000E90B0000}"/>
    <cellStyle name="EYTotal 7 4 2" xfId="2812" xr:uid="{00000000-0005-0000-0000-0000EA0B0000}"/>
    <cellStyle name="EYTotal 7 4 2 2" xfId="2813" xr:uid="{00000000-0005-0000-0000-0000EB0B0000}"/>
    <cellStyle name="EYTotal 7 4 2 3" xfId="2814" xr:uid="{00000000-0005-0000-0000-0000EC0B0000}"/>
    <cellStyle name="EYTotal 7 4 2 4" xfId="2815" xr:uid="{00000000-0005-0000-0000-0000ED0B0000}"/>
    <cellStyle name="EYTotal 7 4 2 5" xfId="2816" xr:uid="{00000000-0005-0000-0000-0000EE0B0000}"/>
    <cellStyle name="EYTotal 7 4 3" xfId="2817" xr:uid="{00000000-0005-0000-0000-0000EF0B0000}"/>
    <cellStyle name="EYTotal 7 4 3 2" xfId="2818" xr:uid="{00000000-0005-0000-0000-0000F00B0000}"/>
    <cellStyle name="EYTotal 7 4 4" xfId="2819" xr:uid="{00000000-0005-0000-0000-0000F10B0000}"/>
    <cellStyle name="EYTotal 7 4 5" xfId="2820" xr:uid="{00000000-0005-0000-0000-0000F20B0000}"/>
    <cellStyle name="EYTotal 7 4 6" xfId="2821" xr:uid="{00000000-0005-0000-0000-0000F30B0000}"/>
    <cellStyle name="EYTotal 7 5" xfId="2822" xr:uid="{00000000-0005-0000-0000-0000F40B0000}"/>
    <cellStyle name="EYTotal 7 5 2" xfId="2823" xr:uid="{00000000-0005-0000-0000-0000F50B0000}"/>
    <cellStyle name="EYTotal 7 5 2 2" xfId="2824" xr:uid="{00000000-0005-0000-0000-0000F60B0000}"/>
    <cellStyle name="EYTotal 7 5 2 3" xfId="2825" xr:uid="{00000000-0005-0000-0000-0000F70B0000}"/>
    <cellStyle name="EYTotal 7 5 2 4" xfId="2826" xr:uid="{00000000-0005-0000-0000-0000F80B0000}"/>
    <cellStyle name="EYTotal 7 5 2 5" xfId="2827" xr:uid="{00000000-0005-0000-0000-0000F90B0000}"/>
    <cellStyle name="EYTotal 7 5 3" xfId="2828" xr:uid="{00000000-0005-0000-0000-0000FA0B0000}"/>
    <cellStyle name="EYTotal 7 5 3 2" xfId="2829" xr:uid="{00000000-0005-0000-0000-0000FB0B0000}"/>
    <cellStyle name="EYTotal 7 5 4" xfId="2830" xr:uid="{00000000-0005-0000-0000-0000FC0B0000}"/>
    <cellStyle name="EYTotal 7 5 5" xfId="2831" xr:uid="{00000000-0005-0000-0000-0000FD0B0000}"/>
    <cellStyle name="EYTotal 7 5 6" xfId="2832" xr:uid="{00000000-0005-0000-0000-0000FE0B0000}"/>
    <cellStyle name="EYTotal 7 6" xfId="2833" xr:uid="{00000000-0005-0000-0000-0000FF0B0000}"/>
    <cellStyle name="EYTotal 7 6 2" xfId="2834" xr:uid="{00000000-0005-0000-0000-0000000C0000}"/>
    <cellStyle name="EYTotal 7 6 2 2" xfId="2835" xr:uid="{00000000-0005-0000-0000-0000010C0000}"/>
    <cellStyle name="EYTotal 7 6 2 3" xfId="2836" xr:uid="{00000000-0005-0000-0000-0000020C0000}"/>
    <cellStyle name="EYTotal 7 6 2 4" xfId="2837" xr:uid="{00000000-0005-0000-0000-0000030C0000}"/>
    <cellStyle name="EYTotal 7 6 2 5" xfId="2838" xr:uid="{00000000-0005-0000-0000-0000040C0000}"/>
    <cellStyle name="EYTotal 7 6 3" xfId="2839" xr:uid="{00000000-0005-0000-0000-0000050C0000}"/>
    <cellStyle name="EYTotal 7 6 3 2" xfId="2840" xr:uid="{00000000-0005-0000-0000-0000060C0000}"/>
    <cellStyle name="EYTotal 7 6 4" xfId="2841" xr:uid="{00000000-0005-0000-0000-0000070C0000}"/>
    <cellStyle name="EYTotal 7 6 5" xfId="2842" xr:uid="{00000000-0005-0000-0000-0000080C0000}"/>
    <cellStyle name="EYTotal 7 6 6" xfId="2843" xr:uid="{00000000-0005-0000-0000-0000090C0000}"/>
    <cellStyle name="EYTotal 7 7" xfId="2844" xr:uid="{00000000-0005-0000-0000-00000A0C0000}"/>
    <cellStyle name="EYTotal 7 7 2" xfId="2845" xr:uid="{00000000-0005-0000-0000-00000B0C0000}"/>
    <cellStyle name="EYTotal 7 7 2 2" xfId="2846" xr:uid="{00000000-0005-0000-0000-00000C0C0000}"/>
    <cellStyle name="EYTotal 7 7 2 3" xfId="2847" xr:uid="{00000000-0005-0000-0000-00000D0C0000}"/>
    <cellStyle name="EYTotal 7 7 2 4" xfId="2848" xr:uid="{00000000-0005-0000-0000-00000E0C0000}"/>
    <cellStyle name="EYTotal 7 7 2 5" xfId="2849" xr:uid="{00000000-0005-0000-0000-00000F0C0000}"/>
    <cellStyle name="EYTotal 7 7 3" xfId="2850" xr:uid="{00000000-0005-0000-0000-0000100C0000}"/>
    <cellStyle name="EYTotal 7 7 3 2" xfId="2851" xr:uid="{00000000-0005-0000-0000-0000110C0000}"/>
    <cellStyle name="EYTotal 7 7 4" xfId="2852" xr:uid="{00000000-0005-0000-0000-0000120C0000}"/>
    <cellStyle name="EYTotal 7 7 5" xfId="2853" xr:uid="{00000000-0005-0000-0000-0000130C0000}"/>
    <cellStyle name="EYTotal 7 7 6" xfId="2854" xr:uid="{00000000-0005-0000-0000-0000140C0000}"/>
    <cellStyle name="EYTotal 7 8" xfId="2855" xr:uid="{00000000-0005-0000-0000-0000150C0000}"/>
    <cellStyle name="EYTotal 7 8 2" xfId="2856" xr:uid="{00000000-0005-0000-0000-0000160C0000}"/>
    <cellStyle name="EYTotal 7 8 2 2" xfId="2857" xr:uid="{00000000-0005-0000-0000-0000170C0000}"/>
    <cellStyle name="EYTotal 7 8 2 3" xfId="2858" xr:uid="{00000000-0005-0000-0000-0000180C0000}"/>
    <cellStyle name="EYTotal 7 8 2 4" xfId="2859" xr:uid="{00000000-0005-0000-0000-0000190C0000}"/>
    <cellStyle name="EYTotal 7 8 2 5" xfId="2860" xr:uid="{00000000-0005-0000-0000-00001A0C0000}"/>
    <cellStyle name="EYTotal 7 8 3" xfId="2861" xr:uid="{00000000-0005-0000-0000-00001B0C0000}"/>
    <cellStyle name="EYTotal 7 8 3 2" xfId="2862" xr:uid="{00000000-0005-0000-0000-00001C0C0000}"/>
    <cellStyle name="EYTotal 7 8 4" xfId="2863" xr:uid="{00000000-0005-0000-0000-00001D0C0000}"/>
    <cellStyle name="EYTotal 7 8 5" xfId="2864" xr:uid="{00000000-0005-0000-0000-00001E0C0000}"/>
    <cellStyle name="EYTotal 7 8 6" xfId="2865" xr:uid="{00000000-0005-0000-0000-00001F0C0000}"/>
    <cellStyle name="EYTotal 7 9" xfId="2866" xr:uid="{00000000-0005-0000-0000-0000200C0000}"/>
    <cellStyle name="EYTotal 7 9 2" xfId="2867" xr:uid="{00000000-0005-0000-0000-0000210C0000}"/>
    <cellStyle name="EYTotal 7 9 3" xfId="2868" xr:uid="{00000000-0005-0000-0000-0000220C0000}"/>
    <cellStyle name="EYTotal 7 9 4" xfId="2869" xr:uid="{00000000-0005-0000-0000-0000230C0000}"/>
    <cellStyle name="EYTotal 7 9 5" xfId="2870" xr:uid="{00000000-0005-0000-0000-0000240C0000}"/>
    <cellStyle name="EYTotal 7_Subsidy" xfId="2871" xr:uid="{00000000-0005-0000-0000-0000250C0000}"/>
    <cellStyle name="EYTotal 8" xfId="2872" xr:uid="{00000000-0005-0000-0000-0000260C0000}"/>
    <cellStyle name="EYTotal 8 2" xfId="2873" xr:uid="{00000000-0005-0000-0000-0000270C0000}"/>
    <cellStyle name="EYTotal 8 2 2" xfId="2874" xr:uid="{00000000-0005-0000-0000-0000280C0000}"/>
    <cellStyle name="EYTotal 8 2 2 2" xfId="2875" xr:uid="{00000000-0005-0000-0000-0000290C0000}"/>
    <cellStyle name="EYTotal 8 2 2 3" xfId="2876" xr:uid="{00000000-0005-0000-0000-00002A0C0000}"/>
    <cellStyle name="EYTotal 8 2 2 4" xfId="2877" xr:uid="{00000000-0005-0000-0000-00002B0C0000}"/>
    <cellStyle name="EYTotal 8 2 2 5" xfId="2878" xr:uid="{00000000-0005-0000-0000-00002C0C0000}"/>
    <cellStyle name="EYTotal 8 2 3" xfId="2879" xr:uid="{00000000-0005-0000-0000-00002D0C0000}"/>
    <cellStyle name="EYTotal 8 2 3 2" xfId="2880" xr:uid="{00000000-0005-0000-0000-00002E0C0000}"/>
    <cellStyle name="EYTotal 8 2 4" xfId="2881" xr:uid="{00000000-0005-0000-0000-00002F0C0000}"/>
    <cellStyle name="EYTotal 8 2 5" xfId="2882" xr:uid="{00000000-0005-0000-0000-0000300C0000}"/>
    <cellStyle name="EYTotal 8 2 6" xfId="2883" xr:uid="{00000000-0005-0000-0000-0000310C0000}"/>
    <cellStyle name="EYTotal 8 3" xfId="2884" xr:uid="{00000000-0005-0000-0000-0000320C0000}"/>
    <cellStyle name="EYTotal 8 3 2" xfId="2885" xr:uid="{00000000-0005-0000-0000-0000330C0000}"/>
    <cellStyle name="EYTotal 8 3 3" xfId="2886" xr:uid="{00000000-0005-0000-0000-0000340C0000}"/>
    <cellStyle name="EYTotal 8 3 4" xfId="2887" xr:uid="{00000000-0005-0000-0000-0000350C0000}"/>
    <cellStyle name="EYTotal 8 3 5" xfId="2888" xr:uid="{00000000-0005-0000-0000-0000360C0000}"/>
    <cellStyle name="EYTotal 8 4" xfId="2889" xr:uid="{00000000-0005-0000-0000-0000370C0000}"/>
    <cellStyle name="EYTotal 8 4 2" xfId="2890" xr:uid="{00000000-0005-0000-0000-0000380C0000}"/>
    <cellStyle name="EYTotal 8 5" xfId="2891" xr:uid="{00000000-0005-0000-0000-0000390C0000}"/>
    <cellStyle name="EYTotal 8 6" xfId="2892" xr:uid="{00000000-0005-0000-0000-00003A0C0000}"/>
    <cellStyle name="EYTotal 8 7" xfId="2893" xr:uid="{00000000-0005-0000-0000-00003B0C0000}"/>
    <cellStyle name="EYTotal 8_Subsidy" xfId="2894" xr:uid="{00000000-0005-0000-0000-00003C0C0000}"/>
    <cellStyle name="EYTotal 9" xfId="2895" xr:uid="{00000000-0005-0000-0000-00003D0C0000}"/>
    <cellStyle name="EYTotal 9 2" xfId="2896" xr:uid="{00000000-0005-0000-0000-00003E0C0000}"/>
    <cellStyle name="EYTotal 9 2 2" xfId="2897" xr:uid="{00000000-0005-0000-0000-00003F0C0000}"/>
    <cellStyle name="EYTotal 9 2 3" xfId="2898" xr:uid="{00000000-0005-0000-0000-0000400C0000}"/>
    <cellStyle name="EYTotal 9 2 4" xfId="2899" xr:uid="{00000000-0005-0000-0000-0000410C0000}"/>
    <cellStyle name="EYTotal 9 2 5" xfId="2900" xr:uid="{00000000-0005-0000-0000-0000420C0000}"/>
    <cellStyle name="EYTotal 9 3" xfId="2901" xr:uid="{00000000-0005-0000-0000-0000430C0000}"/>
    <cellStyle name="EYTotal 9 3 2" xfId="2902" xr:uid="{00000000-0005-0000-0000-0000440C0000}"/>
    <cellStyle name="EYTotal 9 4" xfId="2903" xr:uid="{00000000-0005-0000-0000-0000450C0000}"/>
    <cellStyle name="EYTotal 9 5" xfId="2904" xr:uid="{00000000-0005-0000-0000-0000460C0000}"/>
    <cellStyle name="EYTotal 9 6" xfId="2905" xr:uid="{00000000-0005-0000-0000-0000470C0000}"/>
    <cellStyle name="EYTotal_Calculations" xfId="2906" xr:uid="{00000000-0005-0000-0000-0000480C0000}"/>
    <cellStyle name="EYWIP" xfId="2907" xr:uid="{00000000-0005-0000-0000-0000490C0000}"/>
    <cellStyle name="EYWIP 2" xfId="2908" xr:uid="{00000000-0005-0000-0000-00004A0C0000}"/>
    <cellStyle name="EYWIP 3" xfId="2909" xr:uid="{00000000-0005-0000-0000-00004B0C0000}"/>
    <cellStyle name="FieldName" xfId="2910" xr:uid="{00000000-0005-0000-0000-00004C0C0000}"/>
    <cellStyle name="Flag" xfId="2911" xr:uid="{00000000-0005-0000-0000-00004D0C0000}"/>
    <cellStyle name="Flash" xfId="8177" xr:uid="{9E877A8E-CF3D-4D61-B27B-73155211A518}"/>
    <cellStyle name="Flow" xfId="2912" xr:uid="{00000000-0005-0000-0000-00004E0C0000}"/>
    <cellStyle name="Follow-up" xfId="2913" xr:uid="{00000000-0005-0000-0000-00004F0C0000}"/>
    <cellStyle name="Follow-up 2" xfId="2914" xr:uid="{00000000-0005-0000-0000-0000500C0000}"/>
    <cellStyle name="Follow-up 2 2" xfId="2915" xr:uid="{00000000-0005-0000-0000-0000510C0000}"/>
    <cellStyle name="Follow-up 3" xfId="2916" xr:uid="{00000000-0005-0000-0000-0000520C0000}"/>
    <cellStyle name="Follow-up 4" xfId="2917" xr:uid="{00000000-0005-0000-0000-0000530C0000}"/>
    <cellStyle name="Footnote" xfId="2918" xr:uid="{00000000-0005-0000-0000-0000540C0000}"/>
    <cellStyle name="footnote ref" xfId="8178" xr:uid="{D39A050D-378C-4DD3-96A1-1999610C98AB}"/>
    <cellStyle name="footnote text" xfId="8179" xr:uid="{2C2E9455-A1CF-4CE7-A940-5C06C6552EA8}"/>
    <cellStyle name="Formula_RP" xfId="2919" xr:uid="{00000000-0005-0000-0000-0000550C0000}"/>
    <cellStyle name="FormulaLbl_RP" xfId="2920" xr:uid="{00000000-0005-0000-0000-0000560C0000}"/>
    <cellStyle name="FS_Headings" xfId="2921" xr:uid="{00000000-0005-0000-0000-0000570C0000}"/>
    <cellStyle name="G02 Tab figs Light 0 deci" xfId="2922" xr:uid="{00000000-0005-0000-0000-0000580C0000}"/>
    <cellStyle name="G02 Tab figs Light 0 deci 2" xfId="2923" xr:uid="{00000000-0005-0000-0000-0000590C0000}"/>
    <cellStyle name="G02 Tab figs Light 0 deci_Gas Flow Dynamics" xfId="2924" xr:uid="{00000000-0005-0000-0000-00005A0C0000}"/>
    <cellStyle name="G02 Table Text" xfId="2925" xr:uid="{00000000-0005-0000-0000-00005B0C0000}"/>
    <cellStyle name="G02 Table Text 2" xfId="2926" xr:uid="{00000000-0005-0000-0000-00005C0C0000}"/>
    <cellStyle name="G02 Table Text_Gas Flow Dynamics" xfId="2927" xr:uid="{00000000-0005-0000-0000-00005D0C0000}"/>
    <cellStyle name="G05 Tab Head Light" xfId="2928" xr:uid="{00000000-0005-0000-0000-00005E0C0000}"/>
    <cellStyle name="gbp" xfId="2929" xr:uid="{00000000-0005-0000-0000-00005F0C0000}"/>
    <cellStyle name="gbp 2" xfId="2930" xr:uid="{00000000-0005-0000-0000-0000600C0000}"/>
    <cellStyle name="gbp 2 2" xfId="2931" xr:uid="{00000000-0005-0000-0000-0000610C0000}"/>
    <cellStyle name="General" xfId="2932" xr:uid="{00000000-0005-0000-0000-0000620C0000}"/>
    <cellStyle name="General 2" xfId="2933" xr:uid="{00000000-0005-0000-0000-0000630C0000}"/>
    <cellStyle name="General 2 2" xfId="8181" xr:uid="{EB4982F1-91BD-4308-ABAB-569E076F20C4}"/>
    <cellStyle name="General 3" xfId="2934" xr:uid="{00000000-0005-0000-0000-0000640C0000}"/>
    <cellStyle name="General 4" xfId="8180" xr:uid="{700DF6AA-7821-4C7D-BF67-B8D95E05E11D}"/>
    <cellStyle name="Good 2" xfId="2935" xr:uid="{00000000-0005-0000-0000-0000650C0000}"/>
    <cellStyle name="Good 2 2" xfId="2936" xr:uid="{00000000-0005-0000-0000-0000660C0000}"/>
    <cellStyle name="Good 2 3" xfId="2937" xr:uid="{00000000-0005-0000-0000-0000670C0000}"/>
    <cellStyle name="Good 3" xfId="2938" xr:uid="{00000000-0005-0000-0000-0000680C0000}"/>
    <cellStyle name="Good 4" xfId="2939" xr:uid="{00000000-0005-0000-0000-0000690C0000}"/>
    <cellStyle name="Grey" xfId="8182" xr:uid="{32A963E2-AC9D-47AD-89D8-B59207F05668}"/>
    <cellStyle name="Hazardous" xfId="2940" xr:uid="{00000000-0005-0000-0000-00006A0C0000}"/>
    <cellStyle name="HdgDescription" xfId="2941" xr:uid="{00000000-0005-0000-0000-00006B0C0000}"/>
    <cellStyle name="Header" xfId="2942" xr:uid="{00000000-0005-0000-0000-00006C0C0000}"/>
    <cellStyle name="header1" xfId="2943" xr:uid="{00000000-0005-0000-0000-00006D0C0000}"/>
    <cellStyle name="header1 2" xfId="2944" xr:uid="{00000000-0005-0000-0000-00006E0C0000}"/>
    <cellStyle name="header1 3" xfId="2945" xr:uid="{00000000-0005-0000-0000-00006F0C0000}"/>
    <cellStyle name="header1 3 2" xfId="2946" xr:uid="{00000000-0005-0000-0000-0000700C0000}"/>
    <cellStyle name="header1 3 3" xfId="2947" xr:uid="{00000000-0005-0000-0000-0000710C0000}"/>
    <cellStyle name="header1 3 3 2" xfId="2948" xr:uid="{00000000-0005-0000-0000-0000720C0000}"/>
    <cellStyle name="header1 4" xfId="2949" xr:uid="{00000000-0005-0000-0000-0000730C0000}"/>
    <cellStyle name="header1 4 2" xfId="2950" xr:uid="{00000000-0005-0000-0000-0000740C0000}"/>
    <cellStyle name="header1_Gas Flow Dynamics" xfId="2951" xr:uid="{00000000-0005-0000-0000-0000750C0000}"/>
    <cellStyle name="header2" xfId="2952" xr:uid="{00000000-0005-0000-0000-0000760C0000}"/>
    <cellStyle name="header2 2" xfId="2953" xr:uid="{00000000-0005-0000-0000-0000770C0000}"/>
    <cellStyle name="header2 3" xfId="2954" xr:uid="{00000000-0005-0000-0000-0000780C0000}"/>
    <cellStyle name="header2 3 2" xfId="2955" xr:uid="{00000000-0005-0000-0000-0000790C0000}"/>
    <cellStyle name="header2 3 3" xfId="2956" xr:uid="{00000000-0005-0000-0000-00007A0C0000}"/>
    <cellStyle name="header2 3 3 2" xfId="2957" xr:uid="{00000000-0005-0000-0000-00007B0C0000}"/>
    <cellStyle name="header2 4" xfId="2958" xr:uid="{00000000-0005-0000-0000-00007C0C0000}"/>
    <cellStyle name="header2 4 2" xfId="2959" xr:uid="{00000000-0005-0000-0000-00007D0C0000}"/>
    <cellStyle name="header2_Gas Flow Dynamics" xfId="2960" xr:uid="{00000000-0005-0000-0000-00007E0C0000}"/>
    <cellStyle name="header3" xfId="2961" xr:uid="{00000000-0005-0000-0000-00007F0C0000}"/>
    <cellStyle name="header3 2" xfId="2962" xr:uid="{00000000-0005-0000-0000-0000800C0000}"/>
    <cellStyle name="header3_Gas Flow Dynamics" xfId="2963" xr:uid="{00000000-0005-0000-0000-0000810C0000}"/>
    <cellStyle name="HeaderLabel" xfId="8183" xr:uid="{35C4D9F5-7D18-4FFB-973E-B935A612B8C2}"/>
    <cellStyle name="HeaderText" xfId="8184" xr:uid="{1AEEAC2F-729F-4EFE-9417-7EDFDDA4B94C}"/>
    <cellStyle name="Heading" xfId="2964" xr:uid="{00000000-0005-0000-0000-0000820C0000}"/>
    <cellStyle name="Heading 1 2" xfId="2965" xr:uid="{00000000-0005-0000-0000-0000830C0000}"/>
    <cellStyle name="Heading 1 2 2" xfId="2966" xr:uid="{00000000-0005-0000-0000-0000840C0000}"/>
    <cellStyle name="Heading 1 2 2 2" xfId="8185" xr:uid="{56F6E84F-4737-4CB9-8F63-A802C7B9E255}"/>
    <cellStyle name="Heading 1 2 3" xfId="2967" xr:uid="{00000000-0005-0000-0000-0000850C0000}"/>
    <cellStyle name="Heading 1 2_asset sales" xfId="8186" xr:uid="{97B1737C-188B-4CBF-9F5B-4BC89E37C991}"/>
    <cellStyle name="Heading 1 3" xfId="2968" xr:uid="{00000000-0005-0000-0000-0000860C0000}"/>
    <cellStyle name="Heading 1 3 2" xfId="2969" xr:uid="{00000000-0005-0000-0000-0000870C0000}"/>
    <cellStyle name="Heading 1 3 3" xfId="2970" xr:uid="{00000000-0005-0000-0000-0000880C0000}"/>
    <cellStyle name="Heading 1 3 4" xfId="8187" xr:uid="{0A0B5514-5DAE-4981-A2EB-EA491EA064C8}"/>
    <cellStyle name="Heading 1 4" xfId="2971" xr:uid="{00000000-0005-0000-0000-0000890C0000}"/>
    <cellStyle name="Heading 1 4 2" xfId="8188" xr:uid="{1D528F76-0F3E-4B07-9BB6-5AD1603F997F}"/>
    <cellStyle name="Heading 1 5" xfId="2972" xr:uid="{00000000-0005-0000-0000-00008A0C0000}"/>
    <cellStyle name="Heading 1 6" xfId="2973" xr:uid="{00000000-0005-0000-0000-00008B0C0000}"/>
    <cellStyle name="Heading 10" xfId="2974" xr:uid="{00000000-0005-0000-0000-00008C0C0000}"/>
    <cellStyle name="Heading 10 2" xfId="2975" xr:uid="{00000000-0005-0000-0000-00008D0C0000}"/>
    <cellStyle name="Heading 11" xfId="2976" xr:uid="{00000000-0005-0000-0000-00008E0C0000}"/>
    <cellStyle name="Heading 12" xfId="2977" xr:uid="{00000000-0005-0000-0000-00008F0C0000}"/>
    <cellStyle name="Heading 13" xfId="2978" xr:uid="{00000000-0005-0000-0000-0000900C0000}"/>
    <cellStyle name="Heading 14" xfId="2979" xr:uid="{00000000-0005-0000-0000-0000910C0000}"/>
    <cellStyle name="Heading 15" xfId="2980" xr:uid="{00000000-0005-0000-0000-0000920C0000}"/>
    <cellStyle name="Heading 2 10" xfId="2981" xr:uid="{00000000-0005-0000-0000-0000930C0000}"/>
    <cellStyle name="Heading 2 2" xfId="2982" xr:uid="{00000000-0005-0000-0000-0000940C0000}"/>
    <cellStyle name="Heading 2 2 2" xfId="2983" xr:uid="{00000000-0005-0000-0000-0000950C0000}"/>
    <cellStyle name="Heading 2 2 2 2" xfId="2984" xr:uid="{00000000-0005-0000-0000-0000960C0000}"/>
    <cellStyle name="Heading 2 2 3" xfId="2985" xr:uid="{00000000-0005-0000-0000-0000970C0000}"/>
    <cellStyle name="Heading 2 2 4" xfId="2986" xr:uid="{00000000-0005-0000-0000-0000980C0000}"/>
    <cellStyle name="Heading 2 2 5" xfId="2987" xr:uid="{00000000-0005-0000-0000-0000990C0000}"/>
    <cellStyle name="Heading 2 2 6" xfId="2988" xr:uid="{00000000-0005-0000-0000-00009A0C0000}"/>
    <cellStyle name="Heading 2 2_FES2013 charts 2050 and progress" xfId="2989" xr:uid="{00000000-0005-0000-0000-00009B0C0000}"/>
    <cellStyle name="Heading 2 3" xfId="2990" xr:uid="{00000000-0005-0000-0000-00009C0C0000}"/>
    <cellStyle name="Heading 2 3 2" xfId="2991" xr:uid="{00000000-0005-0000-0000-00009D0C0000}"/>
    <cellStyle name="Heading 2 3 3" xfId="2992" xr:uid="{00000000-0005-0000-0000-00009E0C0000}"/>
    <cellStyle name="Heading 2 3 4" xfId="2993" xr:uid="{00000000-0005-0000-0000-00009F0C0000}"/>
    <cellStyle name="Heading 2 3 5" xfId="2994" xr:uid="{00000000-0005-0000-0000-0000A00C0000}"/>
    <cellStyle name="Heading 2 3 6" xfId="2995" xr:uid="{00000000-0005-0000-0000-0000A10C0000}"/>
    <cellStyle name="Heading 2 3 7" xfId="8189" xr:uid="{C4A7811D-8655-4AC4-A598-3DAAD7B76017}"/>
    <cellStyle name="Heading 2 3_FES2013 charts 2050 and progress" xfId="2996" xr:uid="{00000000-0005-0000-0000-0000A20C0000}"/>
    <cellStyle name="Heading 2 4" xfId="2997" xr:uid="{00000000-0005-0000-0000-0000A30C0000}"/>
    <cellStyle name="Heading 2 4 2" xfId="2998" xr:uid="{00000000-0005-0000-0000-0000A40C0000}"/>
    <cellStyle name="Heading 2 4 2 2" xfId="2999" xr:uid="{00000000-0005-0000-0000-0000A50C0000}"/>
    <cellStyle name="Heading 2 4 3" xfId="3000" xr:uid="{00000000-0005-0000-0000-0000A60C0000}"/>
    <cellStyle name="Heading 2 4 4" xfId="3001" xr:uid="{00000000-0005-0000-0000-0000A70C0000}"/>
    <cellStyle name="Heading 2 4 5" xfId="3002" xr:uid="{00000000-0005-0000-0000-0000A80C0000}"/>
    <cellStyle name="Heading 2 4 6" xfId="3003" xr:uid="{00000000-0005-0000-0000-0000A90C0000}"/>
    <cellStyle name="Heading 2 4_Banding" xfId="3004" xr:uid="{00000000-0005-0000-0000-0000AA0C0000}"/>
    <cellStyle name="Heading 2 5" xfId="3005" xr:uid="{00000000-0005-0000-0000-0000AB0C0000}"/>
    <cellStyle name="Heading 2 5 2" xfId="3006" xr:uid="{00000000-0005-0000-0000-0000AC0C0000}"/>
    <cellStyle name="Heading 2 6" xfId="3007" xr:uid="{00000000-0005-0000-0000-0000AD0C0000}"/>
    <cellStyle name="Heading 2 6 2" xfId="3008" xr:uid="{00000000-0005-0000-0000-0000AE0C0000}"/>
    <cellStyle name="Heading 2 7" xfId="3009" xr:uid="{00000000-0005-0000-0000-0000AF0C0000}"/>
    <cellStyle name="Heading 2 8" xfId="3010" xr:uid="{00000000-0005-0000-0000-0000B00C0000}"/>
    <cellStyle name="Heading 2 8 2" xfId="3011" xr:uid="{00000000-0005-0000-0000-0000B10C0000}"/>
    <cellStyle name="Heading 2 8 3" xfId="3012" xr:uid="{00000000-0005-0000-0000-0000B20C0000}"/>
    <cellStyle name="Heading 2 9" xfId="3013" xr:uid="{00000000-0005-0000-0000-0000B30C0000}"/>
    <cellStyle name="Heading 3 2" xfId="3014" xr:uid="{00000000-0005-0000-0000-0000B40C0000}"/>
    <cellStyle name="Heading 3 2 2" xfId="3015" xr:uid="{00000000-0005-0000-0000-0000B50C0000}"/>
    <cellStyle name="Heading 3 2 2 2" xfId="3016" xr:uid="{00000000-0005-0000-0000-0000B60C0000}"/>
    <cellStyle name="Heading 3 2 2 3" xfId="3017" xr:uid="{00000000-0005-0000-0000-0000B70C0000}"/>
    <cellStyle name="Heading 3 2 3" xfId="3018" xr:uid="{00000000-0005-0000-0000-0000B80C0000}"/>
    <cellStyle name="Heading 3 2 4" xfId="3019" xr:uid="{00000000-0005-0000-0000-0000B90C0000}"/>
    <cellStyle name="Heading 3 2_FES2013 charts 2050 and progress" xfId="3020" xr:uid="{00000000-0005-0000-0000-0000BA0C0000}"/>
    <cellStyle name="Heading 3 3" xfId="3021" xr:uid="{00000000-0005-0000-0000-0000BB0C0000}"/>
    <cellStyle name="Heading 3 3 2" xfId="3022" xr:uid="{00000000-0005-0000-0000-0000BC0C0000}"/>
    <cellStyle name="Heading 3 3 3" xfId="3023" xr:uid="{00000000-0005-0000-0000-0000BD0C0000}"/>
    <cellStyle name="Heading 3 3 4" xfId="8190" xr:uid="{DC9B6FA4-97F1-4BED-A599-F94768420568}"/>
    <cellStyle name="Heading 3 4" xfId="3024" xr:uid="{00000000-0005-0000-0000-0000BE0C0000}"/>
    <cellStyle name="Heading 3 5" xfId="3025" xr:uid="{00000000-0005-0000-0000-0000BF0C0000}"/>
    <cellStyle name="Heading 3 6" xfId="3026" xr:uid="{00000000-0005-0000-0000-0000C00C0000}"/>
    <cellStyle name="Heading 4 2" xfId="3027" xr:uid="{00000000-0005-0000-0000-0000C10C0000}"/>
    <cellStyle name="Heading 4 2 2" xfId="3028" xr:uid="{00000000-0005-0000-0000-0000C20C0000}"/>
    <cellStyle name="Heading 4 2 2 2" xfId="3029" xr:uid="{00000000-0005-0000-0000-0000C30C0000}"/>
    <cellStyle name="Heading 4 2 2 3" xfId="3030" xr:uid="{00000000-0005-0000-0000-0000C40C0000}"/>
    <cellStyle name="Heading 4 2 3" xfId="3031" xr:uid="{00000000-0005-0000-0000-0000C50C0000}"/>
    <cellStyle name="Heading 4 2 4" xfId="3032" xr:uid="{00000000-0005-0000-0000-0000C60C0000}"/>
    <cellStyle name="Heading 4 3" xfId="3033" xr:uid="{00000000-0005-0000-0000-0000C70C0000}"/>
    <cellStyle name="Heading 4 3 2" xfId="3034" xr:uid="{00000000-0005-0000-0000-0000C80C0000}"/>
    <cellStyle name="Heading 4 3 3" xfId="3035" xr:uid="{00000000-0005-0000-0000-0000C90C0000}"/>
    <cellStyle name="Heading 4 3 4" xfId="8191" xr:uid="{114B5DB4-F841-4C1D-9C09-4D0EC0195B3B}"/>
    <cellStyle name="Heading 4 4" xfId="3036" xr:uid="{00000000-0005-0000-0000-0000CA0C0000}"/>
    <cellStyle name="Heading 4 5" xfId="3037" xr:uid="{00000000-0005-0000-0000-0000CB0C0000}"/>
    <cellStyle name="Heading 4 6" xfId="3038" xr:uid="{00000000-0005-0000-0000-0000CC0C0000}"/>
    <cellStyle name="Heading 5" xfId="3039" xr:uid="{00000000-0005-0000-0000-0000CD0C0000}"/>
    <cellStyle name="Heading 5 2" xfId="3040" xr:uid="{00000000-0005-0000-0000-0000CE0C0000}"/>
    <cellStyle name="Heading 5 3" xfId="3041" xr:uid="{00000000-0005-0000-0000-0000CF0C0000}"/>
    <cellStyle name="Heading 5 4" xfId="8192" xr:uid="{8B8B3FCA-6856-4D8E-9116-98E9662C35FF}"/>
    <cellStyle name="Heading 6" xfId="3042" xr:uid="{00000000-0005-0000-0000-0000D00C0000}"/>
    <cellStyle name="Heading 6 2" xfId="3043" xr:uid="{00000000-0005-0000-0000-0000D10C0000}"/>
    <cellStyle name="Heading 6 3" xfId="8193" xr:uid="{A65FA1B7-0525-4EA0-851D-70749B467643}"/>
    <cellStyle name="Heading 7" xfId="3044" xr:uid="{00000000-0005-0000-0000-0000D20C0000}"/>
    <cellStyle name="Heading 7 2" xfId="3045" xr:uid="{00000000-0005-0000-0000-0000D30C0000}"/>
    <cellStyle name="Heading 7 3" xfId="8194" xr:uid="{DCB7BC1E-4409-46EC-879E-354F73B0CE04}"/>
    <cellStyle name="Heading 8" xfId="3046" xr:uid="{00000000-0005-0000-0000-0000D40C0000}"/>
    <cellStyle name="Heading 8 2" xfId="3047" xr:uid="{00000000-0005-0000-0000-0000D50C0000}"/>
    <cellStyle name="Heading 8 3" xfId="8195" xr:uid="{DB891BC5-7C44-4339-B0BC-05AB4526C37E}"/>
    <cellStyle name="Heading 9" xfId="3048" xr:uid="{00000000-0005-0000-0000-0000D60C0000}"/>
    <cellStyle name="Heading 9 2" xfId="3049" xr:uid="{00000000-0005-0000-0000-0000D70C0000}"/>
    <cellStyle name="Heading1" xfId="3050" xr:uid="{00000000-0005-0000-0000-0000D80C0000}"/>
    <cellStyle name="Heading2" xfId="3051" xr:uid="{00000000-0005-0000-0000-0000D90C0000}"/>
    <cellStyle name="Heading3" xfId="3052" xr:uid="{00000000-0005-0000-0000-0000DA0C0000}"/>
    <cellStyle name="Headline" xfId="3053" xr:uid="{00000000-0005-0000-0000-0000DB0C0000}"/>
    <cellStyle name="Headline 2" xfId="3054" xr:uid="{00000000-0005-0000-0000-0000DC0C0000}"/>
    <cellStyle name="Headline 3" xfId="3055" xr:uid="{00000000-0005-0000-0000-0000DD0C0000}"/>
    <cellStyle name="Historical" xfId="3056" xr:uid="{00000000-0005-0000-0000-0000DE0C0000}"/>
    <cellStyle name="Historical 2" xfId="3057" xr:uid="{00000000-0005-0000-0000-0000DF0C0000}"/>
    <cellStyle name="Historical 3" xfId="3058" xr:uid="{00000000-0005-0000-0000-0000E00C0000}"/>
    <cellStyle name="Historical 3 2" xfId="3059" xr:uid="{00000000-0005-0000-0000-0000E10C0000}"/>
    <cellStyle name="Historical 3 3" xfId="3060" xr:uid="{00000000-0005-0000-0000-0000E20C0000}"/>
    <cellStyle name="Historical 3 3 2" xfId="3061" xr:uid="{00000000-0005-0000-0000-0000E30C0000}"/>
    <cellStyle name="Historical 4" xfId="3062" xr:uid="{00000000-0005-0000-0000-0000E40C0000}"/>
    <cellStyle name="Historical 4 2" xfId="3063" xr:uid="{00000000-0005-0000-0000-0000E50C0000}"/>
    <cellStyle name="Historical_Gas Flow Dynamics" xfId="3064" xr:uid="{00000000-0005-0000-0000-0000E60C0000}"/>
    <cellStyle name="Hyperlink" xfId="4" builtinId="8"/>
    <cellStyle name="Hyperlink 2" xfId="3065" xr:uid="{00000000-0005-0000-0000-0000E80C0000}"/>
    <cellStyle name="Hyperlink 2 2" xfId="3066" xr:uid="{00000000-0005-0000-0000-0000E90C0000}"/>
    <cellStyle name="Hyperlink 2 2 2" xfId="8441" xr:uid="{C2B15F93-BB74-4A46-8DCC-843522F300A1}"/>
    <cellStyle name="Hyperlink 2 3" xfId="3067" xr:uid="{00000000-0005-0000-0000-0000EA0C0000}"/>
    <cellStyle name="Hyperlink 2 4" xfId="3068" xr:uid="{00000000-0005-0000-0000-0000EB0C0000}"/>
    <cellStyle name="Hyperlink 2 5" xfId="3069" xr:uid="{00000000-0005-0000-0000-0000EC0C0000}"/>
    <cellStyle name="Hyperlink 3" xfId="3070" xr:uid="{00000000-0005-0000-0000-0000ED0C0000}"/>
    <cellStyle name="Hyperlink 3 2" xfId="3071" xr:uid="{00000000-0005-0000-0000-0000EE0C0000}"/>
    <cellStyle name="Hyperlink 3 3" xfId="3072" xr:uid="{00000000-0005-0000-0000-0000EF0C0000}"/>
    <cellStyle name="Hyperlink 3 4" xfId="3073" xr:uid="{00000000-0005-0000-0000-0000F00C0000}"/>
    <cellStyle name="Hyperlink 3 5" xfId="3074" xr:uid="{00000000-0005-0000-0000-0000F10C0000}"/>
    <cellStyle name="Hyperlink 3 6" xfId="8442" xr:uid="{0D684772-D4AE-4701-A7CF-793C1AD2F69F}"/>
    <cellStyle name="Hyperlink 4" xfId="3075" xr:uid="{00000000-0005-0000-0000-0000F20C0000}"/>
    <cellStyle name="Hyperlink 5" xfId="3076" xr:uid="{00000000-0005-0000-0000-0000F30C0000}"/>
    <cellStyle name="Hyperlink 6" xfId="11" xr:uid="{00000000-0005-0000-0000-0000F40C0000}"/>
    <cellStyle name="Hyperlink2" xfId="3077" xr:uid="{00000000-0005-0000-0000-0000F50C0000}"/>
    <cellStyle name="Hyperlink2 2" xfId="3078" xr:uid="{00000000-0005-0000-0000-0000F60C0000}"/>
    <cellStyle name="Hyperlink2 3" xfId="3079" xr:uid="{00000000-0005-0000-0000-0000F70C0000}"/>
    <cellStyle name="Hyperlink3" xfId="3080" xr:uid="{00000000-0005-0000-0000-0000F80C0000}"/>
    <cellStyle name="Hyperlink3 2" xfId="3081" xr:uid="{00000000-0005-0000-0000-0000F90C0000}"/>
    <cellStyle name="Hyperlink3 3" xfId="3082" xr:uid="{00000000-0005-0000-0000-0000FA0C0000}"/>
    <cellStyle name="IEAData" xfId="3083" xr:uid="{00000000-0005-0000-0000-0000FB0C0000}"/>
    <cellStyle name="Information" xfId="8196" xr:uid="{BC560638-C6FD-47D9-9715-55A09C27C54E}"/>
    <cellStyle name="Input [yellow]" xfId="8197" xr:uid="{DECB7DFA-7BA9-4657-9294-E28B1DB51847}"/>
    <cellStyle name="Input 10" xfId="3084" xr:uid="{00000000-0005-0000-0000-0000FC0C0000}"/>
    <cellStyle name="Input 10 10" xfId="3085" xr:uid="{00000000-0005-0000-0000-0000FD0C0000}"/>
    <cellStyle name="Input 10 10 2" xfId="3086" xr:uid="{00000000-0005-0000-0000-0000FE0C0000}"/>
    <cellStyle name="Input 10 10 2 2" xfId="3087" xr:uid="{00000000-0005-0000-0000-0000FF0C0000}"/>
    <cellStyle name="Input 10 10 2 3" xfId="3088" xr:uid="{00000000-0005-0000-0000-0000000D0000}"/>
    <cellStyle name="Input 10 10 3" xfId="3089" xr:uid="{00000000-0005-0000-0000-0000010D0000}"/>
    <cellStyle name="Input 10 10 4" xfId="3090" xr:uid="{00000000-0005-0000-0000-0000020D0000}"/>
    <cellStyle name="Input 10 11" xfId="3091" xr:uid="{00000000-0005-0000-0000-0000030D0000}"/>
    <cellStyle name="Input 10 11 2" xfId="3092" xr:uid="{00000000-0005-0000-0000-0000040D0000}"/>
    <cellStyle name="Input 10 11 3" xfId="3093" xr:uid="{00000000-0005-0000-0000-0000050D0000}"/>
    <cellStyle name="Input 10 12" xfId="3094" xr:uid="{00000000-0005-0000-0000-0000060D0000}"/>
    <cellStyle name="Input 10 12 2" xfId="3095" xr:uid="{00000000-0005-0000-0000-0000070D0000}"/>
    <cellStyle name="Input 10 12 3" xfId="3096" xr:uid="{00000000-0005-0000-0000-0000080D0000}"/>
    <cellStyle name="Input 10 13" xfId="3097" xr:uid="{00000000-0005-0000-0000-0000090D0000}"/>
    <cellStyle name="Input 10 13 2" xfId="3098" xr:uid="{00000000-0005-0000-0000-00000A0D0000}"/>
    <cellStyle name="Input 10 13 3" xfId="3099" xr:uid="{00000000-0005-0000-0000-00000B0D0000}"/>
    <cellStyle name="Input 10 14" xfId="3100" xr:uid="{00000000-0005-0000-0000-00000C0D0000}"/>
    <cellStyle name="Input 10 14 2" xfId="3101" xr:uid="{00000000-0005-0000-0000-00000D0D0000}"/>
    <cellStyle name="Input 10 14 3" xfId="3102" xr:uid="{00000000-0005-0000-0000-00000E0D0000}"/>
    <cellStyle name="Input 10 15" xfId="8198" xr:uid="{70A4824D-85D9-4477-9991-5CD2FD2A557D}"/>
    <cellStyle name="Input 10 2" xfId="3103" xr:uid="{00000000-0005-0000-0000-00000F0D0000}"/>
    <cellStyle name="Input 10 2 2" xfId="3104" xr:uid="{00000000-0005-0000-0000-0000100D0000}"/>
    <cellStyle name="Input 10 2 2 2" xfId="3105" xr:uid="{00000000-0005-0000-0000-0000110D0000}"/>
    <cellStyle name="Input 10 2 2 2 2" xfId="3106" xr:uid="{00000000-0005-0000-0000-0000120D0000}"/>
    <cellStyle name="Input 10 2 2 2 2 2" xfId="3107" xr:uid="{00000000-0005-0000-0000-0000130D0000}"/>
    <cellStyle name="Input 10 2 2 2 2 3" xfId="3108" xr:uid="{00000000-0005-0000-0000-0000140D0000}"/>
    <cellStyle name="Input 10 2 2 2 3" xfId="3109" xr:uid="{00000000-0005-0000-0000-0000150D0000}"/>
    <cellStyle name="Input 10 2 2 2 3 2" xfId="3110" xr:uid="{00000000-0005-0000-0000-0000160D0000}"/>
    <cellStyle name="Input 10 2 2 2 3 3" xfId="3111" xr:uid="{00000000-0005-0000-0000-0000170D0000}"/>
    <cellStyle name="Input 10 2 2 2 4" xfId="3112" xr:uid="{00000000-0005-0000-0000-0000180D0000}"/>
    <cellStyle name="Input 10 2 2 2 4 2" xfId="3113" xr:uid="{00000000-0005-0000-0000-0000190D0000}"/>
    <cellStyle name="Input 10 2 2 2 4 3" xfId="3114" xr:uid="{00000000-0005-0000-0000-00001A0D0000}"/>
    <cellStyle name="Input 10 2 2 2 5" xfId="3115" xr:uid="{00000000-0005-0000-0000-00001B0D0000}"/>
    <cellStyle name="Input 10 2 2 2 5 2" xfId="3116" xr:uid="{00000000-0005-0000-0000-00001C0D0000}"/>
    <cellStyle name="Input 10 2 2 2 5 3" xfId="3117" xr:uid="{00000000-0005-0000-0000-00001D0D0000}"/>
    <cellStyle name="Input 10 2 2 2 6" xfId="3118" xr:uid="{00000000-0005-0000-0000-00001E0D0000}"/>
    <cellStyle name="Input 10 2 2 2 6 2" xfId="3119" xr:uid="{00000000-0005-0000-0000-00001F0D0000}"/>
    <cellStyle name="Input 10 2 2 2 6 3" xfId="3120" xr:uid="{00000000-0005-0000-0000-0000200D0000}"/>
    <cellStyle name="Input 10 2 2 2 7" xfId="3121" xr:uid="{00000000-0005-0000-0000-0000210D0000}"/>
    <cellStyle name="Input 10 2 2 2 8" xfId="3122" xr:uid="{00000000-0005-0000-0000-0000220D0000}"/>
    <cellStyle name="Input 10 2 2 3" xfId="3123" xr:uid="{00000000-0005-0000-0000-0000230D0000}"/>
    <cellStyle name="Input 10 2 2 3 2" xfId="3124" xr:uid="{00000000-0005-0000-0000-0000240D0000}"/>
    <cellStyle name="Input 10 2 2 3 2 2" xfId="3125" xr:uid="{00000000-0005-0000-0000-0000250D0000}"/>
    <cellStyle name="Input 10 2 2 3 2 3" xfId="3126" xr:uid="{00000000-0005-0000-0000-0000260D0000}"/>
    <cellStyle name="Input 10 2 2 3 3" xfId="3127" xr:uid="{00000000-0005-0000-0000-0000270D0000}"/>
    <cellStyle name="Input 10 2 2 3 4" xfId="3128" xr:uid="{00000000-0005-0000-0000-0000280D0000}"/>
    <cellStyle name="Input 10 2 2 4" xfId="3129" xr:uid="{00000000-0005-0000-0000-0000290D0000}"/>
    <cellStyle name="Input 10 2 2 4 2" xfId="3130" xr:uid="{00000000-0005-0000-0000-00002A0D0000}"/>
    <cellStyle name="Input 10 2 2 4 3" xfId="3131" xr:uid="{00000000-0005-0000-0000-00002B0D0000}"/>
    <cellStyle name="Input 10 2 2 5" xfId="3132" xr:uid="{00000000-0005-0000-0000-00002C0D0000}"/>
    <cellStyle name="Input 10 2 2 5 2" xfId="3133" xr:uid="{00000000-0005-0000-0000-00002D0D0000}"/>
    <cellStyle name="Input 10 2 2 5 3" xfId="3134" xr:uid="{00000000-0005-0000-0000-00002E0D0000}"/>
    <cellStyle name="Input 10 2 2 6" xfId="3135" xr:uid="{00000000-0005-0000-0000-00002F0D0000}"/>
    <cellStyle name="Input 10 2 2 6 2" xfId="3136" xr:uid="{00000000-0005-0000-0000-0000300D0000}"/>
    <cellStyle name="Input 10 2 2 6 3" xfId="3137" xr:uid="{00000000-0005-0000-0000-0000310D0000}"/>
    <cellStyle name="Input 10 2 2 7" xfId="3138" xr:uid="{00000000-0005-0000-0000-0000320D0000}"/>
    <cellStyle name="Input 10 2 2 7 2" xfId="3139" xr:uid="{00000000-0005-0000-0000-0000330D0000}"/>
    <cellStyle name="Input 10 2 2 7 3" xfId="3140" xr:uid="{00000000-0005-0000-0000-0000340D0000}"/>
    <cellStyle name="Input 10 2 3" xfId="3141" xr:uid="{00000000-0005-0000-0000-0000350D0000}"/>
    <cellStyle name="Input 10 2 3 2" xfId="3142" xr:uid="{00000000-0005-0000-0000-0000360D0000}"/>
    <cellStyle name="Input 10 2 3 2 2" xfId="3143" xr:uid="{00000000-0005-0000-0000-0000370D0000}"/>
    <cellStyle name="Input 10 2 3 2 3" xfId="3144" xr:uid="{00000000-0005-0000-0000-0000380D0000}"/>
    <cellStyle name="Input 10 2 3 3" xfId="3145" xr:uid="{00000000-0005-0000-0000-0000390D0000}"/>
    <cellStyle name="Input 10 2 3 3 2" xfId="3146" xr:uid="{00000000-0005-0000-0000-00003A0D0000}"/>
    <cellStyle name="Input 10 2 3 3 3" xfId="3147" xr:uid="{00000000-0005-0000-0000-00003B0D0000}"/>
    <cellStyle name="Input 10 2 3 4" xfId="3148" xr:uid="{00000000-0005-0000-0000-00003C0D0000}"/>
    <cellStyle name="Input 10 2 3 4 2" xfId="3149" xr:uid="{00000000-0005-0000-0000-00003D0D0000}"/>
    <cellStyle name="Input 10 2 3 4 3" xfId="3150" xr:uid="{00000000-0005-0000-0000-00003E0D0000}"/>
    <cellStyle name="Input 10 2 3 5" xfId="3151" xr:uid="{00000000-0005-0000-0000-00003F0D0000}"/>
    <cellStyle name="Input 10 2 3 5 2" xfId="3152" xr:uid="{00000000-0005-0000-0000-0000400D0000}"/>
    <cellStyle name="Input 10 2 3 5 3" xfId="3153" xr:uid="{00000000-0005-0000-0000-0000410D0000}"/>
    <cellStyle name="Input 10 2 3 6" xfId="3154" xr:uid="{00000000-0005-0000-0000-0000420D0000}"/>
    <cellStyle name="Input 10 2 3 6 2" xfId="3155" xr:uid="{00000000-0005-0000-0000-0000430D0000}"/>
    <cellStyle name="Input 10 2 3 6 3" xfId="3156" xr:uid="{00000000-0005-0000-0000-0000440D0000}"/>
    <cellStyle name="Input 10 2 3 7" xfId="3157" xr:uid="{00000000-0005-0000-0000-0000450D0000}"/>
    <cellStyle name="Input 10 2 3 8" xfId="3158" xr:uid="{00000000-0005-0000-0000-0000460D0000}"/>
    <cellStyle name="Input 10 2 4" xfId="3159" xr:uid="{00000000-0005-0000-0000-0000470D0000}"/>
    <cellStyle name="Input 10 2 4 2" xfId="3160" xr:uid="{00000000-0005-0000-0000-0000480D0000}"/>
    <cellStyle name="Input 10 2 4 2 2" xfId="3161" xr:uid="{00000000-0005-0000-0000-0000490D0000}"/>
    <cellStyle name="Input 10 2 4 2 3" xfId="3162" xr:uid="{00000000-0005-0000-0000-00004A0D0000}"/>
    <cellStyle name="Input 10 2 4 3" xfId="3163" xr:uid="{00000000-0005-0000-0000-00004B0D0000}"/>
    <cellStyle name="Input 10 2 4 4" xfId="3164" xr:uid="{00000000-0005-0000-0000-00004C0D0000}"/>
    <cellStyle name="Input 10 2 5" xfId="3165" xr:uid="{00000000-0005-0000-0000-00004D0D0000}"/>
    <cellStyle name="Input 10 2 5 2" xfId="3166" xr:uid="{00000000-0005-0000-0000-00004E0D0000}"/>
    <cellStyle name="Input 10 2 5 3" xfId="3167" xr:uid="{00000000-0005-0000-0000-00004F0D0000}"/>
    <cellStyle name="Input 10 2 6" xfId="3168" xr:uid="{00000000-0005-0000-0000-0000500D0000}"/>
    <cellStyle name="Input 10 2 6 2" xfId="3169" xr:uid="{00000000-0005-0000-0000-0000510D0000}"/>
    <cellStyle name="Input 10 2 6 3" xfId="3170" xr:uid="{00000000-0005-0000-0000-0000520D0000}"/>
    <cellStyle name="Input 10 2 7" xfId="3171" xr:uid="{00000000-0005-0000-0000-0000530D0000}"/>
    <cellStyle name="Input 10 2 7 2" xfId="3172" xr:uid="{00000000-0005-0000-0000-0000540D0000}"/>
    <cellStyle name="Input 10 2 7 3" xfId="3173" xr:uid="{00000000-0005-0000-0000-0000550D0000}"/>
    <cellStyle name="Input 10 2 8" xfId="3174" xr:uid="{00000000-0005-0000-0000-0000560D0000}"/>
    <cellStyle name="Input 10 2 8 2" xfId="3175" xr:uid="{00000000-0005-0000-0000-0000570D0000}"/>
    <cellStyle name="Input 10 2 8 3" xfId="3176" xr:uid="{00000000-0005-0000-0000-0000580D0000}"/>
    <cellStyle name="Input 10 2_Subsidy" xfId="3177" xr:uid="{00000000-0005-0000-0000-0000590D0000}"/>
    <cellStyle name="Input 10 3" xfId="3178" xr:uid="{00000000-0005-0000-0000-00005A0D0000}"/>
    <cellStyle name="Input 10 3 2" xfId="3179" xr:uid="{00000000-0005-0000-0000-00005B0D0000}"/>
    <cellStyle name="Input 10 3 2 2" xfId="3180" xr:uid="{00000000-0005-0000-0000-00005C0D0000}"/>
    <cellStyle name="Input 10 3 2 2 2" xfId="3181" xr:uid="{00000000-0005-0000-0000-00005D0D0000}"/>
    <cellStyle name="Input 10 3 2 2 3" xfId="3182" xr:uid="{00000000-0005-0000-0000-00005E0D0000}"/>
    <cellStyle name="Input 10 3 2 3" xfId="3183" xr:uid="{00000000-0005-0000-0000-00005F0D0000}"/>
    <cellStyle name="Input 10 3 2 3 2" xfId="3184" xr:uid="{00000000-0005-0000-0000-0000600D0000}"/>
    <cellStyle name="Input 10 3 2 3 3" xfId="3185" xr:uid="{00000000-0005-0000-0000-0000610D0000}"/>
    <cellStyle name="Input 10 3 2 4" xfId="3186" xr:uid="{00000000-0005-0000-0000-0000620D0000}"/>
    <cellStyle name="Input 10 3 2 4 2" xfId="3187" xr:uid="{00000000-0005-0000-0000-0000630D0000}"/>
    <cellStyle name="Input 10 3 2 4 3" xfId="3188" xr:uid="{00000000-0005-0000-0000-0000640D0000}"/>
    <cellStyle name="Input 10 3 2 5" xfId="3189" xr:uid="{00000000-0005-0000-0000-0000650D0000}"/>
    <cellStyle name="Input 10 3 2 5 2" xfId="3190" xr:uid="{00000000-0005-0000-0000-0000660D0000}"/>
    <cellStyle name="Input 10 3 2 5 3" xfId="3191" xr:uid="{00000000-0005-0000-0000-0000670D0000}"/>
    <cellStyle name="Input 10 3 2 6" xfId="3192" xr:uid="{00000000-0005-0000-0000-0000680D0000}"/>
    <cellStyle name="Input 10 3 2 6 2" xfId="3193" xr:uid="{00000000-0005-0000-0000-0000690D0000}"/>
    <cellStyle name="Input 10 3 2 6 3" xfId="3194" xr:uid="{00000000-0005-0000-0000-00006A0D0000}"/>
    <cellStyle name="Input 10 3 2 7" xfId="3195" xr:uid="{00000000-0005-0000-0000-00006B0D0000}"/>
    <cellStyle name="Input 10 3 2 8" xfId="3196" xr:uid="{00000000-0005-0000-0000-00006C0D0000}"/>
    <cellStyle name="Input 10 3 3" xfId="3197" xr:uid="{00000000-0005-0000-0000-00006D0D0000}"/>
    <cellStyle name="Input 10 3 3 2" xfId="3198" xr:uid="{00000000-0005-0000-0000-00006E0D0000}"/>
    <cellStyle name="Input 10 3 3 2 2" xfId="3199" xr:uid="{00000000-0005-0000-0000-00006F0D0000}"/>
    <cellStyle name="Input 10 3 3 2 3" xfId="3200" xr:uid="{00000000-0005-0000-0000-0000700D0000}"/>
    <cellStyle name="Input 10 3 3 3" xfId="3201" xr:uid="{00000000-0005-0000-0000-0000710D0000}"/>
    <cellStyle name="Input 10 3 3 4" xfId="3202" xr:uid="{00000000-0005-0000-0000-0000720D0000}"/>
    <cellStyle name="Input 10 3 4" xfId="3203" xr:uid="{00000000-0005-0000-0000-0000730D0000}"/>
    <cellStyle name="Input 10 3 4 2" xfId="3204" xr:uid="{00000000-0005-0000-0000-0000740D0000}"/>
    <cellStyle name="Input 10 3 4 3" xfId="3205" xr:uid="{00000000-0005-0000-0000-0000750D0000}"/>
    <cellStyle name="Input 10 3 5" xfId="3206" xr:uid="{00000000-0005-0000-0000-0000760D0000}"/>
    <cellStyle name="Input 10 3 5 2" xfId="3207" xr:uid="{00000000-0005-0000-0000-0000770D0000}"/>
    <cellStyle name="Input 10 3 5 3" xfId="3208" xr:uid="{00000000-0005-0000-0000-0000780D0000}"/>
    <cellStyle name="Input 10 3 6" xfId="3209" xr:uid="{00000000-0005-0000-0000-0000790D0000}"/>
    <cellStyle name="Input 10 3 6 2" xfId="3210" xr:uid="{00000000-0005-0000-0000-00007A0D0000}"/>
    <cellStyle name="Input 10 3 6 3" xfId="3211" xr:uid="{00000000-0005-0000-0000-00007B0D0000}"/>
    <cellStyle name="Input 10 3 7" xfId="3212" xr:uid="{00000000-0005-0000-0000-00007C0D0000}"/>
    <cellStyle name="Input 10 3 7 2" xfId="3213" xr:uid="{00000000-0005-0000-0000-00007D0D0000}"/>
    <cellStyle name="Input 10 3 7 3" xfId="3214" xr:uid="{00000000-0005-0000-0000-00007E0D0000}"/>
    <cellStyle name="Input 10 4" xfId="3215" xr:uid="{00000000-0005-0000-0000-00007F0D0000}"/>
    <cellStyle name="Input 10 4 2" xfId="3216" xr:uid="{00000000-0005-0000-0000-0000800D0000}"/>
    <cellStyle name="Input 10 4 2 2" xfId="3217" xr:uid="{00000000-0005-0000-0000-0000810D0000}"/>
    <cellStyle name="Input 10 4 2 2 2" xfId="3218" xr:uid="{00000000-0005-0000-0000-0000820D0000}"/>
    <cellStyle name="Input 10 4 2 2 3" xfId="3219" xr:uid="{00000000-0005-0000-0000-0000830D0000}"/>
    <cellStyle name="Input 10 4 2 3" xfId="3220" xr:uid="{00000000-0005-0000-0000-0000840D0000}"/>
    <cellStyle name="Input 10 4 2 3 2" xfId="3221" xr:uid="{00000000-0005-0000-0000-0000850D0000}"/>
    <cellStyle name="Input 10 4 2 3 3" xfId="3222" xr:uid="{00000000-0005-0000-0000-0000860D0000}"/>
    <cellStyle name="Input 10 4 2 4" xfId="3223" xr:uid="{00000000-0005-0000-0000-0000870D0000}"/>
    <cellStyle name="Input 10 4 2 4 2" xfId="3224" xr:uid="{00000000-0005-0000-0000-0000880D0000}"/>
    <cellStyle name="Input 10 4 2 4 3" xfId="3225" xr:uid="{00000000-0005-0000-0000-0000890D0000}"/>
    <cellStyle name="Input 10 4 2 5" xfId="3226" xr:uid="{00000000-0005-0000-0000-00008A0D0000}"/>
    <cellStyle name="Input 10 4 2 5 2" xfId="3227" xr:uid="{00000000-0005-0000-0000-00008B0D0000}"/>
    <cellStyle name="Input 10 4 2 5 3" xfId="3228" xr:uid="{00000000-0005-0000-0000-00008C0D0000}"/>
    <cellStyle name="Input 10 4 2 6" xfId="3229" xr:uid="{00000000-0005-0000-0000-00008D0D0000}"/>
    <cellStyle name="Input 10 4 2 6 2" xfId="3230" xr:uid="{00000000-0005-0000-0000-00008E0D0000}"/>
    <cellStyle name="Input 10 4 2 6 3" xfId="3231" xr:uid="{00000000-0005-0000-0000-00008F0D0000}"/>
    <cellStyle name="Input 10 4 2 7" xfId="3232" xr:uid="{00000000-0005-0000-0000-0000900D0000}"/>
    <cellStyle name="Input 10 4 2 8" xfId="3233" xr:uid="{00000000-0005-0000-0000-0000910D0000}"/>
    <cellStyle name="Input 10 4 3" xfId="3234" xr:uid="{00000000-0005-0000-0000-0000920D0000}"/>
    <cellStyle name="Input 10 4 3 2" xfId="3235" xr:uid="{00000000-0005-0000-0000-0000930D0000}"/>
    <cellStyle name="Input 10 4 3 2 2" xfId="3236" xr:uid="{00000000-0005-0000-0000-0000940D0000}"/>
    <cellStyle name="Input 10 4 3 2 3" xfId="3237" xr:uid="{00000000-0005-0000-0000-0000950D0000}"/>
    <cellStyle name="Input 10 4 3 3" xfId="3238" xr:uid="{00000000-0005-0000-0000-0000960D0000}"/>
    <cellStyle name="Input 10 4 3 4" xfId="3239" xr:uid="{00000000-0005-0000-0000-0000970D0000}"/>
    <cellStyle name="Input 10 4 4" xfId="3240" xr:uid="{00000000-0005-0000-0000-0000980D0000}"/>
    <cellStyle name="Input 10 4 4 2" xfId="3241" xr:uid="{00000000-0005-0000-0000-0000990D0000}"/>
    <cellStyle name="Input 10 4 4 3" xfId="3242" xr:uid="{00000000-0005-0000-0000-00009A0D0000}"/>
    <cellStyle name="Input 10 4 5" xfId="3243" xr:uid="{00000000-0005-0000-0000-00009B0D0000}"/>
    <cellStyle name="Input 10 4 5 2" xfId="3244" xr:uid="{00000000-0005-0000-0000-00009C0D0000}"/>
    <cellStyle name="Input 10 4 5 3" xfId="3245" xr:uid="{00000000-0005-0000-0000-00009D0D0000}"/>
    <cellStyle name="Input 10 4 6" xfId="3246" xr:uid="{00000000-0005-0000-0000-00009E0D0000}"/>
    <cellStyle name="Input 10 4 6 2" xfId="3247" xr:uid="{00000000-0005-0000-0000-00009F0D0000}"/>
    <cellStyle name="Input 10 4 6 3" xfId="3248" xr:uid="{00000000-0005-0000-0000-0000A00D0000}"/>
    <cellStyle name="Input 10 4 7" xfId="3249" xr:uid="{00000000-0005-0000-0000-0000A10D0000}"/>
    <cellStyle name="Input 10 4 7 2" xfId="3250" xr:uid="{00000000-0005-0000-0000-0000A20D0000}"/>
    <cellStyle name="Input 10 4 7 3" xfId="3251" xr:uid="{00000000-0005-0000-0000-0000A30D0000}"/>
    <cellStyle name="Input 10 5" xfId="3252" xr:uid="{00000000-0005-0000-0000-0000A40D0000}"/>
    <cellStyle name="Input 10 5 2" xfId="3253" xr:uid="{00000000-0005-0000-0000-0000A50D0000}"/>
    <cellStyle name="Input 10 5 2 2" xfId="3254" xr:uid="{00000000-0005-0000-0000-0000A60D0000}"/>
    <cellStyle name="Input 10 5 2 2 2" xfId="3255" xr:uid="{00000000-0005-0000-0000-0000A70D0000}"/>
    <cellStyle name="Input 10 5 2 2 3" xfId="3256" xr:uid="{00000000-0005-0000-0000-0000A80D0000}"/>
    <cellStyle name="Input 10 5 2 3" xfId="3257" xr:uid="{00000000-0005-0000-0000-0000A90D0000}"/>
    <cellStyle name="Input 10 5 2 3 2" xfId="3258" xr:uid="{00000000-0005-0000-0000-0000AA0D0000}"/>
    <cellStyle name="Input 10 5 2 3 3" xfId="3259" xr:uid="{00000000-0005-0000-0000-0000AB0D0000}"/>
    <cellStyle name="Input 10 5 2 4" xfId="3260" xr:uid="{00000000-0005-0000-0000-0000AC0D0000}"/>
    <cellStyle name="Input 10 5 2 4 2" xfId="3261" xr:uid="{00000000-0005-0000-0000-0000AD0D0000}"/>
    <cellStyle name="Input 10 5 2 4 3" xfId="3262" xr:uid="{00000000-0005-0000-0000-0000AE0D0000}"/>
    <cellStyle name="Input 10 5 2 5" xfId="3263" xr:uid="{00000000-0005-0000-0000-0000AF0D0000}"/>
    <cellStyle name="Input 10 5 2 5 2" xfId="3264" xr:uid="{00000000-0005-0000-0000-0000B00D0000}"/>
    <cellStyle name="Input 10 5 2 5 3" xfId="3265" xr:uid="{00000000-0005-0000-0000-0000B10D0000}"/>
    <cellStyle name="Input 10 5 2 6" xfId="3266" xr:uid="{00000000-0005-0000-0000-0000B20D0000}"/>
    <cellStyle name="Input 10 5 2 6 2" xfId="3267" xr:uid="{00000000-0005-0000-0000-0000B30D0000}"/>
    <cellStyle name="Input 10 5 2 6 3" xfId="3268" xr:uid="{00000000-0005-0000-0000-0000B40D0000}"/>
    <cellStyle name="Input 10 5 2 7" xfId="3269" xr:uid="{00000000-0005-0000-0000-0000B50D0000}"/>
    <cellStyle name="Input 10 5 2 8" xfId="3270" xr:uid="{00000000-0005-0000-0000-0000B60D0000}"/>
    <cellStyle name="Input 10 5 3" xfId="3271" xr:uid="{00000000-0005-0000-0000-0000B70D0000}"/>
    <cellStyle name="Input 10 5 3 2" xfId="3272" xr:uid="{00000000-0005-0000-0000-0000B80D0000}"/>
    <cellStyle name="Input 10 5 3 2 2" xfId="3273" xr:uid="{00000000-0005-0000-0000-0000B90D0000}"/>
    <cellStyle name="Input 10 5 3 2 3" xfId="3274" xr:uid="{00000000-0005-0000-0000-0000BA0D0000}"/>
    <cellStyle name="Input 10 5 3 3" xfId="3275" xr:uid="{00000000-0005-0000-0000-0000BB0D0000}"/>
    <cellStyle name="Input 10 5 3 4" xfId="3276" xr:uid="{00000000-0005-0000-0000-0000BC0D0000}"/>
    <cellStyle name="Input 10 5 4" xfId="3277" xr:uid="{00000000-0005-0000-0000-0000BD0D0000}"/>
    <cellStyle name="Input 10 5 4 2" xfId="3278" xr:uid="{00000000-0005-0000-0000-0000BE0D0000}"/>
    <cellStyle name="Input 10 5 4 3" xfId="3279" xr:uid="{00000000-0005-0000-0000-0000BF0D0000}"/>
    <cellStyle name="Input 10 5 5" xfId="3280" xr:uid="{00000000-0005-0000-0000-0000C00D0000}"/>
    <cellStyle name="Input 10 5 5 2" xfId="3281" xr:uid="{00000000-0005-0000-0000-0000C10D0000}"/>
    <cellStyle name="Input 10 5 5 3" xfId="3282" xr:uid="{00000000-0005-0000-0000-0000C20D0000}"/>
    <cellStyle name="Input 10 5 6" xfId="3283" xr:uid="{00000000-0005-0000-0000-0000C30D0000}"/>
    <cellStyle name="Input 10 5 6 2" xfId="3284" xr:uid="{00000000-0005-0000-0000-0000C40D0000}"/>
    <cellStyle name="Input 10 5 6 3" xfId="3285" xr:uid="{00000000-0005-0000-0000-0000C50D0000}"/>
    <cellStyle name="Input 10 5 7" xfId="3286" xr:uid="{00000000-0005-0000-0000-0000C60D0000}"/>
    <cellStyle name="Input 10 5 7 2" xfId="3287" xr:uid="{00000000-0005-0000-0000-0000C70D0000}"/>
    <cellStyle name="Input 10 5 7 3" xfId="3288" xr:uid="{00000000-0005-0000-0000-0000C80D0000}"/>
    <cellStyle name="Input 10 6" xfId="3289" xr:uid="{00000000-0005-0000-0000-0000C90D0000}"/>
    <cellStyle name="Input 10 6 2" xfId="3290" xr:uid="{00000000-0005-0000-0000-0000CA0D0000}"/>
    <cellStyle name="Input 10 6 2 2" xfId="3291" xr:uid="{00000000-0005-0000-0000-0000CB0D0000}"/>
    <cellStyle name="Input 10 6 2 2 2" xfId="3292" xr:uid="{00000000-0005-0000-0000-0000CC0D0000}"/>
    <cellStyle name="Input 10 6 2 2 3" xfId="3293" xr:uid="{00000000-0005-0000-0000-0000CD0D0000}"/>
    <cellStyle name="Input 10 6 2 3" xfId="3294" xr:uid="{00000000-0005-0000-0000-0000CE0D0000}"/>
    <cellStyle name="Input 10 6 2 3 2" xfId="3295" xr:uid="{00000000-0005-0000-0000-0000CF0D0000}"/>
    <cellStyle name="Input 10 6 2 3 3" xfId="3296" xr:uid="{00000000-0005-0000-0000-0000D00D0000}"/>
    <cellStyle name="Input 10 6 2 4" xfId="3297" xr:uid="{00000000-0005-0000-0000-0000D10D0000}"/>
    <cellStyle name="Input 10 6 2 4 2" xfId="3298" xr:uid="{00000000-0005-0000-0000-0000D20D0000}"/>
    <cellStyle name="Input 10 6 2 4 3" xfId="3299" xr:uid="{00000000-0005-0000-0000-0000D30D0000}"/>
    <cellStyle name="Input 10 6 2 5" xfId="3300" xr:uid="{00000000-0005-0000-0000-0000D40D0000}"/>
    <cellStyle name="Input 10 6 2 5 2" xfId="3301" xr:uid="{00000000-0005-0000-0000-0000D50D0000}"/>
    <cellStyle name="Input 10 6 2 5 3" xfId="3302" xr:uid="{00000000-0005-0000-0000-0000D60D0000}"/>
    <cellStyle name="Input 10 6 2 6" xfId="3303" xr:uid="{00000000-0005-0000-0000-0000D70D0000}"/>
    <cellStyle name="Input 10 6 2 6 2" xfId="3304" xr:uid="{00000000-0005-0000-0000-0000D80D0000}"/>
    <cellStyle name="Input 10 6 2 6 3" xfId="3305" xr:uid="{00000000-0005-0000-0000-0000D90D0000}"/>
    <cellStyle name="Input 10 6 2 7" xfId="3306" xr:uid="{00000000-0005-0000-0000-0000DA0D0000}"/>
    <cellStyle name="Input 10 6 2 8" xfId="3307" xr:uid="{00000000-0005-0000-0000-0000DB0D0000}"/>
    <cellStyle name="Input 10 6 3" xfId="3308" xr:uid="{00000000-0005-0000-0000-0000DC0D0000}"/>
    <cellStyle name="Input 10 6 3 2" xfId="3309" xr:uid="{00000000-0005-0000-0000-0000DD0D0000}"/>
    <cellStyle name="Input 10 6 3 2 2" xfId="3310" xr:uid="{00000000-0005-0000-0000-0000DE0D0000}"/>
    <cellStyle name="Input 10 6 3 2 3" xfId="3311" xr:uid="{00000000-0005-0000-0000-0000DF0D0000}"/>
    <cellStyle name="Input 10 6 3 3" xfId="3312" xr:uid="{00000000-0005-0000-0000-0000E00D0000}"/>
    <cellStyle name="Input 10 6 3 4" xfId="3313" xr:uid="{00000000-0005-0000-0000-0000E10D0000}"/>
    <cellStyle name="Input 10 6 4" xfId="3314" xr:uid="{00000000-0005-0000-0000-0000E20D0000}"/>
    <cellStyle name="Input 10 6 4 2" xfId="3315" xr:uid="{00000000-0005-0000-0000-0000E30D0000}"/>
    <cellStyle name="Input 10 6 4 3" xfId="3316" xr:uid="{00000000-0005-0000-0000-0000E40D0000}"/>
    <cellStyle name="Input 10 6 5" xfId="3317" xr:uid="{00000000-0005-0000-0000-0000E50D0000}"/>
    <cellStyle name="Input 10 6 5 2" xfId="3318" xr:uid="{00000000-0005-0000-0000-0000E60D0000}"/>
    <cellStyle name="Input 10 6 5 3" xfId="3319" xr:uid="{00000000-0005-0000-0000-0000E70D0000}"/>
    <cellStyle name="Input 10 6 6" xfId="3320" xr:uid="{00000000-0005-0000-0000-0000E80D0000}"/>
    <cellStyle name="Input 10 6 6 2" xfId="3321" xr:uid="{00000000-0005-0000-0000-0000E90D0000}"/>
    <cellStyle name="Input 10 6 6 3" xfId="3322" xr:uid="{00000000-0005-0000-0000-0000EA0D0000}"/>
    <cellStyle name="Input 10 6 7" xfId="3323" xr:uid="{00000000-0005-0000-0000-0000EB0D0000}"/>
    <cellStyle name="Input 10 6 7 2" xfId="3324" xr:uid="{00000000-0005-0000-0000-0000EC0D0000}"/>
    <cellStyle name="Input 10 6 7 3" xfId="3325" xr:uid="{00000000-0005-0000-0000-0000ED0D0000}"/>
    <cellStyle name="Input 10 7" xfId="3326" xr:uid="{00000000-0005-0000-0000-0000EE0D0000}"/>
    <cellStyle name="Input 10 7 2" xfId="3327" xr:uid="{00000000-0005-0000-0000-0000EF0D0000}"/>
    <cellStyle name="Input 10 7 2 2" xfId="3328" xr:uid="{00000000-0005-0000-0000-0000F00D0000}"/>
    <cellStyle name="Input 10 7 2 2 2" xfId="3329" xr:uid="{00000000-0005-0000-0000-0000F10D0000}"/>
    <cellStyle name="Input 10 7 2 2 3" xfId="3330" xr:uid="{00000000-0005-0000-0000-0000F20D0000}"/>
    <cellStyle name="Input 10 7 2 3" xfId="3331" xr:uid="{00000000-0005-0000-0000-0000F30D0000}"/>
    <cellStyle name="Input 10 7 2 3 2" xfId="3332" xr:uid="{00000000-0005-0000-0000-0000F40D0000}"/>
    <cellStyle name="Input 10 7 2 3 3" xfId="3333" xr:uid="{00000000-0005-0000-0000-0000F50D0000}"/>
    <cellStyle name="Input 10 7 2 4" xfId="3334" xr:uid="{00000000-0005-0000-0000-0000F60D0000}"/>
    <cellStyle name="Input 10 7 2 4 2" xfId="3335" xr:uid="{00000000-0005-0000-0000-0000F70D0000}"/>
    <cellStyle name="Input 10 7 2 4 3" xfId="3336" xr:uid="{00000000-0005-0000-0000-0000F80D0000}"/>
    <cellStyle name="Input 10 7 2 5" xfId="3337" xr:uid="{00000000-0005-0000-0000-0000F90D0000}"/>
    <cellStyle name="Input 10 7 2 5 2" xfId="3338" xr:uid="{00000000-0005-0000-0000-0000FA0D0000}"/>
    <cellStyle name="Input 10 7 2 5 3" xfId="3339" xr:uid="{00000000-0005-0000-0000-0000FB0D0000}"/>
    <cellStyle name="Input 10 7 2 6" xfId="3340" xr:uid="{00000000-0005-0000-0000-0000FC0D0000}"/>
    <cellStyle name="Input 10 7 2 6 2" xfId="3341" xr:uid="{00000000-0005-0000-0000-0000FD0D0000}"/>
    <cellStyle name="Input 10 7 2 6 3" xfId="3342" xr:uid="{00000000-0005-0000-0000-0000FE0D0000}"/>
    <cellStyle name="Input 10 7 2 7" xfId="3343" xr:uid="{00000000-0005-0000-0000-0000FF0D0000}"/>
    <cellStyle name="Input 10 7 2 8" xfId="3344" xr:uid="{00000000-0005-0000-0000-0000000E0000}"/>
    <cellStyle name="Input 10 7 3" xfId="3345" xr:uid="{00000000-0005-0000-0000-0000010E0000}"/>
    <cellStyle name="Input 10 7 3 2" xfId="3346" xr:uid="{00000000-0005-0000-0000-0000020E0000}"/>
    <cellStyle name="Input 10 7 3 2 2" xfId="3347" xr:uid="{00000000-0005-0000-0000-0000030E0000}"/>
    <cellStyle name="Input 10 7 3 2 3" xfId="3348" xr:uid="{00000000-0005-0000-0000-0000040E0000}"/>
    <cellStyle name="Input 10 7 3 3" xfId="3349" xr:uid="{00000000-0005-0000-0000-0000050E0000}"/>
    <cellStyle name="Input 10 7 3 4" xfId="3350" xr:uid="{00000000-0005-0000-0000-0000060E0000}"/>
    <cellStyle name="Input 10 7 4" xfId="3351" xr:uid="{00000000-0005-0000-0000-0000070E0000}"/>
    <cellStyle name="Input 10 7 4 2" xfId="3352" xr:uid="{00000000-0005-0000-0000-0000080E0000}"/>
    <cellStyle name="Input 10 7 4 3" xfId="3353" xr:uid="{00000000-0005-0000-0000-0000090E0000}"/>
    <cellStyle name="Input 10 7 5" xfId="3354" xr:uid="{00000000-0005-0000-0000-00000A0E0000}"/>
    <cellStyle name="Input 10 7 5 2" xfId="3355" xr:uid="{00000000-0005-0000-0000-00000B0E0000}"/>
    <cellStyle name="Input 10 7 5 3" xfId="3356" xr:uid="{00000000-0005-0000-0000-00000C0E0000}"/>
    <cellStyle name="Input 10 7 6" xfId="3357" xr:uid="{00000000-0005-0000-0000-00000D0E0000}"/>
    <cellStyle name="Input 10 7 6 2" xfId="3358" xr:uid="{00000000-0005-0000-0000-00000E0E0000}"/>
    <cellStyle name="Input 10 7 6 3" xfId="3359" xr:uid="{00000000-0005-0000-0000-00000F0E0000}"/>
    <cellStyle name="Input 10 7 7" xfId="3360" xr:uid="{00000000-0005-0000-0000-0000100E0000}"/>
    <cellStyle name="Input 10 7 7 2" xfId="3361" xr:uid="{00000000-0005-0000-0000-0000110E0000}"/>
    <cellStyle name="Input 10 7 7 3" xfId="3362" xr:uid="{00000000-0005-0000-0000-0000120E0000}"/>
    <cellStyle name="Input 10 8" xfId="3363" xr:uid="{00000000-0005-0000-0000-0000130E0000}"/>
    <cellStyle name="Input 10 8 2" xfId="3364" xr:uid="{00000000-0005-0000-0000-0000140E0000}"/>
    <cellStyle name="Input 10 8 2 2" xfId="3365" xr:uid="{00000000-0005-0000-0000-0000150E0000}"/>
    <cellStyle name="Input 10 8 2 2 2" xfId="3366" xr:uid="{00000000-0005-0000-0000-0000160E0000}"/>
    <cellStyle name="Input 10 8 2 2 3" xfId="3367" xr:uid="{00000000-0005-0000-0000-0000170E0000}"/>
    <cellStyle name="Input 10 8 2 3" xfId="3368" xr:uid="{00000000-0005-0000-0000-0000180E0000}"/>
    <cellStyle name="Input 10 8 2 3 2" xfId="3369" xr:uid="{00000000-0005-0000-0000-0000190E0000}"/>
    <cellStyle name="Input 10 8 2 3 3" xfId="3370" xr:uid="{00000000-0005-0000-0000-00001A0E0000}"/>
    <cellStyle name="Input 10 8 2 4" xfId="3371" xr:uid="{00000000-0005-0000-0000-00001B0E0000}"/>
    <cellStyle name="Input 10 8 2 4 2" xfId="3372" xr:uid="{00000000-0005-0000-0000-00001C0E0000}"/>
    <cellStyle name="Input 10 8 2 4 3" xfId="3373" xr:uid="{00000000-0005-0000-0000-00001D0E0000}"/>
    <cellStyle name="Input 10 8 2 5" xfId="3374" xr:uid="{00000000-0005-0000-0000-00001E0E0000}"/>
    <cellStyle name="Input 10 8 2 5 2" xfId="3375" xr:uid="{00000000-0005-0000-0000-00001F0E0000}"/>
    <cellStyle name="Input 10 8 2 5 3" xfId="3376" xr:uid="{00000000-0005-0000-0000-0000200E0000}"/>
    <cellStyle name="Input 10 8 2 6" xfId="3377" xr:uid="{00000000-0005-0000-0000-0000210E0000}"/>
    <cellStyle name="Input 10 8 2 6 2" xfId="3378" xr:uid="{00000000-0005-0000-0000-0000220E0000}"/>
    <cellStyle name="Input 10 8 2 6 3" xfId="3379" xr:uid="{00000000-0005-0000-0000-0000230E0000}"/>
    <cellStyle name="Input 10 8 2 7" xfId="3380" xr:uid="{00000000-0005-0000-0000-0000240E0000}"/>
    <cellStyle name="Input 10 8 2 8" xfId="3381" xr:uid="{00000000-0005-0000-0000-0000250E0000}"/>
    <cellStyle name="Input 10 8 3" xfId="3382" xr:uid="{00000000-0005-0000-0000-0000260E0000}"/>
    <cellStyle name="Input 10 8 3 2" xfId="3383" xr:uid="{00000000-0005-0000-0000-0000270E0000}"/>
    <cellStyle name="Input 10 8 3 2 2" xfId="3384" xr:uid="{00000000-0005-0000-0000-0000280E0000}"/>
    <cellStyle name="Input 10 8 3 2 3" xfId="3385" xr:uid="{00000000-0005-0000-0000-0000290E0000}"/>
    <cellStyle name="Input 10 8 3 3" xfId="3386" xr:uid="{00000000-0005-0000-0000-00002A0E0000}"/>
    <cellStyle name="Input 10 8 3 4" xfId="3387" xr:uid="{00000000-0005-0000-0000-00002B0E0000}"/>
    <cellStyle name="Input 10 8 4" xfId="3388" xr:uid="{00000000-0005-0000-0000-00002C0E0000}"/>
    <cellStyle name="Input 10 8 4 2" xfId="3389" xr:uid="{00000000-0005-0000-0000-00002D0E0000}"/>
    <cellStyle name="Input 10 8 4 3" xfId="3390" xr:uid="{00000000-0005-0000-0000-00002E0E0000}"/>
    <cellStyle name="Input 10 8 5" xfId="3391" xr:uid="{00000000-0005-0000-0000-00002F0E0000}"/>
    <cellStyle name="Input 10 8 5 2" xfId="3392" xr:uid="{00000000-0005-0000-0000-0000300E0000}"/>
    <cellStyle name="Input 10 8 5 3" xfId="3393" xr:uid="{00000000-0005-0000-0000-0000310E0000}"/>
    <cellStyle name="Input 10 8 6" xfId="3394" xr:uid="{00000000-0005-0000-0000-0000320E0000}"/>
    <cellStyle name="Input 10 8 6 2" xfId="3395" xr:uid="{00000000-0005-0000-0000-0000330E0000}"/>
    <cellStyle name="Input 10 8 6 3" xfId="3396" xr:uid="{00000000-0005-0000-0000-0000340E0000}"/>
    <cellStyle name="Input 10 8 7" xfId="3397" xr:uid="{00000000-0005-0000-0000-0000350E0000}"/>
    <cellStyle name="Input 10 8 7 2" xfId="3398" xr:uid="{00000000-0005-0000-0000-0000360E0000}"/>
    <cellStyle name="Input 10 8 7 3" xfId="3399" xr:uid="{00000000-0005-0000-0000-0000370E0000}"/>
    <cellStyle name="Input 10 9" xfId="3400" xr:uid="{00000000-0005-0000-0000-0000380E0000}"/>
    <cellStyle name="Input 10 9 2" xfId="3401" xr:uid="{00000000-0005-0000-0000-0000390E0000}"/>
    <cellStyle name="Input 10 9 2 2" xfId="3402" xr:uid="{00000000-0005-0000-0000-00003A0E0000}"/>
    <cellStyle name="Input 10 9 2 3" xfId="3403" xr:uid="{00000000-0005-0000-0000-00003B0E0000}"/>
    <cellStyle name="Input 10 9 3" xfId="3404" xr:uid="{00000000-0005-0000-0000-00003C0E0000}"/>
    <cellStyle name="Input 10 9 3 2" xfId="3405" xr:uid="{00000000-0005-0000-0000-00003D0E0000}"/>
    <cellStyle name="Input 10 9 3 3" xfId="3406" xr:uid="{00000000-0005-0000-0000-00003E0E0000}"/>
    <cellStyle name="Input 10 9 4" xfId="3407" xr:uid="{00000000-0005-0000-0000-00003F0E0000}"/>
    <cellStyle name="Input 10 9 4 2" xfId="3408" xr:uid="{00000000-0005-0000-0000-0000400E0000}"/>
    <cellStyle name="Input 10 9 4 3" xfId="3409" xr:uid="{00000000-0005-0000-0000-0000410E0000}"/>
    <cellStyle name="Input 10 9 5" xfId="3410" xr:uid="{00000000-0005-0000-0000-0000420E0000}"/>
    <cellStyle name="Input 10 9 5 2" xfId="3411" xr:uid="{00000000-0005-0000-0000-0000430E0000}"/>
    <cellStyle name="Input 10 9 5 3" xfId="3412" xr:uid="{00000000-0005-0000-0000-0000440E0000}"/>
    <cellStyle name="Input 10 9 6" xfId="3413" xr:uid="{00000000-0005-0000-0000-0000450E0000}"/>
    <cellStyle name="Input 10 9 6 2" xfId="3414" xr:uid="{00000000-0005-0000-0000-0000460E0000}"/>
    <cellStyle name="Input 10 9 6 3" xfId="3415" xr:uid="{00000000-0005-0000-0000-0000470E0000}"/>
    <cellStyle name="Input 10 9 7" xfId="3416" xr:uid="{00000000-0005-0000-0000-0000480E0000}"/>
    <cellStyle name="Input 10 9 8" xfId="3417" xr:uid="{00000000-0005-0000-0000-0000490E0000}"/>
    <cellStyle name="Input 10_Subsidy" xfId="3418" xr:uid="{00000000-0005-0000-0000-00004A0E0000}"/>
    <cellStyle name="Input 11" xfId="3419" xr:uid="{00000000-0005-0000-0000-00004B0E0000}"/>
    <cellStyle name="Input 11 2" xfId="3420" xr:uid="{00000000-0005-0000-0000-00004C0E0000}"/>
    <cellStyle name="Input 11 2 2" xfId="3421" xr:uid="{00000000-0005-0000-0000-00004D0E0000}"/>
    <cellStyle name="Input 11 2 2 2" xfId="3422" xr:uid="{00000000-0005-0000-0000-00004E0E0000}"/>
    <cellStyle name="Input 11 2 2 2 2" xfId="3423" xr:uid="{00000000-0005-0000-0000-00004F0E0000}"/>
    <cellStyle name="Input 11 2 2 2 3" xfId="3424" xr:uid="{00000000-0005-0000-0000-0000500E0000}"/>
    <cellStyle name="Input 11 2 2 3" xfId="3425" xr:uid="{00000000-0005-0000-0000-0000510E0000}"/>
    <cellStyle name="Input 11 2 2 3 2" xfId="3426" xr:uid="{00000000-0005-0000-0000-0000520E0000}"/>
    <cellStyle name="Input 11 2 2 3 3" xfId="3427" xr:uid="{00000000-0005-0000-0000-0000530E0000}"/>
    <cellStyle name="Input 11 2 2 4" xfId="3428" xr:uid="{00000000-0005-0000-0000-0000540E0000}"/>
    <cellStyle name="Input 11 2 2 4 2" xfId="3429" xr:uid="{00000000-0005-0000-0000-0000550E0000}"/>
    <cellStyle name="Input 11 2 2 4 3" xfId="3430" xr:uid="{00000000-0005-0000-0000-0000560E0000}"/>
    <cellStyle name="Input 11 2 2 5" xfId="3431" xr:uid="{00000000-0005-0000-0000-0000570E0000}"/>
    <cellStyle name="Input 11 2 2 5 2" xfId="3432" xr:uid="{00000000-0005-0000-0000-0000580E0000}"/>
    <cellStyle name="Input 11 2 2 5 3" xfId="3433" xr:uid="{00000000-0005-0000-0000-0000590E0000}"/>
    <cellStyle name="Input 11 2 2 6" xfId="3434" xr:uid="{00000000-0005-0000-0000-00005A0E0000}"/>
    <cellStyle name="Input 11 2 2 6 2" xfId="3435" xr:uid="{00000000-0005-0000-0000-00005B0E0000}"/>
    <cellStyle name="Input 11 2 2 6 3" xfId="3436" xr:uid="{00000000-0005-0000-0000-00005C0E0000}"/>
    <cellStyle name="Input 11 2 2 7" xfId="3437" xr:uid="{00000000-0005-0000-0000-00005D0E0000}"/>
    <cellStyle name="Input 11 2 2 8" xfId="3438" xr:uid="{00000000-0005-0000-0000-00005E0E0000}"/>
    <cellStyle name="Input 11 2 3" xfId="3439" xr:uid="{00000000-0005-0000-0000-00005F0E0000}"/>
    <cellStyle name="Input 11 2 3 2" xfId="3440" xr:uid="{00000000-0005-0000-0000-0000600E0000}"/>
    <cellStyle name="Input 11 2 3 2 2" xfId="3441" xr:uid="{00000000-0005-0000-0000-0000610E0000}"/>
    <cellStyle name="Input 11 2 3 2 3" xfId="3442" xr:uid="{00000000-0005-0000-0000-0000620E0000}"/>
    <cellStyle name="Input 11 2 3 3" xfId="3443" xr:uid="{00000000-0005-0000-0000-0000630E0000}"/>
    <cellStyle name="Input 11 2 3 4" xfId="3444" xr:uid="{00000000-0005-0000-0000-0000640E0000}"/>
    <cellStyle name="Input 11 2 4" xfId="3445" xr:uid="{00000000-0005-0000-0000-0000650E0000}"/>
    <cellStyle name="Input 11 2 4 2" xfId="3446" xr:uid="{00000000-0005-0000-0000-0000660E0000}"/>
    <cellStyle name="Input 11 2 4 3" xfId="3447" xr:uid="{00000000-0005-0000-0000-0000670E0000}"/>
    <cellStyle name="Input 11 2 5" xfId="3448" xr:uid="{00000000-0005-0000-0000-0000680E0000}"/>
    <cellStyle name="Input 11 2 5 2" xfId="3449" xr:uid="{00000000-0005-0000-0000-0000690E0000}"/>
    <cellStyle name="Input 11 2 5 3" xfId="3450" xr:uid="{00000000-0005-0000-0000-00006A0E0000}"/>
    <cellStyle name="Input 11 2 6" xfId="3451" xr:uid="{00000000-0005-0000-0000-00006B0E0000}"/>
    <cellStyle name="Input 11 2 6 2" xfId="3452" xr:uid="{00000000-0005-0000-0000-00006C0E0000}"/>
    <cellStyle name="Input 11 2 6 3" xfId="3453" xr:uid="{00000000-0005-0000-0000-00006D0E0000}"/>
    <cellStyle name="Input 11 2 7" xfId="3454" xr:uid="{00000000-0005-0000-0000-00006E0E0000}"/>
    <cellStyle name="Input 11 2 7 2" xfId="3455" xr:uid="{00000000-0005-0000-0000-00006F0E0000}"/>
    <cellStyle name="Input 11 2 7 3" xfId="3456" xr:uid="{00000000-0005-0000-0000-0000700E0000}"/>
    <cellStyle name="Input 11 3" xfId="3457" xr:uid="{00000000-0005-0000-0000-0000710E0000}"/>
    <cellStyle name="Input 11 3 2" xfId="3458" xr:uid="{00000000-0005-0000-0000-0000720E0000}"/>
    <cellStyle name="Input 11 3 2 2" xfId="3459" xr:uid="{00000000-0005-0000-0000-0000730E0000}"/>
    <cellStyle name="Input 11 3 2 3" xfId="3460" xr:uid="{00000000-0005-0000-0000-0000740E0000}"/>
    <cellStyle name="Input 11 3 3" xfId="3461" xr:uid="{00000000-0005-0000-0000-0000750E0000}"/>
    <cellStyle name="Input 11 3 3 2" xfId="3462" xr:uid="{00000000-0005-0000-0000-0000760E0000}"/>
    <cellStyle name="Input 11 3 3 3" xfId="3463" xr:uid="{00000000-0005-0000-0000-0000770E0000}"/>
    <cellStyle name="Input 11 3 4" xfId="3464" xr:uid="{00000000-0005-0000-0000-0000780E0000}"/>
    <cellStyle name="Input 11 3 4 2" xfId="3465" xr:uid="{00000000-0005-0000-0000-0000790E0000}"/>
    <cellStyle name="Input 11 3 4 3" xfId="3466" xr:uid="{00000000-0005-0000-0000-00007A0E0000}"/>
    <cellStyle name="Input 11 3 5" xfId="3467" xr:uid="{00000000-0005-0000-0000-00007B0E0000}"/>
    <cellStyle name="Input 11 3 5 2" xfId="3468" xr:uid="{00000000-0005-0000-0000-00007C0E0000}"/>
    <cellStyle name="Input 11 3 5 3" xfId="3469" xr:uid="{00000000-0005-0000-0000-00007D0E0000}"/>
    <cellStyle name="Input 11 3 6" xfId="3470" xr:uid="{00000000-0005-0000-0000-00007E0E0000}"/>
    <cellStyle name="Input 11 3 6 2" xfId="3471" xr:uid="{00000000-0005-0000-0000-00007F0E0000}"/>
    <cellStyle name="Input 11 3 6 3" xfId="3472" xr:uid="{00000000-0005-0000-0000-0000800E0000}"/>
    <cellStyle name="Input 11 3 7" xfId="3473" xr:uid="{00000000-0005-0000-0000-0000810E0000}"/>
    <cellStyle name="Input 11 3 8" xfId="3474" xr:uid="{00000000-0005-0000-0000-0000820E0000}"/>
    <cellStyle name="Input 11 4" xfId="3475" xr:uid="{00000000-0005-0000-0000-0000830E0000}"/>
    <cellStyle name="Input 11 4 2" xfId="3476" xr:uid="{00000000-0005-0000-0000-0000840E0000}"/>
    <cellStyle name="Input 11 4 2 2" xfId="3477" xr:uid="{00000000-0005-0000-0000-0000850E0000}"/>
    <cellStyle name="Input 11 4 2 3" xfId="3478" xr:uid="{00000000-0005-0000-0000-0000860E0000}"/>
    <cellStyle name="Input 11 4 3" xfId="3479" xr:uid="{00000000-0005-0000-0000-0000870E0000}"/>
    <cellStyle name="Input 11 4 4" xfId="3480" xr:uid="{00000000-0005-0000-0000-0000880E0000}"/>
    <cellStyle name="Input 11 5" xfId="3481" xr:uid="{00000000-0005-0000-0000-0000890E0000}"/>
    <cellStyle name="Input 11 5 2" xfId="3482" xr:uid="{00000000-0005-0000-0000-00008A0E0000}"/>
    <cellStyle name="Input 11 5 3" xfId="3483" xr:uid="{00000000-0005-0000-0000-00008B0E0000}"/>
    <cellStyle name="Input 11 6" xfId="3484" xr:uid="{00000000-0005-0000-0000-00008C0E0000}"/>
    <cellStyle name="Input 11 6 2" xfId="3485" xr:uid="{00000000-0005-0000-0000-00008D0E0000}"/>
    <cellStyle name="Input 11 6 3" xfId="3486" xr:uid="{00000000-0005-0000-0000-00008E0E0000}"/>
    <cellStyle name="Input 11 7" xfId="3487" xr:uid="{00000000-0005-0000-0000-00008F0E0000}"/>
    <cellStyle name="Input 11 7 2" xfId="3488" xr:uid="{00000000-0005-0000-0000-0000900E0000}"/>
    <cellStyle name="Input 11 7 3" xfId="3489" xr:uid="{00000000-0005-0000-0000-0000910E0000}"/>
    <cellStyle name="Input 11 8" xfId="3490" xr:uid="{00000000-0005-0000-0000-0000920E0000}"/>
    <cellStyle name="Input 11 8 2" xfId="3491" xr:uid="{00000000-0005-0000-0000-0000930E0000}"/>
    <cellStyle name="Input 11 8 3" xfId="3492" xr:uid="{00000000-0005-0000-0000-0000940E0000}"/>
    <cellStyle name="Input 11 9" xfId="8199" xr:uid="{38B7204E-2EEF-43D9-A3FE-002E7986D0B8}"/>
    <cellStyle name="Input 11_Subsidy" xfId="3493" xr:uid="{00000000-0005-0000-0000-0000950E0000}"/>
    <cellStyle name="Input 12" xfId="3494" xr:uid="{00000000-0005-0000-0000-0000960E0000}"/>
    <cellStyle name="Input 12 2" xfId="3495" xr:uid="{00000000-0005-0000-0000-0000970E0000}"/>
    <cellStyle name="Input 12 2 2" xfId="3496" xr:uid="{00000000-0005-0000-0000-0000980E0000}"/>
    <cellStyle name="Input 12 2 3" xfId="3497" xr:uid="{00000000-0005-0000-0000-0000990E0000}"/>
    <cellStyle name="Input 12 3" xfId="3498" xr:uid="{00000000-0005-0000-0000-00009A0E0000}"/>
    <cellStyle name="Input 12 3 2" xfId="3499" xr:uid="{00000000-0005-0000-0000-00009B0E0000}"/>
    <cellStyle name="Input 12 3 3" xfId="3500" xr:uid="{00000000-0005-0000-0000-00009C0E0000}"/>
    <cellStyle name="Input 12 4" xfId="3501" xr:uid="{00000000-0005-0000-0000-00009D0E0000}"/>
    <cellStyle name="Input 12 4 2" xfId="3502" xr:uid="{00000000-0005-0000-0000-00009E0E0000}"/>
    <cellStyle name="Input 12 4 3" xfId="3503" xr:uid="{00000000-0005-0000-0000-00009F0E0000}"/>
    <cellStyle name="Input 12 5" xfId="3504" xr:uid="{00000000-0005-0000-0000-0000A00E0000}"/>
    <cellStyle name="Input 12 5 2" xfId="3505" xr:uid="{00000000-0005-0000-0000-0000A10E0000}"/>
    <cellStyle name="Input 12 5 3" xfId="3506" xr:uid="{00000000-0005-0000-0000-0000A20E0000}"/>
    <cellStyle name="Input 12 6" xfId="3507" xr:uid="{00000000-0005-0000-0000-0000A30E0000}"/>
    <cellStyle name="Input 12 6 2" xfId="3508" xr:uid="{00000000-0005-0000-0000-0000A40E0000}"/>
    <cellStyle name="Input 12 6 3" xfId="3509" xr:uid="{00000000-0005-0000-0000-0000A50E0000}"/>
    <cellStyle name="Input 12 7" xfId="3510" xr:uid="{00000000-0005-0000-0000-0000A60E0000}"/>
    <cellStyle name="Input 12 8" xfId="3511" xr:uid="{00000000-0005-0000-0000-0000A70E0000}"/>
    <cellStyle name="Input 12 9" xfId="8200" xr:uid="{EDC39DD1-74FC-4BE7-A88F-C59085BE0585}"/>
    <cellStyle name="Input 13" xfId="3512" xr:uid="{00000000-0005-0000-0000-0000A80E0000}"/>
    <cellStyle name="Input 13 2" xfId="3513" xr:uid="{00000000-0005-0000-0000-0000A90E0000}"/>
    <cellStyle name="Input 13 2 2" xfId="3514" xr:uid="{00000000-0005-0000-0000-0000AA0E0000}"/>
    <cellStyle name="Input 13 2 3" xfId="3515" xr:uid="{00000000-0005-0000-0000-0000AB0E0000}"/>
    <cellStyle name="Input 13 3" xfId="3516" xr:uid="{00000000-0005-0000-0000-0000AC0E0000}"/>
    <cellStyle name="Input 13 4" xfId="3517" xr:uid="{00000000-0005-0000-0000-0000AD0E0000}"/>
    <cellStyle name="Input 13 5" xfId="8201" xr:uid="{16B910B0-3B4C-4821-9864-89245E49036E}"/>
    <cellStyle name="Input 14" xfId="3518" xr:uid="{00000000-0005-0000-0000-0000AE0E0000}"/>
    <cellStyle name="Input 14 2" xfId="3519" xr:uid="{00000000-0005-0000-0000-0000AF0E0000}"/>
    <cellStyle name="Input 14 3" xfId="3520" xr:uid="{00000000-0005-0000-0000-0000B00E0000}"/>
    <cellStyle name="Input 14 4" xfId="8202" xr:uid="{55FEDE8B-3691-4963-B77B-47CEABEF8B1C}"/>
    <cellStyle name="Input 15" xfId="3521" xr:uid="{00000000-0005-0000-0000-0000B10E0000}"/>
    <cellStyle name="Input 16" xfId="3522" xr:uid="{00000000-0005-0000-0000-0000B20E0000}"/>
    <cellStyle name="Input 17" xfId="3523" xr:uid="{00000000-0005-0000-0000-0000B30E0000}"/>
    <cellStyle name="Input 18" xfId="3524" xr:uid="{00000000-0005-0000-0000-0000B40E0000}"/>
    <cellStyle name="Input 19" xfId="3525" xr:uid="{00000000-0005-0000-0000-0000B50E0000}"/>
    <cellStyle name="Input 2" xfId="3526" xr:uid="{00000000-0005-0000-0000-0000B60E0000}"/>
    <cellStyle name="Input 2 10" xfId="3527" xr:uid="{00000000-0005-0000-0000-0000B70E0000}"/>
    <cellStyle name="Input 2 11" xfId="3528" xr:uid="{00000000-0005-0000-0000-0000B80E0000}"/>
    <cellStyle name="Input 2 11 2" xfId="3529" xr:uid="{00000000-0005-0000-0000-0000B90E0000}"/>
    <cellStyle name="Input 2 12" xfId="3530" xr:uid="{00000000-0005-0000-0000-0000BA0E0000}"/>
    <cellStyle name="Input 2 13" xfId="3531" xr:uid="{00000000-0005-0000-0000-0000BB0E0000}"/>
    <cellStyle name="Input 2 14" xfId="3532" xr:uid="{00000000-0005-0000-0000-0000BC0E0000}"/>
    <cellStyle name="Input 2 15" xfId="3533" xr:uid="{00000000-0005-0000-0000-0000BD0E0000}"/>
    <cellStyle name="Input 2 16" xfId="3534" xr:uid="{00000000-0005-0000-0000-0000BE0E0000}"/>
    <cellStyle name="Input 2 2" xfId="3535" xr:uid="{00000000-0005-0000-0000-0000BF0E0000}"/>
    <cellStyle name="Input 2 2 10" xfId="3536" xr:uid="{00000000-0005-0000-0000-0000C00E0000}"/>
    <cellStyle name="Input 2 2 10 2" xfId="3537" xr:uid="{00000000-0005-0000-0000-0000C10E0000}"/>
    <cellStyle name="Input 2 2 10 2 2" xfId="3538" xr:uid="{00000000-0005-0000-0000-0000C20E0000}"/>
    <cellStyle name="Input 2 2 10 2 3" xfId="3539" xr:uid="{00000000-0005-0000-0000-0000C30E0000}"/>
    <cellStyle name="Input 2 2 10 2 4" xfId="3540" xr:uid="{00000000-0005-0000-0000-0000C40E0000}"/>
    <cellStyle name="Input 2 2 10 2 5" xfId="3541" xr:uid="{00000000-0005-0000-0000-0000C50E0000}"/>
    <cellStyle name="Input 2 2 10 2 6" xfId="3542" xr:uid="{00000000-0005-0000-0000-0000C60E0000}"/>
    <cellStyle name="Input 2 2 10 3" xfId="3543" xr:uid="{00000000-0005-0000-0000-0000C70E0000}"/>
    <cellStyle name="Input 2 2 10 3 2" xfId="3544" xr:uid="{00000000-0005-0000-0000-0000C80E0000}"/>
    <cellStyle name="Input 2 2 10 4" xfId="3545" xr:uid="{00000000-0005-0000-0000-0000C90E0000}"/>
    <cellStyle name="Input 2 2 10 5" xfId="3546" xr:uid="{00000000-0005-0000-0000-0000CA0E0000}"/>
    <cellStyle name="Input 2 2 10 6" xfId="3547" xr:uid="{00000000-0005-0000-0000-0000CB0E0000}"/>
    <cellStyle name="Input 2 2 10 7" xfId="3548" xr:uid="{00000000-0005-0000-0000-0000CC0E0000}"/>
    <cellStyle name="Input 2 2 11" xfId="3549" xr:uid="{00000000-0005-0000-0000-0000CD0E0000}"/>
    <cellStyle name="Input 2 2 11 2" xfId="3550" xr:uid="{00000000-0005-0000-0000-0000CE0E0000}"/>
    <cellStyle name="Input 2 2 11 2 2" xfId="3551" xr:uid="{00000000-0005-0000-0000-0000CF0E0000}"/>
    <cellStyle name="Input 2 2 11 2 3" xfId="3552" xr:uid="{00000000-0005-0000-0000-0000D00E0000}"/>
    <cellStyle name="Input 2 2 11 2 4" xfId="3553" xr:uid="{00000000-0005-0000-0000-0000D10E0000}"/>
    <cellStyle name="Input 2 2 11 2 5" xfId="3554" xr:uid="{00000000-0005-0000-0000-0000D20E0000}"/>
    <cellStyle name="Input 2 2 11 2 6" xfId="3555" xr:uid="{00000000-0005-0000-0000-0000D30E0000}"/>
    <cellStyle name="Input 2 2 11 3" xfId="3556" xr:uid="{00000000-0005-0000-0000-0000D40E0000}"/>
    <cellStyle name="Input 2 2 11 3 2" xfId="3557" xr:uid="{00000000-0005-0000-0000-0000D50E0000}"/>
    <cellStyle name="Input 2 2 11 4" xfId="3558" xr:uid="{00000000-0005-0000-0000-0000D60E0000}"/>
    <cellStyle name="Input 2 2 11 5" xfId="3559" xr:uid="{00000000-0005-0000-0000-0000D70E0000}"/>
    <cellStyle name="Input 2 2 11 6" xfId="3560" xr:uid="{00000000-0005-0000-0000-0000D80E0000}"/>
    <cellStyle name="Input 2 2 11 7" xfId="3561" xr:uid="{00000000-0005-0000-0000-0000D90E0000}"/>
    <cellStyle name="Input 2 2 12" xfId="3562" xr:uid="{00000000-0005-0000-0000-0000DA0E0000}"/>
    <cellStyle name="Input 2 2 12 2" xfId="3563" xr:uid="{00000000-0005-0000-0000-0000DB0E0000}"/>
    <cellStyle name="Input 2 2 12 2 2" xfId="3564" xr:uid="{00000000-0005-0000-0000-0000DC0E0000}"/>
    <cellStyle name="Input 2 2 12 2 3" xfId="3565" xr:uid="{00000000-0005-0000-0000-0000DD0E0000}"/>
    <cellStyle name="Input 2 2 12 2 4" xfId="3566" xr:uid="{00000000-0005-0000-0000-0000DE0E0000}"/>
    <cellStyle name="Input 2 2 12 2 5" xfId="3567" xr:uid="{00000000-0005-0000-0000-0000DF0E0000}"/>
    <cellStyle name="Input 2 2 12 2 6" xfId="3568" xr:uid="{00000000-0005-0000-0000-0000E00E0000}"/>
    <cellStyle name="Input 2 2 12 3" xfId="3569" xr:uid="{00000000-0005-0000-0000-0000E10E0000}"/>
    <cellStyle name="Input 2 2 12 3 2" xfId="3570" xr:uid="{00000000-0005-0000-0000-0000E20E0000}"/>
    <cellStyle name="Input 2 2 12 4" xfId="3571" xr:uid="{00000000-0005-0000-0000-0000E30E0000}"/>
    <cellStyle name="Input 2 2 12 5" xfId="3572" xr:uid="{00000000-0005-0000-0000-0000E40E0000}"/>
    <cellStyle name="Input 2 2 12 6" xfId="3573" xr:uid="{00000000-0005-0000-0000-0000E50E0000}"/>
    <cellStyle name="Input 2 2 12 7" xfId="3574" xr:uid="{00000000-0005-0000-0000-0000E60E0000}"/>
    <cellStyle name="Input 2 2 13" xfId="3575" xr:uid="{00000000-0005-0000-0000-0000E70E0000}"/>
    <cellStyle name="Input 2 2 13 2" xfId="3576" xr:uid="{00000000-0005-0000-0000-0000E80E0000}"/>
    <cellStyle name="Input 2 2 13 3" xfId="3577" xr:uid="{00000000-0005-0000-0000-0000E90E0000}"/>
    <cellStyle name="Input 2 2 13 4" xfId="3578" xr:uid="{00000000-0005-0000-0000-0000EA0E0000}"/>
    <cellStyle name="Input 2 2 13 5" xfId="3579" xr:uid="{00000000-0005-0000-0000-0000EB0E0000}"/>
    <cellStyle name="Input 2 2 13 6" xfId="3580" xr:uid="{00000000-0005-0000-0000-0000EC0E0000}"/>
    <cellStyle name="Input 2 2 14" xfId="3581" xr:uid="{00000000-0005-0000-0000-0000ED0E0000}"/>
    <cellStyle name="Input 2 2 14 2" xfId="3582" xr:uid="{00000000-0005-0000-0000-0000EE0E0000}"/>
    <cellStyle name="Input 2 2 15" xfId="3583" xr:uid="{00000000-0005-0000-0000-0000EF0E0000}"/>
    <cellStyle name="Input 2 2 16" xfId="3584" xr:uid="{00000000-0005-0000-0000-0000F00E0000}"/>
    <cellStyle name="Input 2 2 17" xfId="3585" xr:uid="{00000000-0005-0000-0000-0000F10E0000}"/>
    <cellStyle name="Input 2 2 18" xfId="3586" xr:uid="{00000000-0005-0000-0000-0000F20E0000}"/>
    <cellStyle name="Input 2 2 19" xfId="3587" xr:uid="{00000000-0005-0000-0000-0000F30E0000}"/>
    <cellStyle name="Input 2 2 2" xfId="3588" xr:uid="{00000000-0005-0000-0000-0000F40E0000}"/>
    <cellStyle name="Input 2 2 2 10" xfId="3589" xr:uid="{00000000-0005-0000-0000-0000F50E0000}"/>
    <cellStyle name="Input 2 2 2 10 2" xfId="3590" xr:uid="{00000000-0005-0000-0000-0000F60E0000}"/>
    <cellStyle name="Input 2 2 2 11" xfId="3591" xr:uid="{00000000-0005-0000-0000-0000F70E0000}"/>
    <cellStyle name="Input 2 2 2 12" xfId="3592" xr:uid="{00000000-0005-0000-0000-0000F80E0000}"/>
    <cellStyle name="Input 2 2 2 13" xfId="3593" xr:uid="{00000000-0005-0000-0000-0000F90E0000}"/>
    <cellStyle name="Input 2 2 2 14" xfId="3594" xr:uid="{00000000-0005-0000-0000-0000FA0E0000}"/>
    <cellStyle name="Input 2 2 2 2" xfId="3595" xr:uid="{00000000-0005-0000-0000-0000FB0E0000}"/>
    <cellStyle name="Input 2 2 2 2 2" xfId="3596" xr:uid="{00000000-0005-0000-0000-0000FC0E0000}"/>
    <cellStyle name="Input 2 2 2 2 2 2" xfId="3597" xr:uid="{00000000-0005-0000-0000-0000FD0E0000}"/>
    <cellStyle name="Input 2 2 2 2 2 2 2" xfId="3598" xr:uid="{00000000-0005-0000-0000-0000FE0E0000}"/>
    <cellStyle name="Input 2 2 2 2 2 2 3" xfId="3599" xr:uid="{00000000-0005-0000-0000-0000FF0E0000}"/>
    <cellStyle name="Input 2 2 2 2 2 2 4" xfId="3600" xr:uid="{00000000-0005-0000-0000-0000000F0000}"/>
    <cellStyle name="Input 2 2 2 2 2 2 5" xfId="3601" xr:uid="{00000000-0005-0000-0000-0000010F0000}"/>
    <cellStyle name="Input 2 2 2 2 2 2 6" xfId="3602" xr:uid="{00000000-0005-0000-0000-0000020F0000}"/>
    <cellStyle name="Input 2 2 2 2 2 3" xfId="3603" xr:uid="{00000000-0005-0000-0000-0000030F0000}"/>
    <cellStyle name="Input 2 2 2 2 2 3 2" xfId="3604" xr:uid="{00000000-0005-0000-0000-0000040F0000}"/>
    <cellStyle name="Input 2 2 2 2 2 4" xfId="3605" xr:uid="{00000000-0005-0000-0000-0000050F0000}"/>
    <cellStyle name="Input 2 2 2 2 2 5" xfId="3606" xr:uid="{00000000-0005-0000-0000-0000060F0000}"/>
    <cellStyle name="Input 2 2 2 2 2 6" xfId="3607" xr:uid="{00000000-0005-0000-0000-0000070F0000}"/>
    <cellStyle name="Input 2 2 2 2 2 7" xfId="3608" xr:uid="{00000000-0005-0000-0000-0000080F0000}"/>
    <cellStyle name="Input 2 2 2 2 3" xfId="3609" xr:uid="{00000000-0005-0000-0000-0000090F0000}"/>
    <cellStyle name="Input 2 2 2 2 3 2" xfId="3610" xr:uid="{00000000-0005-0000-0000-00000A0F0000}"/>
    <cellStyle name="Input 2 2 2 2 3 3" xfId="3611" xr:uid="{00000000-0005-0000-0000-00000B0F0000}"/>
    <cellStyle name="Input 2 2 2 2 3 4" xfId="3612" xr:uid="{00000000-0005-0000-0000-00000C0F0000}"/>
    <cellStyle name="Input 2 2 2 2 3 5" xfId="3613" xr:uid="{00000000-0005-0000-0000-00000D0F0000}"/>
    <cellStyle name="Input 2 2 2 2 3 6" xfId="3614" xr:uid="{00000000-0005-0000-0000-00000E0F0000}"/>
    <cellStyle name="Input 2 2 2 2 4" xfId="3615" xr:uid="{00000000-0005-0000-0000-00000F0F0000}"/>
    <cellStyle name="Input 2 2 2 2 4 2" xfId="3616" xr:uid="{00000000-0005-0000-0000-0000100F0000}"/>
    <cellStyle name="Input 2 2 2 2 5" xfId="3617" xr:uid="{00000000-0005-0000-0000-0000110F0000}"/>
    <cellStyle name="Input 2 2 2 2 6" xfId="3618" xr:uid="{00000000-0005-0000-0000-0000120F0000}"/>
    <cellStyle name="Input 2 2 2 2 7" xfId="3619" xr:uid="{00000000-0005-0000-0000-0000130F0000}"/>
    <cellStyle name="Input 2 2 2 2 8" xfId="3620" xr:uid="{00000000-0005-0000-0000-0000140F0000}"/>
    <cellStyle name="Input 2 2 2 2_Subsidy" xfId="3621" xr:uid="{00000000-0005-0000-0000-0000150F0000}"/>
    <cellStyle name="Input 2 2 2 3" xfId="3622" xr:uid="{00000000-0005-0000-0000-0000160F0000}"/>
    <cellStyle name="Input 2 2 2 3 2" xfId="3623" xr:uid="{00000000-0005-0000-0000-0000170F0000}"/>
    <cellStyle name="Input 2 2 2 3 2 2" xfId="3624" xr:uid="{00000000-0005-0000-0000-0000180F0000}"/>
    <cellStyle name="Input 2 2 2 3 2 3" xfId="3625" xr:uid="{00000000-0005-0000-0000-0000190F0000}"/>
    <cellStyle name="Input 2 2 2 3 2 4" xfId="3626" xr:uid="{00000000-0005-0000-0000-00001A0F0000}"/>
    <cellStyle name="Input 2 2 2 3 2 5" xfId="3627" xr:uid="{00000000-0005-0000-0000-00001B0F0000}"/>
    <cellStyle name="Input 2 2 2 3 2 6" xfId="3628" xr:uid="{00000000-0005-0000-0000-00001C0F0000}"/>
    <cellStyle name="Input 2 2 2 3 3" xfId="3629" xr:uid="{00000000-0005-0000-0000-00001D0F0000}"/>
    <cellStyle name="Input 2 2 2 3 3 2" xfId="3630" xr:uid="{00000000-0005-0000-0000-00001E0F0000}"/>
    <cellStyle name="Input 2 2 2 3 4" xfId="3631" xr:uid="{00000000-0005-0000-0000-00001F0F0000}"/>
    <cellStyle name="Input 2 2 2 3 5" xfId="3632" xr:uid="{00000000-0005-0000-0000-0000200F0000}"/>
    <cellStyle name="Input 2 2 2 3 6" xfId="3633" xr:uid="{00000000-0005-0000-0000-0000210F0000}"/>
    <cellStyle name="Input 2 2 2 3 7" xfId="3634" xr:uid="{00000000-0005-0000-0000-0000220F0000}"/>
    <cellStyle name="Input 2 2 2 4" xfId="3635" xr:uid="{00000000-0005-0000-0000-0000230F0000}"/>
    <cellStyle name="Input 2 2 2 4 2" xfId="3636" xr:uid="{00000000-0005-0000-0000-0000240F0000}"/>
    <cellStyle name="Input 2 2 2 4 2 2" xfId="3637" xr:uid="{00000000-0005-0000-0000-0000250F0000}"/>
    <cellStyle name="Input 2 2 2 4 2 3" xfId="3638" xr:uid="{00000000-0005-0000-0000-0000260F0000}"/>
    <cellStyle name="Input 2 2 2 4 2 4" xfId="3639" xr:uid="{00000000-0005-0000-0000-0000270F0000}"/>
    <cellStyle name="Input 2 2 2 4 2 5" xfId="3640" xr:uid="{00000000-0005-0000-0000-0000280F0000}"/>
    <cellStyle name="Input 2 2 2 4 2 6" xfId="3641" xr:uid="{00000000-0005-0000-0000-0000290F0000}"/>
    <cellStyle name="Input 2 2 2 4 3" xfId="3642" xr:uid="{00000000-0005-0000-0000-00002A0F0000}"/>
    <cellStyle name="Input 2 2 2 4 3 2" xfId="3643" xr:uid="{00000000-0005-0000-0000-00002B0F0000}"/>
    <cellStyle name="Input 2 2 2 4 4" xfId="3644" xr:uid="{00000000-0005-0000-0000-00002C0F0000}"/>
    <cellStyle name="Input 2 2 2 4 5" xfId="3645" xr:uid="{00000000-0005-0000-0000-00002D0F0000}"/>
    <cellStyle name="Input 2 2 2 4 6" xfId="3646" xr:uid="{00000000-0005-0000-0000-00002E0F0000}"/>
    <cellStyle name="Input 2 2 2 4 7" xfId="3647" xr:uid="{00000000-0005-0000-0000-00002F0F0000}"/>
    <cellStyle name="Input 2 2 2 5" xfId="3648" xr:uid="{00000000-0005-0000-0000-0000300F0000}"/>
    <cellStyle name="Input 2 2 2 5 2" xfId="3649" xr:uid="{00000000-0005-0000-0000-0000310F0000}"/>
    <cellStyle name="Input 2 2 2 5 2 2" xfId="3650" xr:uid="{00000000-0005-0000-0000-0000320F0000}"/>
    <cellStyle name="Input 2 2 2 5 2 3" xfId="3651" xr:uid="{00000000-0005-0000-0000-0000330F0000}"/>
    <cellStyle name="Input 2 2 2 5 2 4" xfId="3652" xr:uid="{00000000-0005-0000-0000-0000340F0000}"/>
    <cellStyle name="Input 2 2 2 5 2 5" xfId="3653" xr:uid="{00000000-0005-0000-0000-0000350F0000}"/>
    <cellStyle name="Input 2 2 2 5 2 6" xfId="3654" xr:uid="{00000000-0005-0000-0000-0000360F0000}"/>
    <cellStyle name="Input 2 2 2 5 3" xfId="3655" xr:uid="{00000000-0005-0000-0000-0000370F0000}"/>
    <cellStyle name="Input 2 2 2 5 3 2" xfId="3656" xr:uid="{00000000-0005-0000-0000-0000380F0000}"/>
    <cellStyle name="Input 2 2 2 5 4" xfId="3657" xr:uid="{00000000-0005-0000-0000-0000390F0000}"/>
    <cellStyle name="Input 2 2 2 5 5" xfId="3658" xr:uid="{00000000-0005-0000-0000-00003A0F0000}"/>
    <cellStyle name="Input 2 2 2 5 6" xfId="3659" xr:uid="{00000000-0005-0000-0000-00003B0F0000}"/>
    <cellStyle name="Input 2 2 2 5 7" xfId="3660" xr:uid="{00000000-0005-0000-0000-00003C0F0000}"/>
    <cellStyle name="Input 2 2 2 6" xfId="3661" xr:uid="{00000000-0005-0000-0000-00003D0F0000}"/>
    <cellStyle name="Input 2 2 2 6 2" xfId="3662" xr:uid="{00000000-0005-0000-0000-00003E0F0000}"/>
    <cellStyle name="Input 2 2 2 6 2 2" xfId="3663" xr:uid="{00000000-0005-0000-0000-00003F0F0000}"/>
    <cellStyle name="Input 2 2 2 6 2 3" xfId="3664" xr:uid="{00000000-0005-0000-0000-0000400F0000}"/>
    <cellStyle name="Input 2 2 2 6 2 4" xfId="3665" xr:uid="{00000000-0005-0000-0000-0000410F0000}"/>
    <cellStyle name="Input 2 2 2 6 2 5" xfId="3666" xr:uid="{00000000-0005-0000-0000-0000420F0000}"/>
    <cellStyle name="Input 2 2 2 6 2 6" xfId="3667" xr:uid="{00000000-0005-0000-0000-0000430F0000}"/>
    <cellStyle name="Input 2 2 2 6 3" xfId="3668" xr:uid="{00000000-0005-0000-0000-0000440F0000}"/>
    <cellStyle name="Input 2 2 2 6 3 2" xfId="3669" xr:uid="{00000000-0005-0000-0000-0000450F0000}"/>
    <cellStyle name="Input 2 2 2 6 4" xfId="3670" xr:uid="{00000000-0005-0000-0000-0000460F0000}"/>
    <cellStyle name="Input 2 2 2 6 5" xfId="3671" xr:uid="{00000000-0005-0000-0000-0000470F0000}"/>
    <cellStyle name="Input 2 2 2 6 6" xfId="3672" xr:uid="{00000000-0005-0000-0000-0000480F0000}"/>
    <cellStyle name="Input 2 2 2 6 7" xfId="3673" xr:uid="{00000000-0005-0000-0000-0000490F0000}"/>
    <cellStyle name="Input 2 2 2 7" xfId="3674" xr:uid="{00000000-0005-0000-0000-00004A0F0000}"/>
    <cellStyle name="Input 2 2 2 7 2" xfId="3675" xr:uid="{00000000-0005-0000-0000-00004B0F0000}"/>
    <cellStyle name="Input 2 2 2 7 2 2" xfId="3676" xr:uid="{00000000-0005-0000-0000-00004C0F0000}"/>
    <cellStyle name="Input 2 2 2 7 2 3" xfId="3677" xr:uid="{00000000-0005-0000-0000-00004D0F0000}"/>
    <cellStyle name="Input 2 2 2 7 2 4" xfId="3678" xr:uid="{00000000-0005-0000-0000-00004E0F0000}"/>
    <cellStyle name="Input 2 2 2 7 2 5" xfId="3679" xr:uid="{00000000-0005-0000-0000-00004F0F0000}"/>
    <cellStyle name="Input 2 2 2 7 2 6" xfId="3680" xr:uid="{00000000-0005-0000-0000-0000500F0000}"/>
    <cellStyle name="Input 2 2 2 7 3" xfId="3681" xr:uid="{00000000-0005-0000-0000-0000510F0000}"/>
    <cellStyle name="Input 2 2 2 7 3 2" xfId="3682" xr:uid="{00000000-0005-0000-0000-0000520F0000}"/>
    <cellStyle name="Input 2 2 2 7 4" xfId="3683" xr:uid="{00000000-0005-0000-0000-0000530F0000}"/>
    <cellStyle name="Input 2 2 2 7 5" xfId="3684" xr:uid="{00000000-0005-0000-0000-0000540F0000}"/>
    <cellStyle name="Input 2 2 2 7 6" xfId="3685" xr:uid="{00000000-0005-0000-0000-0000550F0000}"/>
    <cellStyle name="Input 2 2 2 7 7" xfId="3686" xr:uid="{00000000-0005-0000-0000-0000560F0000}"/>
    <cellStyle name="Input 2 2 2 8" xfId="3687" xr:uid="{00000000-0005-0000-0000-0000570F0000}"/>
    <cellStyle name="Input 2 2 2 8 2" xfId="3688" xr:uid="{00000000-0005-0000-0000-0000580F0000}"/>
    <cellStyle name="Input 2 2 2 8 2 2" xfId="3689" xr:uid="{00000000-0005-0000-0000-0000590F0000}"/>
    <cellStyle name="Input 2 2 2 8 2 3" xfId="3690" xr:uid="{00000000-0005-0000-0000-00005A0F0000}"/>
    <cellStyle name="Input 2 2 2 8 2 4" xfId="3691" xr:uid="{00000000-0005-0000-0000-00005B0F0000}"/>
    <cellStyle name="Input 2 2 2 8 2 5" xfId="3692" xr:uid="{00000000-0005-0000-0000-00005C0F0000}"/>
    <cellStyle name="Input 2 2 2 8 2 6" xfId="3693" xr:uid="{00000000-0005-0000-0000-00005D0F0000}"/>
    <cellStyle name="Input 2 2 2 8 3" xfId="3694" xr:uid="{00000000-0005-0000-0000-00005E0F0000}"/>
    <cellStyle name="Input 2 2 2 8 3 2" xfId="3695" xr:uid="{00000000-0005-0000-0000-00005F0F0000}"/>
    <cellStyle name="Input 2 2 2 8 4" xfId="3696" xr:uid="{00000000-0005-0000-0000-0000600F0000}"/>
    <cellStyle name="Input 2 2 2 8 5" xfId="3697" xr:uid="{00000000-0005-0000-0000-0000610F0000}"/>
    <cellStyle name="Input 2 2 2 8 6" xfId="3698" xr:uid="{00000000-0005-0000-0000-0000620F0000}"/>
    <cellStyle name="Input 2 2 2 8 7" xfId="3699" xr:uid="{00000000-0005-0000-0000-0000630F0000}"/>
    <cellStyle name="Input 2 2 2 9" xfId="3700" xr:uid="{00000000-0005-0000-0000-0000640F0000}"/>
    <cellStyle name="Input 2 2 2 9 2" xfId="3701" xr:uid="{00000000-0005-0000-0000-0000650F0000}"/>
    <cellStyle name="Input 2 2 2 9 3" xfId="3702" xr:uid="{00000000-0005-0000-0000-0000660F0000}"/>
    <cellStyle name="Input 2 2 2 9 4" xfId="3703" xr:uid="{00000000-0005-0000-0000-0000670F0000}"/>
    <cellStyle name="Input 2 2 2 9 5" xfId="3704" xr:uid="{00000000-0005-0000-0000-0000680F0000}"/>
    <cellStyle name="Input 2 2 2 9 6" xfId="3705" xr:uid="{00000000-0005-0000-0000-0000690F0000}"/>
    <cellStyle name="Input 2 2 2_Subsidy" xfId="3706" xr:uid="{00000000-0005-0000-0000-00006A0F0000}"/>
    <cellStyle name="Input 2 2 3" xfId="3707" xr:uid="{00000000-0005-0000-0000-00006B0F0000}"/>
    <cellStyle name="Input 2 2 3 10" xfId="3708" xr:uid="{00000000-0005-0000-0000-00006C0F0000}"/>
    <cellStyle name="Input 2 2 3 10 2" xfId="3709" xr:uid="{00000000-0005-0000-0000-00006D0F0000}"/>
    <cellStyle name="Input 2 2 3 11" xfId="3710" xr:uid="{00000000-0005-0000-0000-00006E0F0000}"/>
    <cellStyle name="Input 2 2 3 12" xfId="3711" xr:uid="{00000000-0005-0000-0000-00006F0F0000}"/>
    <cellStyle name="Input 2 2 3 13" xfId="3712" xr:uid="{00000000-0005-0000-0000-0000700F0000}"/>
    <cellStyle name="Input 2 2 3 14" xfId="3713" xr:uid="{00000000-0005-0000-0000-0000710F0000}"/>
    <cellStyle name="Input 2 2 3 2" xfId="3714" xr:uid="{00000000-0005-0000-0000-0000720F0000}"/>
    <cellStyle name="Input 2 2 3 2 2" xfId="3715" xr:uid="{00000000-0005-0000-0000-0000730F0000}"/>
    <cellStyle name="Input 2 2 3 2 2 2" xfId="3716" xr:uid="{00000000-0005-0000-0000-0000740F0000}"/>
    <cellStyle name="Input 2 2 3 2 2 2 2" xfId="3717" xr:uid="{00000000-0005-0000-0000-0000750F0000}"/>
    <cellStyle name="Input 2 2 3 2 2 2 3" xfId="3718" xr:uid="{00000000-0005-0000-0000-0000760F0000}"/>
    <cellStyle name="Input 2 2 3 2 2 2 4" xfId="3719" xr:uid="{00000000-0005-0000-0000-0000770F0000}"/>
    <cellStyle name="Input 2 2 3 2 2 2 5" xfId="3720" xr:uid="{00000000-0005-0000-0000-0000780F0000}"/>
    <cellStyle name="Input 2 2 3 2 2 2 6" xfId="3721" xr:uid="{00000000-0005-0000-0000-0000790F0000}"/>
    <cellStyle name="Input 2 2 3 2 2 3" xfId="3722" xr:uid="{00000000-0005-0000-0000-00007A0F0000}"/>
    <cellStyle name="Input 2 2 3 2 2 3 2" xfId="3723" xr:uid="{00000000-0005-0000-0000-00007B0F0000}"/>
    <cellStyle name="Input 2 2 3 2 2 4" xfId="3724" xr:uid="{00000000-0005-0000-0000-00007C0F0000}"/>
    <cellStyle name="Input 2 2 3 2 2 5" xfId="3725" xr:uid="{00000000-0005-0000-0000-00007D0F0000}"/>
    <cellStyle name="Input 2 2 3 2 2 6" xfId="3726" xr:uid="{00000000-0005-0000-0000-00007E0F0000}"/>
    <cellStyle name="Input 2 2 3 2 2 7" xfId="3727" xr:uid="{00000000-0005-0000-0000-00007F0F0000}"/>
    <cellStyle name="Input 2 2 3 2 3" xfId="3728" xr:uid="{00000000-0005-0000-0000-0000800F0000}"/>
    <cellStyle name="Input 2 2 3 2 3 2" xfId="3729" xr:uid="{00000000-0005-0000-0000-0000810F0000}"/>
    <cellStyle name="Input 2 2 3 2 3 3" xfId="3730" xr:uid="{00000000-0005-0000-0000-0000820F0000}"/>
    <cellStyle name="Input 2 2 3 2 3 4" xfId="3731" xr:uid="{00000000-0005-0000-0000-0000830F0000}"/>
    <cellStyle name="Input 2 2 3 2 3 5" xfId="3732" xr:uid="{00000000-0005-0000-0000-0000840F0000}"/>
    <cellStyle name="Input 2 2 3 2 3 6" xfId="3733" xr:uid="{00000000-0005-0000-0000-0000850F0000}"/>
    <cellStyle name="Input 2 2 3 2 4" xfId="3734" xr:uid="{00000000-0005-0000-0000-0000860F0000}"/>
    <cellStyle name="Input 2 2 3 2 4 2" xfId="3735" xr:uid="{00000000-0005-0000-0000-0000870F0000}"/>
    <cellStyle name="Input 2 2 3 2 5" xfId="3736" xr:uid="{00000000-0005-0000-0000-0000880F0000}"/>
    <cellStyle name="Input 2 2 3 2 6" xfId="3737" xr:uid="{00000000-0005-0000-0000-0000890F0000}"/>
    <cellStyle name="Input 2 2 3 2 7" xfId="3738" xr:uid="{00000000-0005-0000-0000-00008A0F0000}"/>
    <cellStyle name="Input 2 2 3 2 8" xfId="3739" xr:uid="{00000000-0005-0000-0000-00008B0F0000}"/>
    <cellStyle name="Input 2 2 3 2_Subsidy" xfId="3740" xr:uid="{00000000-0005-0000-0000-00008C0F0000}"/>
    <cellStyle name="Input 2 2 3 3" xfId="3741" xr:uid="{00000000-0005-0000-0000-00008D0F0000}"/>
    <cellStyle name="Input 2 2 3 3 2" xfId="3742" xr:uid="{00000000-0005-0000-0000-00008E0F0000}"/>
    <cellStyle name="Input 2 2 3 3 2 2" xfId="3743" xr:uid="{00000000-0005-0000-0000-00008F0F0000}"/>
    <cellStyle name="Input 2 2 3 3 2 3" xfId="3744" xr:uid="{00000000-0005-0000-0000-0000900F0000}"/>
    <cellStyle name="Input 2 2 3 3 2 4" xfId="3745" xr:uid="{00000000-0005-0000-0000-0000910F0000}"/>
    <cellStyle name="Input 2 2 3 3 2 5" xfId="3746" xr:uid="{00000000-0005-0000-0000-0000920F0000}"/>
    <cellStyle name="Input 2 2 3 3 2 6" xfId="3747" xr:uid="{00000000-0005-0000-0000-0000930F0000}"/>
    <cellStyle name="Input 2 2 3 3 3" xfId="3748" xr:uid="{00000000-0005-0000-0000-0000940F0000}"/>
    <cellStyle name="Input 2 2 3 3 3 2" xfId="3749" xr:uid="{00000000-0005-0000-0000-0000950F0000}"/>
    <cellStyle name="Input 2 2 3 3 4" xfId="3750" xr:uid="{00000000-0005-0000-0000-0000960F0000}"/>
    <cellStyle name="Input 2 2 3 3 5" xfId="3751" xr:uid="{00000000-0005-0000-0000-0000970F0000}"/>
    <cellStyle name="Input 2 2 3 3 6" xfId="3752" xr:uid="{00000000-0005-0000-0000-0000980F0000}"/>
    <cellStyle name="Input 2 2 3 3 7" xfId="3753" xr:uid="{00000000-0005-0000-0000-0000990F0000}"/>
    <cellStyle name="Input 2 2 3 4" xfId="3754" xr:uid="{00000000-0005-0000-0000-00009A0F0000}"/>
    <cellStyle name="Input 2 2 3 4 2" xfId="3755" xr:uid="{00000000-0005-0000-0000-00009B0F0000}"/>
    <cellStyle name="Input 2 2 3 4 2 2" xfId="3756" xr:uid="{00000000-0005-0000-0000-00009C0F0000}"/>
    <cellStyle name="Input 2 2 3 4 2 3" xfId="3757" xr:uid="{00000000-0005-0000-0000-00009D0F0000}"/>
    <cellStyle name="Input 2 2 3 4 2 4" xfId="3758" xr:uid="{00000000-0005-0000-0000-00009E0F0000}"/>
    <cellStyle name="Input 2 2 3 4 2 5" xfId="3759" xr:uid="{00000000-0005-0000-0000-00009F0F0000}"/>
    <cellStyle name="Input 2 2 3 4 2 6" xfId="3760" xr:uid="{00000000-0005-0000-0000-0000A00F0000}"/>
    <cellStyle name="Input 2 2 3 4 3" xfId="3761" xr:uid="{00000000-0005-0000-0000-0000A10F0000}"/>
    <cellStyle name="Input 2 2 3 4 3 2" xfId="3762" xr:uid="{00000000-0005-0000-0000-0000A20F0000}"/>
    <cellStyle name="Input 2 2 3 4 4" xfId="3763" xr:uid="{00000000-0005-0000-0000-0000A30F0000}"/>
    <cellStyle name="Input 2 2 3 4 5" xfId="3764" xr:uid="{00000000-0005-0000-0000-0000A40F0000}"/>
    <cellStyle name="Input 2 2 3 4 6" xfId="3765" xr:uid="{00000000-0005-0000-0000-0000A50F0000}"/>
    <cellStyle name="Input 2 2 3 4 7" xfId="3766" xr:uid="{00000000-0005-0000-0000-0000A60F0000}"/>
    <cellStyle name="Input 2 2 3 5" xfId="3767" xr:uid="{00000000-0005-0000-0000-0000A70F0000}"/>
    <cellStyle name="Input 2 2 3 5 2" xfId="3768" xr:uid="{00000000-0005-0000-0000-0000A80F0000}"/>
    <cellStyle name="Input 2 2 3 5 2 2" xfId="3769" xr:uid="{00000000-0005-0000-0000-0000A90F0000}"/>
    <cellStyle name="Input 2 2 3 5 2 3" xfId="3770" xr:uid="{00000000-0005-0000-0000-0000AA0F0000}"/>
    <cellStyle name="Input 2 2 3 5 2 4" xfId="3771" xr:uid="{00000000-0005-0000-0000-0000AB0F0000}"/>
    <cellStyle name="Input 2 2 3 5 2 5" xfId="3772" xr:uid="{00000000-0005-0000-0000-0000AC0F0000}"/>
    <cellStyle name="Input 2 2 3 5 2 6" xfId="3773" xr:uid="{00000000-0005-0000-0000-0000AD0F0000}"/>
    <cellStyle name="Input 2 2 3 5 3" xfId="3774" xr:uid="{00000000-0005-0000-0000-0000AE0F0000}"/>
    <cellStyle name="Input 2 2 3 5 3 2" xfId="3775" xr:uid="{00000000-0005-0000-0000-0000AF0F0000}"/>
    <cellStyle name="Input 2 2 3 5 4" xfId="3776" xr:uid="{00000000-0005-0000-0000-0000B00F0000}"/>
    <cellStyle name="Input 2 2 3 5 5" xfId="3777" xr:uid="{00000000-0005-0000-0000-0000B10F0000}"/>
    <cellStyle name="Input 2 2 3 5 6" xfId="3778" xr:uid="{00000000-0005-0000-0000-0000B20F0000}"/>
    <cellStyle name="Input 2 2 3 5 7" xfId="3779" xr:uid="{00000000-0005-0000-0000-0000B30F0000}"/>
    <cellStyle name="Input 2 2 3 6" xfId="3780" xr:uid="{00000000-0005-0000-0000-0000B40F0000}"/>
    <cellStyle name="Input 2 2 3 6 2" xfId="3781" xr:uid="{00000000-0005-0000-0000-0000B50F0000}"/>
    <cellStyle name="Input 2 2 3 6 2 2" xfId="3782" xr:uid="{00000000-0005-0000-0000-0000B60F0000}"/>
    <cellStyle name="Input 2 2 3 6 2 3" xfId="3783" xr:uid="{00000000-0005-0000-0000-0000B70F0000}"/>
    <cellStyle name="Input 2 2 3 6 2 4" xfId="3784" xr:uid="{00000000-0005-0000-0000-0000B80F0000}"/>
    <cellStyle name="Input 2 2 3 6 2 5" xfId="3785" xr:uid="{00000000-0005-0000-0000-0000B90F0000}"/>
    <cellStyle name="Input 2 2 3 6 2 6" xfId="3786" xr:uid="{00000000-0005-0000-0000-0000BA0F0000}"/>
    <cellStyle name="Input 2 2 3 6 3" xfId="3787" xr:uid="{00000000-0005-0000-0000-0000BB0F0000}"/>
    <cellStyle name="Input 2 2 3 6 3 2" xfId="3788" xr:uid="{00000000-0005-0000-0000-0000BC0F0000}"/>
    <cellStyle name="Input 2 2 3 6 4" xfId="3789" xr:uid="{00000000-0005-0000-0000-0000BD0F0000}"/>
    <cellStyle name="Input 2 2 3 6 5" xfId="3790" xr:uid="{00000000-0005-0000-0000-0000BE0F0000}"/>
    <cellStyle name="Input 2 2 3 6 6" xfId="3791" xr:uid="{00000000-0005-0000-0000-0000BF0F0000}"/>
    <cellStyle name="Input 2 2 3 6 7" xfId="3792" xr:uid="{00000000-0005-0000-0000-0000C00F0000}"/>
    <cellStyle name="Input 2 2 3 7" xfId="3793" xr:uid="{00000000-0005-0000-0000-0000C10F0000}"/>
    <cellStyle name="Input 2 2 3 7 2" xfId="3794" xr:uid="{00000000-0005-0000-0000-0000C20F0000}"/>
    <cellStyle name="Input 2 2 3 7 2 2" xfId="3795" xr:uid="{00000000-0005-0000-0000-0000C30F0000}"/>
    <cellStyle name="Input 2 2 3 7 2 3" xfId="3796" xr:uid="{00000000-0005-0000-0000-0000C40F0000}"/>
    <cellStyle name="Input 2 2 3 7 2 4" xfId="3797" xr:uid="{00000000-0005-0000-0000-0000C50F0000}"/>
    <cellStyle name="Input 2 2 3 7 2 5" xfId="3798" xr:uid="{00000000-0005-0000-0000-0000C60F0000}"/>
    <cellStyle name="Input 2 2 3 7 2 6" xfId="3799" xr:uid="{00000000-0005-0000-0000-0000C70F0000}"/>
    <cellStyle name="Input 2 2 3 7 3" xfId="3800" xr:uid="{00000000-0005-0000-0000-0000C80F0000}"/>
    <cellStyle name="Input 2 2 3 7 3 2" xfId="3801" xr:uid="{00000000-0005-0000-0000-0000C90F0000}"/>
    <cellStyle name="Input 2 2 3 7 4" xfId="3802" xr:uid="{00000000-0005-0000-0000-0000CA0F0000}"/>
    <cellStyle name="Input 2 2 3 7 5" xfId="3803" xr:uid="{00000000-0005-0000-0000-0000CB0F0000}"/>
    <cellStyle name="Input 2 2 3 7 6" xfId="3804" xr:uid="{00000000-0005-0000-0000-0000CC0F0000}"/>
    <cellStyle name="Input 2 2 3 7 7" xfId="3805" xr:uid="{00000000-0005-0000-0000-0000CD0F0000}"/>
    <cellStyle name="Input 2 2 3 8" xfId="3806" xr:uid="{00000000-0005-0000-0000-0000CE0F0000}"/>
    <cellStyle name="Input 2 2 3 8 2" xfId="3807" xr:uid="{00000000-0005-0000-0000-0000CF0F0000}"/>
    <cellStyle name="Input 2 2 3 8 2 2" xfId="3808" xr:uid="{00000000-0005-0000-0000-0000D00F0000}"/>
    <cellStyle name="Input 2 2 3 8 2 3" xfId="3809" xr:uid="{00000000-0005-0000-0000-0000D10F0000}"/>
    <cellStyle name="Input 2 2 3 8 2 4" xfId="3810" xr:uid="{00000000-0005-0000-0000-0000D20F0000}"/>
    <cellStyle name="Input 2 2 3 8 2 5" xfId="3811" xr:uid="{00000000-0005-0000-0000-0000D30F0000}"/>
    <cellStyle name="Input 2 2 3 8 2 6" xfId="3812" xr:uid="{00000000-0005-0000-0000-0000D40F0000}"/>
    <cellStyle name="Input 2 2 3 8 3" xfId="3813" xr:uid="{00000000-0005-0000-0000-0000D50F0000}"/>
    <cellStyle name="Input 2 2 3 8 3 2" xfId="3814" xr:uid="{00000000-0005-0000-0000-0000D60F0000}"/>
    <cellStyle name="Input 2 2 3 8 4" xfId="3815" xr:uid="{00000000-0005-0000-0000-0000D70F0000}"/>
    <cellStyle name="Input 2 2 3 8 5" xfId="3816" xr:uid="{00000000-0005-0000-0000-0000D80F0000}"/>
    <cellStyle name="Input 2 2 3 8 6" xfId="3817" xr:uid="{00000000-0005-0000-0000-0000D90F0000}"/>
    <cellStyle name="Input 2 2 3 8 7" xfId="3818" xr:uid="{00000000-0005-0000-0000-0000DA0F0000}"/>
    <cellStyle name="Input 2 2 3 9" xfId="3819" xr:uid="{00000000-0005-0000-0000-0000DB0F0000}"/>
    <cellStyle name="Input 2 2 3 9 2" xfId="3820" xr:uid="{00000000-0005-0000-0000-0000DC0F0000}"/>
    <cellStyle name="Input 2 2 3 9 3" xfId="3821" xr:uid="{00000000-0005-0000-0000-0000DD0F0000}"/>
    <cellStyle name="Input 2 2 3 9 4" xfId="3822" xr:uid="{00000000-0005-0000-0000-0000DE0F0000}"/>
    <cellStyle name="Input 2 2 3 9 5" xfId="3823" xr:uid="{00000000-0005-0000-0000-0000DF0F0000}"/>
    <cellStyle name="Input 2 2 3 9 6" xfId="3824" xr:uid="{00000000-0005-0000-0000-0000E00F0000}"/>
    <cellStyle name="Input 2 2 3_Subsidy" xfId="3825" xr:uid="{00000000-0005-0000-0000-0000E10F0000}"/>
    <cellStyle name="Input 2 2 4" xfId="3826" xr:uid="{00000000-0005-0000-0000-0000E20F0000}"/>
    <cellStyle name="Input 2 2 4 10" xfId="3827" xr:uid="{00000000-0005-0000-0000-0000E30F0000}"/>
    <cellStyle name="Input 2 2 4 10 2" xfId="3828" xr:uid="{00000000-0005-0000-0000-0000E40F0000}"/>
    <cellStyle name="Input 2 2 4 11" xfId="3829" xr:uid="{00000000-0005-0000-0000-0000E50F0000}"/>
    <cellStyle name="Input 2 2 4 12" xfId="3830" xr:uid="{00000000-0005-0000-0000-0000E60F0000}"/>
    <cellStyle name="Input 2 2 4 13" xfId="3831" xr:uid="{00000000-0005-0000-0000-0000E70F0000}"/>
    <cellStyle name="Input 2 2 4 14" xfId="3832" xr:uid="{00000000-0005-0000-0000-0000E80F0000}"/>
    <cellStyle name="Input 2 2 4 2" xfId="3833" xr:uid="{00000000-0005-0000-0000-0000E90F0000}"/>
    <cellStyle name="Input 2 2 4 2 2" xfId="3834" xr:uid="{00000000-0005-0000-0000-0000EA0F0000}"/>
    <cellStyle name="Input 2 2 4 2 2 2" xfId="3835" xr:uid="{00000000-0005-0000-0000-0000EB0F0000}"/>
    <cellStyle name="Input 2 2 4 2 2 2 2" xfId="3836" xr:uid="{00000000-0005-0000-0000-0000EC0F0000}"/>
    <cellStyle name="Input 2 2 4 2 2 2 3" xfId="3837" xr:uid="{00000000-0005-0000-0000-0000ED0F0000}"/>
    <cellStyle name="Input 2 2 4 2 2 2 4" xfId="3838" xr:uid="{00000000-0005-0000-0000-0000EE0F0000}"/>
    <cellStyle name="Input 2 2 4 2 2 2 5" xfId="3839" xr:uid="{00000000-0005-0000-0000-0000EF0F0000}"/>
    <cellStyle name="Input 2 2 4 2 2 2 6" xfId="3840" xr:uid="{00000000-0005-0000-0000-0000F00F0000}"/>
    <cellStyle name="Input 2 2 4 2 2 3" xfId="3841" xr:uid="{00000000-0005-0000-0000-0000F10F0000}"/>
    <cellStyle name="Input 2 2 4 2 2 3 2" xfId="3842" xr:uid="{00000000-0005-0000-0000-0000F20F0000}"/>
    <cellStyle name="Input 2 2 4 2 2 4" xfId="3843" xr:uid="{00000000-0005-0000-0000-0000F30F0000}"/>
    <cellStyle name="Input 2 2 4 2 2 5" xfId="3844" xr:uid="{00000000-0005-0000-0000-0000F40F0000}"/>
    <cellStyle name="Input 2 2 4 2 2 6" xfId="3845" xr:uid="{00000000-0005-0000-0000-0000F50F0000}"/>
    <cellStyle name="Input 2 2 4 2 2 7" xfId="3846" xr:uid="{00000000-0005-0000-0000-0000F60F0000}"/>
    <cellStyle name="Input 2 2 4 2 3" xfId="3847" xr:uid="{00000000-0005-0000-0000-0000F70F0000}"/>
    <cellStyle name="Input 2 2 4 2 3 2" xfId="3848" xr:uid="{00000000-0005-0000-0000-0000F80F0000}"/>
    <cellStyle name="Input 2 2 4 2 3 3" xfId="3849" xr:uid="{00000000-0005-0000-0000-0000F90F0000}"/>
    <cellStyle name="Input 2 2 4 2 3 4" xfId="3850" xr:uid="{00000000-0005-0000-0000-0000FA0F0000}"/>
    <cellStyle name="Input 2 2 4 2 3 5" xfId="3851" xr:uid="{00000000-0005-0000-0000-0000FB0F0000}"/>
    <cellStyle name="Input 2 2 4 2 3 6" xfId="3852" xr:uid="{00000000-0005-0000-0000-0000FC0F0000}"/>
    <cellStyle name="Input 2 2 4 2 4" xfId="3853" xr:uid="{00000000-0005-0000-0000-0000FD0F0000}"/>
    <cellStyle name="Input 2 2 4 2 4 2" xfId="3854" xr:uid="{00000000-0005-0000-0000-0000FE0F0000}"/>
    <cellStyle name="Input 2 2 4 2 5" xfId="3855" xr:uid="{00000000-0005-0000-0000-0000FF0F0000}"/>
    <cellStyle name="Input 2 2 4 2 6" xfId="3856" xr:uid="{00000000-0005-0000-0000-000000100000}"/>
    <cellStyle name="Input 2 2 4 2 7" xfId="3857" xr:uid="{00000000-0005-0000-0000-000001100000}"/>
    <cellStyle name="Input 2 2 4 2 8" xfId="3858" xr:uid="{00000000-0005-0000-0000-000002100000}"/>
    <cellStyle name="Input 2 2 4 2_Subsidy" xfId="3859" xr:uid="{00000000-0005-0000-0000-000003100000}"/>
    <cellStyle name="Input 2 2 4 3" xfId="3860" xr:uid="{00000000-0005-0000-0000-000004100000}"/>
    <cellStyle name="Input 2 2 4 3 2" xfId="3861" xr:uid="{00000000-0005-0000-0000-000005100000}"/>
    <cellStyle name="Input 2 2 4 3 2 2" xfId="3862" xr:uid="{00000000-0005-0000-0000-000006100000}"/>
    <cellStyle name="Input 2 2 4 3 2 3" xfId="3863" xr:uid="{00000000-0005-0000-0000-000007100000}"/>
    <cellStyle name="Input 2 2 4 3 2 4" xfId="3864" xr:uid="{00000000-0005-0000-0000-000008100000}"/>
    <cellStyle name="Input 2 2 4 3 2 5" xfId="3865" xr:uid="{00000000-0005-0000-0000-000009100000}"/>
    <cellStyle name="Input 2 2 4 3 2 6" xfId="3866" xr:uid="{00000000-0005-0000-0000-00000A100000}"/>
    <cellStyle name="Input 2 2 4 3 3" xfId="3867" xr:uid="{00000000-0005-0000-0000-00000B100000}"/>
    <cellStyle name="Input 2 2 4 3 3 2" xfId="3868" xr:uid="{00000000-0005-0000-0000-00000C100000}"/>
    <cellStyle name="Input 2 2 4 3 4" xfId="3869" xr:uid="{00000000-0005-0000-0000-00000D100000}"/>
    <cellStyle name="Input 2 2 4 3 5" xfId="3870" xr:uid="{00000000-0005-0000-0000-00000E100000}"/>
    <cellStyle name="Input 2 2 4 3 6" xfId="3871" xr:uid="{00000000-0005-0000-0000-00000F100000}"/>
    <cellStyle name="Input 2 2 4 3 7" xfId="3872" xr:uid="{00000000-0005-0000-0000-000010100000}"/>
    <cellStyle name="Input 2 2 4 4" xfId="3873" xr:uid="{00000000-0005-0000-0000-000011100000}"/>
    <cellStyle name="Input 2 2 4 4 2" xfId="3874" xr:uid="{00000000-0005-0000-0000-000012100000}"/>
    <cellStyle name="Input 2 2 4 4 2 2" xfId="3875" xr:uid="{00000000-0005-0000-0000-000013100000}"/>
    <cellStyle name="Input 2 2 4 4 2 3" xfId="3876" xr:uid="{00000000-0005-0000-0000-000014100000}"/>
    <cellStyle name="Input 2 2 4 4 2 4" xfId="3877" xr:uid="{00000000-0005-0000-0000-000015100000}"/>
    <cellStyle name="Input 2 2 4 4 2 5" xfId="3878" xr:uid="{00000000-0005-0000-0000-000016100000}"/>
    <cellStyle name="Input 2 2 4 4 2 6" xfId="3879" xr:uid="{00000000-0005-0000-0000-000017100000}"/>
    <cellStyle name="Input 2 2 4 4 3" xfId="3880" xr:uid="{00000000-0005-0000-0000-000018100000}"/>
    <cellStyle name="Input 2 2 4 4 3 2" xfId="3881" xr:uid="{00000000-0005-0000-0000-000019100000}"/>
    <cellStyle name="Input 2 2 4 4 4" xfId="3882" xr:uid="{00000000-0005-0000-0000-00001A100000}"/>
    <cellStyle name="Input 2 2 4 4 5" xfId="3883" xr:uid="{00000000-0005-0000-0000-00001B100000}"/>
    <cellStyle name="Input 2 2 4 4 6" xfId="3884" xr:uid="{00000000-0005-0000-0000-00001C100000}"/>
    <cellStyle name="Input 2 2 4 4 7" xfId="3885" xr:uid="{00000000-0005-0000-0000-00001D100000}"/>
    <cellStyle name="Input 2 2 4 5" xfId="3886" xr:uid="{00000000-0005-0000-0000-00001E100000}"/>
    <cellStyle name="Input 2 2 4 5 2" xfId="3887" xr:uid="{00000000-0005-0000-0000-00001F100000}"/>
    <cellStyle name="Input 2 2 4 5 2 2" xfId="3888" xr:uid="{00000000-0005-0000-0000-000020100000}"/>
    <cellStyle name="Input 2 2 4 5 2 3" xfId="3889" xr:uid="{00000000-0005-0000-0000-000021100000}"/>
    <cellStyle name="Input 2 2 4 5 2 4" xfId="3890" xr:uid="{00000000-0005-0000-0000-000022100000}"/>
    <cellStyle name="Input 2 2 4 5 2 5" xfId="3891" xr:uid="{00000000-0005-0000-0000-000023100000}"/>
    <cellStyle name="Input 2 2 4 5 2 6" xfId="3892" xr:uid="{00000000-0005-0000-0000-000024100000}"/>
    <cellStyle name="Input 2 2 4 5 3" xfId="3893" xr:uid="{00000000-0005-0000-0000-000025100000}"/>
    <cellStyle name="Input 2 2 4 5 3 2" xfId="3894" xr:uid="{00000000-0005-0000-0000-000026100000}"/>
    <cellStyle name="Input 2 2 4 5 4" xfId="3895" xr:uid="{00000000-0005-0000-0000-000027100000}"/>
    <cellStyle name="Input 2 2 4 5 5" xfId="3896" xr:uid="{00000000-0005-0000-0000-000028100000}"/>
    <cellStyle name="Input 2 2 4 5 6" xfId="3897" xr:uid="{00000000-0005-0000-0000-000029100000}"/>
    <cellStyle name="Input 2 2 4 5 7" xfId="3898" xr:uid="{00000000-0005-0000-0000-00002A100000}"/>
    <cellStyle name="Input 2 2 4 6" xfId="3899" xr:uid="{00000000-0005-0000-0000-00002B100000}"/>
    <cellStyle name="Input 2 2 4 6 2" xfId="3900" xr:uid="{00000000-0005-0000-0000-00002C100000}"/>
    <cellStyle name="Input 2 2 4 6 2 2" xfId="3901" xr:uid="{00000000-0005-0000-0000-00002D100000}"/>
    <cellStyle name="Input 2 2 4 6 2 3" xfId="3902" xr:uid="{00000000-0005-0000-0000-00002E100000}"/>
    <cellStyle name="Input 2 2 4 6 2 4" xfId="3903" xr:uid="{00000000-0005-0000-0000-00002F100000}"/>
    <cellStyle name="Input 2 2 4 6 2 5" xfId="3904" xr:uid="{00000000-0005-0000-0000-000030100000}"/>
    <cellStyle name="Input 2 2 4 6 2 6" xfId="3905" xr:uid="{00000000-0005-0000-0000-000031100000}"/>
    <cellStyle name="Input 2 2 4 6 3" xfId="3906" xr:uid="{00000000-0005-0000-0000-000032100000}"/>
    <cellStyle name="Input 2 2 4 6 3 2" xfId="3907" xr:uid="{00000000-0005-0000-0000-000033100000}"/>
    <cellStyle name="Input 2 2 4 6 4" xfId="3908" xr:uid="{00000000-0005-0000-0000-000034100000}"/>
    <cellStyle name="Input 2 2 4 6 5" xfId="3909" xr:uid="{00000000-0005-0000-0000-000035100000}"/>
    <cellStyle name="Input 2 2 4 6 6" xfId="3910" xr:uid="{00000000-0005-0000-0000-000036100000}"/>
    <cellStyle name="Input 2 2 4 6 7" xfId="3911" xr:uid="{00000000-0005-0000-0000-000037100000}"/>
    <cellStyle name="Input 2 2 4 7" xfId="3912" xr:uid="{00000000-0005-0000-0000-000038100000}"/>
    <cellStyle name="Input 2 2 4 7 2" xfId="3913" xr:uid="{00000000-0005-0000-0000-000039100000}"/>
    <cellStyle name="Input 2 2 4 7 2 2" xfId="3914" xr:uid="{00000000-0005-0000-0000-00003A100000}"/>
    <cellStyle name="Input 2 2 4 7 2 3" xfId="3915" xr:uid="{00000000-0005-0000-0000-00003B100000}"/>
    <cellStyle name="Input 2 2 4 7 2 4" xfId="3916" xr:uid="{00000000-0005-0000-0000-00003C100000}"/>
    <cellStyle name="Input 2 2 4 7 2 5" xfId="3917" xr:uid="{00000000-0005-0000-0000-00003D100000}"/>
    <cellStyle name="Input 2 2 4 7 2 6" xfId="3918" xr:uid="{00000000-0005-0000-0000-00003E100000}"/>
    <cellStyle name="Input 2 2 4 7 3" xfId="3919" xr:uid="{00000000-0005-0000-0000-00003F100000}"/>
    <cellStyle name="Input 2 2 4 7 3 2" xfId="3920" xr:uid="{00000000-0005-0000-0000-000040100000}"/>
    <cellStyle name="Input 2 2 4 7 4" xfId="3921" xr:uid="{00000000-0005-0000-0000-000041100000}"/>
    <cellStyle name="Input 2 2 4 7 5" xfId="3922" xr:uid="{00000000-0005-0000-0000-000042100000}"/>
    <cellStyle name="Input 2 2 4 7 6" xfId="3923" xr:uid="{00000000-0005-0000-0000-000043100000}"/>
    <cellStyle name="Input 2 2 4 7 7" xfId="3924" xr:uid="{00000000-0005-0000-0000-000044100000}"/>
    <cellStyle name="Input 2 2 4 8" xfId="3925" xr:uid="{00000000-0005-0000-0000-000045100000}"/>
    <cellStyle name="Input 2 2 4 8 2" xfId="3926" xr:uid="{00000000-0005-0000-0000-000046100000}"/>
    <cellStyle name="Input 2 2 4 8 2 2" xfId="3927" xr:uid="{00000000-0005-0000-0000-000047100000}"/>
    <cellStyle name="Input 2 2 4 8 2 3" xfId="3928" xr:uid="{00000000-0005-0000-0000-000048100000}"/>
    <cellStyle name="Input 2 2 4 8 2 4" xfId="3929" xr:uid="{00000000-0005-0000-0000-000049100000}"/>
    <cellStyle name="Input 2 2 4 8 2 5" xfId="3930" xr:uid="{00000000-0005-0000-0000-00004A100000}"/>
    <cellStyle name="Input 2 2 4 8 2 6" xfId="3931" xr:uid="{00000000-0005-0000-0000-00004B100000}"/>
    <cellStyle name="Input 2 2 4 8 3" xfId="3932" xr:uid="{00000000-0005-0000-0000-00004C100000}"/>
    <cellStyle name="Input 2 2 4 8 3 2" xfId="3933" xr:uid="{00000000-0005-0000-0000-00004D100000}"/>
    <cellStyle name="Input 2 2 4 8 4" xfId="3934" xr:uid="{00000000-0005-0000-0000-00004E100000}"/>
    <cellStyle name="Input 2 2 4 8 5" xfId="3935" xr:uid="{00000000-0005-0000-0000-00004F100000}"/>
    <cellStyle name="Input 2 2 4 8 6" xfId="3936" xr:uid="{00000000-0005-0000-0000-000050100000}"/>
    <cellStyle name="Input 2 2 4 8 7" xfId="3937" xr:uid="{00000000-0005-0000-0000-000051100000}"/>
    <cellStyle name="Input 2 2 4 9" xfId="3938" xr:uid="{00000000-0005-0000-0000-000052100000}"/>
    <cellStyle name="Input 2 2 4 9 2" xfId="3939" xr:uid="{00000000-0005-0000-0000-000053100000}"/>
    <cellStyle name="Input 2 2 4 9 3" xfId="3940" xr:uid="{00000000-0005-0000-0000-000054100000}"/>
    <cellStyle name="Input 2 2 4 9 4" xfId="3941" xr:uid="{00000000-0005-0000-0000-000055100000}"/>
    <cellStyle name="Input 2 2 4 9 5" xfId="3942" xr:uid="{00000000-0005-0000-0000-000056100000}"/>
    <cellStyle name="Input 2 2 4 9 6" xfId="3943" xr:uid="{00000000-0005-0000-0000-000057100000}"/>
    <cellStyle name="Input 2 2 4_Subsidy" xfId="3944" xr:uid="{00000000-0005-0000-0000-000058100000}"/>
    <cellStyle name="Input 2 2 5" xfId="3945" xr:uid="{00000000-0005-0000-0000-000059100000}"/>
    <cellStyle name="Input 2 2 5 10" xfId="3946" xr:uid="{00000000-0005-0000-0000-00005A100000}"/>
    <cellStyle name="Input 2 2 5 10 2" xfId="3947" xr:uid="{00000000-0005-0000-0000-00005B100000}"/>
    <cellStyle name="Input 2 2 5 11" xfId="3948" xr:uid="{00000000-0005-0000-0000-00005C100000}"/>
    <cellStyle name="Input 2 2 5 12" xfId="3949" xr:uid="{00000000-0005-0000-0000-00005D100000}"/>
    <cellStyle name="Input 2 2 5 13" xfId="3950" xr:uid="{00000000-0005-0000-0000-00005E100000}"/>
    <cellStyle name="Input 2 2 5 14" xfId="3951" xr:uid="{00000000-0005-0000-0000-00005F100000}"/>
    <cellStyle name="Input 2 2 5 2" xfId="3952" xr:uid="{00000000-0005-0000-0000-000060100000}"/>
    <cellStyle name="Input 2 2 5 2 2" xfId="3953" xr:uid="{00000000-0005-0000-0000-000061100000}"/>
    <cellStyle name="Input 2 2 5 2 2 2" xfId="3954" xr:uid="{00000000-0005-0000-0000-000062100000}"/>
    <cellStyle name="Input 2 2 5 2 2 2 2" xfId="3955" xr:uid="{00000000-0005-0000-0000-000063100000}"/>
    <cellStyle name="Input 2 2 5 2 2 2 3" xfId="3956" xr:uid="{00000000-0005-0000-0000-000064100000}"/>
    <cellStyle name="Input 2 2 5 2 2 2 4" xfId="3957" xr:uid="{00000000-0005-0000-0000-000065100000}"/>
    <cellStyle name="Input 2 2 5 2 2 2 5" xfId="3958" xr:uid="{00000000-0005-0000-0000-000066100000}"/>
    <cellStyle name="Input 2 2 5 2 2 2 6" xfId="3959" xr:uid="{00000000-0005-0000-0000-000067100000}"/>
    <cellStyle name="Input 2 2 5 2 2 3" xfId="3960" xr:uid="{00000000-0005-0000-0000-000068100000}"/>
    <cellStyle name="Input 2 2 5 2 2 3 2" xfId="3961" xr:uid="{00000000-0005-0000-0000-000069100000}"/>
    <cellStyle name="Input 2 2 5 2 2 4" xfId="3962" xr:uid="{00000000-0005-0000-0000-00006A100000}"/>
    <cellStyle name="Input 2 2 5 2 2 5" xfId="3963" xr:uid="{00000000-0005-0000-0000-00006B100000}"/>
    <cellStyle name="Input 2 2 5 2 2 6" xfId="3964" xr:uid="{00000000-0005-0000-0000-00006C100000}"/>
    <cellStyle name="Input 2 2 5 2 2 7" xfId="3965" xr:uid="{00000000-0005-0000-0000-00006D100000}"/>
    <cellStyle name="Input 2 2 5 2 3" xfId="3966" xr:uid="{00000000-0005-0000-0000-00006E100000}"/>
    <cellStyle name="Input 2 2 5 2 3 2" xfId="3967" xr:uid="{00000000-0005-0000-0000-00006F100000}"/>
    <cellStyle name="Input 2 2 5 2 3 3" xfId="3968" xr:uid="{00000000-0005-0000-0000-000070100000}"/>
    <cellStyle name="Input 2 2 5 2 3 4" xfId="3969" xr:uid="{00000000-0005-0000-0000-000071100000}"/>
    <cellStyle name="Input 2 2 5 2 3 5" xfId="3970" xr:uid="{00000000-0005-0000-0000-000072100000}"/>
    <cellStyle name="Input 2 2 5 2 3 6" xfId="3971" xr:uid="{00000000-0005-0000-0000-000073100000}"/>
    <cellStyle name="Input 2 2 5 2 4" xfId="3972" xr:uid="{00000000-0005-0000-0000-000074100000}"/>
    <cellStyle name="Input 2 2 5 2 4 2" xfId="3973" xr:uid="{00000000-0005-0000-0000-000075100000}"/>
    <cellStyle name="Input 2 2 5 2 5" xfId="3974" xr:uid="{00000000-0005-0000-0000-000076100000}"/>
    <cellStyle name="Input 2 2 5 2 6" xfId="3975" xr:uid="{00000000-0005-0000-0000-000077100000}"/>
    <cellStyle name="Input 2 2 5 2 7" xfId="3976" xr:uid="{00000000-0005-0000-0000-000078100000}"/>
    <cellStyle name="Input 2 2 5 2 8" xfId="3977" xr:uid="{00000000-0005-0000-0000-000079100000}"/>
    <cellStyle name="Input 2 2 5 2_Subsidy" xfId="3978" xr:uid="{00000000-0005-0000-0000-00007A100000}"/>
    <cellStyle name="Input 2 2 5 3" xfId="3979" xr:uid="{00000000-0005-0000-0000-00007B100000}"/>
    <cellStyle name="Input 2 2 5 3 2" xfId="3980" xr:uid="{00000000-0005-0000-0000-00007C100000}"/>
    <cellStyle name="Input 2 2 5 3 2 2" xfId="3981" xr:uid="{00000000-0005-0000-0000-00007D100000}"/>
    <cellStyle name="Input 2 2 5 3 2 3" xfId="3982" xr:uid="{00000000-0005-0000-0000-00007E100000}"/>
    <cellStyle name="Input 2 2 5 3 2 4" xfId="3983" xr:uid="{00000000-0005-0000-0000-00007F100000}"/>
    <cellStyle name="Input 2 2 5 3 2 5" xfId="3984" xr:uid="{00000000-0005-0000-0000-000080100000}"/>
    <cellStyle name="Input 2 2 5 3 2 6" xfId="3985" xr:uid="{00000000-0005-0000-0000-000081100000}"/>
    <cellStyle name="Input 2 2 5 3 3" xfId="3986" xr:uid="{00000000-0005-0000-0000-000082100000}"/>
    <cellStyle name="Input 2 2 5 3 3 2" xfId="3987" xr:uid="{00000000-0005-0000-0000-000083100000}"/>
    <cellStyle name="Input 2 2 5 3 4" xfId="3988" xr:uid="{00000000-0005-0000-0000-000084100000}"/>
    <cellStyle name="Input 2 2 5 3 5" xfId="3989" xr:uid="{00000000-0005-0000-0000-000085100000}"/>
    <cellStyle name="Input 2 2 5 3 6" xfId="3990" xr:uid="{00000000-0005-0000-0000-000086100000}"/>
    <cellStyle name="Input 2 2 5 3 7" xfId="3991" xr:uid="{00000000-0005-0000-0000-000087100000}"/>
    <cellStyle name="Input 2 2 5 4" xfId="3992" xr:uid="{00000000-0005-0000-0000-000088100000}"/>
    <cellStyle name="Input 2 2 5 4 2" xfId="3993" xr:uid="{00000000-0005-0000-0000-000089100000}"/>
    <cellStyle name="Input 2 2 5 4 2 2" xfId="3994" xr:uid="{00000000-0005-0000-0000-00008A100000}"/>
    <cellStyle name="Input 2 2 5 4 2 3" xfId="3995" xr:uid="{00000000-0005-0000-0000-00008B100000}"/>
    <cellStyle name="Input 2 2 5 4 2 4" xfId="3996" xr:uid="{00000000-0005-0000-0000-00008C100000}"/>
    <cellStyle name="Input 2 2 5 4 2 5" xfId="3997" xr:uid="{00000000-0005-0000-0000-00008D100000}"/>
    <cellStyle name="Input 2 2 5 4 2 6" xfId="3998" xr:uid="{00000000-0005-0000-0000-00008E100000}"/>
    <cellStyle name="Input 2 2 5 4 3" xfId="3999" xr:uid="{00000000-0005-0000-0000-00008F100000}"/>
    <cellStyle name="Input 2 2 5 4 3 2" xfId="4000" xr:uid="{00000000-0005-0000-0000-000090100000}"/>
    <cellStyle name="Input 2 2 5 4 4" xfId="4001" xr:uid="{00000000-0005-0000-0000-000091100000}"/>
    <cellStyle name="Input 2 2 5 4 5" xfId="4002" xr:uid="{00000000-0005-0000-0000-000092100000}"/>
    <cellStyle name="Input 2 2 5 4 6" xfId="4003" xr:uid="{00000000-0005-0000-0000-000093100000}"/>
    <cellStyle name="Input 2 2 5 4 7" xfId="4004" xr:uid="{00000000-0005-0000-0000-000094100000}"/>
    <cellStyle name="Input 2 2 5 5" xfId="4005" xr:uid="{00000000-0005-0000-0000-000095100000}"/>
    <cellStyle name="Input 2 2 5 5 2" xfId="4006" xr:uid="{00000000-0005-0000-0000-000096100000}"/>
    <cellStyle name="Input 2 2 5 5 2 2" xfId="4007" xr:uid="{00000000-0005-0000-0000-000097100000}"/>
    <cellStyle name="Input 2 2 5 5 2 3" xfId="4008" xr:uid="{00000000-0005-0000-0000-000098100000}"/>
    <cellStyle name="Input 2 2 5 5 2 4" xfId="4009" xr:uid="{00000000-0005-0000-0000-000099100000}"/>
    <cellStyle name="Input 2 2 5 5 2 5" xfId="4010" xr:uid="{00000000-0005-0000-0000-00009A100000}"/>
    <cellStyle name="Input 2 2 5 5 2 6" xfId="4011" xr:uid="{00000000-0005-0000-0000-00009B100000}"/>
    <cellStyle name="Input 2 2 5 5 3" xfId="4012" xr:uid="{00000000-0005-0000-0000-00009C100000}"/>
    <cellStyle name="Input 2 2 5 5 3 2" xfId="4013" xr:uid="{00000000-0005-0000-0000-00009D100000}"/>
    <cellStyle name="Input 2 2 5 5 4" xfId="4014" xr:uid="{00000000-0005-0000-0000-00009E100000}"/>
    <cellStyle name="Input 2 2 5 5 5" xfId="4015" xr:uid="{00000000-0005-0000-0000-00009F100000}"/>
    <cellStyle name="Input 2 2 5 5 6" xfId="4016" xr:uid="{00000000-0005-0000-0000-0000A0100000}"/>
    <cellStyle name="Input 2 2 5 5 7" xfId="4017" xr:uid="{00000000-0005-0000-0000-0000A1100000}"/>
    <cellStyle name="Input 2 2 5 6" xfId="4018" xr:uid="{00000000-0005-0000-0000-0000A2100000}"/>
    <cellStyle name="Input 2 2 5 6 2" xfId="4019" xr:uid="{00000000-0005-0000-0000-0000A3100000}"/>
    <cellStyle name="Input 2 2 5 6 2 2" xfId="4020" xr:uid="{00000000-0005-0000-0000-0000A4100000}"/>
    <cellStyle name="Input 2 2 5 6 2 3" xfId="4021" xr:uid="{00000000-0005-0000-0000-0000A5100000}"/>
    <cellStyle name="Input 2 2 5 6 2 4" xfId="4022" xr:uid="{00000000-0005-0000-0000-0000A6100000}"/>
    <cellStyle name="Input 2 2 5 6 2 5" xfId="4023" xr:uid="{00000000-0005-0000-0000-0000A7100000}"/>
    <cellStyle name="Input 2 2 5 6 2 6" xfId="4024" xr:uid="{00000000-0005-0000-0000-0000A8100000}"/>
    <cellStyle name="Input 2 2 5 6 3" xfId="4025" xr:uid="{00000000-0005-0000-0000-0000A9100000}"/>
    <cellStyle name="Input 2 2 5 6 3 2" xfId="4026" xr:uid="{00000000-0005-0000-0000-0000AA100000}"/>
    <cellStyle name="Input 2 2 5 6 4" xfId="4027" xr:uid="{00000000-0005-0000-0000-0000AB100000}"/>
    <cellStyle name="Input 2 2 5 6 5" xfId="4028" xr:uid="{00000000-0005-0000-0000-0000AC100000}"/>
    <cellStyle name="Input 2 2 5 6 6" xfId="4029" xr:uid="{00000000-0005-0000-0000-0000AD100000}"/>
    <cellStyle name="Input 2 2 5 6 7" xfId="4030" xr:uid="{00000000-0005-0000-0000-0000AE100000}"/>
    <cellStyle name="Input 2 2 5 7" xfId="4031" xr:uid="{00000000-0005-0000-0000-0000AF100000}"/>
    <cellStyle name="Input 2 2 5 7 2" xfId="4032" xr:uid="{00000000-0005-0000-0000-0000B0100000}"/>
    <cellStyle name="Input 2 2 5 7 2 2" xfId="4033" xr:uid="{00000000-0005-0000-0000-0000B1100000}"/>
    <cellStyle name="Input 2 2 5 7 2 3" xfId="4034" xr:uid="{00000000-0005-0000-0000-0000B2100000}"/>
    <cellStyle name="Input 2 2 5 7 2 4" xfId="4035" xr:uid="{00000000-0005-0000-0000-0000B3100000}"/>
    <cellStyle name="Input 2 2 5 7 2 5" xfId="4036" xr:uid="{00000000-0005-0000-0000-0000B4100000}"/>
    <cellStyle name="Input 2 2 5 7 2 6" xfId="4037" xr:uid="{00000000-0005-0000-0000-0000B5100000}"/>
    <cellStyle name="Input 2 2 5 7 3" xfId="4038" xr:uid="{00000000-0005-0000-0000-0000B6100000}"/>
    <cellStyle name="Input 2 2 5 7 3 2" xfId="4039" xr:uid="{00000000-0005-0000-0000-0000B7100000}"/>
    <cellStyle name="Input 2 2 5 7 4" xfId="4040" xr:uid="{00000000-0005-0000-0000-0000B8100000}"/>
    <cellStyle name="Input 2 2 5 7 5" xfId="4041" xr:uid="{00000000-0005-0000-0000-0000B9100000}"/>
    <cellStyle name="Input 2 2 5 7 6" xfId="4042" xr:uid="{00000000-0005-0000-0000-0000BA100000}"/>
    <cellStyle name="Input 2 2 5 7 7" xfId="4043" xr:uid="{00000000-0005-0000-0000-0000BB100000}"/>
    <cellStyle name="Input 2 2 5 8" xfId="4044" xr:uid="{00000000-0005-0000-0000-0000BC100000}"/>
    <cellStyle name="Input 2 2 5 8 2" xfId="4045" xr:uid="{00000000-0005-0000-0000-0000BD100000}"/>
    <cellStyle name="Input 2 2 5 8 2 2" xfId="4046" xr:uid="{00000000-0005-0000-0000-0000BE100000}"/>
    <cellStyle name="Input 2 2 5 8 2 3" xfId="4047" xr:uid="{00000000-0005-0000-0000-0000BF100000}"/>
    <cellStyle name="Input 2 2 5 8 2 4" xfId="4048" xr:uid="{00000000-0005-0000-0000-0000C0100000}"/>
    <cellStyle name="Input 2 2 5 8 2 5" xfId="4049" xr:uid="{00000000-0005-0000-0000-0000C1100000}"/>
    <cellStyle name="Input 2 2 5 8 2 6" xfId="4050" xr:uid="{00000000-0005-0000-0000-0000C2100000}"/>
    <cellStyle name="Input 2 2 5 8 3" xfId="4051" xr:uid="{00000000-0005-0000-0000-0000C3100000}"/>
    <cellStyle name="Input 2 2 5 8 3 2" xfId="4052" xr:uid="{00000000-0005-0000-0000-0000C4100000}"/>
    <cellStyle name="Input 2 2 5 8 4" xfId="4053" xr:uid="{00000000-0005-0000-0000-0000C5100000}"/>
    <cellStyle name="Input 2 2 5 8 5" xfId="4054" xr:uid="{00000000-0005-0000-0000-0000C6100000}"/>
    <cellStyle name="Input 2 2 5 8 6" xfId="4055" xr:uid="{00000000-0005-0000-0000-0000C7100000}"/>
    <cellStyle name="Input 2 2 5 8 7" xfId="4056" xr:uid="{00000000-0005-0000-0000-0000C8100000}"/>
    <cellStyle name="Input 2 2 5 9" xfId="4057" xr:uid="{00000000-0005-0000-0000-0000C9100000}"/>
    <cellStyle name="Input 2 2 5 9 2" xfId="4058" xr:uid="{00000000-0005-0000-0000-0000CA100000}"/>
    <cellStyle name="Input 2 2 5 9 3" xfId="4059" xr:uid="{00000000-0005-0000-0000-0000CB100000}"/>
    <cellStyle name="Input 2 2 5 9 4" xfId="4060" xr:uid="{00000000-0005-0000-0000-0000CC100000}"/>
    <cellStyle name="Input 2 2 5 9 5" xfId="4061" xr:uid="{00000000-0005-0000-0000-0000CD100000}"/>
    <cellStyle name="Input 2 2 5 9 6" xfId="4062" xr:uid="{00000000-0005-0000-0000-0000CE100000}"/>
    <cellStyle name="Input 2 2 5_Subsidy" xfId="4063" xr:uid="{00000000-0005-0000-0000-0000CF100000}"/>
    <cellStyle name="Input 2 2 6" xfId="4064" xr:uid="{00000000-0005-0000-0000-0000D0100000}"/>
    <cellStyle name="Input 2 2 6 2" xfId="4065" xr:uid="{00000000-0005-0000-0000-0000D1100000}"/>
    <cellStyle name="Input 2 2 6 2 2" xfId="4066" xr:uid="{00000000-0005-0000-0000-0000D2100000}"/>
    <cellStyle name="Input 2 2 6 2 2 2" xfId="4067" xr:uid="{00000000-0005-0000-0000-0000D3100000}"/>
    <cellStyle name="Input 2 2 6 2 2 3" xfId="4068" xr:uid="{00000000-0005-0000-0000-0000D4100000}"/>
    <cellStyle name="Input 2 2 6 2 2 4" xfId="4069" xr:uid="{00000000-0005-0000-0000-0000D5100000}"/>
    <cellStyle name="Input 2 2 6 2 2 5" xfId="4070" xr:uid="{00000000-0005-0000-0000-0000D6100000}"/>
    <cellStyle name="Input 2 2 6 2 2 6" xfId="4071" xr:uid="{00000000-0005-0000-0000-0000D7100000}"/>
    <cellStyle name="Input 2 2 6 2 3" xfId="4072" xr:uid="{00000000-0005-0000-0000-0000D8100000}"/>
    <cellStyle name="Input 2 2 6 2 3 2" xfId="4073" xr:uid="{00000000-0005-0000-0000-0000D9100000}"/>
    <cellStyle name="Input 2 2 6 2 4" xfId="4074" xr:uid="{00000000-0005-0000-0000-0000DA100000}"/>
    <cellStyle name="Input 2 2 6 2 5" xfId="4075" xr:uid="{00000000-0005-0000-0000-0000DB100000}"/>
    <cellStyle name="Input 2 2 6 2 6" xfId="4076" xr:uid="{00000000-0005-0000-0000-0000DC100000}"/>
    <cellStyle name="Input 2 2 6 2 7" xfId="4077" xr:uid="{00000000-0005-0000-0000-0000DD100000}"/>
    <cellStyle name="Input 2 2 6 3" xfId="4078" xr:uid="{00000000-0005-0000-0000-0000DE100000}"/>
    <cellStyle name="Input 2 2 6 3 2" xfId="4079" xr:uid="{00000000-0005-0000-0000-0000DF100000}"/>
    <cellStyle name="Input 2 2 6 3 3" xfId="4080" xr:uid="{00000000-0005-0000-0000-0000E0100000}"/>
    <cellStyle name="Input 2 2 6 3 4" xfId="4081" xr:uid="{00000000-0005-0000-0000-0000E1100000}"/>
    <cellStyle name="Input 2 2 6 3 5" xfId="4082" xr:uid="{00000000-0005-0000-0000-0000E2100000}"/>
    <cellStyle name="Input 2 2 6 3 6" xfId="4083" xr:uid="{00000000-0005-0000-0000-0000E3100000}"/>
    <cellStyle name="Input 2 2 6 4" xfId="4084" xr:uid="{00000000-0005-0000-0000-0000E4100000}"/>
    <cellStyle name="Input 2 2 6 4 2" xfId="4085" xr:uid="{00000000-0005-0000-0000-0000E5100000}"/>
    <cellStyle name="Input 2 2 6 5" xfId="4086" xr:uid="{00000000-0005-0000-0000-0000E6100000}"/>
    <cellStyle name="Input 2 2 6 6" xfId="4087" xr:uid="{00000000-0005-0000-0000-0000E7100000}"/>
    <cellStyle name="Input 2 2 6 7" xfId="4088" xr:uid="{00000000-0005-0000-0000-0000E8100000}"/>
    <cellStyle name="Input 2 2 6 8" xfId="4089" xr:uid="{00000000-0005-0000-0000-0000E9100000}"/>
    <cellStyle name="Input 2 2 6_Subsidy" xfId="4090" xr:uid="{00000000-0005-0000-0000-0000EA100000}"/>
    <cellStyle name="Input 2 2 7" xfId="4091" xr:uid="{00000000-0005-0000-0000-0000EB100000}"/>
    <cellStyle name="Input 2 2 7 2" xfId="4092" xr:uid="{00000000-0005-0000-0000-0000EC100000}"/>
    <cellStyle name="Input 2 2 7 2 2" xfId="4093" xr:uid="{00000000-0005-0000-0000-0000ED100000}"/>
    <cellStyle name="Input 2 2 7 2 3" xfId="4094" xr:uid="{00000000-0005-0000-0000-0000EE100000}"/>
    <cellStyle name="Input 2 2 7 2 4" xfId="4095" xr:uid="{00000000-0005-0000-0000-0000EF100000}"/>
    <cellStyle name="Input 2 2 7 2 5" xfId="4096" xr:uid="{00000000-0005-0000-0000-0000F0100000}"/>
    <cellStyle name="Input 2 2 7 2 6" xfId="4097" xr:uid="{00000000-0005-0000-0000-0000F1100000}"/>
    <cellStyle name="Input 2 2 7 3" xfId="4098" xr:uid="{00000000-0005-0000-0000-0000F2100000}"/>
    <cellStyle name="Input 2 2 7 3 2" xfId="4099" xr:uid="{00000000-0005-0000-0000-0000F3100000}"/>
    <cellStyle name="Input 2 2 7 4" xfId="4100" xr:uid="{00000000-0005-0000-0000-0000F4100000}"/>
    <cellStyle name="Input 2 2 7 5" xfId="4101" xr:uid="{00000000-0005-0000-0000-0000F5100000}"/>
    <cellStyle name="Input 2 2 7 6" xfId="4102" xr:uid="{00000000-0005-0000-0000-0000F6100000}"/>
    <cellStyle name="Input 2 2 7 7" xfId="4103" xr:uid="{00000000-0005-0000-0000-0000F7100000}"/>
    <cellStyle name="Input 2 2 8" xfId="4104" xr:uid="{00000000-0005-0000-0000-0000F8100000}"/>
    <cellStyle name="Input 2 2 8 2" xfId="4105" xr:uid="{00000000-0005-0000-0000-0000F9100000}"/>
    <cellStyle name="Input 2 2 8 2 2" xfId="4106" xr:uid="{00000000-0005-0000-0000-0000FA100000}"/>
    <cellStyle name="Input 2 2 8 2 3" xfId="4107" xr:uid="{00000000-0005-0000-0000-0000FB100000}"/>
    <cellStyle name="Input 2 2 8 2 4" xfId="4108" xr:uid="{00000000-0005-0000-0000-0000FC100000}"/>
    <cellStyle name="Input 2 2 8 2 5" xfId="4109" xr:uid="{00000000-0005-0000-0000-0000FD100000}"/>
    <cellStyle name="Input 2 2 8 2 6" xfId="4110" xr:uid="{00000000-0005-0000-0000-0000FE100000}"/>
    <cellStyle name="Input 2 2 8 3" xfId="4111" xr:uid="{00000000-0005-0000-0000-0000FF100000}"/>
    <cellStyle name="Input 2 2 8 3 2" xfId="4112" xr:uid="{00000000-0005-0000-0000-000000110000}"/>
    <cellStyle name="Input 2 2 8 4" xfId="4113" xr:uid="{00000000-0005-0000-0000-000001110000}"/>
    <cellStyle name="Input 2 2 8 5" xfId="4114" xr:uid="{00000000-0005-0000-0000-000002110000}"/>
    <cellStyle name="Input 2 2 8 6" xfId="4115" xr:uid="{00000000-0005-0000-0000-000003110000}"/>
    <cellStyle name="Input 2 2 8 7" xfId="4116" xr:uid="{00000000-0005-0000-0000-000004110000}"/>
    <cellStyle name="Input 2 2 9" xfId="4117" xr:uid="{00000000-0005-0000-0000-000005110000}"/>
    <cellStyle name="Input 2 2 9 2" xfId="4118" xr:uid="{00000000-0005-0000-0000-000006110000}"/>
    <cellStyle name="Input 2 2 9 2 2" xfId="4119" xr:uid="{00000000-0005-0000-0000-000007110000}"/>
    <cellStyle name="Input 2 2 9 2 3" xfId="4120" xr:uid="{00000000-0005-0000-0000-000008110000}"/>
    <cellStyle name="Input 2 2 9 2 4" xfId="4121" xr:uid="{00000000-0005-0000-0000-000009110000}"/>
    <cellStyle name="Input 2 2 9 2 5" xfId="4122" xr:uid="{00000000-0005-0000-0000-00000A110000}"/>
    <cellStyle name="Input 2 2 9 2 6" xfId="4123" xr:uid="{00000000-0005-0000-0000-00000B110000}"/>
    <cellStyle name="Input 2 2 9 3" xfId="4124" xr:uid="{00000000-0005-0000-0000-00000C110000}"/>
    <cellStyle name="Input 2 2 9 3 2" xfId="4125" xr:uid="{00000000-0005-0000-0000-00000D110000}"/>
    <cellStyle name="Input 2 2 9 4" xfId="4126" xr:uid="{00000000-0005-0000-0000-00000E110000}"/>
    <cellStyle name="Input 2 2 9 5" xfId="4127" xr:uid="{00000000-0005-0000-0000-00000F110000}"/>
    <cellStyle name="Input 2 2 9 6" xfId="4128" xr:uid="{00000000-0005-0000-0000-000010110000}"/>
    <cellStyle name="Input 2 2 9 7" xfId="4129" xr:uid="{00000000-0005-0000-0000-000011110000}"/>
    <cellStyle name="Input 2 2_ST" xfId="4130" xr:uid="{00000000-0005-0000-0000-000012110000}"/>
    <cellStyle name="Input 2 3" xfId="4131" xr:uid="{00000000-0005-0000-0000-000013110000}"/>
    <cellStyle name="Input 2 3 10" xfId="4132" xr:uid="{00000000-0005-0000-0000-000014110000}"/>
    <cellStyle name="Input 2 3 10 2" xfId="4133" xr:uid="{00000000-0005-0000-0000-000015110000}"/>
    <cellStyle name="Input 2 3 11" xfId="4134" xr:uid="{00000000-0005-0000-0000-000016110000}"/>
    <cellStyle name="Input 2 3 12" xfId="4135" xr:uid="{00000000-0005-0000-0000-000017110000}"/>
    <cellStyle name="Input 2 3 13" xfId="4136" xr:uid="{00000000-0005-0000-0000-000018110000}"/>
    <cellStyle name="Input 2 3 14" xfId="4137" xr:uid="{00000000-0005-0000-0000-000019110000}"/>
    <cellStyle name="Input 2 3 15" xfId="4138" xr:uid="{00000000-0005-0000-0000-00001A110000}"/>
    <cellStyle name="Input 2 3 2" xfId="4139" xr:uid="{00000000-0005-0000-0000-00001B110000}"/>
    <cellStyle name="Input 2 3 2 2" xfId="4140" xr:uid="{00000000-0005-0000-0000-00001C110000}"/>
    <cellStyle name="Input 2 3 2 2 2" xfId="4141" xr:uid="{00000000-0005-0000-0000-00001D110000}"/>
    <cellStyle name="Input 2 3 2 2 2 2" xfId="4142" xr:uid="{00000000-0005-0000-0000-00001E110000}"/>
    <cellStyle name="Input 2 3 2 2 2 3" xfId="4143" xr:uid="{00000000-0005-0000-0000-00001F110000}"/>
    <cellStyle name="Input 2 3 2 2 2 4" xfId="4144" xr:uid="{00000000-0005-0000-0000-000020110000}"/>
    <cellStyle name="Input 2 3 2 2 2 5" xfId="4145" xr:uid="{00000000-0005-0000-0000-000021110000}"/>
    <cellStyle name="Input 2 3 2 2 2 6" xfId="4146" xr:uid="{00000000-0005-0000-0000-000022110000}"/>
    <cellStyle name="Input 2 3 2 2 3" xfId="4147" xr:uid="{00000000-0005-0000-0000-000023110000}"/>
    <cellStyle name="Input 2 3 2 2 3 2" xfId="4148" xr:uid="{00000000-0005-0000-0000-000024110000}"/>
    <cellStyle name="Input 2 3 2 2 4" xfId="4149" xr:uid="{00000000-0005-0000-0000-000025110000}"/>
    <cellStyle name="Input 2 3 2 2 5" xfId="4150" xr:uid="{00000000-0005-0000-0000-000026110000}"/>
    <cellStyle name="Input 2 3 2 2 6" xfId="4151" xr:uid="{00000000-0005-0000-0000-000027110000}"/>
    <cellStyle name="Input 2 3 2 2 7" xfId="4152" xr:uid="{00000000-0005-0000-0000-000028110000}"/>
    <cellStyle name="Input 2 3 2 3" xfId="4153" xr:uid="{00000000-0005-0000-0000-000029110000}"/>
    <cellStyle name="Input 2 3 2 3 2" xfId="4154" xr:uid="{00000000-0005-0000-0000-00002A110000}"/>
    <cellStyle name="Input 2 3 2 3 3" xfId="4155" xr:uid="{00000000-0005-0000-0000-00002B110000}"/>
    <cellStyle name="Input 2 3 2 3 4" xfId="4156" xr:uid="{00000000-0005-0000-0000-00002C110000}"/>
    <cellStyle name="Input 2 3 2 3 5" xfId="4157" xr:uid="{00000000-0005-0000-0000-00002D110000}"/>
    <cellStyle name="Input 2 3 2 3 6" xfId="4158" xr:uid="{00000000-0005-0000-0000-00002E110000}"/>
    <cellStyle name="Input 2 3 2 4" xfId="4159" xr:uid="{00000000-0005-0000-0000-00002F110000}"/>
    <cellStyle name="Input 2 3 2 4 2" xfId="4160" xr:uid="{00000000-0005-0000-0000-000030110000}"/>
    <cellStyle name="Input 2 3 2 5" xfId="4161" xr:uid="{00000000-0005-0000-0000-000031110000}"/>
    <cellStyle name="Input 2 3 2 6" xfId="4162" xr:uid="{00000000-0005-0000-0000-000032110000}"/>
    <cellStyle name="Input 2 3 2 7" xfId="4163" xr:uid="{00000000-0005-0000-0000-000033110000}"/>
    <cellStyle name="Input 2 3 2 8" xfId="4164" xr:uid="{00000000-0005-0000-0000-000034110000}"/>
    <cellStyle name="Input 2 3 2_Subsidy" xfId="4165" xr:uid="{00000000-0005-0000-0000-000035110000}"/>
    <cellStyle name="Input 2 3 3" xfId="4166" xr:uid="{00000000-0005-0000-0000-000036110000}"/>
    <cellStyle name="Input 2 3 3 2" xfId="4167" xr:uid="{00000000-0005-0000-0000-000037110000}"/>
    <cellStyle name="Input 2 3 3 2 2" xfId="4168" xr:uid="{00000000-0005-0000-0000-000038110000}"/>
    <cellStyle name="Input 2 3 3 2 3" xfId="4169" xr:uid="{00000000-0005-0000-0000-000039110000}"/>
    <cellStyle name="Input 2 3 3 2 4" xfId="4170" xr:uid="{00000000-0005-0000-0000-00003A110000}"/>
    <cellStyle name="Input 2 3 3 2 5" xfId="4171" xr:uid="{00000000-0005-0000-0000-00003B110000}"/>
    <cellStyle name="Input 2 3 3 2 6" xfId="4172" xr:uid="{00000000-0005-0000-0000-00003C110000}"/>
    <cellStyle name="Input 2 3 3 3" xfId="4173" xr:uid="{00000000-0005-0000-0000-00003D110000}"/>
    <cellStyle name="Input 2 3 3 3 2" xfId="4174" xr:uid="{00000000-0005-0000-0000-00003E110000}"/>
    <cellStyle name="Input 2 3 3 4" xfId="4175" xr:uid="{00000000-0005-0000-0000-00003F110000}"/>
    <cellStyle name="Input 2 3 3 5" xfId="4176" xr:uid="{00000000-0005-0000-0000-000040110000}"/>
    <cellStyle name="Input 2 3 3 6" xfId="4177" xr:uid="{00000000-0005-0000-0000-000041110000}"/>
    <cellStyle name="Input 2 3 3 7" xfId="4178" xr:uid="{00000000-0005-0000-0000-000042110000}"/>
    <cellStyle name="Input 2 3 4" xfId="4179" xr:uid="{00000000-0005-0000-0000-000043110000}"/>
    <cellStyle name="Input 2 3 4 2" xfId="4180" xr:uid="{00000000-0005-0000-0000-000044110000}"/>
    <cellStyle name="Input 2 3 4 2 2" xfId="4181" xr:uid="{00000000-0005-0000-0000-000045110000}"/>
    <cellStyle name="Input 2 3 4 2 3" xfId="4182" xr:uid="{00000000-0005-0000-0000-000046110000}"/>
    <cellStyle name="Input 2 3 4 2 4" xfId="4183" xr:uid="{00000000-0005-0000-0000-000047110000}"/>
    <cellStyle name="Input 2 3 4 2 5" xfId="4184" xr:uid="{00000000-0005-0000-0000-000048110000}"/>
    <cellStyle name="Input 2 3 4 2 6" xfId="4185" xr:uid="{00000000-0005-0000-0000-000049110000}"/>
    <cellStyle name="Input 2 3 4 3" xfId="4186" xr:uid="{00000000-0005-0000-0000-00004A110000}"/>
    <cellStyle name="Input 2 3 4 3 2" xfId="4187" xr:uid="{00000000-0005-0000-0000-00004B110000}"/>
    <cellStyle name="Input 2 3 4 4" xfId="4188" xr:uid="{00000000-0005-0000-0000-00004C110000}"/>
    <cellStyle name="Input 2 3 4 5" xfId="4189" xr:uid="{00000000-0005-0000-0000-00004D110000}"/>
    <cellStyle name="Input 2 3 4 6" xfId="4190" xr:uid="{00000000-0005-0000-0000-00004E110000}"/>
    <cellStyle name="Input 2 3 4 7" xfId="4191" xr:uid="{00000000-0005-0000-0000-00004F110000}"/>
    <cellStyle name="Input 2 3 5" xfId="4192" xr:uid="{00000000-0005-0000-0000-000050110000}"/>
    <cellStyle name="Input 2 3 5 2" xfId="4193" xr:uid="{00000000-0005-0000-0000-000051110000}"/>
    <cellStyle name="Input 2 3 5 2 2" xfId="4194" xr:uid="{00000000-0005-0000-0000-000052110000}"/>
    <cellStyle name="Input 2 3 5 2 3" xfId="4195" xr:uid="{00000000-0005-0000-0000-000053110000}"/>
    <cellStyle name="Input 2 3 5 2 4" xfId="4196" xr:uid="{00000000-0005-0000-0000-000054110000}"/>
    <cellStyle name="Input 2 3 5 2 5" xfId="4197" xr:uid="{00000000-0005-0000-0000-000055110000}"/>
    <cellStyle name="Input 2 3 5 2 6" xfId="4198" xr:uid="{00000000-0005-0000-0000-000056110000}"/>
    <cellStyle name="Input 2 3 5 3" xfId="4199" xr:uid="{00000000-0005-0000-0000-000057110000}"/>
    <cellStyle name="Input 2 3 5 3 2" xfId="4200" xr:uid="{00000000-0005-0000-0000-000058110000}"/>
    <cellStyle name="Input 2 3 5 4" xfId="4201" xr:uid="{00000000-0005-0000-0000-000059110000}"/>
    <cellStyle name="Input 2 3 5 5" xfId="4202" xr:uid="{00000000-0005-0000-0000-00005A110000}"/>
    <cellStyle name="Input 2 3 5 6" xfId="4203" xr:uid="{00000000-0005-0000-0000-00005B110000}"/>
    <cellStyle name="Input 2 3 5 7" xfId="4204" xr:uid="{00000000-0005-0000-0000-00005C110000}"/>
    <cellStyle name="Input 2 3 6" xfId="4205" xr:uid="{00000000-0005-0000-0000-00005D110000}"/>
    <cellStyle name="Input 2 3 6 2" xfId="4206" xr:uid="{00000000-0005-0000-0000-00005E110000}"/>
    <cellStyle name="Input 2 3 6 2 2" xfId="4207" xr:uid="{00000000-0005-0000-0000-00005F110000}"/>
    <cellStyle name="Input 2 3 6 2 3" xfId="4208" xr:uid="{00000000-0005-0000-0000-000060110000}"/>
    <cellStyle name="Input 2 3 6 2 4" xfId="4209" xr:uid="{00000000-0005-0000-0000-000061110000}"/>
    <cellStyle name="Input 2 3 6 2 5" xfId="4210" xr:uid="{00000000-0005-0000-0000-000062110000}"/>
    <cellStyle name="Input 2 3 6 2 6" xfId="4211" xr:uid="{00000000-0005-0000-0000-000063110000}"/>
    <cellStyle name="Input 2 3 6 3" xfId="4212" xr:uid="{00000000-0005-0000-0000-000064110000}"/>
    <cellStyle name="Input 2 3 6 3 2" xfId="4213" xr:uid="{00000000-0005-0000-0000-000065110000}"/>
    <cellStyle name="Input 2 3 6 4" xfId="4214" xr:uid="{00000000-0005-0000-0000-000066110000}"/>
    <cellStyle name="Input 2 3 6 5" xfId="4215" xr:uid="{00000000-0005-0000-0000-000067110000}"/>
    <cellStyle name="Input 2 3 6 6" xfId="4216" xr:uid="{00000000-0005-0000-0000-000068110000}"/>
    <cellStyle name="Input 2 3 6 7" xfId="4217" xr:uid="{00000000-0005-0000-0000-000069110000}"/>
    <cellStyle name="Input 2 3 7" xfId="4218" xr:uid="{00000000-0005-0000-0000-00006A110000}"/>
    <cellStyle name="Input 2 3 7 2" xfId="4219" xr:uid="{00000000-0005-0000-0000-00006B110000}"/>
    <cellStyle name="Input 2 3 7 2 2" xfId="4220" xr:uid="{00000000-0005-0000-0000-00006C110000}"/>
    <cellStyle name="Input 2 3 7 2 3" xfId="4221" xr:uid="{00000000-0005-0000-0000-00006D110000}"/>
    <cellStyle name="Input 2 3 7 2 4" xfId="4222" xr:uid="{00000000-0005-0000-0000-00006E110000}"/>
    <cellStyle name="Input 2 3 7 2 5" xfId="4223" xr:uid="{00000000-0005-0000-0000-00006F110000}"/>
    <cellStyle name="Input 2 3 7 2 6" xfId="4224" xr:uid="{00000000-0005-0000-0000-000070110000}"/>
    <cellStyle name="Input 2 3 7 3" xfId="4225" xr:uid="{00000000-0005-0000-0000-000071110000}"/>
    <cellStyle name="Input 2 3 7 3 2" xfId="4226" xr:uid="{00000000-0005-0000-0000-000072110000}"/>
    <cellStyle name="Input 2 3 7 4" xfId="4227" xr:uid="{00000000-0005-0000-0000-000073110000}"/>
    <cellStyle name="Input 2 3 7 5" xfId="4228" xr:uid="{00000000-0005-0000-0000-000074110000}"/>
    <cellStyle name="Input 2 3 7 6" xfId="4229" xr:uid="{00000000-0005-0000-0000-000075110000}"/>
    <cellStyle name="Input 2 3 7 7" xfId="4230" xr:uid="{00000000-0005-0000-0000-000076110000}"/>
    <cellStyle name="Input 2 3 8" xfId="4231" xr:uid="{00000000-0005-0000-0000-000077110000}"/>
    <cellStyle name="Input 2 3 8 2" xfId="4232" xr:uid="{00000000-0005-0000-0000-000078110000}"/>
    <cellStyle name="Input 2 3 8 2 2" xfId="4233" xr:uid="{00000000-0005-0000-0000-000079110000}"/>
    <cellStyle name="Input 2 3 8 2 3" xfId="4234" xr:uid="{00000000-0005-0000-0000-00007A110000}"/>
    <cellStyle name="Input 2 3 8 2 4" xfId="4235" xr:uid="{00000000-0005-0000-0000-00007B110000}"/>
    <cellStyle name="Input 2 3 8 2 5" xfId="4236" xr:uid="{00000000-0005-0000-0000-00007C110000}"/>
    <cellStyle name="Input 2 3 8 2 6" xfId="4237" xr:uid="{00000000-0005-0000-0000-00007D110000}"/>
    <cellStyle name="Input 2 3 8 3" xfId="4238" xr:uid="{00000000-0005-0000-0000-00007E110000}"/>
    <cellStyle name="Input 2 3 8 3 2" xfId="4239" xr:uid="{00000000-0005-0000-0000-00007F110000}"/>
    <cellStyle name="Input 2 3 8 4" xfId="4240" xr:uid="{00000000-0005-0000-0000-000080110000}"/>
    <cellStyle name="Input 2 3 8 5" xfId="4241" xr:uid="{00000000-0005-0000-0000-000081110000}"/>
    <cellStyle name="Input 2 3 8 6" xfId="4242" xr:uid="{00000000-0005-0000-0000-000082110000}"/>
    <cellStyle name="Input 2 3 8 7" xfId="4243" xr:uid="{00000000-0005-0000-0000-000083110000}"/>
    <cellStyle name="Input 2 3 9" xfId="4244" xr:uid="{00000000-0005-0000-0000-000084110000}"/>
    <cellStyle name="Input 2 3 9 2" xfId="4245" xr:uid="{00000000-0005-0000-0000-000085110000}"/>
    <cellStyle name="Input 2 3 9 3" xfId="4246" xr:uid="{00000000-0005-0000-0000-000086110000}"/>
    <cellStyle name="Input 2 3 9 4" xfId="4247" xr:uid="{00000000-0005-0000-0000-000087110000}"/>
    <cellStyle name="Input 2 3 9 5" xfId="4248" xr:uid="{00000000-0005-0000-0000-000088110000}"/>
    <cellStyle name="Input 2 3 9 6" xfId="4249" xr:uid="{00000000-0005-0000-0000-000089110000}"/>
    <cellStyle name="Input 2 3_Subsidy" xfId="4250" xr:uid="{00000000-0005-0000-0000-00008A110000}"/>
    <cellStyle name="Input 2 4" xfId="4251" xr:uid="{00000000-0005-0000-0000-00008B110000}"/>
    <cellStyle name="Input 2 4 10" xfId="4252" xr:uid="{00000000-0005-0000-0000-00008C110000}"/>
    <cellStyle name="Input 2 4 10 2" xfId="4253" xr:uid="{00000000-0005-0000-0000-00008D110000}"/>
    <cellStyle name="Input 2 4 11" xfId="4254" xr:uid="{00000000-0005-0000-0000-00008E110000}"/>
    <cellStyle name="Input 2 4 12" xfId="4255" xr:uid="{00000000-0005-0000-0000-00008F110000}"/>
    <cellStyle name="Input 2 4 13" xfId="4256" xr:uid="{00000000-0005-0000-0000-000090110000}"/>
    <cellStyle name="Input 2 4 14" xfId="4257" xr:uid="{00000000-0005-0000-0000-000091110000}"/>
    <cellStyle name="Input 2 4 2" xfId="4258" xr:uid="{00000000-0005-0000-0000-000092110000}"/>
    <cellStyle name="Input 2 4 2 2" xfId="4259" xr:uid="{00000000-0005-0000-0000-000093110000}"/>
    <cellStyle name="Input 2 4 2 2 2" xfId="4260" xr:uid="{00000000-0005-0000-0000-000094110000}"/>
    <cellStyle name="Input 2 4 2 2 2 2" xfId="4261" xr:uid="{00000000-0005-0000-0000-000095110000}"/>
    <cellStyle name="Input 2 4 2 2 2 3" xfId="4262" xr:uid="{00000000-0005-0000-0000-000096110000}"/>
    <cellStyle name="Input 2 4 2 2 2 4" xfId="4263" xr:uid="{00000000-0005-0000-0000-000097110000}"/>
    <cellStyle name="Input 2 4 2 2 2 5" xfId="4264" xr:uid="{00000000-0005-0000-0000-000098110000}"/>
    <cellStyle name="Input 2 4 2 2 2 6" xfId="4265" xr:uid="{00000000-0005-0000-0000-000099110000}"/>
    <cellStyle name="Input 2 4 2 2 3" xfId="4266" xr:uid="{00000000-0005-0000-0000-00009A110000}"/>
    <cellStyle name="Input 2 4 2 2 3 2" xfId="4267" xr:uid="{00000000-0005-0000-0000-00009B110000}"/>
    <cellStyle name="Input 2 4 2 2 4" xfId="4268" xr:uid="{00000000-0005-0000-0000-00009C110000}"/>
    <cellStyle name="Input 2 4 2 2 5" xfId="4269" xr:uid="{00000000-0005-0000-0000-00009D110000}"/>
    <cellStyle name="Input 2 4 2 2 6" xfId="4270" xr:uid="{00000000-0005-0000-0000-00009E110000}"/>
    <cellStyle name="Input 2 4 2 2 7" xfId="4271" xr:uid="{00000000-0005-0000-0000-00009F110000}"/>
    <cellStyle name="Input 2 4 2 3" xfId="4272" xr:uid="{00000000-0005-0000-0000-0000A0110000}"/>
    <cellStyle name="Input 2 4 2 3 2" xfId="4273" xr:uid="{00000000-0005-0000-0000-0000A1110000}"/>
    <cellStyle name="Input 2 4 2 3 3" xfId="4274" xr:uid="{00000000-0005-0000-0000-0000A2110000}"/>
    <cellStyle name="Input 2 4 2 3 4" xfId="4275" xr:uid="{00000000-0005-0000-0000-0000A3110000}"/>
    <cellStyle name="Input 2 4 2 3 5" xfId="4276" xr:uid="{00000000-0005-0000-0000-0000A4110000}"/>
    <cellStyle name="Input 2 4 2 3 6" xfId="4277" xr:uid="{00000000-0005-0000-0000-0000A5110000}"/>
    <cellStyle name="Input 2 4 2 4" xfId="4278" xr:uid="{00000000-0005-0000-0000-0000A6110000}"/>
    <cellStyle name="Input 2 4 2 4 2" xfId="4279" xr:uid="{00000000-0005-0000-0000-0000A7110000}"/>
    <cellStyle name="Input 2 4 2 5" xfId="4280" xr:uid="{00000000-0005-0000-0000-0000A8110000}"/>
    <cellStyle name="Input 2 4 2 6" xfId="4281" xr:uid="{00000000-0005-0000-0000-0000A9110000}"/>
    <cellStyle name="Input 2 4 2 7" xfId="4282" xr:uid="{00000000-0005-0000-0000-0000AA110000}"/>
    <cellStyle name="Input 2 4 2 8" xfId="4283" xr:uid="{00000000-0005-0000-0000-0000AB110000}"/>
    <cellStyle name="Input 2 4 2_Subsidy" xfId="4284" xr:uid="{00000000-0005-0000-0000-0000AC110000}"/>
    <cellStyle name="Input 2 4 3" xfId="4285" xr:uid="{00000000-0005-0000-0000-0000AD110000}"/>
    <cellStyle name="Input 2 4 3 2" xfId="4286" xr:uid="{00000000-0005-0000-0000-0000AE110000}"/>
    <cellStyle name="Input 2 4 3 2 2" xfId="4287" xr:uid="{00000000-0005-0000-0000-0000AF110000}"/>
    <cellStyle name="Input 2 4 3 2 3" xfId="4288" xr:uid="{00000000-0005-0000-0000-0000B0110000}"/>
    <cellStyle name="Input 2 4 3 2 4" xfId="4289" xr:uid="{00000000-0005-0000-0000-0000B1110000}"/>
    <cellStyle name="Input 2 4 3 2 5" xfId="4290" xr:uid="{00000000-0005-0000-0000-0000B2110000}"/>
    <cellStyle name="Input 2 4 3 2 6" xfId="4291" xr:uid="{00000000-0005-0000-0000-0000B3110000}"/>
    <cellStyle name="Input 2 4 3 3" xfId="4292" xr:uid="{00000000-0005-0000-0000-0000B4110000}"/>
    <cellStyle name="Input 2 4 3 3 2" xfId="4293" xr:uid="{00000000-0005-0000-0000-0000B5110000}"/>
    <cellStyle name="Input 2 4 3 4" xfId="4294" xr:uid="{00000000-0005-0000-0000-0000B6110000}"/>
    <cellStyle name="Input 2 4 3 5" xfId="4295" xr:uid="{00000000-0005-0000-0000-0000B7110000}"/>
    <cellStyle name="Input 2 4 3 6" xfId="4296" xr:uid="{00000000-0005-0000-0000-0000B8110000}"/>
    <cellStyle name="Input 2 4 3 7" xfId="4297" xr:uid="{00000000-0005-0000-0000-0000B9110000}"/>
    <cellStyle name="Input 2 4 4" xfId="4298" xr:uid="{00000000-0005-0000-0000-0000BA110000}"/>
    <cellStyle name="Input 2 4 4 2" xfId="4299" xr:uid="{00000000-0005-0000-0000-0000BB110000}"/>
    <cellStyle name="Input 2 4 4 2 2" xfId="4300" xr:uid="{00000000-0005-0000-0000-0000BC110000}"/>
    <cellStyle name="Input 2 4 4 2 3" xfId="4301" xr:uid="{00000000-0005-0000-0000-0000BD110000}"/>
    <cellStyle name="Input 2 4 4 2 4" xfId="4302" xr:uid="{00000000-0005-0000-0000-0000BE110000}"/>
    <cellStyle name="Input 2 4 4 2 5" xfId="4303" xr:uid="{00000000-0005-0000-0000-0000BF110000}"/>
    <cellStyle name="Input 2 4 4 2 6" xfId="4304" xr:uid="{00000000-0005-0000-0000-0000C0110000}"/>
    <cellStyle name="Input 2 4 4 3" xfId="4305" xr:uid="{00000000-0005-0000-0000-0000C1110000}"/>
    <cellStyle name="Input 2 4 4 3 2" xfId="4306" xr:uid="{00000000-0005-0000-0000-0000C2110000}"/>
    <cellStyle name="Input 2 4 4 4" xfId="4307" xr:uid="{00000000-0005-0000-0000-0000C3110000}"/>
    <cellStyle name="Input 2 4 4 5" xfId="4308" xr:uid="{00000000-0005-0000-0000-0000C4110000}"/>
    <cellStyle name="Input 2 4 4 6" xfId="4309" xr:uid="{00000000-0005-0000-0000-0000C5110000}"/>
    <cellStyle name="Input 2 4 4 7" xfId="4310" xr:uid="{00000000-0005-0000-0000-0000C6110000}"/>
    <cellStyle name="Input 2 4 5" xfId="4311" xr:uid="{00000000-0005-0000-0000-0000C7110000}"/>
    <cellStyle name="Input 2 4 5 2" xfId="4312" xr:uid="{00000000-0005-0000-0000-0000C8110000}"/>
    <cellStyle name="Input 2 4 5 2 2" xfId="4313" xr:uid="{00000000-0005-0000-0000-0000C9110000}"/>
    <cellStyle name="Input 2 4 5 2 3" xfId="4314" xr:uid="{00000000-0005-0000-0000-0000CA110000}"/>
    <cellStyle name="Input 2 4 5 2 4" xfId="4315" xr:uid="{00000000-0005-0000-0000-0000CB110000}"/>
    <cellStyle name="Input 2 4 5 2 5" xfId="4316" xr:uid="{00000000-0005-0000-0000-0000CC110000}"/>
    <cellStyle name="Input 2 4 5 2 6" xfId="4317" xr:uid="{00000000-0005-0000-0000-0000CD110000}"/>
    <cellStyle name="Input 2 4 5 3" xfId="4318" xr:uid="{00000000-0005-0000-0000-0000CE110000}"/>
    <cellStyle name="Input 2 4 5 3 2" xfId="4319" xr:uid="{00000000-0005-0000-0000-0000CF110000}"/>
    <cellStyle name="Input 2 4 5 4" xfId="4320" xr:uid="{00000000-0005-0000-0000-0000D0110000}"/>
    <cellStyle name="Input 2 4 5 5" xfId="4321" xr:uid="{00000000-0005-0000-0000-0000D1110000}"/>
    <cellStyle name="Input 2 4 5 6" xfId="4322" xr:uid="{00000000-0005-0000-0000-0000D2110000}"/>
    <cellStyle name="Input 2 4 5 7" xfId="4323" xr:uid="{00000000-0005-0000-0000-0000D3110000}"/>
    <cellStyle name="Input 2 4 6" xfId="4324" xr:uid="{00000000-0005-0000-0000-0000D4110000}"/>
    <cellStyle name="Input 2 4 6 2" xfId="4325" xr:uid="{00000000-0005-0000-0000-0000D5110000}"/>
    <cellStyle name="Input 2 4 6 2 2" xfId="4326" xr:uid="{00000000-0005-0000-0000-0000D6110000}"/>
    <cellStyle name="Input 2 4 6 2 3" xfId="4327" xr:uid="{00000000-0005-0000-0000-0000D7110000}"/>
    <cellStyle name="Input 2 4 6 2 4" xfId="4328" xr:uid="{00000000-0005-0000-0000-0000D8110000}"/>
    <cellStyle name="Input 2 4 6 2 5" xfId="4329" xr:uid="{00000000-0005-0000-0000-0000D9110000}"/>
    <cellStyle name="Input 2 4 6 2 6" xfId="4330" xr:uid="{00000000-0005-0000-0000-0000DA110000}"/>
    <cellStyle name="Input 2 4 6 3" xfId="4331" xr:uid="{00000000-0005-0000-0000-0000DB110000}"/>
    <cellStyle name="Input 2 4 6 3 2" xfId="4332" xr:uid="{00000000-0005-0000-0000-0000DC110000}"/>
    <cellStyle name="Input 2 4 6 4" xfId="4333" xr:uid="{00000000-0005-0000-0000-0000DD110000}"/>
    <cellStyle name="Input 2 4 6 5" xfId="4334" xr:uid="{00000000-0005-0000-0000-0000DE110000}"/>
    <cellStyle name="Input 2 4 6 6" xfId="4335" xr:uid="{00000000-0005-0000-0000-0000DF110000}"/>
    <cellStyle name="Input 2 4 6 7" xfId="4336" xr:uid="{00000000-0005-0000-0000-0000E0110000}"/>
    <cellStyle name="Input 2 4 7" xfId="4337" xr:uid="{00000000-0005-0000-0000-0000E1110000}"/>
    <cellStyle name="Input 2 4 7 2" xfId="4338" xr:uid="{00000000-0005-0000-0000-0000E2110000}"/>
    <cellStyle name="Input 2 4 7 2 2" xfId="4339" xr:uid="{00000000-0005-0000-0000-0000E3110000}"/>
    <cellStyle name="Input 2 4 7 2 3" xfId="4340" xr:uid="{00000000-0005-0000-0000-0000E4110000}"/>
    <cellStyle name="Input 2 4 7 2 4" xfId="4341" xr:uid="{00000000-0005-0000-0000-0000E5110000}"/>
    <cellStyle name="Input 2 4 7 2 5" xfId="4342" xr:uid="{00000000-0005-0000-0000-0000E6110000}"/>
    <cellStyle name="Input 2 4 7 2 6" xfId="4343" xr:uid="{00000000-0005-0000-0000-0000E7110000}"/>
    <cellStyle name="Input 2 4 7 3" xfId="4344" xr:uid="{00000000-0005-0000-0000-0000E8110000}"/>
    <cellStyle name="Input 2 4 7 3 2" xfId="4345" xr:uid="{00000000-0005-0000-0000-0000E9110000}"/>
    <cellStyle name="Input 2 4 7 4" xfId="4346" xr:uid="{00000000-0005-0000-0000-0000EA110000}"/>
    <cellStyle name="Input 2 4 7 5" xfId="4347" xr:uid="{00000000-0005-0000-0000-0000EB110000}"/>
    <cellStyle name="Input 2 4 7 6" xfId="4348" xr:uid="{00000000-0005-0000-0000-0000EC110000}"/>
    <cellStyle name="Input 2 4 7 7" xfId="4349" xr:uid="{00000000-0005-0000-0000-0000ED110000}"/>
    <cellStyle name="Input 2 4 8" xfId="4350" xr:uid="{00000000-0005-0000-0000-0000EE110000}"/>
    <cellStyle name="Input 2 4 8 2" xfId="4351" xr:uid="{00000000-0005-0000-0000-0000EF110000}"/>
    <cellStyle name="Input 2 4 8 2 2" xfId="4352" xr:uid="{00000000-0005-0000-0000-0000F0110000}"/>
    <cellStyle name="Input 2 4 8 2 3" xfId="4353" xr:uid="{00000000-0005-0000-0000-0000F1110000}"/>
    <cellStyle name="Input 2 4 8 2 4" xfId="4354" xr:uid="{00000000-0005-0000-0000-0000F2110000}"/>
    <cellStyle name="Input 2 4 8 2 5" xfId="4355" xr:uid="{00000000-0005-0000-0000-0000F3110000}"/>
    <cellStyle name="Input 2 4 8 2 6" xfId="4356" xr:uid="{00000000-0005-0000-0000-0000F4110000}"/>
    <cellStyle name="Input 2 4 8 3" xfId="4357" xr:uid="{00000000-0005-0000-0000-0000F5110000}"/>
    <cellStyle name="Input 2 4 8 3 2" xfId="4358" xr:uid="{00000000-0005-0000-0000-0000F6110000}"/>
    <cellStyle name="Input 2 4 8 4" xfId="4359" xr:uid="{00000000-0005-0000-0000-0000F7110000}"/>
    <cellStyle name="Input 2 4 8 5" xfId="4360" xr:uid="{00000000-0005-0000-0000-0000F8110000}"/>
    <cellStyle name="Input 2 4 8 6" xfId="4361" xr:uid="{00000000-0005-0000-0000-0000F9110000}"/>
    <cellStyle name="Input 2 4 8 7" xfId="4362" xr:uid="{00000000-0005-0000-0000-0000FA110000}"/>
    <cellStyle name="Input 2 4 9" xfId="4363" xr:uid="{00000000-0005-0000-0000-0000FB110000}"/>
    <cellStyle name="Input 2 4 9 2" xfId="4364" xr:uid="{00000000-0005-0000-0000-0000FC110000}"/>
    <cellStyle name="Input 2 4 9 3" xfId="4365" xr:uid="{00000000-0005-0000-0000-0000FD110000}"/>
    <cellStyle name="Input 2 4 9 4" xfId="4366" xr:uid="{00000000-0005-0000-0000-0000FE110000}"/>
    <cellStyle name="Input 2 4 9 5" xfId="4367" xr:uid="{00000000-0005-0000-0000-0000FF110000}"/>
    <cellStyle name="Input 2 4 9 6" xfId="4368" xr:uid="{00000000-0005-0000-0000-000000120000}"/>
    <cellStyle name="Input 2 4_Subsidy" xfId="4369" xr:uid="{00000000-0005-0000-0000-000001120000}"/>
    <cellStyle name="Input 2 5" xfId="4370" xr:uid="{00000000-0005-0000-0000-000002120000}"/>
    <cellStyle name="Input 2 5 10" xfId="4371" xr:uid="{00000000-0005-0000-0000-000003120000}"/>
    <cellStyle name="Input 2 5 10 2" xfId="4372" xr:uid="{00000000-0005-0000-0000-000004120000}"/>
    <cellStyle name="Input 2 5 11" xfId="4373" xr:uid="{00000000-0005-0000-0000-000005120000}"/>
    <cellStyle name="Input 2 5 12" xfId="4374" xr:uid="{00000000-0005-0000-0000-000006120000}"/>
    <cellStyle name="Input 2 5 13" xfId="4375" xr:uid="{00000000-0005-0000-0000-000007120000}"/>
    <cellStyle name="Input 2 5 14" xfId="4376" xr:uid="{00000000-0005-0000-0000-000008120000}"/>
    <cellStyle name="Input 2 5 2" xfId="4377" xr:uid="{00000000-0005-0000-0000-000009120000}"/>
    <cellStyle name="Input 2 5 2 2" xfId="4378" xr:uid="{00000000-0005-0000-0000-00000A120000}"/>
    <cellStyle name="Input 2 5 2 2 2" xfId="4379" xr:uid="{00000000-0005-0000-0000-00000B120000}"/>
    <cellStyle name="Input 2 5 2 2 2 2" xfId="4380" xr:uid="{00000000-0005-0000-0000-00000C120000}"/>
    <cellStyle name="Input 2 5 2 2 2 3" xfId="4381" xr:uid="{00000000-0005-0000-0000-00000D120000}"/>
    <cellStyle name="Input 2 5 2 2 2 4" xfId="4382" xr:uid="{00000000-0005-0000-0000-00000E120000}"/>
    <cellStyle name="Input 2 5 2 2 2 5" xfId="4383" xr:uid="{00000000-0005-0000-0000-00000F120000}"/>
    <cellStyle name="Input 2 5 2 2 2 6" xfId="4384" xr:uid="{00000000-0005-0000-0000-000010120000}"/>
    <cellStyle name="Input 2 5 2 2 3" xfId="4385" xr:uid="{00000000-0005-0000-0000-000011120000}"/>
    <cellStyle name="Input 2 5 2 2 3 2" xfId="4386" xr:uid="{00000000-0005-0000-0000-000012120000}"/>
    <cellStyle name="Input 2 5 2 2 4" xfId="4387" xr:uid="{00000000-0005-0000-0000-000013120000}"/>
    <cellStyle name="Input 2 5 2 2 5" xfId="4388" xr:uid="{00000000-0005-0000-0000-000014120000}"/>
    <cellStyle name="Input 2 5 2 2 6" xfId="4389" xr:uid="{00000000-0005-0000-0000-000015120000}"/>
    <cellStyle name="Input 2 5 2 2 7" xfId="4390" xr:uid="{00000000-0005-0000-0000-000016120000}"/>
    <cellStyle name="Input 2 5 2 3" xfId="4391" xr:uid="{00000000-0005-0000-0000-000017120000}"/>
    <cellStyle name="Input 2 5 2 3 2" xfId="4392" xr:uid="{00000000-0005-0000-0000-000018120000}"/>
    <cellStyle name="Input 2 5 2 3 3" xfId="4393" xr:uid="{00000000-0005-0000-0000-000019120000}"/>
    <cellStyle name="Input 2 5 2 3 4" xfId="4394" xr:uid="{00000000-0005-0000-0000-00001A120000}"/>
    <cellStyle name="Input 2 5 2 3 5" xfId="4395" xr:uid="{00000000-0005-0000-0000-00001B120000}"/>
    <cellStyle name="Input 2 5 2 3 6" xfId="4396" xr:uid="{00000000-0005-0000-0000-00001C120000}"/>
    <cellStyle name="Input 2 5 2 4" xfId="4397" xr:uid="{00000000-0005-0000-0000-00001D120000}"/>
    <cellStyle name="Input 2 5 2 4 2" xfId="4398" xr:uid="{00000000-0005-0000-0000-00001E120000}"/>
    <cellStyle name="Input 2 5 2 5" xfId="4399" xr:uid="{00000000-0005-0000-0000-00001F120000}"/>
    <cellStyle name="Input 2 5 2 6" xfId="4400" xr:uid="{00000000-0005-0000-0000-000020120000}"/>
    <cellStyle name="Input 2 5 2 7" xfId="4401" xr:uid="{00000000-0005-0000-0000-000021120000}"/>
    <cellStyle name="Input 2 5 2 8" xfId="4402" xr:uid="{00000000-0005-0000-0000-000022120000}"/>
    <cellStyle name="Input 2 5 2_Subsidy" xfId="4403" xr:uid="{00000000-0005-0000-0000-000023120000}"/>
    <cellStyle name="Input 2 5 3" xfId="4404" xr:uid="{00000000-0005-0000-0000-000024120000}"/>
    <cellStyle name="Input 2 5 3 2" xfId="4405" xr:uid="{00000000-0005-0000-0000-000025120000}"/>
    <cellStyle name="Input 2 5 3 2 2" xfId="4406" xr:uid="{00000000-0005-0000-0000-000026120000}"/>
    <cellStyle name="Input 2 5 3 2 3" xfId="4407" xr:uid="{00000000-0005-0000-0000-000027120000}"/>
    <cellStyle name="Input 2 5 3 2 4" xfId="4408" xr:uid="{00000000-0005-0000-0000-000028120000}"/>
    <cellStyle name="Input 2 5 3 2 5" xfId="4409" xr:uid="{00000000-0005-0000-0000-000029120000}"/>
    <cellStyle name="Input 2 5 3 2 6" xfId="4410" xr:uid="{00000000-0005-0000-0000-00002A120000}"/>
    <cellStyle name="Input 2 5 3 3" xfId="4411" xr:uid="{00000000-0005-0000-0000-00002B120000}"/>
    <cellStyle name="Input 2 5 3 3 2" xfId="4412" xr:uid="{00000000-0005-0000-0000-00002C120000}"/>
    <cellStyle name="Input 2 5 3 4" xfId="4413" xr:uid="{00000000-0005-0000-0000-00002D120000}"/>
    <cellStyle name="Input 2 5 3 5" xfId="4414" xr:uid="{00000000-0005-0000-0000-00002E120000}"/>
    <cellStyle name="Input 2 5 3 6" xfId="4415" xr:uid="{00000000-0005-0000-0000-00002F120000}"/>
    <cellStyle name="Input 2 5 3 7" xfId="4416" xr:uid="{00000000-0005-0000-0000-000030120000}"/>
    <cellStyle name="Input 2 5 4" xfId="4417" xr:uid="{00000000-0005-0000-0000-000031120000}"/>
    <cellStyle name="Input 2 5 4 2" xfId="4418" xr:uid="{00000000-0005-0000-0000-000032120000}"/>
    <cellStyle name="Input 2 5 4 2 2" xfId="4419" xr:uid="{00000000-0005-0000-0000-000033120000}"/>
    <cellStyle name="Input 2 5 4 2 3" xfId="4420" xr:uid="{00000000-0005-0000-0000-000034120000}"/>
    <cellStyle name="Input 2 5 4 2 4" xfId="4421" xr:uid="{00000000-0005-0000-0000-000035120000}"/>
    <cellStyle name="Input 2 5 4 2 5" xfId="4422" xr:uid="{00000000-0005-0000-0000-000036120000}"/>
    <cellStyle name="Input 2 5 4 2 6" xfId="4423" xr:uid="{00000000-0005-0000-0000-000037120000}"/>
    <cellStyle name="Input 2 5 4 3" xfId="4424" xr:uid="{00000000-0005-0000-0000-000038120000}"/>
    <cellStyle name="Input 2 5 4 3 2" xfId="4425" xr:uid="{00000000-0005-0000-0000-000039120000}"/>
    <cellStyle name="Input 2 5 4 4" xfId="4426" xr:uid="{00000000-0005-0000-0000-00003A120000}"/>
    <cellStyle name="Input 2 5 4 5" xfId="4427" xr:uid="{00000000-0005-0000-0000-00003B120000}"/>
    <cellStyle name="Input 2 5 4 6" xfId="4428" xr:uid="{00000000-0005-0000-0000-00003C120000}"/>
    <cellStyle name="Input 2 5 4 7" xfId="4429" xr:uid="{00000000-0005-0000-0000-00003D120000}"/>
    <cellStyle name="Input 2 5 5" xfId="4430" xr:uid="{00000000-0005-0000-0000-00003E120000}"/>
    <cellStyle name="Input 2 5 5 2" xfId="4431" xr:uid="{00000000-0005-0000-0000-00003F120000}"/>
    <cellStyle name="Input 2 5 5 2 2" xfId="4432" xr:uid="{00000000-0005-0000-0000-000040120000}"/>
    <cellStyle name="Input 2 5 5 2 3" xfId="4433" xr:uid="{00000000-0005-0000-0000-000041120000}"/>
    <cellStyle name="Input 2 5 5 2 4" xfId="4434" xr:uid="{00000000-0005-0000-0000-000042120000}"/>
    <cellStyle name="Input 2 5 5 2 5" xfId="4435" xr:uid="{00000000-0005-0000-0000-000043120000}"/>
    <cellStyle name="Input 2 5 5 2 6" xfId="4436" xr:uid="{00000000-0005-0000-0000-000044120000}"/>
    <cellStyle name="Input 2 5 5 3" xfId="4437" xr:uid="{00000000-0005-0000-0000-000045120000}"/>
    <cellStyle name="Input 2 5 5 3 2" xfId="4438" xr:uid="{00000000-0005-0000-0000-000046120000}"/>
    <cellStyle name="Input 2 5 5 4" xfId="4439" xr:uid="{00000000-0005-0000-0000-000047120000}"/>
    <cellStyle name="Input 2 5 5 5" xfId="4440" xr:uid="{00000000-0005-0000-0000-000048120000}"/>
    <cellStyle name="Input 2 5 5 6" xfId="4441" xr:uid="{00000000-0005-0000-0000-000049120000}"/>
    <cellStyle name="Input 2 5 5 7" xfId="4442" xr:uid="{00000000-0005-0000-0000-00004A120000}"/>
    <cellStyle name="Input 2 5 6" xfId="4443" xr:uid="{00000000-0005-0000-0000-00004B120000}"/>
    <cellStyle name="Input 2 5 6 2" xfId="4444" xr:uid="{00000000-0005-0000-0000-00004C120000}"/>
    <cellStyle name="Input 2 5 6 2 2" xfId="4445" xr:uid="{00000000-0005-0000-0000-00004D120000}"/>
    <cellStyle name="Input 2 5 6 2 3" xfId="4446" xr:uid="{00000000-0005-0000-0000-00004E120000}"/>
    <cellStyle name="Input 2 5 6 2 4" xfId="4447" xr:uid="{00000000-0005-0000-0000-00004F120000}"/>
    <cellStyle name="Input 2 5 6 2 5" xfId="4448" xr:uid="{00000000-0005-0000-0000-000050120000}"/>
    <cellStyle name="Input 2 5 6 2 6" xfId="4449" xr:uid="{00000000-0005-0000-0000-000051120000}"/>
    <cellStyle name="Input 2 5 6 3" xfId="4450" xr:uid="{00000000-0005-0000-0000-000052120000}"/>
    <cellStyle name="Input 2 5 6 3 2" xfId="4451" xr:uid="{00000000-0005-0000-0000-000053120000}"/>
    <cellStyle name="Input 2 5 6 4" xfId="4452" xr:uid="{00000000-0005-0000-0000-000054120000}"/>
    <cellStyle name="Input 2 5 6 5" xfId="4453" xr:uid="{00000000-0005-0000-0000-000055120000}"/>
    <cellStyle name="Input 2 5 6 6" xfId="4454" xr:uid="{00000000-0005-0000-0000-000056120000}"/>
    <cellStyle name="Input 2 5 6 7" xfId="4455" xr:uid="{00000000-0005-0000-0000-000057120000}"/>
    <cellStyle name="Input 2 5 7" xfId="4456" xr:uid="{00000000-0005-0000-0000-000058120000}"/>
    <cellStyle name="Input 2 5 7 2" xfId="4457" xr:uid="{00000000-0005-0000-0000-000059120000}"/>
    <cellStyle name="Input 2 5 7 2 2" xfId="4458" xr:uid="{00000000-0005-0000-0000-00005A120000}"/>
    <cellStyle name="Input 2 5 7 2 3" xfId="4459" xr:uid="{00000000-0005-0000-0000-00005B120000}"/>
    <cellStyle name="Input 2 5 7 2 4" xfId="4460" xr:uid="{00000000-0005-0000-0000-00005C120000}"/>
    <cellStyle name="Input 2 5 7 2 5" xfId="4461" xr:uid="{00000000-0005-0000-0000-00005D120000}"/>
    <cellStyle name="Input 2 5 7 2 6" xfId="4462" xr:uid="{00000000-0005-0000-0000-00005E120000}"/>
    <cellStyle name="Input 2 5 7 3" xfId="4463" xr:uid="{00000000-0005-0000-0000-00005F120000}"/>
    <cellStyle name="Input 2 5 7 3 2" xfId="4464" xr:uid="{00000000-0005-0000-0000-000060120000}"/>
    <cellStyle name="Input 2 5 7 4" xfId="4465" xr:uid="{00000000-0005-0000-0000-000061120000}"/>
    <cellStyle name="Input 2 5 7 5" xfId="4466" xr:uid="{00000000-0005-0000-0000-000062120000}"/>
    <cellStyle name="Input 2 5 7 6" xfId="4467" xr:uid="{00000000-0005-0000-0000-000063120000}"/>
    <cellStyle name="Input 2 5 7 7" xfId="4468" xr:uid="{00000000-0005-0000-0000-000064120000}"/>
    <cellStyle name="Input 2 5 8" xfId="4469" xr:uid="{00000000-0005-0000-0000-000065120000}"/>
    <cellStyle name="Input 2 5 8 2" xfId="4470" xr:uid="{00000000-0005-0000-0000-000066120000}"/>
    <cellStyle name="Input 2 5 8 2 2" xfId="4471" xr:uid="{00000000-0005-0000-0000-000067120000}"/>
    <cellStyle name="Input 2 5 8 2 3" xfId="4472" xr:uid="{00000000-0005-0000-0000-000068120000}"/>
    <cellStyle name="Input 2 5 8 2 4" xfId="4473" xr:uid="{00000000-0005-0000-0000-000069120000}"/>
    <cellStyle name="Input 2 5 8 2 5" xfId="4474" xr:uid="{00000000-0005-0000-0000-00006A120000}"/>
    <cellStyle name="Input 2 5 8 2 6" xfId="4475" xr:uid="{00000000-0005-0000-0000-00006B120000}"/>
    <cellStyle name="Input 2 5 8 3" xfId="4476" xr:uid="{00000000-0005-0000-0000-00006C120000}"/>
    <cellStyle name="Input 2 5 8 3 2" xfId="4477" xr:uid="{00000000-0005-0000-0000-00006D120000}"/>
    <cellStyle name="Input 2 5 8 4" xfId="4478" xr:uid="{00000000-0005-0000-0000-00006E120000}"/>
    <cellStyle name="Input 2 5 8 5" xfId="4479" xr:uid="{00000000-0005-0000-0000-00006F120000}"/>
    <cellStyle name="Input 2 5 8 6" xfId="4480" xr:uid="{00000000-0005-0000-0000-000070120000}"/>
    <cellStyle name="Input 2 5 8 7" xfId="4481" xr:uid="{00000000-0005-0000-0000-000071120000}"/>
    <cellStyle name="Input 2 5 9" xfId="4482" xr:uid="{00000000-0005-0000-0000-000072120000}"/>
    <cellStyle name="Input 2 5 9 2" xfId="4483" xr:uid="{00000000-0005-0000-0000-000073120000}"/>
    <cellStyle name="Input 2 5 9 3" xfId="4484" xr:uid="{00000000-0005-0000-0000-000074120000}"/>
    <cellStyle name="Input 2 5 9 4" xfId="4485" xr:uid="{00000000-0005-0000-0000-000075120000}"/>
    <cellStyle name="Input 2 5 9 5" xfId="4486" xr:uid="{00000000-0005-0000-0000-000076120000}"/>
    <cellStyle name="Input 2 5 9 6" xfId="4487" xr:uid="{00000000-0005-0000-0000-000077120000}"/>
    <cellStyle name="Input 2 5_Subsidy" xfId="4488" xr:uid="{00000000-0005-0000-0000-000078120000}"/>
    <cellStyle name="Input 2 6" xfId="4489" xr:uid="{00000000-0005-0000-0000-000079120000}"/>
    <cellStyle name="Input 2 6 10" xfId="4490" xr:uid="{00000000-0005-0000-0000-00007A120000}"/>
    <cellStyle name="Input 2 6 10 2" xfId="4491" xr:uid="{00000000-0005-0000-0000-00007B120000}"/>
    <cellStyle name="Input 2 6 11" xfId="4492" xr:uid="{00000000-0005-0000-0000-00007C120000}"/>
    <cellStyle name="Input 2 6 12" xfId="4493" xr:uid="{00000000-0005-0000-0000-00007D120000}"/>
    <cellStyle name="Input 2 6 13" xfId="4494" xr:uid="{00000000-0005-0000-0000-00007E120000}"/>
    <cellStyle name="Input 2 6 14" xfId="4495" xr:uid="{00000000-0005-0000-0000-00007F120000}"/>
    <cellStyle name="Input 2 6 2" xfId="4496" xr:uid="{00000000-0005-0000-0000-000080120000}"/>
    <cellStyle name="Input 2 6 2 2" xfId="4497" xr:uid="{00000000-0005-0000-0000-000081120000}"/>
    <cellStyle name="Input 2 6 2 2 2" xfId="4498" xr:uid="{00000000-0005-0000-0000-000082120000}"/>
    <cellStyle name="Input 2 6 2 2 2 2" xfId="4499" xr:uid="{00000000-0005-0000-0000-000083120000}"/>
    <cellStyle name="Input 2 6 2 2 2 3" xfId="4500" xr:uid="{00000000-0005-0000-0000-000084120000}"/>
    <cellStyle name="Input 2 6 2 2 2 4" xfId="4501" xr:uid="{00000000-0005-0000-0000-000085120000}"/>
    <cellStyle name="Input 2 6 2 2 2 5" xfId="4502" xr:uid="{00000000-0005-0000-0000-000086120000}"/>
    <cellStyle name="Input 2 6 2 2 2 6" xfId="4503" xr:uid="{00000000-0005-0000-0000-000087120000}"/>
    <cellStyle name="Input 2 6 2 2 3" xfId="4504" xr:uid="{00000000-0005-0000-0000-000088120000}"/>
    <cellStyle name="Input 2 6 2 2 3 2" xfId="4505" xr:uid="{00000000-0005-0000-0000-000089120000}"/>
    <cellStyle name="Input 2 6 2 2 4" xfId="4506" xr:uid="{00000000-0005-0000-0000-00008A120000}"/>
    <cellStyle name="Input 2 6 2 2 5" xfId="4507" xr:uid="{00000000-0005-0000-0000-00008B120000}"/>
    <cellStyle name="Input 2 6 2 2 6" xfId="4508" xr:uid="{00000000-0005-0000-0000-00008C120000}"/>
    <cellStyle name="Input 2 6 2 2 7" xfId="4509" xr:uid="{00000000-0005-0000-0000-00008D120000}"/>
    <cellStyle name="Input 2 6 2 3" xfId="4510" xr:uid="{00000000-0005-0000-0000-00008E120000}"/>
    <cellStyle name="Input 2 6 2 3 2" xfId="4511" xr:uid="{00000000-0005-0000-0000-00008F120000}"/>
    <cellStyle name="Input 2 6 2 3 3" xfId="4512" xr:uid="{00000000-0005-0000-0000-000090120000}"/>
    <cellStyle name="Input 2 6 2 3 4" xfId="4513" xr:uid="{00000000-0005-0000-0000-000091120000}"/>
    <cellStyle name="Input 2 6 2 3 5" xfId="4514" xr:uid="{00000000-0005-0000-0000-000092120000}"/>
    <cellStyle name="Input 2 6 2 3 6" xfId="4515" xr:uid="{00000000-0005-0000-0000-000093120000}"/>
    <cellStyle name="Input 2 6 2 4" xfId="4516" xr:uid="{00000000-0005-0000-0000-000094120000}"/>
    <cellStyle name="Input 2 6 2 4 2" xfId="4517" xr:uid="{00000000-0005-0000-0000-000095120000}"/>
    <cellStyle name="Input 2 6 2 5" xfId="4518" xr:uid="{00000000-0005-0000-0000-000096120000}"/>
    <cellStyle name="Input 2 6 2 6" xfId="4519" xr:uid="{00000000-0005-0000-0000-000097120000}"/>
    <cellStyle name="Input 2 6 2 7" xfId="4520" xr:uid="{00000000-0005-0000-0000-000098120000}"/>
    <cellStyle name="Input 2 6 2 8" xfId="4521" xr:uid="{00000000-0005-0000-0000-000099120000}"/>
    <cellStyle name="Input 2 6 2_Subsidy" xfId="4522" xr:uid="{00000000-0005-0000-0000-00009A120000}"/>
    <cellStyle name="Input 2 6 3" xfId="4523" xr:uid="{00000000-0005-0000-0000-00009B120000}"/>
    <cellStyle name="Input 2 6 3 2" xfId="4524" xr:uid="{00000000-0005-0000-0000-00009C120000}"/>
    <cellStyle name="Input 2 6 3 2 2" xfId="4525" xr:uid="{00000000-0005-0000-0000-00009D120000}"/>
    <cellStyle name="Input 2 6 3 2 3" xfId="4526" xr:uid="{00000000-0005-0000-0000-00009E120000}"/>
    <cellStyle name="Input 2 6 3 2 4" xfId="4527" xr:uid="{00000000-0005-0000-0000-00009F120000}"/>
    <cellStyle name="Input 2 6 3 2 5" xfId="4528" xr:uid="{00000000-0005-0000-0000-0000A0120000}"/>
    <cellStyle name="Input 2 6 3 2 6" xfId="4529" xr:uid="{00000000-0005-0000-0000-0000A1120000}"/>
    <cellStyle name="Input 2 6 3 3" xfId="4530" xr:uid="{00000000-0005-0000-0000-0000A2120000}"/>
    <cellStyle name="Input 2 6 3 3 2" xfId="4531" xr:uid="{00000000-0005-0000-0000-0000A3120000}"/>
    <cellStyle name="Input 2 6 3 4" xfId="4532" xr:uid="{00000000-0005-0000-0000-0000A4120000}"/>
    <cellStyle name="Input 2 6 3 5" xfId="4533" xr:uid="{00000000-0005-0000-0000-0000A5120000}"/>
    <cellStyle name="Input 2 6 3 6" xfId="4534" xr:uid="{00000000-0005-0000-0000-0000A6120000}"/>
    <cellStyle name="Input 2 6 3 7" xfId="4535" xr:uid="{00000000-0005-0000-0000-0000A7120000}"/>
    <cellStyle name="Input 2 6 4" xfId="4536" xr:uid="{00000000-0005-0000-0000-0000A8120000}"/>
    <cellStyle name="Input 2 6 4 2" xfId="4537" xr:uid="{00000000-0005-0000-0000-0000A9120000}"/>
    <cellStyle name="Input 2 6 4 2 2" xfId="4538" xr:uid="{00000000-0005-0000-0000-0000AA120000}"/>
    <cellStyle name="Input 2 6 4 2 3" xfId="4539" xr:uid="{00000000-0005-0000-0000-0000AB120000}"/>
    <cellStyle name="Input 2 6 4 2 4" xfId="4540" xr:uid="{00000000-0005-0000-0000-0000AC120000}"/>
    <cellStyle name="Input 2 6 4 2 5" xfId="4541" xr:uid="{00000000-0005-0000-0000-0000AD120000}"/>
    <cellStyle name="Input 2 6 4 2 6" xfId="4542" xr:uid="{00000000-0005-0000-0000-0000AE120000}"/>
    <cellStyle name="Input 2 6 4 3" xfId="4543" xr:uid="{00000000-0005-0000-0000-0000AF120000}"/>
    <cellStyle name="Input 2 6 4 3 2" xfId="4544" xr:uid="{00000000-0005-0000-0000-0000B0120000}"/>
    <cellStyle name="Input 2 6 4 4" xfId="4545" xr:uid="{00000000-0005-0000-0000-0000B1120000}"/>
    <cellStyle name="Input 2 6 4 5" xfId="4546" xr:uid="{00000000-0005-0000-0000-0000B2120000}"/>
    <cellStyle name="Input 2 6 4 6" xfId="4547" xr:uid="{00000000-0005-0000-0000-0000B3120000}"/>
    <cellStyle name="Input 2 6 4 7" xfId="4548" xr:uid="{00000000-0005-0000-0000-0000B4120000}"/>
    <cellStyle name="Input 2 6 5" xfId="4549" xr:uid="{00000000-0005-0000-0000-0000B5120000}"/>
    <cellStyle name="Input 2 6 5 2" xfId="4550" xr:uid="{00000000-0005-0000-0000-0000B6120000}"/>
    <cellStyle name="Input 2 6 5 2 2" xfId="4551" xr:uid="{00000000-0005-0000-0000-0000B7120000}"/>
    <cellStyle name="Input 2 6 5 2 3" xfId="4552" xr:uid="{00000000-0005-0000-0000-0000B8120000}"/>
    <cellStyle name="Input 2 6 5 2 4" xfId="4553" xr:uid="{00000000-0005-0000-0000-0000B9120000}"/>
    <cellStyle name="Input 2 6 5 2 5" xfId="4554" xr:uid="{00000000-0005-0000-0000-0000BA120000}"/>
    <cellStyle name="Input 2 6 5 2 6" xfId="4555" xr:uid="{00000000-0005-0000-0000-0000BB120000}"/>
    <cellStyle name="Input 2 6 5 3" xfId="4556" xr:uid="{00000000-0005-0000-0000-0000BC120000}"/>
    <cellStyle name="Input 2 6 5 3 2" xfId="4557" xr:uid="{00000000-0005-0000-0000-0000BD120000}"/>
    <cellStyle name="Input 2 6 5 4" xfId="4558" xr:uid="{00000000-0005-0000-0000-0000BE120000}"/>
    <cellStyle name="Input 2 6 5 5" xfId="4559" xr:uid="{00000000-0005-0000-0000-0000BF120000}"/>
    <cellStyle name="Input 2 6 5 6" xfId="4560" xr:uid="{00000000-0005-0000-0000-0000C0120000}"/>
    <cellStyle name="Input 2 6 5 7" xfId="4561" xr:uid="{00000000-0005-0000-0000-0000C1120000}"/>
    <cellStyle name="Input 2 6 6" xfId="4562" xr:uid="{00000000-0005-0000-0000-0000C2120000}"/>
    <cellStyle name="Input 2 6 6 2" xfId="4563" xr:uid="{00000000-0005-0000-0000-0000C3120000}"/>
    <cellStyle name="Input 2 6 6 2 2" xfId="4564" xr:uid="{00000000-0005-0000-0000-0000C4120000}"/>
    <cellStyle name="Input 2 6 6 2 3" xfId="4565" xr:uid="{00000000-0005-0000-0000-0000C5120000}"/>
    <cellStyle name="Input 2 6 6 2 4" xfId="4566" xr:uid="{00000000-0005-0000-0000-0000C6120000}"/>
    <cellStyle name="Input 2 6 6 2 5" xfId="4567" xr:uid="{00000000-0005-0000-0000-0000C7120000}"/>
    <cellStyle name="Input 2 6 6 2 6" xfId="4568" xr:uid="{00000000-0005-0000-0000-0000C8120000}"/>
    <cellStyle name="Input 2 6 6 3" xfId="4569" xr:uid="{00000000-0005-0000-0000-0000C9120000}"/>
    <cellStyle name="Input 2 6 6 3 2" xfId="4570" xr:uid="{00000000-0005-0000-0000-0000CA120000}"/>
    <cellStyle name="Input 2 6 6 4" xfId="4571" xr:uid="{00000000-0005-0000-0000-0000CB120000}"/>
    <cellStyle name="Input 2 6 6 5" xfId="4572" xr:uid="{00000000-0005-0000-0000-0000CC120000}"/>
    <cellStyle name="Input 2 6 6 6" xfId="4573" xr:uid="{00000000-0005-0000-0000-0000CD120000}"/>
    <cellStyle name="Input 2 6 6 7" xfId="4574" xr:uid="{00000000-0005-0000-0000-0000CE120000}"/>
    <cellStyle name="Input 2 6 7" xfId="4575" xr:uid="{00000000-0005-0000-0000-0000CF120000}"/>
    <cellStyle name="Input 2 6 7 2" xfId="4576" xr:uid="{00000000-0005-0000-0000-0000D0120000}"/>
    <cellStyle name="Input 2 6 7 2 2" xfId="4577" xr:uid="{00000000-0005-0000-0000-0000D1120000}"/>
    <cellStyle name="Input 2 6 7 2 3" xfId="4578" xr:uid="{00000000-0005-0000-0000-0000D2120000}"/>
    <cellStyle name="Input 2 6 7 2 4" xfId="4579" xr:uid="{00000000-0005-0000-0000-0000D3120000}"/>
    <cellStyle name="Input 2 6 7 2 5" xfId="4580" xr:uid="{00000000-0005-0000-0000-0000D4120000}"/>
    <cellStyle name="Input 2 6 7 2 6" xfId="4581" xr:uid="{00000000-0005-0000-0000-0000D5120000}"/>
    <cellStyle name="Input 2 6 7 3" xfId="4582" xr:uid="{00000000-0005-0000-0000-0000D6120000}"/>
    <cellStyle name="Input 2 6 7 3 2" xfId="4583" xr:uid="{00000000-0005-0000-0000-0000D7120000}"/>
    <cellStyle name="Input 2 6 7 4" xfId="4584" xr:uid="{00000000-0005-0000-0000-0000D8120000}"/>
    <cellStyle name="Input 2 6 7 5" xfId="4585" xr:uid="{00000000-0005-0000-0000-0000D9120000}"/>
    <cellStyle name="Input 2 6 7 6" xfId="4586" xr:uid="{00000000-0005-0000-0000-0000DA120000}"/>
    <cellStyle name="Input 2 6 7 7" xfId="4587" xr:uid="{00000000-0005-0000-0000-0000DB120000}"/>
    <cellStyle name="Input 2 6 8" xfId="4588" xr:uid="{00000000-0005-0000-0000-0000DC120000}"/>
    <cellStyle name="Input 2 6 8 2" xfId="4589" xr:uid="{00000000-0005-0000-0000-0000DD120000}"/>
    <cellStyle name="Input 2 6 8 2 2" xfId="4590" xr:uid="{00000000-0005-0000-0000-0000DE120000}"/>
    <cellStyle name="Input 2 6 8 2 3" xfId="4591" xr:uid="{00000000-0005-0000-0000-0000DF120000}"/>
    <cellStyle name="Input 2 6 8 2 4" xfId="4592" xr:uid="{00000000-0005-0000-0000-0000E0120000}"/>
    <cellStyle name="Input 2 6 8 2 5" xfId="4593" xr:uid="{00000000-0005-0000-0000-0000E1120000}"/>
    <cellStyle name="Input 2 6 8 2 6" xfId="4594" xr:uid="{00000000-0005-0000-0000-0000E2120000}"/>
    <cellStyle name="Input 2 6 8 3" xfId="4595" xr:uid="{00000000-0005-0000-0000-0000E3120000}"/>
    <cellStyle name="Input 2 6 8 3 2" xfId="4596" xr:uid="{00000000-0005-0000-0000-0000E4120000}"/>
    <cellStyle name="Input 2 6 8 4" xfId="4597" xr:uid="{00000000-0005-0000-0000-0000E5120000}"/>
    <cellStyle name="Input 2 6 8 5" xfId="4598" xr:uid="{00000000-0005-0000-0000-0000E6120000}"/>
    <cellStyle name="Input 2 6 8 6" xfId="4599" xr:uid="{00000000-0005-0000-0000-0000E7120000}"/>
    <cellStyle name="Input 2 6 8 7" xfId="4600" xr:uid="{00000000-0005-0000-0000-0000E8120000}"/>
    <cellStyle name="Input 2 6 9" xfId="4601" xr:uid="{00000000-0005-0000-0000-0000E9120000}"/>
    <cellStyle name="Input 2 6 9 2" xfId="4602" xr:uid="{00000000-0005-0000-0000-0000EA120000}"/>
    <cellStyle name="Input 2 6 9 3" xfId="4603" xr:uid="{00000000-0005-0000-0000-0000EB120000}"/>
    <cellStyle name="Input 2 6 9 4" xfId="4604" xr:uid="{00000000-0005-0000-0000-0000EC120000}"/>
    <cellStyle name="Input 2 6 9 5" xfId="4605" xr:uid="{00000000-0005-0000-0000-0000ED120000}"/>
    <cellStyle name="Input 2 6 9 6" xfId="4606" xr:uid="{00000000-0005-0000-0000-0000EE120000}"/>
    <cellStyle name="Input 2 6_Subsidy" xfId="4607" xr:uid="{00000000-0005-0000-0000-0000EF120000}"/>
    <cellStyle name="Input 2 7" xfId="4608" xr:uid="{00000000-0005-0000-0000-0000F0120000}"/>
    <cellStyle name="Input 2 7 2" xfId="4609" xr:uid="{00000000-0005-0000-0000-0000F1120000}"/>
    <cellStyle name="Input 2 7 2 2" xfId="4610" xr:uid="{00000000-0005-0000-0000-0000F2120000}"/>
    <cellStyle name="Input 2 7 2 2 2" xfId="4611" xr:uid="{00000000-0005-0000-0000-0000F3120000}"/>
    <cellStyle name="Input 2 7 2 2 3" xfId="4612" xr:uid="{00000000-0005-0000-0000-0000F4120000}"/>
    <cellStyle name="Input 2 7 2 2 4" xfId="4613" xr:uid="{00000000-0005-0000-0000-0000F5120000}"/>
    <cellStyle name="Input 2 7 2 2 5" xfId="4614" xr:uid="{00000000-0005-0000-0000-0000F6120000}"/>
    <cellStyle name="Input 2 7 2 2 6" xfId="4615" xr:uid="{00000000-0005-0000-0000-0000F7120000}"/>
    <cellStyle name="Input 2 7 2 3" xfId="4616" xr:uid="{00000000-0005-0000-0000-0000F8120000}"/>
    <cellStyle name="Input 2 7 2 3 2" xfId="4617" xr:uid="{00000000-0005-0000-0000-0000F9120000}"/>
    <cellStyle name="Input 2 7 2 4" xfId="4618" xr:uid="{00000000-0005-0000-0000-0000FA120000}"/>
    <cellStyle name="Input 2 7 2 5" xfId="4619" xr:uid="{00000000-0005-0000-0000-0000FB120000}"/>
    <cellStyle name="Input 2 7 2 6" xfId="4620" xr:uid="{00000000-0005-0000-0000-0000FC120000}"/>
    <cellStyle name="Input 2 7 2 7" xfId="4621" xr:uid="{00000000-0005-0000-0000-0000FD120000}"/>
    <cellStyle name="Input 2 7 3" xfId="4622" xr:uid="{00000000-0005-0000-0000-0000FE120000}"/>
    <cellStyle name="Input 2 7 3 2" xfId="4623" xr:uid="{00000000-0005-0000-0000-0000FF120000}"/>
    <cellStyle name="Input 2 7 3 3" xfId="4624" xr:uid="{00000000-0005-0000-0000-000000130000}"/>
    <cellStyle name="Input 2 7 3 4" xfId="4625" xr:uid="{00000000-0005-0000-0000-000001130000}"/>
    <cellStyle name="Input 2 7 3 5" xfId="4626" xr:uid="{00000000-0005-0000-0000-000002130000}"/>
    <cellStyle name="Input 2 7 3 6" xfId="4627" xr:uid="{00000000-0005-0000-0000-000003130000}"/>
    <cellStyle name="Input 2 7 4" xfId="4628" xr:uid="{00000000-0005-0000-0000-000004130000}"/>
    <cellStyle name="Input 2 7 4 2" xfId="4629" xr:uid="{00000000-0005-0000-0000-000005130000}"/>
    <cellStyle name="Input 2 7 5" xfId="4630" xr:uid="{00000000-0005-0000-0000-000006130000}"/>
    <cellStyle name="Input 2 7 6" xfId="4631" xr:uid="{00000000-0005-0000-0000-000007130000}"/>
    <cellStyle name="Input 2 7 7" xfId="4632" xr:uid="{00000000-0005-0000-0000-000008130000}"/>
    <cellStyle name="Input 2 7 8" xfId="4633" xr:uid="{00000000-0005-0000-0000-000009130000}"/>
    <cellStyle name="Input 2 7_Subsidy" xfId="4634" xr:uid="{00000000-0005-0000-0000-00000A130000}"/>
    <cellStyle name="Input 2 8" xfId="4635" xr:uid="{00000000-0005-0000-0000-00000B130000}"/>
    <cellStyle name="Input 2 8 2" xfId="4636" xr:uid="{00000000-0005-0000-0000-00000C130000}"/>
    <cellStyle name="Input 2 8 3" xfId="4637" xr:uid="{00000000-0005-0000-0000-00000D130000}"/>
    <cellStyle name="Input 2 8 4" xfId="4638" xr:uid="{00000000-0005-0000-0000-00000E130000}"/>
    <cellStyle name="Input 2 8 5" xfId="4639" xr:uid="{00000000-0005-0000-0000-00000F130000}"/>
    <cellStyle name="Input 2 8 6" xfId="4640" xr:uid="{00000000-0005-0000-0000-000010130000}"/>
    <cellStyle name="Input 2 9" xfId="4641" xr:uid="{00000000-0005-0000-0000-000011130000}"/>
    <cellStyle name="Input 2 9 2" xfId="4642" xr:uid="{00000000-0005-0000-0000-000012130000}"/>
    <cellStyle name="Input 2_277" xfId="4643" xr:uid="{00000000-0005-0000-0000-000013130000}"/>
    <cellStyle name="Input 20" xfId="4644" xr:uid="{00000000-0005-0000-0000-000014130000}"/>
    <cellStyle name="Input 21" xfId="4645" xr:uid="{00000000-0005-0000-0000-000015130000}"/>
    <cellStyle name="Input 22" xfId="4646" xr:uid="{00000000-0005-0000-0000-000016130000}"/>
    <cellStyle name="Input 23" xfId="4647" xr:uid="{00000000-0005-0000-0000-000017130000}"/>
    <cellStyle name="Input 24" xfId="4648" xr:uid="{00000000-0005-0000-0000-000018130000}"/>
    <cellStyle name="Input 25" xfId="4649" xr:uid="{00000000-0005-0000-0000-000019130000}"/>
    <cellStyle name="Input 26" xfId="4650" xr:uid="{00000000-0005-0000-0000-00001A130000}"/>
    <cellStyle name="Input 27" xfId="4651" xr:uid="{00000000-0005-0000-0000-00001B130000}"/>
    <cellStyle name="Input 28" xfId="4652" xr:uid="{00000000-0005-0000-0000-00001C130000}"/>
    <cellStyle name="Input 29" xfId="4653" xr:uid="{00000000-0005-0000-0000-00001D130000}"/>
    <cellStyle name="Input 3" xfId="4654" xr:uid="{00000000-0005-0000-0000-00001E130000}"/>
    <cellStyle name="Input 3 10" xfId="4655" xr:uid="{00000000-0005-0000-0000-00001F130000}"/>
    <cellStyle name="Input 3 10 2" xfId="4656" xr:uid="{00000000-0005-0000-0000-000020130000}"/>
    <cellStyle name="Input 3 10 2 2" xfId="4657" xr:uid="{00000000-0005-0000-0000-000021130000}"/>
    <cellStyle name="Input 3 10 2 3" xfId="4658" xr:uid="{00000000-0005-0000-0000-000022130000}"/>
    <cellStyle name="Input 3 10 2 4" xfId="4659" xr:uid="{00000000-0005-0000-0000-000023130000}"/>
    <cellStyle name="Input 3 10 2 5" xfId="4660" xr:uid="{00000000-0005-0000-0000-000024130000}"/>
    <cellStyle name="Input 3 10 2 6" xfId="4661" xr:uid="{00000000-0005-0000-0000-000025130000}"/>
    <cellStyle name="Input 3 10 3" xfId="4662" xr:uid="{00000000-0005-0000-0000-000026130000}"/>
    <cellStyle name="Input 3 10 3 2" xfId="4663" xr:uid="{00000000-0005-0000-0000-000027130000}"/>
    <cellStyle name="Input 3 10 4" xfId="4664" xr:uid="{00000000-0005-0000-0000-000028130000}"/>
    <cellStyle name="Input 3 10 5" xfId="4665" xr:uid="{00000000-0005-0000-0000-000029130000}"/>
    <cellStyle name="Input 3 10 6" xfId="4666" xr:uid="{00000000-0005-0000-0000-00002A130000}"/>
    <cellStyle name="Input 3 10 7" xfId="4667" xr:uid="{00000000-0005-0000-0000-00002B130000}"/>
    <cellStyle name="Input 3 11" xfId="4668" xr:uid="{00000000-0005-0000-0000-00002C130000}"/>
    <cellStyle name="Input 3 11 2" xfId="4669" xr:uid="{00000000-0005-0000-0000-00002D130000}"/>
    <cellStyle name="Input 3 11 2 2" xfId="4670" xr:uid="{00000000-0005-0000-0000-00002E130000}"/>
    <cellStyle name="Input 3 11 2 3" xfId="4671" xr:uid="{00000000-0005-0000-0000-00002F130000}"/>
    <cellStyle name="Input 3 11 2 4" xfId="4672" xr:uid="{00000000-0005-0000-0000-000030130000}"/>
    <cellStyle name="Input 3 11 2 5" xfId="4673" xr:uid="{00000000-0005-0000-0000-000031130000}"/>
    <cellStyle name="Input 3 11 2 6" xfId="4674" xr:uid="{00000000-0005-0000-0000-000032130000}"/>
    <cellStyle name="Input 3 11 3" xfId="4675" xr:uid="{00000000-0005-0000-0000-000033130000}"/>
    <cellStyle name="Input 3 11 3 2" xfId="4676" xr:uid="{00000000-0005-0000-0000-000034130000}"/>
    <cellStyle name="Input 3 11 4" xfId="4677" xr:uid="{00000000-0005-0000-0000-000035130000}"/>
    <cellStyle name="Input 3 11 5" xfId="4678" xr:uid="{00000000-0005-0000-0000-000036130000}"/>
    <cellStyle name="Input 3 11 6" xfId="4679" xr:uid="{00000000-0005-0000-0000-000037130000}"/>
    <cellStyle name="Input 3 11 7" xfId="4680" xr:uid="{00000000-0005-0000-0000-000038130000}"/>
    <cellStyle name="Input 3 12" xfId="4681" xr:uid="{00000000-0005-0000-0000-000039130000}"/>
    <cellStyle name="Input 3 12 2" xfId="4682" xr:uid="{00000000-0005-0000-0000-00003A130000}"/>
    <cellStyle name="Input 3 12 2 2" xfId="4683" xr:uid="{00000000-0005-0000-0000-00003B130000}"/>
    <cellStyle name="Input 3 12 2 3" xfId="4684" xr:uid="{00000000-0005-0000-0000-00003C130000}"/>
    <cellStyle name="Input 3 12 2 4" xfId="4685" xr:uid="{00000000-0005-0000-0000-00003D130000}"/>
    <cellStyle name="Input 3 12 2 5" xfId="4686" xr:uid="{00000000-0005-0000-0000-00003E130000}"/>
    <cellStyle name="Input 3 12 2 6" xfId="4687" xr:uid="{00000000-0005-0000-0000-00003F130000}"/>
    <cellStyle name="Input 3 12 3" xfId="4688" xr:uid="{00000000-0005-0000-0000-000040130000}"/>
    <cellStyle name="Input 3 12 3 2" xfId="4689" xr:uid="{00000000-0005-0000-0000-000041130000}"/>
    <cellStyle name="Input 3 12 4" xfId="4690" xr:uid="{00000000-0005-0000-0000-000042130000}"/>
    <cellStyle name="Input 3 12 5" xfId="4691" xr:uid="{00000000-0005-0000-0000-000043130000}"/>
    <cellStyle name="Input 3 12 6" xfId="4692" xr:uid="{00000000-0005-0000-0000-000044130000}"/>
    <cellStyle name="Input 3 12 7" xfId="4693" xr:uid="{00000000-0005-0000-0000-000045130000}"/>
    <cellStyle name="Input 3 13" xfId="4694" xr:uid="{00000000-0005-0000-0000-000046130000}"/>
    <cellStyle name="Input 3 13 2" xfId="4695" xr:uid="{00000000-0005-0000-0000-000047130000}"/>
    <cellStyle name="Input 3 13 3" xfId="4696" xr:uid="{00000000-0005-0000-0000-000048130000}"/>
    <cellStyle name="Input 3 13 4" xfId="4697" xr:uid="{00000000-0005-0000-0000-000049130000}"/>
    <cellStyle name="Input 3 13 5" xfId="4698" xr:uid="{00000000-0005-0000-0000-00004A130000}"/>
    <cellStyle name="Input 3 13 6" xfId="4699" xr:uid="{00000000-0005-0000-0000-00004B130000}"/>
    <cellStyle name="Input 3 14" xfId="4700" xr:uid="{00000000-0005-0000-0000-00004C130000}"/>
    <cellStyle name="Input 3 14 2" xfId="4701" xr:uid="{00000000-0005-0000-0000-00004D130000}"/>
    <cellStyle name="Input 3 15" xfId="4702" xr:uid="{00000000-0005-0000-0000-00004E130000}"/>
    <cellStyle name="Input 3 16" xfId="4703" xr:uid="{00000000-0005-0000-0000-00004F130000}"/>
    <cellStyle name="Input 3 17" xfId="4704" xr:uid="{00000000-0005-0000-0000-000050130000}"/>
    <cellStyle name="Input 3 18" xfId="4705" xr:uid="{00000000-0005-0000-0000-000051130000}"/>
    <cellStyle name="Input 3 19" xfId="4706" xr:uid="{00000000-0005-0000-0000-000052130000}"/>
    <cellStyle name="Input 3 2" xfId="4707" xr:uid="{00000000-0005-0000-0000-000053130000}"/>
    <cellStyle name="Input 3 2 10" xfId="4708" xr:uid="{00000000-0005-0000-0000-000054130000}"/>
    <cellStyle name="Input 3 2 10 2" xfId="4709" xr:uid="{00000000-0005-0000-0000-000055130000}"/>
    <cellStyle name="Input 3 2 11" xfId="4710" xr:uid="{00000000-0005-0000-0000-000056130000}"/>
    <cellStyle name="Input 3 2 12" xfId="4711" xr:uid="{00000000-0005-0000-0000-000057130000}"/>
    <cellStyle name="Input 3 2 13" xfId="4712" xr:uid="{00000000-0005-0000-0000-000058130000}"/>
    <cellStyle name="Input 3 2 14" xfId="4713" xr:uid="{00000000-0005-0000-0000-000059130000}"/>
    <cellStyle name="Input 3 2 2" xfId="4714" xr:uid="{00000000-0005-0000-0000-00005A130000}"/>
    <cellStyle name="Input 3 2 2 2" xfId="4715" xr:uid="{00000000-0005-0000-0000-00005B130000}"/>
    <cellStyle name="Input 3 2 2 2 2" xfId="4716" xr:uid="{00000000-0005-0000-0000-00005C130000}"/>
    <cellStyle name="Input 3 2 2 2 2 2" xfId="4717" xr:uid="{00000000-0005-0000-0000-00005D130000}"/>
    <cellStyle name="Input 3 2 2 2 2 3" xfId="4718" xr:uid="{00000000-0005-0000-0000-00005E130000}"/>
    <cellStyle name="Input 3 2 2 2 2 4" xfId="4719" xr:uid="{00000000-0005-0000-0000-00005F130000}"/>
    <cellStyle name="Input 3 2 2 2 2 5" xfId="4720" xr:uid="{00000000-0005-0000-0000-000060130000}"/>
    <cellStyle name="Input 3 2 2 2 2 6" xfId="4721" xr:uid="{00000000-0005-0000-0000-000061130000}"/>
    <cellStyle name="Input 3 2 2 2 3" xfId="4722" xr:uid="{00000000-0005-0000-0000-000062130000}"/>
    <cellStyle name="Input 3 2 2 2 3 2" xfId="4723" xr:uid="{00000000-0005-0000-0000-000063130000}"/>
    <cellStyle name="Input 3 2 2 2 4" xfId="4724" xr:uid="{00000000-0005-0000-0000-000064130000}"/>
    <cellStyle name="Input 3 2 2 2 5" xfId="4725" xr:uid="{00000000-0005-0000-0000-000065130000}"/>
    <cellStyle name="Input 3 2 2 2 6" xfId="4726" xr:uid="{00000000-0005-0000-0000-000066130000}"/>
    <cellStyle name="Input 3 2 2 2 7" xfId="4727" xr:uid="{00000000-0005-0000-0000-000067130000}"/>
    <cellStyle name="Input 3 2 2 3" xfId="4728" xr:uid="{00000000-0005-0000-0000-000068130000}"/>
    <cellStyle name="Input 3 2 2 3 2" xfId="4729" xr:uid="{00000000-0005-0000-0000-000069130000}"/>
    <cellStyle name="Input 3 2 2 3 3" xfId="4730" xr:uid="{00000000-0005-0000-0000-00006A130000}"/>
    <cellStyle name="Input 3 2 2 3 4" xfId="4731" xr:uid="{00000000-0005-0000-0000-00006B130000}"/>
    <cellStyle name="Input 3 2 2 3 5" xfId="4732" xr:uid="{00000000-0005-0000-0000-00006C130000}"/>
    <cellStyle name="Input 3 2 2 3 6" xfId="4733" xr:uid="{00000000-0005-0000-0000-00006D130000}"/>
    <cellStyle name="Input 3 2 2 4" xfId="4734" xr:uid="{00000000-0005-0000-0000-00006E130000}"/>
    <cellStyle name="Input 3 2 2 4 2" xfId="4735" xr:uid="{00000000-0005-0000-0000-00006F130000}"/>
    <cellStyle name="Input 3 2 2 5" xfId="4736" xr:uid="{00000000-0005-0000-0000-000070130000}"/>
    <cellStyle name="Input 3 2 2 6" xfId="4737" xr:uid="{00000000-0005-0000-0000-000071130000}"/>
    <cellStyle name="Input 3 2 2 7" xfId="4738" xr:uid="{00000000-0005-0000-0000-000072130000}"/>
    <cellStyle name="Input 3 2 2 8" xfId="4739" xr:uid="{00000000-0005-0000-0000-000073130000}"/>
    <cellStyle name="Input 3 2 2_Subsidy" xfId="4740" xr:uid="{00000000-0005-0000-0000-000074130000}"/>
    <cellStyle name="Input 3 2 3" xfId="4741" xr:uid="{00000000-0005-0000-0000-000075130000}"/>
    <cellStyle name="Input 3 2 3 2" xfId="4742" xr:uid="{00000000-0005-0000-0000-000076130000}"/>
    <cellStyle name="Input 3 2 3 2 2" xfId="4743" xr:uid="{00000000-0005-0000-0000-000077130000}"/>
    <cellStyle name="Input 3 2 3 2 3" xfId="4744" xr:uid="{00000000-0005-0000-0000-000078130000}"/>
    <cellStyle name="Input 3 2 3 2 4" xfId="4745" xr:uid="{00000000-0005-0000-0000-000079130000}"/>
    <cellStyle name="Input 3 2 3 2 5" xfId="4746" xr:uid="{00000000-0005-0000-0000-00007A130000}"/>
    <cellStyle name="Input 3 2 3 2 6" xfId="4747" xr:uid="{00000000-0005-0000-0000-00007B130000}"/>
    <cellStyle name="Input 3 2 3 3" xfId="4748" xr:uid="{00000000-0005-0000-0000-00007C130000}"/>
    <cellStyle name="Input 3 2 3 3 2" xfId="4749" xr:uid="{00000000-0005-0000-0000-00007D130000}"/>
    <cellStyle name="Input 3 2 3 4" xfId="4750" xr:uid="{00000000-0005-0000-0000-00007E130000}"/>
    <cellStyle name="Input 3 2 3 5" xfId="4751" xr:uid="{00000000-0005-0000-0000-00007F130000}"/>
    <cellStyle name="Input 3 2 3 6" xfId="4752" xr:uid="{00000000-0005-0000-0000-000080130000}"/>
    <cellStyle name="Input 3 2 3 7" xfId="4753" xr:uid="{00000000-0005-0000-0000-000081130000}"/>
    <cellStyle name="Input 3 2 4" xfId="4754" xr:uid="{00000000-0005-0000-0000-000082130000}"/>
    <cellStyle name="Input 3 2 4 2" xfId="4755" xr:uid="{00000000-0005-0000-0000-000083130000}"/>
    <cellStyle name="Input 3 2 4 2 2" xfId="4756" xr:uid="{00000000-0005-0000-0000-000084130000}"/>
    <cellStyle name="Input 3 2 4 2 3" xfId="4757" xr:uid="{00000000-0005-0000-0000-000085130000}"/>
    <cellStyle name="Input 3 2 4 2 4" xfId="4758" xr:uid="{00000000-0005-0000-0000-000086130000}"/>
    <cellStyle name="Input 3 2 4 2 5" xfId="4759" xr:uid="{00000000-0005-0000-0000-000087130000}"/>
    <cellStyle name="Input 3 2 4 2 6" xfId="4760" xr:uid="{00000000-0005-0000-0000-000088130000}"/>
    <cellStyle name="Input 3 2 4 3" xfId="4761" xr:uid="{00000000-0005-0000-0000-000089130000}"/>
    <cellStyle name="Input 3 2 4 3 2" xfId="4762" xr:uid="{00000000-0005-0000-0000-00008A130000}"/>
    <cellStyle name="Input 3 2 4 4" xfId="4763" xr:uid="{00000000-0005-0000-0000-00008B130000}"/>
    <cellStyle name="Input 3 2 4 5" xfId="4764" xr:uid="{00000000-0005-0000-0000-00008C130000}"/>
    <cellStyle name="Input 3 2 4 6" xfId="4765" xr:uid="{00000000-0005-0000-0000-00008D130000}"/>
    <cellStyle name="Input 3 2 4 7" xfId="4766" xr:uid="{00000000-0005-0000-0000-00008E130000}"/>
    <cellStyle name="Input 3 2 5" xfId="4767" xr:uid="{00000000-0005-0000-0000-00008F130000}"/>
    <cellStyle name="Input 3 2 5 2" xfId="4768" xr:uid="{00000000-0005-0000-0000-000090130000}"/>
    <cellStyle name="Input 3 2 5 2 2" xfId="4769" xr:uid="{00000000-0005-0000-0000-000091130000}"/>
    <cellStyle name="Input 3 2 5 2 3" xfId="4770" xr:uid="{00000000-0005-0000-0000-000092130000}"/>
    <cellStyle name="Input 3 2 5 2 4" xfId="4771" xr:uid="{00000000-0005-0000-0000-000093130000}"/>
    <cellStyle name="Input 3 2 5 2 5" xfId="4772" xr:uid="{00000000-0005-0000-0000-000094130000}"/>
    <cellStyle name="Input 3 2 5 2 6" xfId="4773" xr:uid="{00000000-0005-0000-0000-000095130000}"/>
    <cellStyle name="Input 3 2 5 3" xfId="4774" xr:uid="{00000000-0005-0000-0000-000096130000}"/>
    <cellStyle name="Input 3 2 5 3 2" xfId="4775" xr:uid="{00000000-0005-0000-0000-000097130000}"/>
    <cellStyle name="Input 3 2 5 4" xfId="4776" xr:uid="{00000000-0005-0000-0000-000098130000}"/>
    <cellStyle name="Input 3 2 5 5" xfId="4777" xr:uid="{00000000-0005-0000-0000-000099130000}"/>
    <cellStyle name="Input 3 2 5 6" xfId="4778" xr:uid="{00000000-0005-0000-0000-00009A130000}"/>
    <cellStyle name="Input 3 2 5 7" xfId="4779" xr:uid="{00000000-0005-0000-0000-00009B130000}"/>
    <cellStyle name="Input 3 2 6" xfId="4780" xr:uid="{00000000-0005-0000-0000-00009C130000}"/>
    <cellStyle name="Input 3 2 6 2" xfId="4781" xr:uid="{00000000-0005-0000-0000-00009D130000}"/>
    <cellStyle name="Input 3 2 6 2 2" xfId="4782" xr:uid="{00000000-0005-0000-0000-00009E130000}"/>
    <cellStyle name="Input 3 2 6 2 3" xfId="4783" xr:uid="{00000000-0005-0000-0000-00009F130000}"/>
    <cellStyle name="Input 3 2 6 2 4" xfId="4784" xr:uid="{00000000-0005-0000-0000-0000A0130000}"/>
    <cellStyle name="Input 3 2 6 2 5" xfId="4785" xr:uid="{00000000-0005-0000-0000-0000A1130000}"/>
    <cellStyle name="Input 3 2 6 2 6" xfId="4786" xr:uid="{00000000-0005-0000-0000-0000A2130000}"/>
    <cellStyle name="Input 3 2 6 3" xfId="4787" xr:uid="{00000000-0005-0000-0000-0000A3130000}"/>
    <cellStyle name="Input 3 2 6 3 2" xfId="4788" xr:uid="{00000000-0005-0000-0000-0000A4130000}"/>
    <cellStyle name="Input 3 2 6 4" xfId="4789" xr:uid="{00000000-0005-0000-0000-0000A5130000}"/>
    <cellStyle name="Input 3 2 6 5" xfId="4790" xr:uid="{00000000-0005-0000-0000-0000A6130000}"/>
    <cellStyle name="Input 3 2 6 6" xfId="4791" xr:uid="{00000000-0005-0000-0000-0000A7130000}"/>
    <cellStyle name="Input 3 2 6 7" xfId="4792" xr:uid="{00000000-0005-0000-0000-0000A8130000}"/>
    <cellStyle name="Input 3 2 7" xfId="4793" xr:uid="{00000000-0005-0000-0000-0000A9130000}"/>
    <cellStyle name="Input 3 2 7 2" xfId="4794" xr:uid="{00000000-0005-0000-0000-0000AA130000}"/>
    <cellStyle name="Input 3 2 7 2 2" xfId="4795" xr:uid="{00000000-0005-0000-0000-0000AB130000}"/>
    <cellStyle name="Input 3 2 7 2 3" xfId="4796" xr:uid="{00000000-0005-0000-0000-0000AC130000}"/>
    <cellStyle name="Input 3 2 7 2 4" xfId="4797" xr:uid="{00000000-0005-0000-0000-0000AD130000}"/>
    <cellStyle name="Input 3 2 7 2 5" xfId="4798" xr:uid="{00000000-0005-0000-0000-0000AE130000}"/>
    <cellStyle name="Input 3 2 7 2 6" xfId="4799" xr:uid="{00000000-0005-0000-0000-0000AF130000}"/>
    <cellStyle name="Input 3 2 7 3" xfId="4800" xr:uid="{00000000-0005-0000-0000-0000B0130000}"/>
    <cellStyle name="Input 3 2 7 3 2" xfId="4801" xr:uid="{00000000-0005-0000-0000-0000B1130000}"/>
    <cellStyle name="Input 3 2 7 4" xfId="4802" xr:uid="{00000000-0005-0000-0000-0000B2130000}"/>
    <cellStyle name="Input 3 2 7 5" xfId="4803" xr:uid="{00000000-0005-0000-0000-0000B3130000}"/>
    <cellStyle name="Input 3 2 7 6" xfId="4804" xr:uid="{00000000-0005-0000-0000-0000B4130000}"/>
    <cellStyle name="Input 3 2 7 7" xfId="4805" xr:uid="{00000000-0005-0000-0000-0000B5130000}"/>
    <cellStyle name="Input 3 2 8" xfId="4806" xr:uid="{00000000-0005-0000-0000-0000B6130000}"/>
    <cellStyle name="Input 3 2 8 2" xfId="4807" xr:uid="{00000000-0005-0000-0000-0000B7130000}"/>
    <cellStyle name="Input 3 2 8 2 2" xfId="4808" xr:uid="{00000000-0005-0000-0000-0000B8130000}"/>
    <cellStyle name="Input 3 2 8 2 3" xfId="4809" xr:uid="{00000000-0005-0000-0000-0000B9130000}"/>
    <cellStyle name="Input 3 2 8 2 4" xfId="4810" xr:uid="{00000000-0005-0000-0000-0000BA130000}"/>
    <cellStyle name="Input 3 2 8 2 5" xfId="4811" xr:uid="{00000000-0005-0000-0000-0000BB130000}"/>
    <cellStyle name="Input 3 2 8 2 6" xfId="4812" xr:uid="{00000000-0005-0000-0000-0000BC130000}"/>
    <cellStyle name="Input 3 2 8 3" xfId="4813" xr:uid="{00000000-0005-0000-0000-0000BD130000}"/>
    <cellStyle name="Input 3 2 8 3 2" xfId="4814" xr:uid="{00000000-0005-0000-0000-0000BE130000}"/>
    <cellStyle name="Input 3 2 8 4" xfId="4815" xr:uid="{00000000-0005-0000-0000-0000BF130000}"/>
    <cellStyle name="Input 3 2 8 5" xfId="4816" xr:uid="{00000000-0005-0000-0000-0000C0130000}"/>
    <cellStyle name="Input 3 2 8 6" xfId="4817" xr:uid="{00000000-0005-0000-0000-0000C1130000}"/>
    <cellStyle name="Input 3 2 8 7" xfId="4818" xr:uid="{00000000-0005-0000-0000-0000C2130000}"/>
    <cellStyle name="Input 3 2 9" xfId="4819" xr:uid="{00000000-0005-0000-0000-0000C3130000}"/>
    <cellStyle name="Input 3 2 9 2" xfId="4820" xr:uid="{00000000-0005-0000-0000-0000C4130000}"/>
    <cellStyle name="Input 3 2 9 3" xfId="4821" xr:uid="{00000000-0005-0000-0000-0000C5130000}"/>
    <cellStyle name="Input 3 2 9 4" xfId="4822" xr:uid="{00000000-0005-0000-0000-0000C6130000}"/>
    <cellStyle name="Input 3 2 9 5" xfId="4823" xr:uid="{00000000-0005-0000-0000-0000C7130000}"/>
    <cellStyle name="Input 3 2 9 6" xfId="4824" xr:uid="{00000000-0005-0000-0000-0000C8130000}"/>
    <cellStyle name="Input 3 2_Subsidy" xfId="4825" xr:uid="{00000000-0005-0000-0000-0000C9130000}"/>
    <cellStyle name="Input 3 20" xfId="4826" xr:uid="{00000000-0005-0000-0000-0000CA130000}"/>
    <cellStyle name="Input 3 21" xfId="4827" xr:uid="{00000000-0005-0000-0000-0000CB130000}"/>
    <cellStyle name="Input 3 22" xfId="4828" xr:uid="{00000000-0005-0000-0000-0000CC130000}"/>
    <cellStyle name="Input 3 23" xfId="4829" xr:uid="{00000000-0005-0000-0000-0000CD130000}"/>
    <cellStyle name="Input 3 24" xfId="4830" xr:uid="{00000000-0005-0000-0000-0000CE130000}"/>
    <cellStyle name="Input 3 25" xfId="4831" xr:uid="{00000000-0005-0000-0000-0000CF130000}"/>
    <cellStyle name="Input 3 26" xfId="4832" xr:uid="{00000000-0005-0000-0000-0000D0130000}"/>
    <cellStyle name="Input 3 27" xfId="4833" xr:uid="{00000000-0005-0000-0000-0000D1130000}"/>
    <cellStyle name="Input 3 28" xfId="4834" xr:uid="{00000000-0005-0000-0000-0000D2130000}"/>
    <cellStyle name="Input 3 29" xfId="4835" xr:uid="{00000000-0005-0000-0000-0000D3130000}"/>
    <cellStyle name="Input 3 3" xfId="4836" xr:uid="{00000000-0005-0000-0000-0000D4130000}"/>
    <cellStyle name="Input 3 3 10" xfId="4837" xr:uid="{00000000-0005-0000-0000-0000D5130000}"/>
    <cellStyle name="Input 3 3 10 2" xfId="4838" xr:uid="{00000000-0005-0000-0000-0000D6130000}"/>
    <cellStyle name="Input 3 3 11" xfId="4839" xr:uid="{00000000-0005-0000-0000-0000D7130000}"/>
    <cellStyle name="Input 3 3 12" xfId="4840" xr:uid="{00000000-0005-0000-0000-0000D8130000}"/>
    <cellStyle name="Input 3 3 13" xfId="4841" xr:uid="{00000000-0005-0000-0000-0000D9130000}"/>
    <cellStyle name="Input 3 3 14" xfId="4842" xr:uid="{00000000-0005-0000-0000-0000DA130000}"/>
    <cellStyle name="Input 3 3 2" xfId="4843" xr:uid="{00000000-0005-0000-0000-0000DB130000}"/>
    <cellStyle name="Input 3 3 2 2" xfId="4844" xr:uid="{00000000-0005-0000-0000-0000DC130000}"/>
    <cellStyle name="Input 3 3 2 2 2" xfId="4845" xr:uid="{00000000-0005-0000-0000-0000DD130000}"/>
    <cellStyle name="Input 3 3 2 2 2 2" xfId="4846" xr:uid="{00000000-0005-0000-0000-0000DE130000}"/>
    <cellStyle name="Input 3 3 2 2 2 3" xfId="4847" xr:uid="{00000000-0005-0000-0000-0000DF130000}"/>
    <cellStyle name="Input 3 3 2 2 2 4" xfId="4848" xr:uid="{00000000-0005-0000-0000-0000E0130000}"/>
    <cellStyle name="Input 3 3 2 2 2 5" xfId="4849" xr:uid="{00000000-0005-0000-0000-0000E1130000}"/>
    <cellStyle name="Input 3 3 2 2 2 6" xfId="4850" xr:uid="{00000000-0005-0000-0000-0000E2130000}"/>
    <cellStyle name="Input 3 3 2 2 3" xfId="4851" xr:uid="{00000000-0005-0000-0000-0000E3130000}"/>
    <cellStyle name="Input 3 3 2 2 3 2" xfId="4852" xr:uid="{00000000-0005-0000-0000-0000E4130000}"/>
    <cellStyle name="Input 3 3 2 2 4" xfId="4853" xr:uid="{00000000-0005-0000-0000-0000E5130000}"/>
    <cellStyle name="Input 3 3 2 2 5" xfId="4854" xr:uid="{00000000-0005-0000-0000-0000E6130000}"/>
    <cellStyle name="Input 3 3 2 2 6" xfId="4855" xr:uid="{00000000-0005-0000-0000-0000E7130000}"/>
    <cellStyle name="Input 3 3 2 2 7" xfId="4856" xr:uid="{00000000-0005-0000-0000-0000E8130000}"/>
    <cellStyle name="Input 3 3 2 3" xfId="4857" xr:uid="{00000000-0005-0000-0000-0000E9130000}"/>
    <cellStyle name="Input 3 3 2 3 2" xfId="4858" xr:uid="{00000000-0005-0000-0000-0000EA130000}"/>
    <cellStyle name="Input 3 3 2 3 3" xfId="4859" xr:uid="{00000000-0005-0000-0000-0000EB130000}"/>
    <cellStyle name="Input 3 3 2 3 4" xfId="4860" xr:uid="{00000000-0005-0000-0000-0000EC130000}"/>
    <cellStyle name="Input 3 3 2 3 5" xfId="4861" xr:uid="{00000000-0005-0000-0000-0000ED130000}"/>
    <cellStyle name="Input 3 3 2 3 6" xfId="4862" xr:uid="{00000000-0005-0000-0000-0000EE130000}"/>
    <cellStyle name="Input 3 3 2 4" xfId="4863" xr:uid="{00000000-0005-0000-0000-0000EF130000}"/>
    <cellStyle name="Input 3 3 2 4 2" xfId="4864" xr:uid="{00000000-0005-0000-0000-0000F0130000}"/>
    <cellStyle name="Input 3 3 2 5" xfId="4865" xr:uid="{00000000-0005-0000-0000-0000F1130000}"/>
    <cellStyle name="Input 3 3 2 6" xfId="4866" xr:uid="{00000000-0005-0000-0000-0000F2130000}"/>
    <cellStyle name="Input 3 3 2 7" xfId="4867" xr:uid="{00000000-0005-0000-0000-0000F3130000}"/>
    <cellStyle name="Input 3 3 2 8" xfId="4868" xr:uid="{00000000-0005-0000-0000-0000F4130000}"/>
    <cellStyle name="Input 3 3 2_Subsidy" xfId="4869" xr:uid="{00000000-0005-0000-0000-0000F5130000}"/>
    <cellStyle name="Input 3 3 3" xfId="4870" xr:uid="{00000000-0005-0000-0000-0000F6130000}"/>
    <cellStyle name="Input 3 3 3 2" xfId="4871" xr:uid="{00000000-0005-0000-0000-0000F7130000}"/>
    <cellStyle name="Input 3 3 3 2 2" xfId="4872" xr:uid="{00000000-0005-0000-0000-0000F8130000}"/>
    <cellStyle name="Input 3 3 3 2 3" xfId="4873" xr:uid="{00000000-0005-0000-0000-0000F9130000}"/>
    <cellStyle name="Input 3 3 3 2 4" xfId="4874" xr:uid="{00000000-0005-0000-0000-0000FA130000}"/>
    <cellStyle name="Input 3 3 3 2 5" xfId="4875" xr:uid="{00000000-0005-0000-0000-0000FB130000}"/>
    <cellStyle name="Input 3 3 3 2 6" xfId="4876" xr:uid="{00000000-0005-0000-0000-0000FC130000}"/>
    <cellStyle name="Input 3 3 3 3" xfId="4877" xr:uid="{00000000-0005-0000-0000-0000FD130000}"/>
    <cellStyle name="Input 3 3 3 3 2" xfId="4878" xr:uid="{00000000-0005-0000-0000-0000FE130000}"/>
    <cellStyle name="Input 3 3 3 4" xfId="4879" xr:uid="{00000000-0005-0000-0000-0000FF130000}"/>
    <cellStyle name="Input 3 3 3 5" xfId="4880" xr:uid="{00000000-0005-0000-0000-000000140000}"/>
    <cellStyle name="Input 3 3 3 6" xfId="4881" xr:uid="{00000000-0005-0000-0000-000001140000}"/>
    <cellStyle name="Input 3 3 3 7" xfId="4882" xr:uid="{00000000-0005-0000-0000-000002140000}"/>
    <cellStyle name="Input 3 3 4" xfId="4883" xr:uid="{00000000-0005-0000-0000-000003140000}"/>
    <cellStyle name="Input 3 3 4 2" xfId="4884" xr:uid="{00000000-0005-0000-0000-000004140000}"/>
    <cellStyle name="Input 3 3 4 2 2" xfId="4885" xr:uid="{00000000-0005-0000-0000-000005140000}"/>
    <cellStyle name="Input 3 3 4 2 3" xfId="4886" xr:uid="{00000000-0005-0000-0000-000006140000}"/>
    <cellStyle name="Input 3 3 4 2 4" xfId="4887" xr:uid="{00000000-0005-0000-0000-000007140000}"/>
    <cellStyle name="Input 3 3 4 2 5" xfId="4888" xr:uid="{00000000-0005-0000-0000-000008140000}"/>
    <cellStyle name="Input 3 3 4 2 6" xfId="4889" xr:uid="{00000000-0005-0000-0000-000009140000}"/>
    <cellStyle name="Input 3 3 4 3" xfId="4890" xr:uid="{00000000-0005-0000-0000-00000A140000}"/>
    <cellStyle name="Input 3 3 4 3 2" xfId="4891" xr:uid="{00000000-0005-0000-0000-00000B140000}"/>
    <cellStyle name="Input 3 3 4 4" xfId="4892" xr:uid="{00000000-0005-0000-0000-00000C140000}"/>
    <cellStyle name="Input 3 3 4 5" xfId="4893" xr:uid="{00000000-0005-0000-0000-00000D140000}"/>
    <cellStyle name="Input 3 3 4 6" xfId="4894" xr:uid="{00000000-0005-0000-0000-00000E140000}"/>
    <cellStyle name="Input 3 3 4 7" xfId="4895" xr:uid="{00000000-0005-0000-0000-00000F140000}"/>
    <cellStyle name="Input 3 3 5" xfId="4896" xr:uid="{00000000-0005-0000-0000-000010140000}"/>
    <cellStyle name="Input 3 3 5 2" xfId="4897" xr:uid="{00000000-0005-0000-0000-000011140000}"/>
    <cellStyle name="Input 3 3 5 2 2" xfId="4898" xr:uid="{00000000-0005-0000-0000-000012140000}"/>
    <cellStyle name="Input 3 3 5 2 3" xfId="4899" xr:uid="{00000000-0005-0000-0000-000013140000}"/>
    <cellStyle name="Input 3 3 5 2 4" xfId="4900" xr:uid="{00000000-0005-0000-0000-000014140000}"/>
    <cellStyle name="Input 3 3 5 2 5" xfId="4901" xr:uid="{00000000-0005-0000-0000-000015140000}"/>
    <cellStyle name="Input 3 3 5 2 6" xfId="4902" xr:uid="{00000000-0005-0000-0000-000016140000}"/>
    <cellStyle name="Input 3 3 5 3" xfId="4903" xr:uid="{00000000-0005-0000-0000-000017140000}"/>
    <cellStyle name="Input 3 3 5 3 2" xfId="4904" xr:uid="{00000000-0005-0000-0000-000018140000}"/>
    <cellStyle name="Input 3 3 5 4" xfId="4905" xr:uid="{00000000-0005-0000-0000-000019140000}"/>
    <cellStyle name="Input 3 3 5 5" xfId="4906" xr:uid="{00000000-0005-0000-0000-00001A140000}"/>
    <cellStyle name="Input 3 3 5 6" xfId="4907" xr:uid="{00000000-0005-0000-0000-00001B140000}"/>
    <cellStyle name="Input 3 3 5 7" xfId="4908" xr:uid="{00000000-0005-0000-0000-00001C140000}"/>
    <cellStyle name="Input 3 3 6" xfId="4909" xr:uid="{00000000-0005-0000-0000-00001D140000}"/>
    <cellStyle name="Input 3 3 6 2" xfId="4910" xr:uid="{00000000-0005-0000-0000-00001E140000}"/>
    <cellStyle name="Input 3 3 6 2 2" xfId="4911" xr:uid="{00000000-0005-0000-0000-00001F140000}"/>
    <cellStyle name="Input 3 3 6 2 3" xfId="4912" xr:uid="{00000000-0005-0000-0000-000020140000}"/>
    <cellStyle name="Input 3 3 6 2 4" xfId="4913" xr:uid="{00000000-0005-0000-0000-000021140000}"/>
    <cellStyle name="Input 3 3 6 2 5" xfId="4914" xr:uid="{00000000-0005-0000-0000-000022140000}"/>
    <cellStyle name="Input 3 3 6 2 6" xfId="4915" xr:uid="{00000000-0005-0000-0000-000023140000}"/>
    <cellStyle name="Input 3 3 6 3" xfId="4916" xr:uid="{00000000-0005-0000-0000-000024140000}"/>
    <cellStyle name="Input 3 3 6 3 2" xfId="4917" xr:uid="{00000000-0005-0000-0000-000025140000}"/>
    <cellStyle name="Input 3 3 6 4" xfId="4918" xr:uid="{00000000-0005-0000-0000-000026140000}"/>
    <cellStyle name="Input 3 3 6 5" xfId="4919" xr:uid="{00000000-0005-0000-0000-000027140000}"/>
    <cellStyle name="Input 3 3 6 6" xfId="4920" xr:uid="{00000000-0005-0000-0000-000028140000}"/>
    <cellStyle name="Input 3 3 6 7" xfId="4921" xr:uid="{00000000-0005-0000-0000-000029140000}"/>
    <cellStyle name="Input 3 3 7" xfId="4922" xr:uid="{00000000-0005-0000-0000-00002A140000}"/>
    <cellStyle name="Input 3 3 7 2" xfId="4923" xr:uid="{00000000-0005-0000-0000-00002B140000}"/>
    <cellStyle name="Input 3 3 7 2 2" xfId="4924" xr:uid="{00000000-0005-0000-0000-00002C140000}"/>
    <cellStyle name="Input 3 3 7 2 3" xfId="4925" xr:uid="{00000000-0005-0000-0000-00002D140000}"/>
    <cellStyle name="Input 3 3 7 2 4" xfId="4926" xr:uid="{00000000-0005-0000-0000-00002E140000}"/>
    <cellStyle name="Input 3 3 7 2 5" xfId="4927" xr:uid="{00000000-0005-0000-0000-00002F140000}"/>
    <cellStyle name="Input 3 3 7 2 6" xfId="4928" xr:uid="{00000000-0005-0000-0000-000030140000}"/>
    <cellStyle name="Input 3 3 7 3" xfId="4929" xr:uid="{00000000-0005-0000-0000-000031140000}"/>
    <cellStyle name="Input 3 3 7 3 2" xfId="4930" xr:uid="{00000000-0005-0000-0000-000032140000}"/>
    <cellStyle name="Input 3 3 7 4" xfId="4931" xr:uid="{00000000-0005-0000-0000-000033140000}"/>
    <cellStyle name="Input 3 3 7 5" xfId="4932" xr:uid="{00000000-0005-0000-0000-000034140000}"/>
    <cellStyle name="Input 3 3 7 6" xfId="4933" xr:uid="{00000000-0005-0000-0000-000035140000}"/>
    <cellStyle name="Input 3 3 7 7" xfId="4934" xr:uid="{00000000-0005-0000-0000-000036140000}"/>
    <cellStyle name="Input 3 3 8" xfId="4935" xr:uid="{00000000-0005-0000-0000-000037140000}"/>
    <cellStyle name="Input 3 3 8 2" xfId="4936" xr:uid="{00000000-0005-0000-0000-000038140000}"/>
    <cellStyle name="Input 3 3 8 2 2" xfId="4937" xr:uid="{00000000-0005-0000-0000-000039140000}"/>
    <cellStyle name="Input 3 3 8 2 3" xfId="4938" xr:uid="{00000000-0005-0000-0000-00003A140000}"/>
    <cellStyle name="Input 3 3 8 2 4" xfId="4939" xr:uid="{00000000-0005-0000-0000-00003B140000}"/>
    <cellStyle name="Input 3 3 8 2 5" xfId="4940" xr:uid="{00000000-0005-0000-0000-00003C140000}"/>
    <cellStyle name="Input 3 3 8 2 6" xfId="4941" xr:uid="{00000000-0005-0000-0000-00003D140000}"/>
    <cellStyle name="Input 3 3 8 3" xfId="4942" xr:uid="{00000000-0005-0000-0000-00003E140000}"/>
    <cellStyle name="Input 3 3 8 3 2" xfId="4943" xr:uid="{00000000-0005-0000-0000-00003F140000}"/>
    <cellStyle name="Input 3 3 8 4" xfId="4944" xr:uid="{00000000-0005-0000-0000-000040140000}"/>
    <cellStyle name="Input 3 3 8 5" xfId="4945" xr:uid="{00000000-0005-0000-0000-000041140000}"/>
    <cellStyle name="Input 3 3 8 6" xfId="4946" xr:uid="{00000000-0005-0000-0000-000042140000}"/>
    <cellStyle name="Input 3 3 8 7" xfId="4947" xr:uid="{00000000-0005-0000-0000-000043140000}"/>
    <cellStyle name="Input 3 3 9" xfId="4948" xr:uid="{00000000-0005-0000-0000-000044140000}"/>
    <cellStyle name="Input 3 3 9 2" xfId="4949" xr:uid="{00000000-0005-0000-0000-000045140000}"/>
    <cellStyle name="Input 3 3 9 3" xfId="4950" xr:uid="{00000000-0005-0000-0000-000046140000}"/>
    <cellStyle name="Input 3 3 9 4" xfId="4951" xr:uid="{00000000-0005-0000-0000-000047140000}"/>
    <cellStyle name="Input 3 3 9 5" xfId="4952" xr:uid="{00000000-0005-0000-0000-000048140000}"/>
    <cellStyle name="Input 3 3 9 6" xfId="4953" xr:uid="{00000000-0005-0000-0000-000049140000}"/>
    <cellStyle name="Input 3 3_Subsidy" xfId="4954" xr:uid="{00000000-0005-0000-0000-00004A140000}"/>
    <cellStyle name="Input 3 30" xfId="4955" xr:uid="{00000000-0005-0000-0000-00004B140000}"/>
    <cellStyle name="Input 3 31" xfId="4956" xr:uid="{00000000-0005-0000-0000-00004C140000}"/>
    <cellStyle name="Input 3 32" xfId="4957" xr:uid="{00000000-0005-0000-0000-00004D140000}"/>
    <cellStyle name="Input 3 33" xfId="4958" xr:uid="{00000000-0005-0000-0000-00004E140000}"/>
    <cellStyle name="Input 3 34" xfId="4959" xr:uid="{00000000-0005-0000-0000-00004F140000}"/>
    <cellStyle name="Input 3 35" xfId="4960" xr:uid="{00000000-0005-0000-0000-000050140000}"/>
    <cellStyle name="Input 3 36" xfId="4961" xr:uid="{00000000-0005-0000-0000-000051140000}"/>
    <cellStyle name="Input 3 37" xfId="4962" xr:uid="{00000000-0005-0000-0000-000052140000}"/>
    <cellStyle name="Input 3 38" xfId="4963" xr:uid="{00000000-0005-0000-0000-000053140000}"/>
    <cellStyle name="Input 3 39" xfId="4964" xr:uid="{00000000-0005-0000-0000-000054140000}"/>
    <cellStyle name="Input 3 4" xfId="4965" xr:uid="{00000000-0005-0000-0000-000055140000}"/>
    <cellStyle name="Input 3 4 10" xfId="4966" xr:uid="{00000000-0005-0000-0000-000056140000}"/>
    <cellStyle name="Input 3 4 10 2" xfId="4967" xr:uid="{00000000-0005-0000-0000-000057140000}"/>
    <cellStyle name="Input 3 4 11" xfId="4968" xr:uid="{00000000-0005-0000-0000-000058140000}"/>
    <cellStyle name="Input 3 4 12" xfId="4969" xr:uid="{00000000-0005-0000-0000-000059140000}"/>
    <cellStyle name="Input 3 4 13" xfId="4970" xr:uid="{00000000-0005-0000-0000-00005A140000}"/>
    <cellStyle name="Input 3 4 14" xfId="4971" xr:uid="{00000000-0005-0000-0000-00005B140000}"/>
    <cellStyle name="Input 3 4 2" xfId="4972" xr:uid="{00000000-0005-0000-0000-00005C140000}"/>
    <cellStyle name="Input 3 4 2 2" xfId="4973" xr:uid="{00000000-0005-0000-0000-00005D140000}"/>
    <cellStyle name="Input 3 4 2 2 2" xfId="4974" xr:uid="{00000000-0005-0000-0000-00005E140000}"/>
    <cellStyle name="Input 3 4 2 2 2 2" xfId="4975" xr:uid="{00000000-0005-0000-0000-00005F140000}"/>
    <cellStyle name="Input 3 4 2 2 2 3" xfId="4976" xr:uid="{00000000-0005-0000-0000-000060140000}"/>
    <cellStyle name="Input 3 4 2 2 2 4" xfId="4977" xr:uid="{00000000-0005-0000-0000-000061140000}"/>
    <cellStyle name="Input 3 4 2 2 2 5" xfId="4978" xr:uid="{00000000-0005-0000-0000-000062140000}"/>
    <cellStyle name="Input 3 4 2 2 2 6" xfId="4979" xr:uid="{00000000-0005-0000-0000-000063140000}"/>
    <cellStyle name="Input 3 4 2 2 3" xfId="4980" xr:uid="{00000000-0005-0000-0000-000064140000}"/>
    <cellStyle name="Input 3 4 2 2 3 2" xfId="4981" xr:uid="{00000000-0005-0000-0000-000065140000}"/>
    <cellStyle name="Input 3 4 2 2 4" xfId="4982" xr:uid="{00000000-0005-0000-0000-000066140000}"/>
    <cellStyle name="Input 3 4 2 2 5" xfId="4983" xr:uid="{00000000-0005-0000-0000-000067140000}"/>
    <cellStyle name="Input 3 4 2 2 6" xfId="4984" xr:uid="{00000000-0005-0000-0000-000068140000}"/>
    <cellStyle name="Input 3 4 2 2 7" xfId="4985" xr:uid="{00000000-0005-0000-0000-000069140000}"/>
    <cellStyle name="Input 3 4 2 3" xfId="4986" xr:uid="{00000000-0005-0000-0000-00006A140000}"/>
    <cellStyle name="Input 3 4 2 3 2" xfId="4987" xr:uid="{00000000-0005-0000-0000-00006B140000}"/>
    <cellStyle name="Input 3 4 2 3 3" xfId="4988" xr:uid="{00000000-0005-0000-0000-00006C140000}"/>
    <cellStyle name="Input 3 4 2 3 4" xfId="4989" xr:uid="{00000000-0005-0000-0000-00006D140000}"/>
    <cellStyle name="Input 3 4 2 3 5" xfId="4990" xr:uid="{00000000-0005-0000-0000-00006E140000}"/>
    <cellStyle name="Input 3 4 2 3 6" xfId="4991" xr:uid="{00000000-0005-0000-0000-00006F140000}"/>
    <cellStyle name="Input 3 4 2 4" xfId="4992" xr:uid="{00000000-0005-0000-0000-000070140000}"/>
    <cellStyle name="Input 3 4 2 4 2" xfId="4993" xr:uid="{00000000-0005-0000-0000-000071140000}"/>
    <cellStyle name="Input 3 4 2 5" xfId="4994" xr:uid="{00000000-0005-0000-0000-000072140000}"/>
    <cellStyle name="Input 3 4 2 6" xfId="4995" xr:uid="{00000000-0005-0000-0000-000073140000}"/>
    <cellStyle name="Input 3 4 2 7" xfId="4996" xr:uid="{00000000-0005-0000-0000-000074140000}"/>
    <cellStyle name="Input 3 4 2 8" xfId="4997" xr:uid="{00000000-0005-0000-0000-000075140000}"/>
    <cellStyle name="Input 3 4 2_Subsidy" xfId="4998" xr:uid="{00000000-0005-0000-0000-000076140000}"/>
    <cellStyle name="Input 3 4 3" xfId="4999" xr:uid="{00000000-0005-0000-0000-000077140000}"/>
    <cellStyle name="Input 3 4 3 2" xfId="5000" xr:uid="{00000000-0005-0000-0000-000078140000}"/>
    <cellStyle name="Input 3 4 3 2 2" xfId="5001" xr:uid="{00000000-0005-0000-0000-000079140000}"/>
    <cellStyle name="Input 3 4 3 2 3" xfId="5002" xr:uid="{00000000-0005-0000-0000-00007A140000}"/>
    <cellStyle name="Input 3 4 3 2 4" xfId="5003" xr:uid="{00000000-0005-0000-0000-00007B140000}"/>
    <cellStyle name="Input 3 4 3 2 5" xfId="5004" xr:uid="{00000000-0005-0000-0000-00007C140000}"/>
    <cellStyle name="Input 3 4 3 2 6" xfId="5005" xr:uid="{00000000-0005-0000-0000-00007D140000}"/>
    <cellStyle name="Input 3 4 3 3" xfId="5006" xr:uid="{00000000-0005-0000-0000-00007E140000}"/>
    <cellStyle name="Input 3 4 3 3 2" xfId="5007" xr:uid="{00000000-0005-0000-0000-00007F140000}"/>
    <cellStyle name="Input 3 4 3 4" xfId="5008" xr:uid="{00000000-0005-0000-0000-000080140000}"/>
    <cellStyle name="Input 3 4 3 5" xfId="5009" xr:uid="{00000000-0005-0000-0000-000081140000}"/>
    <cellStyle name="Input 3 4 3 6" xfId="5010" xr:uid="{00000000-0005-0000-0000-000082140000}"/>
    <cellStyle name="Input 3 4 3 7" xfId="5011" xr:uid="{00000000-0005-0000-0000-000083140000}"/>
    <cellStyle name="Input 3 4 4" xfId="5012" xr:uid="{00000000-0005-0000-0000-000084140000}"/>
    <cellStyle name="Input 3 4 4 2" xfId="5013" xr:uid="{00000000-0005-0000-0000-000085140000}"/>
    <cellStyle name="Input 3 4 4 2 2" xfId="5014" xr:uid="{00000000-0005-0000-0000-000086140000}"/>
    <cellStyle name="Input 3 4 4 2 3" xfId="5015" xr:uid="{00000000-0005-0000-0000-000087140000}"/>
    <cellStyle name="Input 3 4 4 2 4" xfId="5016" xr:uid="{00000000-0005-0000-0000-000088140000}"/>
    <cellStyle name="Input 3 4 4 2 5" xfId="5017" xr:uid="{00000000-0005-0000-0000-000089140000}"/>
    <cellStyle name="Input 3 4 4 2 6" xfId="5018" xr:uid="{00000000-0005-0000-0000-00008A140000}"/>
    <cellStyle name="Input 3 4 4 3" xfId="5019" xr:uid="{00000000-0005-0000-0000-00008B140000}"/>
    <cellStyle name="Input 3 4 4 3 2" xfId="5020" xr:uid="{00000000-0005-0000-0000-00008C140000}"/>
    <cellStyle name="Input 3 4 4 4" xfId="5021" xr:uid="{00000000-0005-0000-0000-00008D140000}"/>
    <cellStyle name="Input 3 4 4 5" xfId="5022" xr:uid="{00000000-0005-0000-0000-00008E140000}"/>
    <cellStyle name="Input 3 4 4 6" xfId="5023" xr:uid="{00000000-0005-0000-0000-00008F140000}"/>
    <cellStyle name="Input 3 4 4 7" xfId="5024" xr:uid="{00000000-0005-0000-0000-000090140000}"/>
    <cellStyle name="Input 3 4 5" xfId="5025" xr:uid="{00000000-0005-0000-0000-000091140000}"/>
    <cellStyle name="Input 3 4 5 2" xfId="5026" xr:uid="{00000000-0005-0000-0000-000092140000}"/>
    <cellStyle name="Input 3 4 5 2 2" xfId="5027" xr:uid="{00000000-0005-0000-0000-000093140000}"/>
    <cellStyle name="Input 3 4 5 2 3" xfId="5028" xr:uid="{00000000-0005-0000-0000-000094140000}"/>
    <cellStyle name="Input 3 4 5 2 4" xfId="5029" xr:uid="{00000000-0005-0000-0000-000095140000}"/>
    <cellStyle name="Input 3 4 5 2 5" xfId="5030" xr:uid="{00000000-0005-0000-0000-000096140000}"/>
    <cellStyle name="Input 3 4 5 2 6" xfId="5031" xr:uid="{00000000-0005-0000-0000-000097140000}"/>
    <cellStyle name="Input 3 4 5 3" xfId="5032" xr:uid="{00000000-0005-0000-0000-000098140000}"/>
    <cellStyle name="Input 3 4 5 3 2" xfId="5033" xr:uid="{00000000-0005-0000-0000-000099140000}"/>
    <cellStyle name="Input 3 4 5 4" xfId="5034" xr:uid="{00000000-0005-0000-0000-00009A140000}"/>
    <cellStyle name="Input 3 4 5 5" xfId="5035" xr:uid="{00000000-0005-0000-0000-00009B140000}"/>
    <cellStyle name="Input 3 4 5 6" xfId="5036" xr:uid="{00000000-0005-0000-0000-00009C140000}"/>
    <cellStyle name="Input 3 4 5 7" xfId="5037" xr:uid="{00000000-0005-0000-0000-00009D140000}"/>
    <cellStyle name="Input 3 4 6" xfId="5038" xr:uid="{00000000-0005-0000-0000-00009E140000}"/>
    <cellStyle name="Input 3 4 6 2" xfId="5039" xr:uid="{00000000-0005-0000-0000-00009F140000}"/>
    <cellStyle name="Input 3 4 6 2 2" xfId="5040" xr:uid="{00000000-0005-0000-0000-0000A0140000}"/>
    <cellStyle name="Input 3 4 6 2 3" xfId="5041" xr:uid="{00000000-0005-0000-0000-0000A1140000}"/>
    <cellStyle name="Input 3 4 6 2 4" xfId="5042" xr:uid="{00000000-0005-0000-0000-0000A2140000}"/>
    <cellStyle name="Input 3 4 6 2 5" xfId="5043" xr:uid="{00000000-0005-0000-0000-0000A3140000}"/>
    <cellStyle name="Input 3 4 6 2 6" xfId="5044" xr:uid="{00000000-0005-0000-0000-0000A4140000}"/>
    <cellStyle name="Input 3 4 6 3" xfId="5045" xr:uid="{00000000-0005-0000-0000-0000A5140000}"/>
    <cellStyle name="Input 3 4 6 3 2" xfId="5046" xr:uid="{00000000-0005-0000-0000-0000A6140000}"/>
    <cellStyle name="Input 3 4 6 4" xfId="5047" xr:uid="{00000000-0005-0000-0000-0000A7140000}"/>
    <cellStyle name="Input 3 4 6 5" xfId="5048" xr:uid="{00000000-0005-0000-0000-0000A8140000}"/>
    <cellStyle name="Input 3 4 6 6" xfId="5049" xr:uid="{00000000-0005-0000-0000-0000A9140000}"/>
    <cellStyle name="Input 3 4 6 7" xfId="5050" xr:uid="{00000000-0005-0000-0000-0000AA140000}"/>
    <cellStyle name="Input 3 4 7" xfId="5051" xr:uid="{00000000-0005-0000-0000-0000AB140000}"/>
    <cellStyle name="Input 3 4 7 2" xfId="5052" xr:uid="{00000000-0005-0000-0000-0000AC140000}"/>
    <cellStyle name="Input 3 4 7 2 2" xfId="5053" xr:uid="{00000000-0005-0000-0000-0000AD140000}"/>
    <cellStyle name="Input 3 4 7 2 3" xfId="5054" xr:uid="{00000000-0005-0000-0000-0000AE140000}"/>
    <cellStyle name="Input 3 4 7 2 4" xfId="5055" xr:uid="{00000000-0005-0000-0000-0000AF140000}"/>
    <cellStyle name="Input 3 4 7 2 5" xfId="5056" xr:uid="{00000000-0005-0000-0000-0000B0140000}"/>
    <cellStyle name="Input 3 4 7 2 6" xfId="5057" xr:uid="{00000000-0005-0000-0000-0000B1140000}"/>
    <cellStyle name="Input 3 4 7 3" xfId="5058" xr:uid="{00000000-0005-0000-0000-0000B2140000}"/>
    <cellStyle name="Input 3 4 7 3 2" xfId="5059" xr:uid="{00000000-0005-0000-0000-0000B3140000}"/>
    <cellStyle name="Input 3 4 7 4" xfId="5060" xr:uid="{00000000-0005-0000-0000-0000B4140000}"/>
    <cellStyle name="Input 3 4 7 5" xfId="5061" xr:uid="{00000000-0005-0000-0000-0000B5140000}"/>
    <cellStyle name="Input 3 4 7 6" xfId="5062" xr:uid="{00000000-0005-0000-0000-0000B6140000}"/>
    <cellStyle name="Input 3 4 7 7" xfId="5063" xr:uid="{00000000-0005-0000-0000-0000B7140000}"/>
    <cellStyle name="Input 3 4 8" xfId="5064" xr:uid="{00000000-0005-0000-0000-0000B8140000}"/>
    <cellStyle name="Input 3 4 8 2" xfId="5065" xr:uid="{00000000-0005-0000-0000-0000B9140000}"/>
    <cellStyle name="Input 3 4 8 2 2" xfId="5066" xr:uid="{00000000-0005-0000-0000-0000BA140000}"/>
    <cellStyle name="Input 3 4 8 2 3" xfId="5067" xr:uid="{00000000-0005-0000-0000-0000BB140000}"/>
    <cellStyle name="Input 3 4 8 2 4" xfId="5068" xr:uid="{00000000-0005-0000-0000-0000BC140000}"/>
    <cellStyle name="Input 3 4 8 2 5" xfId="5069" xr:uid="{00000000-0005-0000-0000-0000BD140000}"/>
    <cellStyle name="Input 3 4 8 2 6" xfId="5070" xr:uid="{00000000-0005-0000-0000-0000BE140000}"/>
    <cellStyle name="Input 3 4 8 3" xfId="5071" xr:uid="{00000000-0005-0000-0000-0000BF140000}"/>
    <cellStyle name="Input 3 4 8 3 2" xfId="5072" xr:uid="{00000000-0005-0000-0000-0000C0140000}"/>
    <cellStyle name="Input 3 4 8 4" xfId="5073" xr:uid="{00000000-0005-0000-0000-0000C1140000}"/>
    <cellStyle name="Input 3 4 8 5" xfId="5074" xr:uid="{00000000-0005-0000-0000-0000C2140000}"/>
    <cellStyle name="Input 3 4 8 6" xfId="5075" xr:uid="{00000000-0005-0000-0000-0000C3140000}"/>
    <cellStyle name="Input 3 4 8 7" xfId="5076" xr:uid="{00000000-0005-0000-0000-0000C4140000}"/>
    <cellStyle name="Input 3 4 9" xfId="5077" xr:uid="{00000000-0005-0000-0000-0000C5140000}"/>
    <cellStyle name="Input 3 4 9 2" xfId="5078" xr:uid="{00000000-0005-0000-0000-0000C6140000}"/>
    <cellStyle name="Input 3 4 9 3" xfId="5079" xr:uid="{00000000-0005-0000-0000-0000C7140000}"/>
    <cellStyle name="Input 3 4 9 4" xfId="5080" xr:uid="{00000000-0005-0000-0000-0000C8140000}"/>
    <cellStyle name="Input 3 4 9 5" xfId="5081" xr:uid="{00000000-0005-0000-0000-0000C9140000}"/>
    <cellStyle name="Input 3 4 9 6" xfId="5082" xr:uid="{00000000-0005-0000-0000-0000CA140000}"/>
    <cellStyle name="Input 3 4_Subsidy" xfId="5083" xr:uid="{00000000-0005-0000-0000-0000CB140000}"/>
    <cellStyle name="Input 3 40" xfId="5084" xr:uid="{00000000-0005-0000-0000-0000CC140000}"/>
    <cellStyle name="Input 3 41" xfId="5085" xr:uid="{00000000-0005-0000-0000-0000CD140000}"/>
    <cellStyle name="Input 3 42" xfId="5086" xr:uid="{00000000-0005-0000-0000-0000CE140000}"/>
    <cellStyle name="Input 3 43" xfId="5087" xr:uid="{00000000-0005-0000-0000-0000CF140000}"/>
    <cellStyle name="Input 3 44" xfId="5088" xr:uid="{00000000-0005-0000-0000-0000D0140000}"/>
    <cellStyle name="Input 3 45" xfId="5089" xr:uid="{00000000-0005-0000-0000-0000D1140000}"/>
    <cellStyle name="Input 3 5" xfId="5090" xr:uid="{00000000-0005-0000-0000-0000D2140000}"/>
    <cellStyle name="Input 3 5 10" xfId="5091" xr:uid="{00000000-0005-0000-0000-0000D3140000}"/>
    <cellStyle name="Input 3 5 10 2" xfId="5092" xr:uid="{00000000-0005-0000-0000-0000D4140000}"/>
    <cellStyle name="Input 3 5 11" xfId="5093" xr:uid="{00000000-0005-0000-0000-0000D5140000}"/>
    <cellStyle name="Input 3 5 12" xfId="5094" xr:uid="{00000000-0005-0000-0000-0000D6140000}"/>
    <cellStyle name="Input 3 5 13" xfId="5095" xr:uid="{00000000-0005-0000-0000-0000D7140000}"/>
    <cellStyle name="Input 3 5 14" xfId="5096" xr:uid="{00000000-0005-0000-0000-0000D8140000}"/>
    <cellStyle name="Input 3 5 2" xfId="5097" xr:uid="{00000000-0005-0000-0000-0000D9140000}"/>
    <cellStyle name="Input 3 5 2 2" xfId="5098" xr:uid="{00000000-0005-0000-0000-0000DA140000}"/>
    <cellStyle name="Input 3 5 2 2 2" xfId="5099" xr:uid="{00000000-0005-0000-0000-0000DB140000}"/>
    <cellStyle name="Input 3 5 2 2 2 2" xfId="5100" xr:uid="{00000000-0005-0000-0000-0000DC140000}"/>
    <cellStyle name="Input 3 5 2 2 2 3" xfId="5101" xr:uid="{00000000-0005-0000-0000-0000DD140000}"/>
    <cellStyle name="Input 3 5 2 2 2 4" xfId="5102" xr:uid="{00000000-0005-0000-0000-0000DE140000}"/>
    <cellStyle name="Input 3 5 2 2 2 5" xfId="5103" xr:uid="{00000000-0005-0000-0000-0000DF140000}"/>
    <cellStyle name="Input 3 5 2 2 2 6" xfId="5104" xr:uid="{00000000-0005-0000-0000-0000E0140000}"/>
    <cellStyle name="Input 3 5 2 2 3" xfId="5105" xr:uid="{00000000-0005-0000-0000-0000E1140000}"/>
    <cellStyle name="Input 3 5 2 2 3 2" xfId="5106" xr:uid="{00000000-0005-0000-0000-0000E2140000}"/>
    <cellStyle name="Input 3 5 2 2 4" xfId="5107" xr:uid="{00000000-0005-0000-0000-0000E3140000}"/>
    <cellStyle name="Input 3 5 2 2 5" xfId="5108" xr:uid="{00000000-0005-0000-0000-0000E4140000}"/>
    <cellStyle name="Input 3 5 2 2 6" xfId="5109" xr:uid="{00000000-0005-0000-0000-0000E5140000}"/>
    <cellStyle name="Input 3 5 2 2 7" xfId="5110" xr:uid="{00000000-0005-0000-0000-0000E6140000}"/>
    <cellStyle name="Input 3 5 2 3" xfId="5111" xr:uid="{00000000-0005-0000-0000-0000E7140000}"/>
    <cellStyle name="Input 3 5 2 3 2" xfId="5112" xr:uid="{00000000-0005-0000-0000-0000E8140000}"/>
    <cellStyle name="Input 3 5 2 3 3" xfId="5113" xr:uid="{00000000-0005-0000-0000-0000E9140000}"/>
    <cellStyle name="Input 3 5 2 3 4" xfId="5114" xr:uid="{00000000-0005-0000-0000-0000EA140000}"/>
    <cellStyle name="Input 3 5 2 3 5" xfId="5115" xr:uid="{00000000-0005-0000-0000-0000EB140000}"/>
    <cellStyle name="Input 3 5 2 3 6" xfId="5116" xr:uid="{00000000-0005-0000-0000-0000EC140000}"/>
    <cellStyle name="Input 3 5 2 4" xfId="5117" xr:uid="{00000000-0005-0000-0000-0000ED140000}"/>
    <cellStyle name="Input 3 5 2 4 2" xfId="5118" xr:uid="{00000000-0005-0000-0000-0000EE140000}"/>
    <cellStyle name="Input 3 5 2 5" xfId="5119" xr:uid="{00000000-0005-0000-0000-0000EF140000}"/>
    <cellStyle name="Input 3 5 2 6" xfId="5120" xr:uid="{00000000-0005-0000-0000-0000F0140000}"/>
    <cellStyle name="Input 3 5 2 7" xfId="5121" xr:uid="{00000000-0005-0000-0000-0000F1140000}"/>
    <cellStyle name="Input 3 5 2 8" xfId="5122" xr:uid="{00000000-0005-0000-0000-0000F2140000}"/>
    <cellStyle name="Input 3 5 2_Subsidy" xfId="5123" xr:uid="{00000000-0005-0000-0000-0000F3140000}"/>
    <cellStyle name="Input 3 5 3" xfId="5124" xr:uid="{00000000-0005-0000-0000-0000F4140000}"/>
    <cellStyle name="Input 3 5 3 2" xfId="5125" xr:uid="{00000000-0005-0000-0000-0000F5140000}"/>
    <cellStyle name="Input 3 5 3 2 2" xfId="5126" xr:uid="{00000000-0005-0000-0000-0000F6140000}"/>
    <cellStyle name="Input 3 5 3 2 3" xfId="5127" xr:uid="{00000000-0005-0000-0000-0000F7140000}"/>
    <cellStyle name="Input 3 5 3 2 4" xfId="5128" xr:uid="{00000000-0005-0000-0000-0000F8140000}"/>
    <cellStyle name="Input 3 5 3 2 5" xfId="5129" xr:uid="{00000000-0005-0000-0000-0000F9140000}"/>
    <cellStyle name="Input 3 5 3 2 6" xfId="5130" xr:uid="{00000000-0005-0000-0000-0000FA140000}"/>
    <cellStyle name="Input 3 5 3 3" xfId="5131" xr:uid="{00000000-0005-0000-0000-0000FB140000}"/>
    <cellStyle name="Input 3 5 3 3 2" xfId="5132" xr:uid="{00000000-0005-0000-0000-0000FC140000}"/>
    <cellStyle name="Input 3 5 3 4" xfId="5133" xr:uid="{00000000-0005-0000-0000-0000FD140000}"/>
    <cellStyle name="Input 3 5 3 5" xfId="5134" xr:uid="{00000000-0005-0000-0000-0000FE140000}"/>
    <cellStyle name="Input 3 5 3 6" xfId="5135" xr:uid="{00000000-0005-0000-0000-0000FF140000}"/>
    <cellStyle name="Input 3 5 3 7" xfId="5136" xr:uid="{00000000-0005-0000-0000-000000150000}"/>
    <cellStyle name="Input 3 5 4" xfId="5137" xr:uid="{00000000-0005-0000-0000-000001150000}"/>
    <cellStyle name="Input 3 5 4 2" xfId="5138" xr:uid="{00000000-0005-0000-0000-000002150000}"/>
    <cellStyle name="Input 3 5 4 2 2" xfId="5139" xr:uid="{00000000-0005-0000-0000-000003150000}"/>
    <cellStyle name="Input 3 5 4 2 3" xfId="5140" xr:uid="{00000000-0005-0000-0000-000004150000}"/>
    <cellStyle name="Input 3 5 4 2 4" xfId="5141" xr:uid="{00000000-0005-0000-0000-000005150000}"/>
    <cellStyle name="Input 3 5 4 2 5" xfId="5142" xr:uid="{00000000-0005-0000-0000-000006150000}"/>
    <cellStyle name="Input 3 5 4 2 6" xfId="5143" xr:uid="{00000000-0005-0000-0000-000007150000}"/>
    <cellStyle name="Input 3 5 4 3" xfId="5144" xr:uid="{00000000-0005-0000-0000-000008150000}"/>
    <cellStyle name="Input 3 5 4 3 2" xfId="5145" xr:uid="{00000000-0005-0000-0000-000009150000}"/>
    <cellStyle name="Input 3 5 4 4" xfId="5146" xr:uid="{00000000-0005-0000-0000-00000A150000}"/>
    <cellStyle name="Input 3 5 4 5" xfId="5147" xr:uid="{00000000-0005-0000-0000-00000B150000}"/>
    <cellStyle name="Input 3 5 4 6" xfId="5148" xr:uid="{00000000-0005-0000-0000-00000C150000}"/>
    <cellStyle name="Input 3 5 4 7" xfId="5149" xr:uid="{00000000-0005-0000-0000-00000D150000}"/>
    <cellStyle name="Input 3 5 5" xfId="5150" xr:uid="{00000000-0005-0000-0000-00000E150000}"/>
    <cellStyle name="Input 3 5 5 2" xfId="5151" xr:uid="{00000000-0005-0000-0000-00000F150000}"/>
    <cellStyle name="Input 3 5 5 2 2" xfId="5152" xr:uid="{00000000-0005-0000-0000-000010150000}"/>
    <cellStyle name="Input 3 5 5 2 3" xfId="5153" xr:uid="{00000000-0005-0000-0000-000011150000}"/>
    <cellStyle name="Input 3 5 5 2 4" xfId="5154" xr:uid="{00000000-0005-0000-0000-000012150000}"/>
    <cellStyle name="Input 3 5 5 2 5" xfId="5155" xr:uid="{00000000-0005-0000-0000-000013150000}"/>
    <cellStyle name="Input 3 5 5 2 6" xfId="5156" xr:uid="{00000000-0005-0000-0000-000014150000}"/>
    <cellStyle name="Input 3 5 5 3" xfId="5157" xr:uid="{00000000-0005-0000-0000-000015150000}"/>
    <cellStyle name="Input 3 5 5 3 2" xfId="5158" xr:uid="{00000000-0005-0000-0000-000016150000}"/>
    <cellStyle name="Input 3 5 5 4" xfId="5159" xr:uid="{00000000-0005-0000-0000-000017150000}"/>
    <cellStyle name="Input 3 5 5 5" xfId="5160" xr:uid="{00000000-0005-0000-0000-000018150000}"/>
    <cellStyle name="Input 3 5 5 6" xfId="5161" xr:uid="{00000000-0005-0000-0000-000019150000}"/>
    <cellStyle name="Input 3 5 5 7" xfId="5162" xr:uid="{00000000-0005-0000-0000-00001A150000}"/>
    <cellStyle name="Input 3 5 6" xfId="5163" xr:uid="{00000000-0005-0000-0000-00001B150000}"/>
    <cellStyle name="Input 3 5 6 2" xfId="5164" xr:uid="{00000000-0005-0000-0000-00001C150000}"/>
    <cellStyle name="Input 3 5 6 2 2" xfId="5165" xr:uid="{00000000-0005-0000-0000-00001D150000}"/>
    <cellStyle name="Input 3 5 6 2 3" xfId="5166" xr:uid="{00000000-0005-0000-0000-00001E150000}"/>
    <cellStyle name="Input 3 5 6 2 4" xfId="5167" xr:uid="{00000000-0005-0000-0000-00001F150000}"/>
    <cellStyle name="Input 3 5 6 2 5" xfId="5168" xr:uid="{00000000-0005-0000-0000-000020150000}"/>
    <cellStyle name="Input 3 5 6 2 6" xfId="5169" xr:uid="{00000000-0005-0000-0000-000021150000}"/>
    <cellStyle name="Input 3 5 6 3" xfId="5170" xr:uid="{00000000-0005-0000-0000-000022150000}"/>
    <cellStyle name="Input 3 5 6 3 2" xfId="5171" xr:uid="{00000000-0005-0000-0000-000023150000}"/>
    <cellStyle name="Input 3 5 6 4" xfId="5172" xr:uid="{00000000-0005-0000-0000-000024150000}"/>
    <cellStyle name="Input 3 5 6 5" xfId="5173" xr:uid="{00000000-0005-0000-0000-000025150000}"/>
    <cellStyle name="Input 3 5 6 6" xfId="5174" xr:uid="{00000000-0005-0000-0000-000026150000}"/>
    <cellStyle name="Input 3 5 6 7" xfId="5175" xr:uid="{00000000-0005-0000-0000-000027150000}"/>
    <cellStyle name="Input 3 5 7" xfId="5176" xr:uid="{00000000-0005-0000-0000-000028150000}"/>
    <cellStyle name="Input 3 5 7 2" xfId="5177" xr:uid="{00000000-0005-0000-0000-000029150000}"/>
    <cellStyle name="Input 3 5 7 2 2" xfId="5178" xr:uid="{00000000-0005-0000-0000-00002A150000}"/>
    <cellStyle name="Input 3 5 7 2 3" xfId="5179" xr:uid="{00000000-0005-0000-0000-00002B150000}"/>
    <cellStyle name="Input 3 5 7 2 4" xfId="5180" xr:uid="{00000000-0005-0000-0000-00002C150000}"/>
    <cellStyle name="Input 3 5 7 2 5" xfId="5181" xr:uid="{00000000-0005-0000-0000-00002D150000}"/>
    <cellStyle name="Input 3 5 7 2 6" xfId="5182" xr:uid="{00000000-0005-0000-0000-00002E150000}"/>
    <cellStyle name="Input 3 5 7 3" xfId="5183" xr:uid="{00000000-0005-0000-0000-00002F150000}"/>
    <cellStyle name="Input 3 5 7 3 2" xfId="5184" xr:uid="{00000000-0005-0000-0000-000030150000}"/>
    <cellStyle name="Input 3 5 7 4" xfId="5185" xr:uid="{00000000-0005-0000-0000-000031150000}"/>
    <cellStyle name="Input 3 5 7 5" xfId="5186" xr:uid="{00000000-0005-0000-0000-000032150000}"/>
    <cellStyle name="Input 3 5 7 6" xfId="5187" xr:uid="{00000000-0005-0000-0000-000033150000}"/>
    <cellStyle name="Input 3 5 7 7" xfId="5188" xr:uid="{00000000-0005-0000-0000-000034150000}"/>
    <cellStyle name="Input 3 5 8" xfId="5189" xr:uid="{00000000-0005-0000-0000-000035150000}"/>
    <cellStyle name="Input 3 5 8 2" xfId="5190" xr:uid="{00000000-0005-0000-0000-000036150000}"/>
    <cellStyle name="Input 3 5 8 2 2" xfId="5191" xr:uid="{00000000-0005-0000-0000-000037150000}"/>
    <cellStyle name="Input 3 5 8 2 3" xfId="5192" xr:uid="{00000000-0005-0000-0000-000038150000}"/>
    <cellStyle name="Input 3 5 8 2 4" xfId="5193" xr:uid="{00000000-0005-0000-0000-000039150000}"/>
    <cellStyle name="Input 3 5 8 2 5" xfId="5194" xr:uid="{00000000-0005-0000-0000-00003A150000}"/>
    <cellStyle name="Input 3 5 8 2 6" xfId="5195" xr:uid="{00000000-0005-0000-0000-00003B150000}"/>
    <cellStyle name="Input 3 5 8 3" xfId="5196" xr:uid="{00000000-0005-0000-0000-00003C150000}"/>
    <cellStyle name="Input 3 5 8 3 2" xfId="5197" xr:uid="{00000000-0005-0000-0000-00003D150000}"/>
    <cellStyle name="Input 3 5 8 4" xfId="5198" xr:uid="{00000000-0005-0000-0000-00003E150000}"/>
    <cellStyle name="Input 3 5 8 5" xfId="5199" xr:uid="{00000000-0005-0000-0000-00003F150000}"/>
    <cellStyle name="Input 3 5 8 6" xfId="5200" xr:uid="{00000000-0005-0000-0000-000040150000}"/>
    <cellStyle name="Input 3 5 8 7" xfId="5201" xr:uid="{00000000-0005-0000-0000-000041150000}"/>
    <cellStyle name="Input 3 5 9" xfId="5202" xr:uid="{00000000-0005-0000-0000-000042150000}"/>
    <cellStyle name="Input 3 5 9 2" xfId="5203" xr:uid="{00000000-0005-0000-0000-000043150000}"/>
    <cellStyle name="Input 3 5 9 3" xfId="5204" xr:uid="{00000000-0005-0000-0000-000044150000}"/>
    <cellStyle name="Input 3 5 9 4" xfId="5205" xr:uid="{00000000-0005-0000-0000-000045150000}"/>
    <cellStyle name="Input 3 5 9 5" xfId="5206" xr:uid="{00000000-0005-0000-0000-000046150000}"/>
    <cellStyle name="Input 3 5 9 6" xfId="5207" xr:uid="{00000000-0005-0000-0000-000047150000}"/>
    <cellStyle name="Input 3 5_Subsidy" xfId="5208" xr:uid="{00000000-0005-0000-0000-000048150000}"/>
    <cellStyle name="Input 3 6" xfId="5209" xr:uid="{00000000-0005-0000-0000-000049150000}"/>
    <cellStyle name="Input 3 6 2" xfId="5210" xr:uid="{00000000-0005-0000-0000-00004A150000}"/>
    <cellStyle name="Input 3 6 2 2" xfId="5211" xr:uid="{00000000-0005-0000-0000-00004B150000}"/>
    <cellStyle name="Input 3 6 2 2 2" xfId="5212" xr:uid="{00000000-0005-0000-0000-00004C150000}"/>
    <cellStyle name="Input 3 6 2 2 3" xfId="5213" xr:uid="{00000000-0005-0000-0000-00004D150000}"/>
    <cellStyle name="Input 3 6 2 2 4" xfId="5214" xr:uid="{00000000-0005-0000-0000-00004E150000}"/>
    <cellStyle name="Input 3 6 2 2 5" xfId="5215" xr:uid="{00000000-0005-0000-0000-00004F150000}"/>
    <cellStyle name="Input 3 6 2 2 6" xfId="5216" xr:uid="{00000000-0005-0000-0000-000050150000}"/>
    <cellStyle name="Input 3 6 2 3" xfId="5217" xr:uid="{00000000-0005-0000-0000-000051150000}"/>
    <cellStyle name="Input 3 6 2 3 2" xfId="5218" xr:uid="{00000000-0005-0000-0000-000052150000}"/>
    <cellStyle name="Input 3 6 2 4" xfId="5219" xr:uid="{00000000-0005-0000-0000-000053150000}"/>
    <cellStyle name="Input 3 6 2 5" xfId="5220" xr:uid="{00000000-0005-0000-0000-000054150000}"/>
    <cellStyle name="Input 3 6 2 6" xfId="5221" xr:uid="{00000000-0005-0000-0000-000055150000}"/>
    <cellStyle name="Input 3 6 2 7" xfId="5222" xr:uid="{00000000-0005-0000-0000-000056150000}"/>
    <cellStyle name="Input 3 6 3" xfId="5223" xr:uid="{00000000-0005-0000-0000-000057150000}"/>
    <cellStyle name="Input 3 6 3 2" xfId="5224" xr:uid="{00000000-0005-0000-0000-000058150000}"/>
    <cellStyle name="Input 3 6 3 3" xfId="5225" xr:uid="{00000000-0005-0000-0000-000059150000}"/>
    <cellStyle name="Input 3 6 3 4" xfId="5226" xr:uid="{00000000-0005-0000-0000-00005A150000}"/>
    <cellStyle name="Input 3 6 3 5" xfId="5227" xr:uid="{00000000-0005-0000-0000-00005B150000}"/>
    <cellStyle name="Input 3 6 3 6" xfId="5228" xr:uid="{00000000-0005-0000-0000-00005C150000}"/>
    <cellStyle name="Input 3 6 4" xfId="5229" xr:uid="{00000000-0005-0000-0000-00005D150000}"/>
    <cellStyle name="Input 3 6 4 2" xfId="5230" xr:uid="{00000000-0005-0000-0000-00005E150000}"/>
    <cellStyle name="Input 3 6 5" xfId="5231" xr:uid="{00000000-0005-0000-0000-00005F150000}"/>
    <cellStyle name="Input 3 6 6" xfId="5232" xr:uid="{00000000-0005-0000-0000-000060150000}"/>
    <cellStyle name="Input 3 6 7" xfId="5233" xr:uid="{00000000-0005-0000-0000-000061150000}"/>
    <cellStyle name="Input 3 6 8" xfId="5234" xr:uid="{00000000-0005-0000-0000-000062150000}"/>
    <cellStyle name="Input 3 6_Subsidy" xfId="5235" xr:uid="{00000000-0005-0000-0000-000063150000}"/>
    <cellStyle name="Input 3 7" xfId="5236" xr:uid="{00000000-0005-0000-0000-000064150000}"/>
    <cellStyle name="Input 3 7 2" xfId="5237" xr:uid="{00000000-0005-0000-0000-000065150000}"/>
    <cellStyle name="Input 3 7 2 2" xfId="5238" xr:uid="{00000000-0005-0000-0000-000066150000}"/>
    <cellStyle name="Input 3 7 2 3" xfId="5239" xr:uid="{00000000-0005-0000-0000-000067150000}"/>
    <cellStyle name="Input 3 7 2 4" xfId="5240" xr:uid="{00000000-0005-0000-0000-000068150000}"/>
    <cellStyle name="Input 3 7 2 5" xfId="5241" xr:uid="{00000000-0005-0000-0000-000069150000}"/>
    <cellStyle name="Input 3 7 2 6" xfId="5242" xr:uid="{00000000-0005-0000-0000-00006A150000}"/>
    <cellStyle name="Input 3 7 3" xfId="5243" xr:uid="{00000000-0005-0000-0000-00006B150000}"/>
    <cellStyle name="Input 3 7 3 2" xfId="5244" xr:uid="{00000000-0005-0000-0000-00006C150000}"/>
    <cellStyle name="Input 3 7 4" xfId="5245" xr:uid="{00000000-0005-0000-0000-00006D150000}"/>
    <cellStyle name="Input 3 7 5" xfId="5246" xr:uid="{00000000-0005-0000-0000-00006E150000}"/>
    <cellStyle name="Input 3 7 6" xfId="5247" xr:uid="{00000000-0005-0000-0000-00006F150000}"/>
    <cellStyle name="Input 3 7 7" xfId="5248" xr:uid="{00000000-0005-0000-0000-000070150000}"/>
    <cellStyle name="Input 3 8" xfId="5249" xr:uid="{00000000-0005-0000-0000-000071150000}"/>
    <cellStyle name="Input 3 8 2" xfId="5250" xr:uid="{00000000-0005-0000-0000-000072150000}"/>
    <cellStyle name="Input 3 8 2 2" xfId="5251" xr:uid="{00000000-0005-0000-0000-000073150000}"/>
    <cellStyle name="Input 3 8 2 3" xfId="5252" xr:uid="{00000000-0005-0000-0000-000074150000}"/>
    <cellStyle name="Input 3 8 2 4" xfId="5253" xr:uid="{00000000-0005-0000-0000-000075150000}"/>
    <cellStyle name="Input 3 8 2 5" xfId="5254" xr:uid="{00000000-0005-0000-0000-000076150000}"/>
    <cellStyle name="Input 3 8 2 6" xfId="5255" xr:uid="{00000000-0005-0000-0000-000077150000}"/>
    <cellStyle name="Input 3 8 3" xfId="5256" xr:uid="{00000000-0005-0000-0000-000078150000}"/>
    <cellStyle name="Input 3 8 3 2" xfId="5257" xr:uid="{00000000-0005-0000-0000-000079150000}"/>
    <cellStyle name="Input 3 8 4" xfId="5258" xr:uid="{00000000-0005-0000-0000-00007A150000}"/>
    <cellStyle name="Input 3 8 5" xfId="5259" xr:uid="{00000000-0005-0000-0000-00007B150000}"/>
    <cellStyle name="Input 3 8 6" xfId="5260" xr:uid="{00000000-0005-0000-0000-00007C150000}"/>
    <cellStyle name="Input 3 8 7" xfId="5261" xr:uid="{00000000-0005-0000-0000-00007D150000}"/>
    <cellStyle name="Input 3 9" xfId="5262" xr:uid="{00000000-0005-0000-0000-00007E150000}"/>
    <cellStyle name="Input 3 9 2" xfId="5263" xr:uid="{00000000-0005-0000-0000-00007F150000}"/>
    <cellStyle name="Input 3 9 2 2" xfId="5264" xr:uid="{00000000-0005-0000-0000-000080150000}"/>
    <cellStyle name="Input 3 9 2 3" xfId="5265" xr:uid="{00000000-0005-0000-0000-000081150000}"/>
    <cellStyle name="Input 3 9 2 4" xfId="5266" xr:uid="{00000000-0005-0000-0000-000082150000}"/>
    <cellStyle name="Input 3 9 2 5" xfId="5267" xr:uid="{00000000-0005-0000-0000-000083150000}"/>
    <cellStyle name="Input 3 9 2 6" xfId="5268" xr:uid="{00000000-0005-0000-0000-000084150000}"/>
    <cellStyle name="Input 3 9 3" xfId="5269" xr:uid="{00000000-0005-0000-0000-000085150000}"/>
    <cellStyle name="Input 3 9 3 2" xfId="5270" xr:uid="{00000000-0005-0000-0000-000086150000}"/>
    <cellStyle name="Input 3 9 4" xfId="5271" xr:uid="{00000000-0005-0000-0000-000087150000}"/>
    <cellStyle name="Input 3 9 5" xfId="5272" xr:uid="{00000000-0005-0000-0000-000088150000}"/>
    <cellStyle name="Input 3 9 6" xfId="5273" xr:uid="{00000000-0005-0000-0000-000089150000}"/>
    <cellStyle name="Input 3 9 7" xfId="5274" xr:uid="{00000000-0005-0000-0000-00008A150000}"/>
    <cellStyle name="Input 3_ST" xfId="5275" xr:uid="{00000000-0005-0000-0000-00008B150000}"/>
    <cellStyle name="Input 30" xfId="5276" xr:uid="{00000000-0005-0000-0000-00008C150000}"/>
    <cellStyle name="Input 31" xfId="5277" xr:uid="{00000000-0005-0000-0000-00008D150000}"/>
    <cellStyle name="Input 32" xfId="5278" xr:uid="{00000000-0005-0000-0000-00008E150000}"/>
    <cellStyle name="Input 33" xfId="5279" xr:uid="{00000000-0005-0000-0000-00008F150000}"/>
    <cellStyle name="Input 34" xfId="5280" xr:uid="{00000000-0005-0000-0000-000090150000}"/>
    <cellStyle name="Input 35" xfId="5281" xr:uid="{00000000-0005-0000-0000-000091150000}"/>
    <cellStyle name="Input 36" xfId="5282" xr:uid="{00000000-0005-0000-0000-000092150000}"/>
    <cellStyle name="Input 4" xfId="5283" xr:uid="{00000000-0005-0000-0000-000093150000}"/>
    <cellStyle name="Input 4 10" xfId="5284" xr:uid="{00000000-0005-0000-0000-000094150000}"/>
    <cellStyle name="Input 4 10 2" xfId="5285" xr:uid="{00000000-0005-0000-0000-000095150000}"/>
    <cellStyle name="Input 4 10 2 2" xfId="5286" xr:uid="{00000000-0005-0000-0000-000096150000}"/>
    <cellStyle name="Input 4 10 2 3" xfId="5287" xr:uid="{00000000-0005-0000-0000-000097150000}"/>
    <cellStyle name="Input 4 10 2 4" xfId="5288" xr:uid="{00000000-0005-0000-0000-000098150000}"/>
    <cellStyle name="Input 4 10 2 5" xfId="5289" xr:uid="{00000000-0005-0000-0000-000099150000}"/>
    <cellStyle name="Input 4 10 2 6" xfId="5290" xr:uid="{00000000-0005-0000-0000-00009A150000}"/>
    <cellStyle name="Input 4 10 3" xfId="5291" xr:uid="{00000000-0005-0000-0000-00009B150000}"/>
    <cellStyle name="Input 4 10 3 2" xfId="5292" xr:uid="{00000000-0005-0000-0000-00009C150000}"/>
    <cellStyle name="Input 4 10 4" xfId="5293" xr:uid="{00000000-0005-0000-0000-00009D150000}"/>
    <cellStyle name="Input 4 10 5" xfId="5294" xr:uid="{00000000-0005-0000-0000-00009E150000}"/>
    <cellStyle name="Input 4 10 6" xfId="5295" xr:uid="{00000000-0005-0000-0000-00009F150000}"/>
    <cellStyle name="Input 4 10 7" xfId="5296" xr:uid="{00000000-0005-0000-0000-0000A0150000}"/>
    <cellStyle name="Input 4 11" xfId="5297" xr:uid="{00000000-0005-0000-0000-0000A1150000}"/>
    <cellStyle name="Input 4 11 2" xfId="5298" xr:uid="{00000000-0005-0000-0000-0000A2150000}"/>
    <cellStyle name="Input 4 11 2 2" xfId="5299" xr:uid="{00000000-0005-0000-0000-0000A3150000}"/>
    <cellStyle name="Input 4 11 2 3" xfId="5300" xr:uid="{00000000-0005-0000-0000-0000A4150000}"/>
    <cellStyle name="Input 4 11 2 4" xfId="5301" xr:uid="{00000000-0005-0000-0000-0000A5150000}"/>
    <cellStyle name="Input 4 11 2 5" xfId="5302" xr:uid="{00000000-0005-0000-0000-0000A6150000}"/>
    <cellStyle name="Input 4 11 2 6" xfId="5303" xr:uid="{00000000-0005-0000-0000-0000A7150000}"/>
    <cellStyle name="Input 4 11 3" xfId="5304" xr:uid="{00000000-0005-0000-0000-0000A8150000}"/>
    <cellStyle name="Input 4 11 3 2" xfId="5305" xr:uid="{00000000-0005-0000-0000-0000A9150000}"/>
    <cellStyle name="Input 4 11 4" xfId="5306" xr:uid="{00000000-0005-0000-0000-0000AA150000}"/>
    <cellStyle name="Input 4 11 5" xfId="5307" xr:uid="{00000000-0005-0000-0000-0000AB150000}"/>
    <cellStyle name="Input 4 11 6" xfId="5308" xr:uid="{00000000-0005-0000-0000-0000AC150000}"/>
    <cellStyle name="Input 4 11 7" xfId="5309" xr:uid="{00000000-0005-0000-0000-0000AD150000}"/>
    <cellStyle name="Input 4 12" xfId="5310" xr:uid="{00000000-0005-0000-0000-0000AE150000}"/>
    <cellStyle name="Input 4 12 2" xfId="5311" xr:uid="{00000000-0005-0000-0000-0000AF150000}"/>
    <cellStyle name="Input 4 12 2 2" xfId="5312" xr:uid="{00000000-0005-0000-0000-0000B0150000}"/>
    <cellStyle name="Input 4 12 2 3" xfId="5313" xr:uid="{00000000-0005-0000-0000-0000B1150000}"/>
    <cellStyle name="Input 4 12 2 4" xfId="5314" xr:uid="{00000000-0005-0000-0000-0000B2150000}"/>
    <cellStyle name="Input 4 12 2 5" xfId="5315" xr:uid="{00000000-0005-0000-0000-0000B3150000}"/>
    <cellStyle name="Input 4 12 2 6" xfId="5316" xr:uid="{00000000-0005-0000-0000-0000B4150000}"/>
    <cellStyle name="Input 4 12 3" xfId="5317" xr:uid="{00000000-0005-0000-0000-0000B5150000}"/>
    <cellStyle name="Input 4 12 3 2" xfId="5318" xr:uid="{00000000-0005-0000-0000-0000B6150000}"/>
    <cellStyle name="Input 4 12 4" xfId="5319" xr:uid="{00000000-0005-0000-0000-0000B7150000}"/>
    <cellStyle name="Input 4 12 5" xfId="5320" xr:uid="{00000000-0005-0000-0000-0000B8150000}"/>
    <cellStyle name="Input 4 12 6" xfId="5321" xr:uid="{00000000-0005-0000-0000-0000B9150000}"/>
    <cellStyle name="Input 4 12 7" xfId="5322" xr:uid="{00000000-0005-0000-0000-0000BA150000}"/>
    <cellStyle name="Input 4 13" xfId="5323" xr:uid="{00000000-0005-0000-0000-0000BB150000}"/>
    <cellStyle name="Input 4 13 2" xfId="5324" xr:uid="{00000000-0005-0000-0000-0000BC150000}"/>
    <cellStyle name="Input 4 13 3" xfId="5325" xr:uid="{00000000-0005-0000-0000-0000BD150000}"/>
    <cellStyle name="Input 4 13 4" xfId="5326" xr:uid="{00000000-0005-0000-0000-0000BE150000}"/>
    <cellStyle name="Input 4 13 5" xfId="5327" xr:uid="{00000000-0005-0000-0000-0000BF150000}"/>
    <cellStyle name="Input 4 13 6" xfId="5328" xr:uid="{00000000-0005-0000-0000-0000C0150000}"/>
    <cellStyle name="Input 4 14" xfId="5329" xr:uid="{00000000-0005-0000-0000-0000C1150000}"/>
    <cellStyle name="Input 4 14 2" xfId="5330" xr:uid="{00000000-0005-0000-0000-0000C2150000}"/>
    <cellStyle name="Input 4 15" xfId="5331" xr:uid="{00000000-0005-0000-0000-0000C3150000}"/>
    <cellStyle name="Input 4 16" xfId="5332" xr:uid="{00000000-0005-0000-0000-0000C4150000}"/>
    <cellStyle name="Input 4 17" xfId="5333" xr:uid="{00000000-0005-0000-0000-0000C5150000}"/>
    <cellStyle name="Input 4 18" xfId="5334" xr:uid="{00000000-0005-0000-0000-0000C6150000}"/>
    <cellStyle name="Input 4 19" xfId="5335" xr:uid="{00000000-0005-0000-0000-0000C7150000}"/>
    <cellStyle name="Input 4 2" xfId="5336" xr:uid="{00000000-0005-0000-0000-0000C8150000}"/>
    <cellStyle name="Input 4 2 10" xfId="5337" xr:uid="{00000000-0005-0000-0000-0000C9150000}"/>
    <cellStyle name="Input 4 2 10 2" xfId="5338" xr:uid="{00000000-0005-0000-0000-0000CA150000}"/>
    <cellStyle name="Input 4 2 11" xfId="5339" xr:uid="{00000000-0005-0000-0000-0000CB150000}"/>
    <cellStyle name="Input 4 2 12" xfId="5340" xr:uid="{00000000-0005-0000-0000-0000CC150000}"/>
    <cellStyle name="Input 4 2 13" xfId="5341" xr:uid="{00000000-0005-0000-0000-0000CD150000}"/>
    <cellStyle name="Input 4 2 14" xfId="5342" xr:uid="{00000000-0005-0000-0000-0000CE150000}"/>
    <cellStyle name="Input 4 2 2" xfId="5343" xr:uid="{00000000-0005-0000-0000-0000CF150000}"/>
    <cellStyle name="Input 4 2 2 2" xfId="5344" xr:uid="{00000000-0005-0000-0000-0000D0150000}"/>
    <cellStyle name="Input 4 2 2 2 2" xfId="5345" xr:uid="{00000000-0005-0000-0000-0000D1150000}"/>
    <cellStyle name="Input 4 2 2 2 2 2" xfId="5346" xr:uid="{00000000-0005-0000-0000-0000D2150000}"/>
    <cellStyle name="Input 4 2 2 2 2 3" xfId="5347" xr:uid="{00000000-0005-0000-0000-0000D3150000}"/>
    <cellStyle name="Input 4 2 2 2 2 4" xfId="5348" xr:uid="{00000000-0005-0000-0000-0000D4150000}"/>
    <cellStyle name="Input 4 2 2 2 2 5" xfId="5349" xr:uid="{00000000-0005-0000-0000-0000D5150000}"/>
    <cellStyle name="Input 4 2 2 2 2 6" xfId="5350" xr:uid="{00000000-0005-0000-0000-0000D6150000}"/>
    <cellStyle name="Input 4 2 2 2 3" xfId="5351" xr:uid="{00000000-0005-0000-0000-0000D7150000}"/>
    <cellStyle name="Input 4 2 2 2 3 2" xfId="5352" xr:uid="{00000000-0005-0000-0000-0000D8150000}"/>
    <cellStyle name="Input 4 2 2 2 4" xfId="5353" xr:uid="{00000000-0005-0000-0000-0000D9150000}"/>
    <cellStyle name="Input 4 2 2 2 5" xfId="5354" xr:uid="{00000000-0005-0000-0000-0000DA150000}"/>
    <cellStyle name="Input 4 2 2 2 6" xfId="5355" xr:uid="{00000000-0005-0000-0000-0000DB150000}"/>
    <cellStyle name="Input 4 2 2 2 7" xfId="5356" xr:uid="{00000000-0005-0000-0000-0000DC150000}"/>
    <cellStyle name="Input 4 2 2 3" xfId="5357" xr:uid="{00000000-0005-0000-0000-0000DD150000}"/>
    <cellStyle name="Input 4 2 2 3 2" xfId="5358" xr:uid="{00000000-0005-0000-0000-0000DE150000}"/>
    <cellStyle name="Input 4 2 2 3 3" xfId="5359" xr:uid="{00000000-0005-0000-0000-0000DF150000}"/>
    <cellStyle name="Input 4 2 2 3 4" xfId="5360" xr:uid="{00000000-0005-0000-0000-0000E0150000}"/>
    <cellStyle name="Input 4 2 2 3 5" xfId="5361" xr:uid="{00000000-0005-0000-0000-0000E1150000}"/>
    <cellStyle name="Input 4 2 2 3 6" xfId="5362" xr:uid="{00000000-0005-0000-0000-0000E2150000}"/>
    <cellStyle name="Input 4 2 2 4" xfId="5363" xr:uid="{00000000-0005-0000-0000-0000E3150000}"/>
    <cellStyle name="Input 4 2 2 4 2" xfId="5364" xr:uid="{00000000-0005-0000-0000-0000E4150000}"/>
    <cellStyle name="Input 4 2 2 5" xfId="5365" xr:uid="{00000000-0005-0000-0000-0000E5150000}"/>
    <cellStyle name="Input 4 2 2 6" xfId="5366" xr:uid="{00000000-0005-0000-0000-0000E6150000}"/>
    <cellStyle name="Input 4 2 2 7" xfId="5367" xr:uid="{00000000-0005-0000-0000-0000E7150000}"/>
    <cellStyle name="Input 4 2 2 8" xfId="5368" xr:uid="{00000000-0005-0000-0000-0000E8150000}"/>
    <cellStyle name="Input 4 2 2_Subsidy" xfId="5369" xr:uid="{00000000-0005-0000-0000-0000E9150000}"/>
    <cellStyle name="Input 4 2 3" xfId="5370" xr:uid="{00000000-0005-0000-0000-0000EA150000}"/>
    <cellStyle name="Input 4 2 3 2" xfId="5371" xr:uid="{00000000-0005-0000-0000-0000EB150000}"/>
    <cellStyle name="Input 4 2 3 2 2" xfId="5372" xr:uid="{00000000-0005-0000-0000-0000EC150000}"/>
    <cellStyle name="Input 4 2 3 2 3" xfId="5373" xr:uid="{00000000-0005-0000-0000-0000ED150000}"/>
    <cellStyle name="Input 4 2 3 2 4" xfId="5374" xr:uid="{00000000-0005-0000-0000-0000EE150000}"/>
    <cellStyle name="Input 4 2 3 2 5" xfId="5375" xr:uid="{00000000-0005-0000-0000-0000EF150000}"/>
    <cellStyle name="Input 4 2 3 2 6" xfId="5376" xr:uid="{00000000-0005-0000-0000-0000F0150000}"/>
    <cellStyle name="Input 4 2 3 3" xfId="5377" xr:uid="{00000000-0005-0000-0000-0000F1150000}"/>
    <cellStyle name="Input 4 2 3 3 2" xfId="5378" xr:uid="{00000000-0005-0000-0000-0000F2150000}"/>
    <cellStyle name="Input 4 2 3 4" xfId="5379" xr:uid="{00000000-0005-0000-0000-0000F3150000}"/>
    <cellStyle name="Input 4 2 3 5" xfId="5380" xr:uid="{00000000-0005-0000-0000-0000F4150000}"/>
    <cellStyle name="Input 4 2 3 6" xfId="5381" xr:uid="{00000000-0005-0000-0000-0000F5150000}"/>
    <cellStyle name="Input 4 2 3 7" xfId="5382" xr:uid="{00000000-0005-0000-0000-0000F6150000}"/>
    <cellStyle name="Input 4 2 4" xfId="5383" xr:uid="{00000000-0005-0000-0000-0000F7150000}"/>
    <cellStyle name="Input 4 2 4 2" xfId="5384" xr:uid="{00000000-0005-0000-0000-0000F8150000}"/>
    <cellStyle name="Input 4 2 4 2 2" xfId="5385" xr:uid="{00000000-0005-0000-0000-0000F9150000}"/>
    <cellStyle name="Input 4 2 4 2 3" xfId="5386" xr:uid="{00000000-0005-0000-0000-0000FA150000}"/>
    <cellStyle name="Input 4 2 4 2 4" xfId="5387" xr:uid="{00000000-0005-0000-0000-0000FB150000}"/>
    <cellStyle name="Input 4 2 4 2 5" xfId="5388" xr:uid="{00000000-0005-0000-0000-0000FC150000}"/>
    <cellStyle name="Input 4 2 4 2 6" xfId="5389" xr:uid="{00000000-0005-0000-0000-0000FD150000}"/>
    <cellStyle name="Input 4 2 4 3" xfId="5390" xr:uid="{00000000-0005-0000-0000-0000FE150000}"/>
    <cellStyle name="Input 4 2 4 3 2" xfId="5391" xr:uid="{00000000-0005-0000-0000-0000FF150000}"/>
    <cellStyle name="Input 4 2 4 4" xfId="5392" xr:uid="{00000000-0005-0000-0000-000000160000}"/>
    <cellStyle name="Input 4 2 4 5" xfId="5393" xr:uid="{00000000-0005-0000-0000-000001160000}"/>
    <cellStyle name="Input 4 2 4 6" xfId="5394" xr:uid="{00000000-0005-0000-0000-000002160000}"/>
    <cellStyle name="Input 4 2 4 7" xfId="5395" xr:uid="{00000000-0005-0000-0000-000003160000}"/>
    <cellStyle name="Input 4 2 5" xfId="5396" xr:uid="{00000000-0005-0000-0000-000004160000}"/>
    <cellStyle name="Input 4 2 5 2" xfId="5397" xr:uid="{00000000-0005-0000-0000-000005160000}"/>
    <cellStyle name="Input 4 2 5 2 2" xfId="5398" xr:uid="{00000000-0005-0000-0000-000006160000}"/>
    <cellStyle name="Input 4 2 5 2 3" xfId="5399" xr:uid="{00000000-0005-0000-0000-000007160000}"/>
    <cellStyle name="Input 4 2 5 2 4" xfId="5400" xr:uid="{00000000-0005-0000-0000-000008160000}"/>
    <cellStyle name="Input 4 2 5 2 5" xfId="5401" xr:uid="{00000000-0005-0000-0000-000009160000}"/>
    <cellStyle name="Input 4 2 5 2 6" xfId="5402" xr:uid="{00000000-0005-0000-0000-00000A160000}"/>
    <cellStyle name="Input 4 2 5 3" xfId="5403" xr:uid="{00000000-0005-0000-0000-00000B160000}"/>
    <cellStyle name="Input 4 2 5 3 2" xfId="5404" xr:uid="{00000000-0005-0000-0000-00000C160000}"/>
    <cellStyle name="Input 4 2 5 4" xfId="5405" xr:uid="{00000000-0005-0000-0000-00000D160000}"/>
    <cellStyle name="Input 4 2 5 5" xfId="5406" xr:uid="{00000000-0005-0000-0000-00000E160000}"/>
    <cellStyle name="Input 4 2 5 6" xfId="5407" xr:uid="{00000000-0005-0000-0000-00000F160000}"/>
    <cellStyle name="Input 4 2 5 7" xfId="5408" xr:uid="{00000000-0005-0000-0000-000010160000}"/>
    <cellStyle name="Input 4 2 6" xfId="5409" xr:uid="{00000000-0005-0000-0000-000011160000}"/>
    <cellStyle name="Input 4 2 6 2" xfId="5410" xr:uid="{00000000-0005-0000-0000-000012160000}"/>
    <cellStyle name="Input 4 2 6 2 2" xfId="5411" xr:uid="{00000000-0005-0000-0000-000013160000}"/>
    <cellStyle name="Input 4 2 6 2 3" xfId="5412" xr:uid="{00000000-0005-0000-0000-000014160000}"/>
    <cellStyle name="Input 4 2 6 2 4" xfId="5413" xr:uid="{00000000-0005-0000-0000-000015160000}"/>
    <cellStyle name="Input 4 2 6 2 5" xfId="5414" xr:uid="{00000000-0005-0000-0000-000016160000}"/>
    <cellStyle name="Input 4 2 6 2 6" xfId="5415" xr:uid="{00000000-0005-0000-0000-000017160000}"/>
    <cellStyle name="Input 4 2 6 3" xfId="5416" xr:uid="{00000000-0005-0000-0000-000018160000}"/>
    <cellStyle name="Input 4 2 6 3 2" xfId="5417" xr:uid="{00000000-0005-0000-0000-000019160000}"/>
    <cellStyle name="Input 4 2 6 4" xfId="5418" xr:uid="{00000000-0005-0000-0000-00001A160000}"/>
    <cellStyle name="Input 4 2 6 5" xfId="5419" xr:uid="{00000000-0005-0000-0000-00001B160000}"/>
    <cellStyle name="Input 4 2 6 6" xfId="5420" xr:uid="{00000000-0005-0000-0000-00001C160000}"/>
    <cellStyle name="Input 4 2 6 7" xfId="5421" xr:uid="{00000000-0005-0000-0000-00001D160000}"/>
    <cellStyle name="Input 4 2 7" xfId="5422" xr:uid="{00000000-0005-0000-0000-00001E160000}"/>
    <cellStyle name="Input 4 2 7 2" xfId="5423" xr:uid="{00000000-0005-0000-0000-00001F160000}"/>
    <cellStyle name="Input 4 2 7 2 2" xfId="5424" xr:uid="{00000000-0005-0000-0000-000020160000}"/>
    <cellStyle name="Input 4 2 7 2 3" xfId="5425" xr:uid="{00000000-0005-0000-0000-000021160000}"/>
    <cellStyle name="Input 4 2 7 2 4" xfId="5426" xr:uid="{00000000-0005-0000-0000-000022160000}"/>
    <cellStyle name="Input 4 2 7 2 5" xfId="5427" xr:uid="{00000000-0005-0000-0000-000023160000}"/>
    <cellStyle name="Input 4 2 7 2 6" xfId="5428" xr:uid="{00000000-0005-0000-0000-000024160000}"/>
    <cellStyle name="Input 4 2 7 3" xfId="5429" xr:uid="{00000000-0005-0000-0000-000025160000}"/>
    <cellStyle name="Input 4 2 7 3 2" xfId="5430" xr:uid="{00000000-0005-0000-0000-000026160000}"/>
    <cellStyle name="Input 4 2 7 4" xfId="5431" xr:uid="{00000000-0005-0000-0000-000027160000}"/>
    <cellStyle name="Input 4 2 7 5" xfId="5432" xr:uid="{00000000-0005-0000-0000-000028160000}"/>
    <cellStyle name="Input 4 2 7 6" xfId="5433" xr:uid="{00000000-0005-0000-0000-000029160000}"/>
    <cellStyle name="Input 4 2 7 7" xfId="5434" xr:uid="{00000000-0005-0000-0000-00002A160000}"/>
    <cellStyle name="Input 4 2 8" xfId="5435" xr:uid="{00000000-0005-0000-0000-00002B160000}"/>
    <cellStyle name="Input 4 2 8 2" xfId="5436" xr:uid="{00000000-0005-0000-0000-00002C160000}"/>
    <cellStyle name="Input 4 2 8 2 2" xfId="5437" xr:uid="{00000000-0005-0000-0000-00002D160000}"/>
    <cellStyle name="Input 4 2 8 2 3" xfId="5438" xr:uid="{00000000-0005-0000-0000-00002E160000}"/>
    <cellStyle name="Input 4 2 8 2 4" xfId="5439" xr:uid="{00000000-0005-0000-0000-00002F160000}"/>
    <cellStyle name="Input 4 2 8 2 5" xfId="5440" xr:uid="{00000000-0005-0000-0000-000030160000}"/>
    <cellStyle name="Input 4 2 8 2 6" xfId="5441" xr:uid="{00000000-0005-0000-0000-000031160000}"/>
    <cellStyle name="Input 4 2 8 3" xfId="5442" xr:uid="{00000000-0005-0000-0000-000032160000}"/>
    <cellStyle name="Input 4 2 8 3 2" xfId="5443" xr:uid="{00000000-0005-0000-0000-000033160000}"/>
    <cellStyle name="Input 4 2 8 4" xfId="5444" xr:uid="{00000000-0005-0000-0000-000034160000}"/>
    <cellStyle name="Input 4 2 8 5" xfId="5445" xr:uid="{00000000-0005-0000-0000-000035160000}"/>
    <cellStyle name="Input 4 2 8 6" xfId="5446" xr:uid="{00000000-0005-0000-0000-000036160000}"/>
    <cellStyle name="Input 4 2 8 7" xfId="5447" xr:uid="{00000000-0005-0000-0000-000037160000}"/>
    <cellStyle name="Input 4 2 9" xfId="5448" xr:uid="{00000000-0005-0000-0000-000038160000}"/>
    <cellStyle name="Input 4 2 9 2" xfId="5449" xr:uid="{00000000-0005-0000-0000-000039160000}"/>
    <cellStyle name="Input 4 2 9 3" xfId="5450" xr:uid="{00000000-0005-0000-0000-00003A160000}"/>
    <cellStyle name="Input 4 2 9 4" xfId="5451" xr:uid="{00000000-0005-0000-0000-00003B160000}"/>
    <cellStyle name="Input 4 2 9 5" xfId="5452" xr:uid="{00000000-0005-0000-0000-00003C160000}"/>
    <cellStyle name="Input 4 2 9 6" xfId="5453" xr:uid="{00000000-0005-0000-0000-00003D160000}"/>
    <cellStyle name="Input 4 2_Subsidy" xfId="5454" xr:uid="{00000000-0005-0000-0000-00003E160000}"/>
    <cellStyle name="Input 4 20" xfId="5455" xr:uid="{00000000-0005-0000-0000-00003F160000}"/>
    <cellStyle name="Input 4 21" xfId="5456" xr:uid="{00000000-0005-0000-0000-000040160000}"/>
    <cellStyle name="Input 4 22" xfId="5457" xr:uid="{00000000-0005-0000-0000-000041160000}"/>
    <cellStyle name="Input 4 23" xfId="5458" xr:uid="{00000000-0005-0000-0000-000042160000}"/>
    <cellStyle name="Input 4 24" xfId="5459" xr:uid="{00000000-0005-0000-0000-000043160000}"/>
    <cellStyle name="Input 4 25" xfId="5460" xr:uid="{00000000-0005-0000-0000-000044160000}"/>
    <cellStyle name="Input 4 26" xfId="5461" xr:uid="{00000000-0005-0000-0000-000045160000}"/>
    <cellStyle name="Input 4 27" xfId="5462" xr:uid="{00000000-0005-0000-0000-000046160000}"/>
    <cellStyle name="Input 4 28" xfId="5463" xr:uid="{00000000-0005-0000-0000-000047160000}"/>
    <cellStyle name="Input 4 29" xfId="5464" xr:uid="{00000000-0005-0000-0000-000048160000}"/>
    <cellStyle name="Input 4 3" xfId="5465" xr:uid="{00000000-0005-0000-0000-000049160000}"/>
    <cellStyle name="Input 4 3 10" xfId="5466" xr:uid="{00000000-0005-0000-0000-00004A160000}"/>
    <cellStyle name="Input 4 3 10 2" xfId="5467" xr:uid="{00000000-0005-0000-0000-00004B160000}"/>
    <cellStyle name="Input 4 3 11" xfId="5468" xr:uid="{00000000-0005-0000-0000-00004C160000}"/>
    <cellStyle name="Input 4 3 12" xfId="5469" xr:uid="{00000000-0005-0000-0000-00004D160000}"/>
    <cellStyle name="Input 4 3 13" xfId="5470" xr:uid="{00000000-0005-0000-0000-00004E160000}"/>
    <cellStyle name="Input 4 3 14" xfId="5471" xr:uid="{00000000-0005-0000-0000-00004F160000}"/>
    <cellStyle name="Input 4 3 2" xfId="5472" xr:uid="{00000000-0005-0000-0000-000050160000}"/>
    <cellStyle name="Input 4 3 2 2" xfId="5473" xr:uid="{00000000-0005-0000-0000-000051160000}"/>
    <cellStyle name="Input 4 3 2 2 2" xfId="5474" xr:uid="{00000000-0005-0000-0000-000052160000}"/>
    <cellStyle name="Input 4 3 2 2 2 2" xfId="5475" xr:uid="{00000000-0005-0000-0000-000053160000}"/>
    <cellStyle name="Input 4 3 2 2 2 3" xfId="5476" xr:uid="{00000000-0005-0000-0000-000054160000}"/>
    <cellStyle name="Input 4 3 2 2 2 4" xfId="5477" xr:uid="{00000000-0005-0000-0000-000055160000}"/>
    <cellStyle name="Input 4 3 2 2 2 5" xfId="5478" xr:uid="{00000000-0005-0000-0000-000056160000}"/>
    <cellStyle name="Input 4 3 2 2 2 6" xfId="5479" xr:uid="{00000000-0005-0000-0000-000057160000}"/>
    <cellStyle name="Input 4 3 2 2 3" xfId="5480" xr:uid="{00000000-0005-0000-0000-000058160000}"/>
    <cellStyle name="Input 4 3 2 2 3 2" xfId="5481" xr:uid="{00000000-0005-0000-0000-000059160000}"/>
    <cellStyle name="Input 4 3 2 2 4" xfId="5482" xr:uid="{00000000-0005-0000-0000-00005A160000}"/>
    <cellStyle name="Input 4 3 2 2 5" xfId="5483" xr:uid="{00000000-0005-0000-0000-00005B160000}"/>
    <cellStyle name="Input 4 3 2 2 6" xfId="5484" xr:uid="{00000000-0005-0000-0000-00005C160000}"/>
    <cellStyle name="Input 4 3 2 2 7" xfId="5485" xr:uid="{00000000-0005-0000-0000-00005D160000}"/>
    <cellStyle name="Input 4 3 2 3" xfId="5486" xr:uid="{00000000-0005-0000-0000-00005E160000}"/>
    <cellStyle name="Input 4 3 2 3 2" xfId="5487" xr:uid="{00000000-0005-0000-0000-00005F160000}"/>
    <cellStyle name="Input 4 3 2 3 3" xfId="5488" xr:uid="{00000000-0005-0000-0000-000060160000}"/>
    <cellStyle name="Input 4 3 2 3 4" xfId="5489" xr:uid="{00000000-0005-0000-0000-000061160000}"/>
    <cellStyle name="Input 4 3 2 3 5" xfId="5490" xr:uid="{00000000-0005-0000-0000-000062160000}"/>
    <cellStyle name="Input 4 3 2 3 6" xfId="5491" xr:uid="{00000000-0005-0000-0000-000063160000}"/>
    <cellStyle name="Input 4 3 2 4" xfId="5492" xr:uid="{00000000-0005-0000-0000-000064160000}"/>
    <cellStyle name="Input 4 3 2 4 2" xfId="5493" xr:uid="{00000000-0005-0000-0000-000065160000}"/>
    <cellStyle name="Input 4 3 2 5" xfId="5494" xr:uid="{00000000-0005-0000-0000-000066160000}"/>
    <cellStyle name="Input 4 3 2 6" xfId="5495" xr:uid="{00000000-0005-0000-0000-000067160000}"/>
    <cellStyle name="Input 4 3 2 7" xfId="5496" xr:uid="{00000000-0005-0000-0000-000068160000}"/>
    <cellStyle name="Input 4 3 2 8" xfId="5497" xr:uid="{00000000-0005-0000-0000-000069160000}"/>
    <cellStyle name="Input 4 3 2_Subsidy" xfId="5498" xr:uid="{00000000-0005-0000-0000-00006A160000}"/>
    <cellStyle name="Input 4 3 3" xfId="5499" xr:uid="{00000000-0005-0000-0000-00006B160000}"/>
    <cellStyle name="Input 4 3 3 2" xfId="5500" xr:uid="{00000000-0005-0000-0000-00006C160000}"/>
    <cellStyle name="Input 4 3 3 2 2" xfId="5501" xr:uid="{00000000-0005-0000-0000-00006D160000}"/>
    <cellStyle name="Input 4 3 3 2 3" xfId="5502" xr:uid="{00000000-0005-0000-0000-00006E160000}"/>
    <cellStyle name="Input 4 3 3 2 4" xfId="5503" xr:uid="{00000000-0005-0000-0000-00006F160000}"/>
    <cellStyle name="Input 4 3 3 2 5" xfId="5504" xr:uid="{00000000-0005-0000-0000-000070160000}"/>
    <cellStyle name="Input 4 3 3 2 6" xfId="5505" xr:uid="{00000000-0005-0000-0000-000071160000}"/>
    <cellStyle name="Input 4 3 3 3" xfId="5506" xr:uid="{00000000-0005-0000-0000-000072160000}"/>
    <cellStyle name="Input 4 3 3 3 2" xfId="5507" xr:uid="{00000000-0005-0000-0000-000073160000}"/>
    <cellStyle name="Input 4 3 3 4" xfId="5508" xr:uid="{00000000-0005-0000-0000-000074160000}"/>
    <cellStyle name="Input 4 3 3 5" xfId="5509" xr:uid="{00000000-0005-0000-0000-000075160000}"/>
    <cellStyle name="Input 4 3 3 6" xfId="5510" xr:uid="{00000000-0005-0000-0000-000076160000}"/>
    <cellStyle name="Input 4 3 3 7" xfId="5511" xr:uid="{00000000-0005-0000-0000-000077160000}"/>
    <cellStyle name="Input 4 3 4" xfId="5512" xr:uid="{00000000-0005-0000-0000-000078160000}"/>
    <cellStyle name="Input 4 3 4 2" xfId="5513" xr:uid="{00000000-0005-0000-0000-000079160000}"/>
    <cellStyle name="Input 4 3 4 2 2" xfId="5514" xr:uid="{00000000-0005-0000-0000-00007A160000}"/>
    <cellStyle name="Input 4 3 4 2 3" xfId="5515" xr:uid="{00000000-0005-0000-0000-00007B160000}"/>
    <cellStyle name="Input 4 3 4 2 4" xfId="5516" xr:uid="{00000000-0005-0000-0000-00007C160000}"/>
    <cellStyle name="Input 4 3 4 2 5" xfId="5517" xr:uid="{00000000-0005-0000-0000-00007D160000}"/>
    <cellStyle name="Input 4 3 4 2 6" xfId="5518" xr:uid="{00000000-0005-0000-0000-00007E160000}"/>
    <cellStyle name="Input 4 3 4 3" xfId="5519" xr:uid="{00000000-0005-0000-0000-00007F160000}"/>
    <cellStyle name="Input 4 3 4 3 2" xfId="5520" xr:uid="{00000000-0005-0000-0000-000080160000}"/>
    <cellStyle name="Input 4 3 4 4" xfId="5521" xr:uid="{00000000-0005-0000-0000-000081160000}"/>
    <cellStyle name="Input 4 3 4 5" xfId="5522" xr:uid="{00000000-0005-0000-0000-000082160000}"/>
    <cellStyle name="Input 4 3 4 6" xfId="5523" xr:uid="{00000000-0005-0000-0000-000083160000}"/>
    <cellStyle name="Input 4 3 4 7" xfId="5524" xr:uid="{00000000-0005-0000-0000-000084160000}"/>
    <cellStyle name="Input 4 3 5" xfId="5525" xr:uid="{00000000-0005-0000-0000-000085160000}"/>
    <cellStyle name="Input 4 3 5 2" xfId="5526" xr:uid="{00000000-0005-0000-0000-000086160000}"/>
    <cellStyle name="Input 4 3 5 2 2" xfId="5527" xr:uid="{00000000-0005-0000-0000-000087160000}"/>
    <cellStyle name="Input 4 3 5 2 3" xfId="5528" xr:uid="{00000000-0005-0000-0000-000088160000}"/>
    <cellStyle name="Input 4 3 5 2 4" xfId="5529" xr:uid="{00000000-0005-0000-0000-000089160000}"/>
    <cellStyle name="Input 4 3 5 2 5" xfId="5530" xr:uid="{00000000-0005-0000-0000-00008A160000}"/>
    <cellStyle name="Input 4 3 5 2 6" xfId="5531" xr:uid="{00000000-0005-0000-0000-00008B160000}"/>
    <cellStyle name="Input 4 3 5 3" xfId="5532" xr:uid="{00000000-0005-0000-0000-00008C160000}"/>
    <cellStyle name="Input 4 3 5 3 2" xfId="5533" xr:uid="{00000000-0005-0000-0000-00008D160000}"/>
    <cellStyle name="Input 4 3 5 4" xfId="5534" xr:uid="{00000000-0005-0000-0000-00008E160000}"/>
    <cellStyle name="Input 4 3 5 5" xfId="5535" xr:uid="{00000000-0005-0000-0000-00008F160000}"/>
    <cellStyle name="Input 4 3 5 6" xfId="5536" xr:uid="{00000000-0005-0000-0000-000090160000}"/>
    <cellStyle name="Input 4 3 5 7" xfId="5537" xr:uid="{00000000-0005-0000-0000-000091160000}"/>
    <cellStyle name="Input 4 3 6" xfId="5538" xr:uid="{00000000-0005-0000-0000-000092160000}"/>
    <cellStyle name="Input 4 3 6 2" xfId="5539" xr:uid="{00000000-0005-0000-0000-000093160000}"/>
    <cellStyle name="Input 4 3 6 2 2" xfId="5540" xr:uid="{00000000-0005-0000-0000-000094160000}"/>
    <cellStyle name="Input 4 3 6 2 3" xfId="5541" xr:uid="{00000000-0005-0000-0000-000095160000}"/>
    <cellStyle name="Input 4 3 6 2 4" xfId="5542" xr:uid="{00000000-0005-0000-0000-000096160000}"/>
    <cellStyle name="Input 4 3 6 2 5" xfId="5543" xr:uid="{00000000-0005-0000-0000-000097160000}"/>
    <cellStyle name="Input 4 3 6 2 6" xfId="5544" xr:uid="{00000000-0005-0000-0000-000098160000}"/>
    <cellStyle name="Input 4 3 6 3" xfId="5545" xr:uid="{00000000-0005-0000-0000-000099160000}"/>
    <cellStyle name="Input 4 3 6 3 2" xfId="5546" xr:uid="{00000000-0005-0000-0000-00009A160000}"/>
    <cellStyle name="Input 4 3 6 4" xfId="5547" xr:uid="{00000000-0005-0000-0000-00009B160000}"/>
    <cellStyle name="Input 4 3 6 5" xfId="5548" xr:uid="{00000000-0005-0000-0000-00009C160000}"/>
    <cellStyle name="Input 4 3 6 6" xfId="5549" xr:uid="{00000000-0005-0000-0000-00009D160000}"/>
    <cellStyle name="Input 4 3 6 7" xfId="5550" xr:uid="{00000000-0005-0000-0000-00009E160000}"/>
    <cellStyle name="Input 4 3 7" xfId="5551" xr:uid="{00000000-0005-0000-0000-00009F160000}"/>
    <cellStyle name="Input 4 3 7 2" xfId="5552" xr:uid="{00000000-0005-0000-0000-0000A0160000}"/>
    <cellStyle name="Input 4 3 7 2 2" xfId="5553" xr:uid="{00000000-0005-0000-0000-0000A1160000}"/>
    <cellStyle name="Input 4 3 7 2 3" xfId="5554" xr:uid="{00000000-0005-0000-0000-0000A2160000}"/>
    <cellStyle name="Input 4 3 7 2 4" xfId="5555" xr:uid="{00000000-0005-0000-0000-0000A3160000}"/>
    <cellStyle name="Input 4 3 7 2 5" xfId="5556" xr:uid="{00000000-0005-0000-0000-0000A4160000}"/>
    <cellStyle name="Input 4 3 7 2 6" xfId="5557" xr:uid="{00000000-0005-0000-0000-0000A5160000}"/>
    <cellStyle name="Input 4 3 7 3" xfId="5558" xr:uid="{00000000-0005-0000-0000-0000A6160000}"/>
    <cellStyle name="Input 4 3 7 3 2" xfId="5559" xr:uid="{00000000-0005-0000-0000-0000A7160000}"/>
    <cellStyle name="Input 4 3 7 4" xfId="5560" xr:uid="{00000000-0005-0000-0000-0000A8160000}"/>
    <cellStyle name="Input 4 3 7 5" xfId="5561" xr:uid="{00000000-0005-0000-0000-0000A9160000}"/>
    <cellStyle name="Input 4 3 7 6" xfId="5562" xr:uid="{00000000-0005-0000-0000-0000AA160000}"/>
    <cellStyle name="Input 4 3 7 7" xfId="5563" xr:uid="{00000000-0005-0000-0000-0000AB160000}"/>
    <cellStyle name="Input 4 3 8" xfId="5564" xr:uid="{00000000-0005-0000-0000-0000AC160000}"/>
    <cellStyle name="Input 4 3 8 2" xfId="5565" xr:uid="{00000000-0005-0000-0000-0000AD160000}"/>
    <cellStyle name="Input 4 3 8 2 2" xfId="5566" xr:uid="{00000000-0005-0000-0000-0000AE160000}"/>
    <cellStyle name="Input 4 3 8 2 3" xfId="5567" xr:uid="{00000000-0005-0000-0000-0000AF160000}"/>
    <cellStyle name="Input 4 3 8 2 4" xfId="5568" xr:uid="{00000000-0005-0000-0000-0000B0160000}"/>
    <cellStyle name="Input 4 3 8 2 5" xfId="5569" xr:uid="{00000000-0005-0000-0000-0000B1160000}"/>
    <cellStyle name="Input 4 3 8 2 6" xfId="5570" xr:uid="{00000000-0005-0000-0000-0000B2160000}"/>
    <cellStyle name="Input 4 3 8 3" xfId="5571" xr:uid="{00000000-0005-0000-0000-0000B3160000}"/>
    <cellStyle name="Input 4 3 8 3 2" xfId="5572" xr:uid="{00000000-0005-0000-0000-0000B4160000}"/>
    <cellStyle name="Input 4 3 8 4" xfId="5573" xr:uid="{00000000-0005-0000-0000-0000B5160000}"/>
    <cellStyle name="Input 4 3 8 5" xfId="5574" xr:uid="{00000000-0005-0000-0000-0000B6160000}"/>
    <cellStyle name="Input 4 3 8 6" xfId="5575" xr:uid="{00000000-0005-0000-0000-0000B7160000}"/>
    <cellStyle name="Input 4 3 8 7" xfId="5576" xr:uid="{00000000-0005-0000-0000-0000B8160000}"/>
    <cellStyle name="Input 4 3 9" xfId="5577" xr:uid="{00000000-0005-0000-0000-0000B9160000}"/>
    <cellStyle name="Input 4 3 9 2" xfId="5578" xr:uid="{00000000-0005-0000-0000-0000BA160000}"/>
    <cellStyle name="Input 4 3 9 3" xfId="5579" xr:uid="{00000000-0005-0000-0000-0000BB160000}"/>
    <cellStyle name="Input 4 3 9 4" xfId="5580" xr:uid="{00000000-0005-0000-0000-0000BC160000}"/>
    <cellStyle name="Input 4 3 9 5" xfId="5581" xr:uid="{00000000-0005-0000-0000-0000BD160000}"/>
    <cellStyle name="Input 4 3 9 6" xfId="5582" xr:uid="{00000000-0005-0000-0000-0000BE160000}"/>
    <cellStyle name="Input 4 3_Subsidy" xfId="5583" xr:uid="{00000000-0005-0000-0000-0000BF160000}"/>
    <cellStyle name="Input 4 30" xfId="5584" xr:uid="{00000000-0005-0000-0000-0000C0160000}"/>
    <cellStyle name="Input 4 31" xfId="5585" xr:uid="{00000000-0005-0000-0000-0000C1160000}"/>
    <cellStyle name="Input 4 32" xfId="5586" xr:uid="{00000000-0005-0000-0000-0000C2160000}"/>
    <cellStyle name="Input 4 33" xfId="5587" xr:uid="{00000000-0005-0000-0000-0000C3160000}"/>
    <cellStyle name="Input 4 34" xfId="5588" xr:uid="{00000000-0005-0000-0000-0000C4160000}"/>
    <cellStyle name="Input 4 35" xfId="5589" xr:uid="{00000000-0005-0000-0000-0000C5160000}"/>
    <cellStyle name="Input 4 36" xfId="5590" xr:uid="{00000000-0005-0000-0000-0000C6160000}"/>
    <cellStyle name="Input 4 37" xfId="5591" xr:uid="{00000000-0005-0000-0000-0000C7160000}"/>
    <cellStyle name="Input 4 38" xfId="5592" xr:uid="{00000000-0005-0000-0000-0000C8160000}"/>
    <cellStyle name="Input 4 39" xfId="5593" xr:uid="{00000000-0005-0000-0000-0000C9160000}"/>
    <cellStyle name="Input 4 4" xfId="5594" xr:uid="{00000000-0005-0000-0000-0000CA160000}"/>
    <cellStyle name="Input 4 4 10" xfId="5595" xr:uid="{00000000-0005-0000-0000-0000CB160000}"/>
    <cellStyle name="Input 4 4 10 2" xfId="5596" xr:uid="{00000000-0005-0000-0000-0000CC160000}"/>
    <cellStyle name="Input 4 4 11" xfId="5597" xr:uid="{00000000-0005-0000-0000-0000CD160000}"/>
    <cellStyle name="Input 4 4 12" xfId="5598" xr:uid="{00000000-0005-0000-0000-0000CE160000}"/>
    <cellStyle name="Input 4 4 13" xfId="5599" xr:uid="{00000000-0005-0000-0000-0000CF160000}"/>
    <cellStyle name="Input 4 4 14" xfId="5600" xr:uid="{00000000-0005-0000-0000-0000D0160000}"/>
    <cellStyle name="Input 4 4 2" xfId="5601" xr:uid="{00000000-0005-0000-0000-0000D1160000}"/>
    <cellStyle name="Input 4 4 2 2" xfId="5602" xr:uid="{00000000-0005-0000-0000-0000D2160000}"/>
    <cellStyle name="Input 4 4 2 2 2" xfId="5603" xr:uid="{00000000-0005-0000-0000-0000D3160000}"/>
    <cellStyle name="Input 4 4 2 2 2 2" xfId="5604" xr:uid="{00000000-0005-0000-0000-0000D4160000}"/>
    <cellStyle name="Input 4 4 2 2 2 3" xfId="5605" xr:uid="{00000000-0005-0000-0000-0000D5160000}"/>
    <cellStyle name="Input 4 4 2 2 2 4" xfId="5606" xr:uid="{00000000-0005-0000-0000-0000D6160000}"/>
    <cellStyle name="Input 4 4 2 2 2 5" xfId="5607" xr:uid="{00000000-0005-0000-0000-0000D7160000}"/>
    <cellStyle name="Input 4 4 2 2 2 6" xfId="5608" xr:uid="{00000000-0005-0000-0000-0000D8160000}"/>
    <cellStyle name="Input 4 4 2 2 3" xfId="5609" xr:uid="{00000000-0005-0000-0000-0000D9160000}"/>
    <cellStyle name="Input 4 4 2 2 3 2" xfId="5610" xr:uid="{00000000-0005-0000-0000-0000DA160000}"/>
    <cellStyle name="Input 4 4 2 2 4" xfId="5611" xr:uid="{00000000-0005-0000-0000-0000DB160000}"/>
    <cellStyle name="Input 4 4 2 2 5" xfId="5612" xr:uid="{00000000-0005-0000-0000-0000DC160000}"/>
    <cellStyle name="Input 4 4 2 2 6" xfId="5613" xr:uid="{00000000-0005-0000-0000-0000DD160000}"/>
    <cellStyle name="Input 4 4 2 2 7" xfId="5614" xr:uid="{00000000-0005-0000-0000-0000DE160000}"/>
    <cellStyle name="Input 4 4 2 3" xfId="5615" xr:uid="{00000000-0005-0000-0000-0000DF160000}"/>
    <cellStyle name="Input 4 4 2 3 2" xfId="5616" xr:uid="{00000000-0005-0000-0000-0000E0160000}"/>
    <cellStyle name="Input 4 4 2 3 3" xfId="5617" xr:uid="{00000000-0005-0000-0000-0000E1160000}"/>
    <cellStyle name="Input 4 4 2 3 4" xfId="5618" xr:uid="{00000000-0005-0000-0000-0000E2160000}"/>
    <cellStyle name="Input 4 4 2 3 5" xfId="5619" xr:uid="{00000000-0005-0000-0000-0000E3160000}"/>
    <cellStyle name="Input 4 4 2 3 6" xfId="5620" xr:uid="{00000000-0005-0000-0000-0000E4160000}"/>
    <cellStyle name="Input 4 4 2 4" xfId="5621" xr:uid="{00000000-0005-0000-0000-0000E5160000}"/>
    <cellStyle name="Input 4 4 2 4 2" xfId="5622" xr:uid="{00000000-0005-0000-0000-0000E6160000}"/>
    <cellStyle name="Input 4 4 2 5" xfId="5623" xr:uid="{00000000-0005-0000-0000-0000E7160000}"/>
    <cellStyle name="Input 4 4 2 6" xfId="5624" xr:uid="{00000000-0005-0000-0000-0000E8160000}"/>
    <cellStyle name="Input 4 4 2 7" xfId="5625" xr:uid="{00000000-0005-0000-0000-0000E9160000}"/>
    <cellStyle name="Input 4 4 2 8" xfId="5626" xr:uid="{00000000-0005-0000-0000-0000EA160000}"/>
    <cellStyle name="Input 4 4 2_Subsidy" xfId="5627" xr:uid="{00000000-0005-0000-0000-0000EB160000}"/>
    <cellStyle name="Input 4 4 3" xfId="5628" xr:uid="{00000000-0005-0000-0000-0000EC160000}"/>
    <cellStyle name="Input 4 4 3 2" xfId="5629" xr:uid="{00000000-0005-0000-0000-0000ED160000}"/>
    <cellStyle name="Input 4 4 3 2 2" xfId="5630" xr:uid="{00000000-0005-0000-0000-0000EE160000}"/>
    <cellStyle name="Input 4 4 3 2 3" xfId="5631" xr:uid="{00000000-0005-0000-0000-0000EF160000}"/>
    <cellStyle name="Input 4 4 3 2 4" xfId="5632" xr:uid="{00000000-0005-0000-0000-0000F0160000}"/>
    <cellStyle name="Input 4 4 3 2 5" xfId="5633" xr:uid="{00000000-0005-0000-0000-0000F1160000}"/>
    <cellStyle name="Input 4 4 3 2 6" xfId="5634" xr:uid="{00000000-0005-0000-0000-0000F2160000}"/>
    <cellStyle name="Input 4 4 3 3" xfId="5635" xr:uid="{00000000-0005-0000-0000-0000F3160000}"/>
    <cellStyle name="Input 4 4 3 3 2" xfId="5636" xr:uid="{00000000-0005-0000-0000-0000F4160000}"/>
    <cellStyle name="Input 4 4 3 4" xfId="5637" xr:uid="{00000000-0005-0000-0000-0000F5160000}"/>
    <cellStyle name="Input 4 4 3 5" xfId="5638" xr:uid="{00000000-0005-0000-0000-0000F6160000}"/>
    <cellStyle name="Input 4 4 3 6" xfId="5639" xr:uid="{00000000-0005-0000-0000-0000F7160000}"/>
    <cellStyle name="Input 4 4 3 7" xfId="5640" xr:uid="{00000000-0005-0000-0000-0000F8160000}"/>
    <cellStyle name="Input 4 4 4" xfId="5641" xr:uid="{00000000-0005-0000-0000-0000F9160000}"/>
    <cellStyle name="Input 4 4 4 2" xfId="5642" xr:uid="{00000000-0005-0000-0000-0000FA160000}"/>
    <cellStyle name="Input 4 4 4 2 2" xfId="5643" xr:uid="{00000000-0005-0000-0000-0000FB160000}"/>
    <cellStyle name="Input 4 4 4 2 3" xfId="5644" xr:uid="{00000000-0005-0000-0000-0000FC160000}"/>
    <cellStyle name="Input 4 4 4 2 4" xfId="5645" xr:uid="{00000000-0005-0000-0000-0000FD160000}"/>
    <cellStyle name="Input 4 4 4 2 5" xfId="5646" xr:uid="{00000000-0005-0000-0000-0000FE160000}"/>
    <cellStyle name="Input 4 4 4 2 6" xfId="5647" xr:uid="{00000000-0005-0000-0000-0000FF160000}"/>
    <cellStyle name="Input 4 4 4 3" xfId="5648" xr:uid="{00000000-0005-0000-0000-000000170000}"/>
    <cellStyle name="Input 4 4 4 3 2" xfId="5649" xr:uid="{00000000-0005-0000-0000-000001170000}"/>
    <cellStyle name="Input 4 4 4 4" xfId="5650" xr:uid="{00000000-0005-0000-0000-000002170000}"/>
    <cellStyle name="Input 4 4 4 5" xfId="5651" xr:uid="{00000000-0005-0000-0000-000003170000}"/>
    <cellStyle name="Input 4 4 4 6" xfId="5652" xr:uid="{00000000-0005-0000-0000-000004170000}"/>
    <cellStyle name="Input 4 4 4 7" xfId="5653" xr:uid="{00000000-0005-0000-0000-000005170000}"/>
    <cellStyle name="Input 4 4 5" xfId="5654" xr:uid="{00000000-0005-0000-0000-000006170000}"/>
    <cellStyle name="Input 4 4 5 2" xfId="5655" xr:uid="{00000000-0005-0000-0000-000007170000}"/>
    <cellStyle name="Input 4 4 5 2 2" xfId="5656" xr:uid="{00000000-0005-0000-0000-000008170000}"/>
    <cellStyle name="Input 4 4 5 2 3" xfId="5657" xr:uid="{00000000-0005-0000-0000-000009170000}"/>
    <cellStyle name="Input 4 4 5 2 4" xfId="5658" xr:uid="{00000000-0005-0000-0000-00000A170000}"/>
    <cellStyle name="Input 4 4 5 2 5" xfId="5659" xr:uid="{00000000-0005-0000-0000-00000B170000}"/>
    <cellStyle name="Input 4 4 5 2 6" xfId="5660" xr:uid="{00000000-0005-0000-0000-00000C170000}"/>
    <cellStyle name="Input 4 4 5 3" xfId="5661" xr:uid="{00000000-0005-0000-0000-00000D170000}"/>
    <cellStyle name="Input 4 4 5 3 2" xfId="5662" xr:uid="{00000000-0005-0000-0000-00000E170000}"/>
    <cellStyle name="Input 4 4 5 4" xfId="5663" xr:uid="{00000000-0005-0000-0000-00000F170000}"/>
    <cellStyle name="Input 4 4 5 5" xfId="5664" xr:uid="{00000000-0005-0000-0000-000010170000}"/>
    <cellStyle name="Input 4 4 5 6" xfId="5665" xr:uid="{00000000-0005-0000-0000-000011170000}"/>
    <cellStyle name="Input 4 4 5 7" xfId="5666" xr:uid="{00000000-0005-0000-0000-000012170000}"/>
    <cellStyle name="Input 4 4 6" xfId="5667" xr:uid="{00000000-0005-0000-0000-000013170000}"/>
    <cellStyle name="Input 4 4 6 2" xfId="5668" xr:uid="{00000000-0005-0000-0000-000014170000}"/>
    <cellStyle name="Input 4 4 6 2 2" xfId="5669" xr:uid="{00000000-0005-0000-0000-000015170000}"/>
    <cellStyle name="Input 4 4 6 2 3" xfId="5670" xr:uid="{00000000-0005-0000-0000-000016170000}"/>
    <cellStyle name="Input 4 4 6 2 4" xfId="5671" xr:uid="{00000000-0005-0000-0000-000017170000}"/>
    <cellStyle name="Input 4 4 6 2 5" xfId="5672" xr:uid="{00000000-0005-0000-0000-000018170000}"/>
    <cellStyle name="Input 4 4 6 2 6" xfId="5673" xr:uid="{00000000-0005-0000-0000-000019170000}"/>
    <cellStyle name="Input 4 4 6 3" xfId="5674" xr:uid="{00000000-0005-0000-0000-00001A170000}"/>
    <cellStyle name="Input 4 4 6 3 2" xfId="5675" xr:uid="{00000000-0005-0000-0000-00001B170000}"/>
    <cellStyle name="Input 4 4 6 4" xfId="5676" xr:uid="{00000000-0005-0000-0000-00001C170000}"/>
    <cellStyle name="Input 4 4 6 5" xfId="5677" xr:uid="{00000000-0005-0000-0000-00001D170000}"/>
    <cellStyle name="Input 4 4 6 6" xfId="5678" xr:uid="{00000000-0005-0000-0000-00001E170000}"/>
    <cellStyle name="Input 4 4 6 7" xfId="5679" xr:uid="{00000000-0005-0000-0000-00001F170000}"/>
    <cellStyle name="Input 4 4 7" xfId="5680" xr:uid="{00000000-0005-0000-0000-000020170000}"/>
    <cellStyle name="Input 4 4 7 2" xfId="5681" xr:uid="{00000000-0005-0000-0000-000021170000}"/>
    <cellStyle name="Input 4 4 7 2 2" xfId="5682" xr:uid="{00000000-0005-0000-0000-000022170000}"/>
    <cellStyle name="Input 4 4 7 2 3" xfId="5683" xr:uid="{00000000-0005-0000-0000-000023170000}"/>
    <cellStyle name="Input 4 4 7 2 4" xfId="5684" xr:uid="{00000000-0005-0000-0000-000024170000}"/>
    <cellStyle name="Input 4 4 7 2 5" xfId="5685" xr:uid="{00000000-0005-0000-0000-000025170000}"/>
    <cellStyle name="Input 4 4 7 2 6" xfId="5686" xr:uid="{00000000-0005-0000-0000-000026170000}"/>
    <cellStyle name="Input 4 4 7 3" xfId="5687" xr:uid="{00000000-0005-0000-0000-000027170000}"/>
    <cellStyle name="Input 4 4 7 3 2" xfId="5688" xr:uid="{00000000-0005-0000-0000-000028170000}"/>
    <cellStyle name="Input 4 4 7 4" xfId="5689" xr:uid="{00000000-0005-0000-0000-000029170000}"/>
    <cellStyle name="Input 4 4 7 5" xfId="5690" xr:uid="{00000000-0005-0000-0000-00002A170000}"/>
    <cellStyle name="Input 4 4 7 6" xfId="5691" xr:uid="{00000000-0005-0000-0000-00002B170000}"/>
    <cellStyle name="Input 4 4 7 7" xfId="5692" xr:uid="{00000000-0005-0000-0000-00002C170000}"/>
    <cellStyle name="Input 4 4 8" xfId="5693" xr:uid="{00000000-0005-0000-0000-00002D170000}"/>
    <cellStyle name="Input 4 4 8 2" xfId="5694" xr:uid="{00000000-0005-0000-0000-00002E170000}"/>
    <cellStyle name="Input 4 4 8 2 2" xfId="5695" xr:uid="{00000000-0005-0000-0000-00002F170000}"/>
    <cellStyle name="Input 4 4 8 2 3" xfId="5696" xr:uid="{00000000-0005-0000-0000-000030170000}"/>
    <cellStyle name="Input 4 4 8 2 4" xfId="5697" xr:uid="{00000000-0005-0000-0000-000031170000}"/>
    <cellStyle name="Input 4 4 8 2 5" xfId="5698" xr:uid="{00000000-0005-0000-0000-000032170000}"/>
    <cellStyle name="Input 4 4 8 2 6" xfId="5699" xr:uid="{00000000-0005-0000-0000-000033170000}"/>
    <cellStyle name="Input 4 4 8 3" xfId="5700" xr:uid="{00000000-0005-0000-0000-000034170000}"/>
    <cellStyle name="Input 4 4 8 3 2" xfId="5701" xr:uid="{00000000-0005-0000-0000-000035170000}"/>
    <cellStyle name="Input 4 4 8 4" xfId="5702" xr:uid="{00000000-0005-0000-0000-000036170000}"/>
    <cellStyle name="Input 4 4 8 5" xfId="5703" xr:uid="{00000000-0005-0000-0000-000037170000}"/>
    <cellStyle name="Input 4 4 8 6" xfId="5704" xr:uid="{00000000-0005-0000-0000-000038170000}"/>
    <cellStyle name="Input 4 4 8 7" xfId="5705" xr:uid="{00000000-0005-0000-0000-000039170000}"/>
    <cellStyle name="Input 4 4 9" xfId="5706" xr:uid="{00000000-0005-0000-0000-00003A170000}"/>
    <cellStyle name="Input 4 4 9 2" xfId="5707" xr:uid="{00000000-0005-0000-0000-00003B170000}"/>
    <cellStyle name="Input 4 4 9 3" xfId="5708" xr:uid="{00000000-0005-0000-0000-00003C170000}"/>
    <cellStyle name="Input 4 4 9 4" xfId="5709" xr:uid="{00000000-0005-0000-0000-00003D170000}"/>
    <cellStyle name="Input 4 4 9 5" xfId="5710" xr:uid="{00000000-0005-0000-0000-00003E170000}"/>
    <cellStyle name="Input 4 4 9 6" xfId="5711" xr:uid="{00000000-0005-0000-0000-00003F170000}"/>
    <cellStyle name="Input 4 4_Subsidy" xfId="5712" xr:uid="{00000000-0005-0000-0000-000040170000}"/>
    <cellStyle name="Input 4 40" xfId="5713" xr:uid="{00000000-0005-0000-0000-000041170000}"/>
    <cellStyle name="Input 4 41" xfId="5714" xr:uid="{00000000-0005-0000-0000-000042170000}"/>
    <cellStyle name="Input 4 42" xfId="5715" xr:uid="{00000000-0005-0000-0000-000043170000}"/>
    <cellStyle name="Input 4 43" xfId="5716" xr:uid="{00000000-0005-0000-0000-000044170000}"/>
    <cellStyle name="Input 4 44" xfId="5717" xr:uid="{00000000-0005-0000-0000-000045170000}"/>
    <cellStyle name="Input 4 5" xfId="5718" xr:uid="{00000000-0005-0000-0000-000046170000}"/>
    <cellStyle name="Input 4 5 10" xfId="5719" xr:uid="{00000000-0005-0000-0000-000047170000}"/>
    <cellStyle name="Input 4 5 10 2" xfId="5720" xr:uid="{00000000-0005-0000-0000-000048170000}"/>
    <cellStyle name="Input 4 5 11" xfId="5721" xr:uid="{00000000-0005-0000-0000-000049170000}"/>
    <cellStyle name="Input 4 5 12" xfId="5722" xr:uid="{00000000-0005-0000-0000-00004A170000}"/>
    <cellStyle name="Input 4 5 13" xfId="5723" xr:uid="{00000000-0005-0000-0000-00004B170000}"/>
    <cellStyle name="Input 4 5 14" xfId="5724" xr:uid="{00000000-0005-0000-0000-00004C170000}"/>
    <cellStyle name="Input 4 5 2" xfId="5725" xr:uid="{00000000-0005-0000-0000-00004D170000}"/>
    <cellStyle name="Input 4 5 2 2" xfId="5726" xr:uid="{00000000-0005-0000-0000-00004E170000}"/>
    <cellStyle name="Input 4 5 2 2 2" xfId="5727" xr:uid="{00000000-0005-0000-0000-00004F170000}"/>
    <cellStyle name="Input 4 5 2 2 2 2" xfId="5728" xr:uid="{00000000-0005-0000-0000-000050170000}"/>
    <cellStyle name="Input 4 5 2 2 2 3" xfId="5729" xr:uid="{00000000-0005-0000-0000-000051170000}"/>
    <cellStyle name="Input 4 5 2 2 2 4" xfId="5730" xr:uid="{00000000-0005-0000-0000-000052170000}"/>
    <cellStyle name="Input 4 5 2 2 2 5" xfId="5731" xr:uid="{00000000-0005-0000-0000-000053170000}"/>
    <cellStyle name="Input 4 5 2 2 2 6" xfId="5732" xr:uid="{00000000-0005-0000-0000-000054170000}"/>
    <cellStyle name="Input 4 5 2 2 3" xfId="5733" xr:uid="{00000000-0005-0000-0000-000055170000}"/>
    <cellStyle name="Input 4 5 2 2 3 2" xfId="5734" xr:uid="{00000000-0005-0000-0000-000056170000}"/>
    <cellStyle name="Input 4 5 2 2 4" xfId="5735" xr:uid="{00000000-0005-0000-0000-000057170000}"/>
    <cellStyle name="Input 4 5 2 2 5" xfId="5736" xr:uid="{00000000-0005-0000-0000-000058170000}"/>
    <cellStyle name="Input 4 5 2 2 6" xfId="5737" xr:uid="{00000000-0005-0000-0000-000059170000}"/>
    <cellStyle name="Input 4 5 2 2 7" xfId="5738" xr:uid="{00000000-0005-0000-0000-00005A170000}"/>
    <cellStyle name="Input 4 5 2 3" xfId="5739" xr:uid="{00000000-0005-0000-0000-00005B170000}"/>
    <cellStyle name="Input 4 5 2 3 2" xfId="5740" xr:uid="{00000000-0005-0000-0000-00005C170000}"/>
    <cellStyle name="Input 4 5 2 3 3" xfId="5741" xr:uid="{00000000-0005-0000-0000-00005D170000}"/>
    <cellStyle name="Input 4 5 2 3 4" xfId="5742" xr:uid="{00000000-0005-0000-0000-00005E170000}"/>
    <cellStyle name="Input 4 5 2 3 5" xfId="5743" xr:uid="{00000000-0005-0000-0000-00005F170000}"/>
    <cellStyle name="Input 4 5 2 3 6" xfId="5744" xr:uid="{00000000-0005-0000-0000-000060170000}"/>
    <cellStyle name="Input 4 5 2 4" xfId="5745" xr:uid="{00000000-0005-0000-0000-000061170000}"/>
    <cellStyle name="Input 4 5 2 4 2" xfId="5746" xr:uid="{00000000-0005-0000-0000-000062170000}"/>
    <cellStyle name="Input 4 5 2 5" xfId="5747" xr:uid="{00000000-0005-0000-0000-000063170000}"/>
    <cellStyle name="Input 4 5 2 6" xfId="5748" xr:uid="{00000000-0005-0000-0000-000064170000}"/>
    <cellStyle name="Input 4 5 2 7" xfId="5749" xr:uid="{00000000-0005-0000-0000-000065170000}"/>
    <cellStyle name="Input 4 5 2 8" xfId="5750" xr:uid="{00000000-0005-0000-0000-000066170000}"/>
    <cellStyle name="Input 4 5 2_Subsidy" xfId="5751" xr:uid="{00000000-0005-0000-0000-000067170000}"/>
    <cellStyle name="Input 4 5 3" xfId="5752" xr:uid="{00000000-0005-0000-0000-000068170000}"/>
    <cellStyle name="Input 4 5 3 2" xfId="5753" xr:uid="{00000000-0005-0000-0000-000069170000}"/>
    <cellStyle name="Input 4 5 3 2 2" xfId="5754" xr:uid="{00000000-0005-0000-0000-00006A170000}"/>
    <cellStyle name="Input 4 5 3 2 3" xfId="5755" xr:uid="{00000000-0005-0000-0000-00006B170000}"/>
    <cellStyle name="Input 4 5 3 2 4" xfId="5756" xr:uid="{00000000-0005-0000-0000-00006C170000}"/>
    <cellStyle name="Input 4 5 3 2 5" xfId="5757" xr:uid="{00000000-0005-0000-0000-00006D170000}"/>
    <cellStyle name="Input 4 5 3 2 6" xfId="5758" xr:uid="{00000000-0005-0000-0000-00006E170000}"/>
    <cellStyle name="Input 4 5 3 3" xfId="5759" xr:uid="{00000000-0005-0000-0000-00006F170000}"/>
    <cellStyle name="Input 4 5 3 3 2" xfId="5760" xr:uid="{00000000-0005-0000-0000-000070170000}"/>
    <cellStyle name="Input 4 5 3 4" xfId="5761" xr:uid="{00000000-0005-0000-0000-000071170000}"/>
    <cellStyle name="Input 4 5 3 5" xfId="5762" xr:uid="{00000000-0005-0000-0000-000072170000}"/>
    <cellStyle name="Input 4 5 3 6" xfId="5763" xr:uid="{00000000-0005-0000-0000-000073170000}"/>
    <cellStyle name="Input 4 5 3 7" xfId="5764" xr:uid="{00000000-0005-0000-0000-000074170000}"/>
    <cellStyle name="Input 4 5 4" xfId="5765" xr:uid="{00000000-0005-0000-0000-000075170000}"/>
    <cellStyle name="Input 4 5 4 2" xfId="5766" xr:uid="{00000000-0005-0000-0000-000076170000}"/>
    <cellStyle name="Input 4 5 4 2 2" xfId="5767" xr:uid="{00000000-0005-0000-0000-000077170000}"/>
    <cellStyle name="Input 4 5 4 2 3" xfId="5768" xr:uid="{00000000-0005-0000-0000-000078170000}"/>
    <cellStyle name="Input 4 5 4 2 4" xfId="5769" xr:uid="{00000000-0005-0000-0000-000079170000}"/>
    <cellStyle name="Input 4 5 4 2 5" xfId="5770" xr:uid="{00000000-0005-0000-0000-00007A170000}"/>
    <cellStyle name="Input 4 5 4 2 6" xfId="5771" xr:uid="{00000000-0005-0000-0000-00007B170000}"/>
    <cellStyle name="Input 4 5 4 3" xfId="5772" xr:uid="{00000000-0005-0000-0000-00007C170000}"/>
    <cellStyle name="Input 4 5 4 3 2" xfId="5773" xr:uid="{00000000-0005-0000-0000-00007D170000}"/>
    <cellStyle name="Input 4 5 4 4" xfId="5774" xr:uid="{00000000-0005-0000-0000-00007E170000}"/>
    <cellStyle name="Input 4 5 4 5" xfId="5775" xr:uid="{00000000-0005-0000-0000-00007F170000}"/>
    <cellStyle name="Input 4 5 4 6" xfId="5776" xr:uid="{00000000-0005-0000-0000-000080170000}"/>
    <cellStyle name="Input 4 5 4 7" xfId="5777" xr:uid="{00000000-0005-0000-0000-000081170000}"/>
    <cellStyle name="Input 4 5 5" xfId="5778" xr:uid="{00000000-0005-0000-0000-000082170000}"/>
    <cellStyle name="Input 4 5 5 2" xfId="5779" xr:uid="{00000000-0005-0000-0000-000083170000}"/>
    <cellStyle name="Input 4 5 5 2 2" xfId="5780" xr:uid="{00000000-0005-0000-0000-000084170000}"/>
    <cellStyle name="Input 4 5 5 2 3" xfId="5781" xr:uid="{00000000-0005-0000-0000-000085170000}"/>
    <cellStyle name="Input 4 5 5 2 4" xfId="5782" xr:uid="{00000000-0005-0000-0000-000086170000}"/>
    <cellStyle name="Input 4 5 5 2 5" xfId="5783" xr:uid="{00000000-0005-0000-0000-000087170000}"/>
    <cellStyle name="Input 4 5 5 2 6" xfId="5784" xr:uid="{00000000-0005-0000-0000-000088170000}"/>
    <cellStyle name="Input 4 5 5 3" xfId="5785" xr:uid="{00000000-0005-0000-0000-000089170000}"/>
    <cellStyle name="Input 4 5 5 3 2" xfId="5786" xr:uid="{00000000-0005-0000-0000-00008A170000}"/>
    <cellStyle name="Input 4 5 5 4" xfId="5787" xr:uid="{00000000-0005-0000-0000-00008B170000}"/>
    <cellStyle name="Input 4 5 5 5" xfId="5788" xr:uid="{00000000-0005-0000-0000-00008C170000}"/>
    <cellStyle name="Input 4 5 5 6" xfId="5789" xr:uid="{00000000-0005-0000-0000-00008D170000}"/>
    <cellStyle name="Input 4 5 5 7" xfId="5790" xr:uid="{00000000-0005-0000-0000-00008E170000}"/>
    <cellStyle name="Input 4 5 6" xfId="5791" xr:uid="{00000000-0005-0000-0000-00008F170000}"/>
    <cellStyle name="Input 4 5 6 2" xfId="5792" xr:uid="{00000000-0005-0000-0000-000090170000}"/>
    <cellStyle name="Input 4 5 6 2 2" xfId="5793" xr:uid="{00000000-0005-0000-0000-000091170000}"/>
    <cellStyle name="Input 4 5 6 2 3" xfId="5794" xr:uid="{00000000-0005-0000-0000-000092170000}"/>
    <cellStyle name="Input 4 5 6 2 4" xfId="5795" xr:uid="{00000000-0005-0000-0000-000093170000}"/>
    <cellStyle name="Input 4 5 6 2 5" xfId="5796" xr:uid="{00000000-0005-0000-0000-000094170000}"/>
    <cellStyle name="Input 4 5 6 2 6" xfId="5797" xr:uid="{00000000-0005-0000-0000-000095170000}"/>
    <cellStyle name="Input 4 5 6 3" xfId="5798" xr:uid="{00000000-0005-0000-0000-000096170000}"/>
    <cellStyle name="Input 4 5 6 3 2" xfId="5799" xr:uid="{00000000-0005-0000-0000-000097170000}"/>
    <cellStyle name="Input 4 5 6 4" xfId="5800" xr:uid="{00000000-0005-0000-0000-000098170000}"/>
    <cellStyle name="Input 4 5 6 5" xfId="5801" xr:uid="{00000000-0005-0000-0000-000099170000}"/>
    <cellStyle name="Input 4 5 6 6" xfId="5802" xr:uid="{00000000-0005-0000-0000-00009A170000}"/>
    <cellStyle name="Input 4 5 6 7" xfId="5803" xr:uid="{00000000-0005-0000-0000-00009B170000}"/>
    <cellStyle name="Input 4 5 7" xfId="5804" xr:uid="{00000000-0005-0000-0000-00009C170000}"/>
    <cellStyle name="Input 4 5 7 2" xfId="5805" xr:uid="{00000000-0005-0000-0000-00009D170000}"/>
    <cellStyle name="Input 4 5 7 2 2" xfId="5806" xr:uid="{00000000-0005-0000-0000-00009E170000}"/>
    <cellStyle name="Input 4 5 7 2 3" xfId="5807" xr:uid="{00000000-0005-0000-0000-00009F170000}"/>
    <cellStyle name="Input 4 5 7 2 4" xfId="5808" xr:uid="{00000000-0005-0000-0000-0000A0170000}"/>
    <cellStyle name="Input 4 5 7 2 5" xfId="5809" xr:uid="{00000000-0005-0000-0000-0000A1170000}"/>
    <cellStyle name="Input 4 5 7 2 6" xfId="5810" xr:uid="{00000000-0005-0000-0000-0000A2170000}"/>
    <cellStyle name="Input 4 5 7 3" xfId="5811" xr:uid="{00000000-0005-0000-0000-0000A3170000}"/>
    <cellStyle name="Input 4 5 7 3 2" xfId="5812" xr:uid="{00000000-0005-0000-0000-0000A4170000}"/>
    <cellStyle name="Input 4 5 7 4" xfId="5813" xr:uid="{00000000-0005-0000-0000-0000A5170000}"/>
    <cellStyle name="Input 4 5 7 5" xfId="5814" xr:uid="{00000000-0005-0000-0000-0000A6170000}"/>
    <cellStyle name="Input 4 5 7 6" xfId="5815" xr:uid="{00000000-0005-0000-0000-0000A7170000}"/>
    <cellStyle name="Input 4 5 7 7" xfId="5816" xr:uid="{00000000-0005-0000-0000-0000A8170000}"/>
    <cellStyle name="Input 4 5 8" xfId="5817" xr:uid="{00000000-0005-0000-0000-0000A9170000}"/>
    <cellStyle name="Input 4 5 8 2" xfId="5818" xr:uid="{00000000-0005-0000-0000-0000AA170000}"/>
    <cellStyle name="Input 4 5 8 2 2" xfId="5819" xr:uid="{00000000-0005-0000-0000-0000AB170000}"/>
    <cellStyle name="Input 4 5 8 2 3" xfId="5820" xr:uid="{00000000-0005-0000-0000-0000AC170000}"/>
    <cellStyle name="Input 4 5 8 2 4" xfId="5821" xr:uid="{00000000-0005-0000-0000-0000AD170000}"/>
    <cellStyle name="Input 4 5 8 2 5" xfId="5822" xr:uid="{00000000-0005-0000-0000-0000AE170000}"/>
    <cellStyle name="Input 4 5 8 2 6" xfId="5823" xr:uid="{00000000-0005-0000-0000-0000AF170000}"/>
    <cellStyle name="Input 4 5 8 3" xfId="5824" xr:uid="{00000000-0005-0000-0000-0000B0170000}"/>
    <cellStyle name="Input 4 5 8 3 2" xfId="5825" xr:uid="{00000000-0005-0000-0000-0000B1170000}"/>
    <cellStyle name="Input 4 5 8 4" xfId="5826" xr:uid="{00000000-0005-0000-0000-0000B2170000}"/>
    <cellStyle name="Input 4 5 8 5" xfId="5827" xr:uid="{00000000-0005-0000-0000-0000B3170000}"/>
    <cellStyle name="Input 4 5 8 6" xfId="5828" xr:uid="{00000000-0005-0000-0000-0000B4170000}"/>
    <cellStyle name="Input 4 5 8 7" xfId="5829" xr:uid="{00000000-0005-0000-0000-0000B5170000}"/>
    <cellStyle name="Input 4 5 9" xfId="5830" xr:uid="{00000000-0005-0000-0000-0000B6170000}"/>
    <cellStyle name="Input 4 5 9 2" xfId="5831" xr:uid="{00000000-0005-0000-0000-0000B7170000}"/>
    <cellStyle name="Input 4 5 9 3" xfId="5832" xr:uid="{00000000-0005-0000-0000-0000B8170000}"/>
    <cellStyle name="Input 4 5 9 4" xfId="5833" xr:uid="{00000000-0005-0000-0000-0000B9170000}"/>
    <cellStyle name="Input 4 5 9 5" xfId="5834" xr:uid="{00000000-0005-0000-0000-0000BA170000}"/>
    <cellStyle name="Input 4 5 9 6" xfId="5835" xr:uid="{00000000-0005-0000-0000-0000BB170000}"/>
    <cellStyle name="Input 4 5_Subsidy" xfId="5836" xr:uid="{00000000-0005-0000-0000-0000BC170000}"/>
    <cellStyle name="Input 4 6" xfId="5837" xr:uid="{00000000-0005-0000-0000-0000BD170000}"/>
    <cellStyle name="Input 4 6 2" xfId="5838" xr:uid="{00000000-0005-0000-0000-0000BE170000}"/>
    <cellStyle name="Input 4 6 2 2" xfId="5839" xr:uid="{00000000-0005-0000-0000-0000BF170000}"/>
    <cellStyle name="Input 4 6 2 2 2" xfId="5840" xr:uid="{00000000-0005-0000-0000-0000C0170000}"/>
    <cellStyle name="Input 4 6 2 2 3" xfId="5841" xr:uid="{00000000-0005-0000-0000-0000C1170000}"/>
    <cellStyle name="Input 4 6 2 2 4" xfId="5842" xr:uid="{00000000-0005-0000-0000-0000C2170000}"/>
    <cellStyle name="Input 4 6 2 2 5" xfId="5843" xr:uid="{00000000-0005-0000-0000-0000C3170000}"/>
    <cellStyle name="Input 4 6 2 2 6" xfId="5844" xr:uid="{00000000-0005-0000-0000-0000C4170000}"/>
    <cellStyle name="Input 4 6 2 3" xfId="5845" xr:uid="{00000000-0005-0000-0000-0000C5170000}"/>
    <cellStyle name="Input 4 6 2 3 2" xfId="5846" xr:uid="{00000000-0005-0000-0000-0000C6170000}"/>
    <cellStyle name="Input 4 6 2 4" xfId="5847" xr:uid="{00000000-0005-0000-0000-0000C7170000}"/>
    <cellStyle name="Input 4 6 2 5" xfId="5848" xr:uid="{00000000-0005-0000-0000-0000C8170000}"/>
    <cellStyle name="Input 4 6 2 6" xfId="5849" xr:uid="{00000000-0005-0000-0000-0000C9170000}"/>
    <cellStyle name="Input 4 6 2 7" xfId="5850" xr:uid="{00000000-0005-0000-0000-0000CA170000}"/>
    <cellStyle name="Input 4 6 3" xfId="5851" xr:uid="{00000000-0005-0000-0000-0000CB170000}"/>
    <cellStyle name="Input 4 6 3 2" xfId="5852" xr:uid="{00000000-0005-0000-0000-0000CC170000}"/>
    <cellStyle name="Input 4 6 3 3" xfId="5853" xr:uid="{00000000-0005-0000-0000-0000CD170000}"/>
    <cellStyle name="Input 4 6 3 4" xfId="5854" xr:uid="{00000000-0005-0000-0000-0000CE170000}"/>
    <cellStyle name="Input 4 6 3 5" xfId="5855" xr:uid="{00000000-0005-0000-0000-0000CF170000}"/>
    <cellStyle name="Input 4 6 3 6" xfId="5856" xr:uid="{00000000-0005-0000-0000-0000D0170000}"/>
    <cellStyle name="Input 4 6 4" xfId="5857" xr:uid="{00000000-0005-0000-0000-0000D1170000}"/>
    <cellStyle name="Input 4 6 4 2" xfId="5858" xr:uid="{00000000-0005-0000-0000-0000D2170000}"/>
    <cellStyle name="Input 4 6 5" xfId="5859" xr:uid="{00000000-0005-0000-0000-0000D3170000}"/>
    <cellStyle name="Input 4 6 6" xfId="5860" xr:uid="{00000000-0005-0000-0000-0000D4170000}"/>
    <cellStyle name="Input 4 6 7" xfId="5861" xr:uid="{00000000-0005-0000-0000-0000D5170000}"/>
    <cellStyle name="Input 4 6 8" xfId="5862" xr:uid="{00000000-0005-0000-0000-0000D6170000}"/>
    <cellStyle name="Input 4 6_Subsidy" xfId="5863" xr:uid="{00000000-0005-0000-0000-0000D7170000}"/>
    <cellStyle name="Input 4 7" xfId="5864" xr:uid="{00000000-0005-0000-0000-0000D8170000}"/>
    <cellStyle name="Input 4 7 2" xfId="5865" xr:uid="{00000000-0005-0000-0000-0000D9170000}"/>
    <cellStyle name="Input 4 7 2 2" xfId="5866" xr:uid="{00000000-0005-0000-0000-0000DA170000}"/>
    <cellStyle name="Input 4 7 2 3" xfId="5867" xr:uid="{00000000-0005-0000-0000-0000DB170000}"/>
    <cellStyle name="Input 4 7 2 4" xfId="5868" xr:uid="{00000000-0005-0000-0000-0000DC170000}"/>
    <cellStyle name="Input 4 7 2 5" xfId="5869" xr:uid="{00000000-0005-0000-0000-0000DD170000}"/>
    <cellStyle name="Input 4 7 2 6" xfId="5870" xr:uid="{00000000-0005-0000-0000-0000DE170000}"/>
    <cellStyle name="Input 4 7 3" xfId="5871" xr:uid="{00000000-0005-0000-0000-0000DF170000}"/>
    <cellStyle name="Input 4 7 3 2" xfId="5872" xr:uid="{00000000-0005-0000-0000-0000E0170000}"/>
    <cellStyle name="Input 4 7 4" xfId="5873" xr:uid="{00000000-0005-0000-0000-0000E1170000}"/>
    <cellStyle name="Input 4 7 5" xfId="5874" xr:uid="{00000000-0005-0000-0000-0000E2170000}"/>
    <cellStyle name="Input 4 7 6" xfId="5875" xr:uid="{00000000-0005-0000-0000-0000E3170000}"/>
    <cellStyle name="Input 4 7 7" xfId="5876" xr:uid="{00000000-0005-0000-0000-0000E4170000}"/>
    <cellStyle name="Input 4 8" xfId="5877" xr:uid="{00000000-0005-0000-0000-0000E5170000}"/>
    <cellStyle name="Input 4 8 2" xfId="5878" xr:uid="{00000000-0005-0000-0000-0000E6170000}"/>
    <cellStyle name="Input 4 8 2 2" xfId="5879" xr:uid="{00000000-0005-0000-0000-0000E7170000}"/>
    <cellStyle name="Input 4 8 2 3" xfId="5880" xr:uid="{00000000-0005-0000-0000-0000E8170000}"/>
    <cellStyle name="Input 4 8 2 4" xfId="5881" xr:uid="{00000000-0005-0000-0000-0000E9170000}"/>
    <cellStyle name="Input 4 8 2 5" xfId="5882" xr:uid="{00000000-0005-0000-0000-0000EA170000}"/>
    <cellStyle name="Input 4 8 2 6" xfId="5883" xr:uid="{00000000-0005-0000-0000-0000EB170000}"/>
    <cellStyle name="Input 4 8 3" xfId="5884" xr:uid="{00000000-0005-0000-0000-0000EC170000}"/>
    <cellStyle name="Input 4 8 3 2" xfId="5885" xr:uid="{00000000-0005-0000-0000-0000ED170000}"/>
    <cellStyle name="Input 4 8 4" xfId="5886" xr:uid="{00000000-0005-0000-0000-0000EE170000}"/>
    <cellStyle name="Input 4 8 5" xfId="5887" xr:uid="{00000000-0005-0000-0000-0000EF170000}"/>
    <cellStyle name="Input 4 8 6" xfId="5888" xr:uid="{00000000-0005-0000-0000-0000F0170000}"/>
    <cellStyle name="Input 4 8 7" xfId="5889" xr:uid="{00000000-0005-0000-0000-0000F1170000}"/>
    <cellStyle name="Input 4 9" xfId="5890" xr:uid="{00000000-0005-0000-0000-0000F2170000}"/>
    <cellStyle name="Input 4 9 2" xfId="5891" xr:uid="{00000000-0005-0000-0000-0000F3170000}"/>
    <cellStyle name="Input 4 9 2 2" xfId="5892" xr:uid="{00000000-0005-0000-0000-0000F4170000}"/>
    <cellStyle name="Input 4 9 2 3" xfId="5893" xr:uid="{00000000-0005-0000-0000-0000F5170000}"/>
    <cellStyle name="Input 4 9 2 4" xfId="5894" xr:uid="{00000000-0005-0000-0000-0000F6170000}"/>
    <cellStyle name="Input 4 9 2 5" xfId="5895" xr:uid="{00000000-0005-0000-0000-0000F7170000}"/>
    <cellStyle name="Input 4 9 2 6" xfId="5896" xr:uid="{00000000-0005-0000-0000-0000F8170000}"/>
    <cellStyle name="Input 4 9 3" xfId="5897" xr:uid="{00000000-0005-0000-0000-0000F9170000}"/>
    <cellStyle name="Input 4 9 3 2" xfId="5898" xr:uid="{00000000-0005-0000-0000-0000FA170000}"/>
    <cellStyle name="Input 4 9 4" xfId="5899" xr:uid="{00000000-0005-0000-0000-0000FB170000}"/>
    <cellStyle name="Input 4 9 5" xfId="5900" xr:uid="{00000000-0005-0000-0000-0000FC170000}"/>
    <cellStyle name="Input 4 9 6" xfId="5901" xr:uid="{00000000-0005-0000-0000-0000FD170000}"/>
    <cellStyle name="Input 4 9 7" xfId="5902" xr:uid="{00000000-0005-0000-0000-0000FE170000}"/>
    <cellStyle name="Input 4_ST" xfId="5903" xr:uid="{00000000-0005-0000-0000-0000FF170000}"/>
    <cellStyle name="Input 5" xfId="5904" xr:uid="{00000000-0005-0000-0000-000000180000}"/>
    <cellStyle name="Input 5 10" xfId="5905" xr:uid="{00000000-0005-0000-0000-000001180000}"/>
    <cellStyle name="Input 5 10 2" xfId="5906" xr:uid="{00000000-0005-0000-0000-000002180000}"/>
    <cellStyle name="Input 5 10 2 2" xfId="5907" xr:uid="{00000000-0005-0000-0000-000003180000}"/>
    <cellStyle name="Input 5 10 2 3" xfId="5908" xr:uid="{00000000-0005-0000-0000-000004180000}"/>
    <cellStyle name="Input 5 10 2 4" xfId="5909" xr:uid="{00000000-0005-0000-0000-000005180000}"/>
    <cellStyle name="Input 5 10 2 5" xfId="5910" xr:uid="{00000000-0005-0000-0000-000006180000}"/>
    <cellStyle name="Input 5 10 2 6" xfId="5911" xr:uid="{00000000-0005-0000-0000-000007180000}"/>
    <cellStyle name="Input 5 10 3" xfId="5912" xr:uid="{00000000-0005-0000-0000-000008180000}"/>
    <cellStyle name="Input 5 10 3 2" xfId="5913" xr:uid="{00000000-0005-0000-0000-000009180000}"/>
    <cellStyle name="Input 5 10 4" xfId="5914" xr:uid="{00000000-0005-0000-0000-00000A180000}"/>
    <cellStyle name="Input 5 10 5" xfId="5915" xr:uid="{00000000-0005-0000-0000-00000B180000}"/>
    <cellStyle name="Input 5 10 6" xfId="5916" xr:uid="{00000000-0005-0000-0000-00000C180000}"/>
    <cellStyle name="Input 5 10 7" xfId="5917" xr:uid="{00000000-0005-0000-0000-00000D180000}"/>
    <cellStyle name="Input 5 11" xfId="5918" xr:uid="{00000000-0005-0000-0000-00000E180000}"/>
    <cellStyle name="Input 5 11 2" xfId="5919" xr:uid="{00000000-0005-0000-0000-00000F180000}"/>
    <cellStyle name="Input 5 11 2 2" xfId="5920" xr:uid="{00000000-0005-0000-0000-000010180000}"/>
    <cellStyle name="Input 5 11 2 3" xfId="5921" xr:uid="{00000000-0005-0000-0000-000011180000}"/>
    <cellStyle name="Input 5 11 2 4" xfId="5922" xr:uid="{00000000-0005-0000-0000-000012180000}"/>
    <cellStyle name="Input 5 11 2 5" xfId="5923" xr:uid="{00000000-0005-0000-0000-000013180000}"/>
    <cellStyle name="Input 5 11 2 6" xfId="5924" xr:uid="{00000000-0005-0000-0000-000014180000}"/>
    <cellStyle name="Input 5 11 3" xfId="5925" xr:uid="{00000000-0005-0000-0000-000015180000}"/>
    <cellStyle name="Input 5 11 3 2" xfId="5926" xr:uid="{00000000-0005-0000-0000-000016180000}"/>
    <cellStyle name="Input 5 11 4" xfId="5927" xr:uid="{00000000-0005-0000-0000-000017180000}"/>
    <cellStyle name="Input 5 11 5" xfId="5928" xr:uid="{00000000-0005-0000-0000-000018180000}"/>
    <cellStyle name="Input 5 11 6" xfId="5929" xr:uid="{00000000-0005-0000-0000-000019180000}"/>
    <cellStyle name="Input 5 11 7" xfId="5930" xr:uid="{00000000-0005-0000-0000-00001A180000}"/>
    <cellStyle name="Input 5 12" xfId="5931" xr:uid="{00000000-0005-0000-0000-00001B180000}"/>
    <cellStyle name="Input 5 12 2" xfId="5932" xr:uid="{00000000-0005-0000-0000-00001C180000}"/>
    <cellStyle name="Input 5 12 3" xfId="5933" xr:uid="{00000000-0005-0000-0000-00001D180000}"/>
    <cellStyle name="Input 5 12 4" xfId="5934" xr:uid="{00000000-0005-0000-0000-00001E180000}"/>
    <cellStyle name="Input 5 12 5" xfId="5935" xr:uid="{00000000-0005-0000-0000-00001F180000}"/>
    <cellStyle name="Input 5 12 6" xfId="5936" xr:uid="{00000000-0005-0000-0000-000020180000}"/>
    <cellStyle name="Input 5 13" xfId="5937" xr:uid="{00000000-0005-0000-0000-000021180000}"/>
    <cellStyle name="Input 5 13 2" xfId="5938" xr:uid="{00000000-0005-0000-0000-000022180000}"/>
    <cellStyle name="Input 5 14" xfId="5939" xr:uid="{00000000-0005-0000-0000-000023180000}"/>
    <cellStyle name="Input 5 15" xfId="5940" xr:uid="{00000000-0005-0000-0000-000024180000}"/>
    <cellStyle name="Input 5 16" xfId="5941" xr:uid="{00000000-0005-0000-0000-000025180000}"/>
    <cellStyle name="Input 5 17" xfId="5942" xr:uid="{00000000-0005-0000-0000-000026180000}"/>
    <cellStyle name="Input 5 18" xfId="5943" xr:uid="{00000000-0005-0000-0000-000027180000}"/>
    <cellStyle name="Input 5 19" xfId="5944" xr:uid="{00000000-0005-0000-0000-000028180000}"/>
    <cellStyle name="Input 5 2" xfId="5945" xr:uid="{00000000-0005-0000-0000-000029180000}"/>
    <cellStyle name="Input 5 2 10" xfId="5946" xr:uid="{00000000-0005-0000-0000-00002A180000}"/>
    <cellStyle name="Input 5 2 10 2" xfId="5947" xr:uid="{00000000-0005-0000-0000-00002B180000}"/>
    <cellStyle name="Input 5 2 11" xfId="5948" xr:uid="{00000000-0005-0000-0000-00002C180000}"/>
    <cellStyle name="Input 5 2 12" xfId="5949" xr:uid="{00000000-0005-0000-0000-00002D180000}"/>
    <cellStyle name="Input 5 2 13" xfId="5950" xr:uid="{00000000-0005-0000-0000-00002E180000}"/>
    <cellStyle name="Input 5 2 14" xfId="5951" xr:uid="{00000000-0005-0000-0000-00002F180000}"/>
    <cellStyle name="Input 5 2 2" xfId="5952" xr:uid="{00000000-0005-0000-0000-000030180000}"/>
    <cellStyle name="Input 5 2 2 2" xfId="5953" xr:uid="{00000000-0005-0000-0000-000031180000}"/>
    <cellStyle name="Input 5 2 2 2 2" xfId="5954" xr:uid="{00000000-0005-0000-0000-000032180000}"/>
    <cellStyle name="Input 5 2 2 2 2 2" xfId="5955" xr:uid="{00000000-0005-0000-0000-000033180000}"/>
    <cellStyle name="Input 5 2 2 2 2 3" xfId="5956" xr:uid="{00000000-0005-0000-0000-000034180000}"/>
    <cellStyle name="Input 5 2 2 2 2 4" xfId="5957" xr:uid="{00000000-0005-0000-0000-000035180000}"/>
    <cellStyle name="Input 5 2 2 2 2 5" xfId="5958" xr:uid="{00000000-0005-0000-0000-000036180000}"/>
    <cellStyle name="Input 5 2 2 2 2 6" xfId="5959" xr:uid="{00000000-0005-0000-0000-000037180000}"/>
    <cellStyle name="Input 5 2 2 2 3" xfId="5960" xr:uid="{00000000-0005-0000-0000-000038180000}"/>
    <cellStyle name="Input 5 2 2 2 3 2" xfId="5961" xr:uid="{00000000-0005-0000-0000-000039180000}"/>
    <cellStyle name="Input 5 2 2 2 4" xfId="5962" xr:uid="{00000000-0005-0000-0000-00003A180000}"/>
    <cellStyle name="Input 5 2 2 2 5" xfId="5963" xr:uid="{00000000-0005-0000-0000-00003B180000}"/>
    <cellStyle name="Input 5 2 2 2 6" xfId="5964" xr:uid="{00000000-0005-0000-0000-00003C180000}"/>
    <cellStyle name="Input 5 2 2 2 7" xfId="5965" xr:uid="{00000000-0005-0000-0000-00003D180000}"/>
    <cellStyle name="Input 5 2 2 3" xfId="5966" xr:uid="{00000000-0005-0000-0000-00003E180000}"/>
    <cellStyle name="Input 5 2 2 3 2" xfId="5967" xr:uid="{00000000-0005-0000-0000-00003F180000}"/>
    <cellStyle name="Input 5 2 2 3 3" xfId="5968" xr:uid="{00000000-0005-0000-0000-000040180000}"/>
    <cellStyle name="Input 5 2 2 3 4" xfId="5969" xr:uid="{00000000-0005-0000-0000-000041180000}"/>
    <cellStyle name="Input 5 2 2 3 5" xfId="5970" xr:uid="{00000000-0005-0000-0000-000042180000}"/>
    <cellStyle name="Input 5 2 2 3 6" xfId="5971" xr:uid="{00000000-0005-0000-0000-000043180000}"/>
    <cellStyle name="Input 5 2 2 4" xfId="5972" xr:uid="{00000000-0005-0000-0000-000044180000}"/>
    <cellStyle name="Input 5 2 2 4 2" xfId="5973" xr:uid="{00000000-0005-0000-0000-000045180000}"/>
    <cellStyle name="Input 5 2 2 5" xfId="5974" xr:uid="{00000000-0005-0000-0000-000046180000}"/>
    <cellStyle name="Input 5 2 2 6" xfId="5975" xr:uid="{00000000-0005-0000-0000-000047180000}"/>
    <cellStyle name="Input 5 2 2 7" xfId="5976" xr:uid="{00000000-0005-0000-0000-000048180000}"/>
    <cellStyle name="Input 5 2 2 8" xfId="5977" xr:uid="{00000000-0005-0000-0000-000049180000}"/>
    <cellStyle name="Input 5 2 2_Subsidy" xfId="5978" xr:uid="{00000000-0005-0000-0000-00004A180000}"/>
    <cellStyle name="Input 5 2 3" xfId="5979" xr:uid="{00000000-0005-0000-0000-00004B180000}"/>
    <cellStyle name="Input 5 2 3 2" xfId="5980" xr:uid="{00000000-0005-0000-0000-00004C180000}"/>
    <cellStyle name="Input 5 2 3 2 2" xfId="5981" xr:uid="{00000000-0005-0000-0000-00004D180000}"/>
    <cellStyle name="Input 5 2 3 2 3" xfId="5982" xr:uid="{00000000-0005-0000-0000-00004E180000}"/>
    <cellStyle name="Input 5 2 3 2 4" xfId="5983" xr:uid="{00000000-0005-0000-0000-00004F180000}"/>
    <cellStyle name="Input 5 2 3 2 5" xfId="5984" xr:uid="{00000000-0005-0000-0000-000050180000}"/>
    <cellStyle name="Input 5 2 3 2 6" xfId="5985" xr:uid="{00000000-0005-0000-0000-000051180000}"/>
    <cellStyle name="Input 5 2 3 3" xfId="5986" xr:uid="{00000000-0005-0000-0000-000052180000}"/>
    <cellStyle name="Input 5 2 3 3 2" xfId="5987" xr:uid="{00000000-0005-0000-0000-000053180000}"/>
    <cellStyle name="Input 5 2 3 4" xfId="5988" xr:uid="{00000000-0005-0000-0000-000054180000}"/>
    <cellStyle name="Input 5 2 3 5" xfId="5989" xr:uid="{00000000-0005-0000-0000-000055180000}"/>
    <cellStyle name="Input 5 2 3 6" xfId="5990" xr:uid="{00000000-0005-0000-0000-000056180000}"/>
    <cellStyle name="Input 5 2 3 7" xfId="5991" xr:uid="{00000000-0005-0000-0000-000057180000}"/>
    <cellStyle name="Input 5 2 4" xfId="5992" xr:uid="{00000000-0005-0000-0000-000058180000}"/>
    <cellStyle name="Input 5 2 4 2" xfId="5993" xr:uid="{00000000-0005-0000-0000-000059180000}"/>
    <cellStyle name="Input 5 2 4 2 2" xfId="5994" xr:uid="{00000000-0005-0000-0000-00005A180000}"/>
    <cellStyle name="Input 5 2 4 2 3" xfId="5995" xr:uid="{00000000-0005-0000-0000-00005B180000}"/>
    <cellStyle name="Input 5 2 4 2 4" xfId="5996" xr:uid="{00000000-0005-0000-0000-00005C180000}"/>
    <cellStyle name="Input 5 2 4 2 5" xfId="5997" xr:uid="{00000000-0005-0000-0000-00005D180000}"/>
    <cellStyle name="Input 5 2 4 2 6" xfId="5998" xr:uid="{00000000-0005-0000-0000-00005E180000}"/>
    <cellStyle name="Input 5 2 4 3" xfId="5999" xr:uid="{00000000-0005-0000-0000-00005F180000}"/>
    <cellStyle name="Input 5 2 4 3 2" xfId="6000" xr:uid="{00000000-0005-0000-0000-000060180000}"/>
    <cellStyle name="Input 5 2 4 4" xfId="6001" xr:uid="{00000000-0005-0000-0000-000061180000}"/>
    <cellStyle name="Input 5 2 4 5" xfId="6002" xr:uid="{00000000-0005-0000-0000-000062180000}"/>
    <cellStyle name="Input 5 2 4 6" xfId="6003" xr:uid="{00000000-0005-0000-0000-000063180000}"/>
    <cellStyle name="Input 5 2 4 7" xfId="6004" xr:uid="{00000000-0005-0000-0000-000064180000}"/>
    <cellStyle name="Input 5 2 5" xfId="6005" xr:uid="{00000000-0005-0000-0000-000065180000}"/>
    <cellStyle name="Input 5 2 5 2" xfId="6006" xr:uid="{00000000-0005-0000-0000-000066180000}"/>
    <cellStyle name="Input 5 2 5 2 2" xfId="6007" xr:uid="{00000000-0005-0000-0000-000067180000}"/>
    <cellStyle name="Input 5 2 5 2 3" xfId="6008" xr:uid="{00000000-0005-0000-0000-000068180000}"/>
    <cellStyle name="Input 5 2 5 2 4" xfId="6009" xr:uid="{00000000-0005-0000-0000-000069180000}"/>
    <cellStyle name="Input 5 2 5 2 5" xfId="6010" xr:uid="{00000000-0005-0000-0000-00006A180000}"/>
    <cellStyle name="Input 5 2 5 2 6" xfId="6011" xr:uid="{00000000-0005-0000-0000-00006B180000}"/>
    <cellStyle name="Input 5 2 5 3" xfId="6012" xr:uid="{00000000-0005-0000-0000-00006C180000}"/>
    <cellStyle name="Input 5 2 5 3 2" xfId="6013" xr:uid="{00000000-0005-0000-0000-00006D180000}"/>
    <cellStyle name="Input 5 2 5 4" xfId="6014" xr:uid="{00000000-0005-0000-0000-00006E180000}"/>
    <cellStyle name="Input 5 2 5 5" xfId="6015" xr:uid="{00000000-0005-0000-0000-00006F180000}"/>
    <cellStyle name="Input 5 2 5 6" xfId="6016" xr:uid="{00000000-0005-0000-0000-000070180000}"/>
    <cellStyle name="Input 5 2 5 7" xfId="6017" xr:uid="{00000000-0005-0000-0000-000071180000}"/>
    <cellStyle name="Input 5 2 6" xfId="6018" xr:uid="{00000000-0005-0000-0000-000072180000}"/>
    <cellStyle name="Input 5 2 6 2" xfId="6019" xr:uid="{00000000-0005-0000-0000-000073180000}"/>
    <cellStyle name="Input 5 2 6 2 2" xfId="6020" xr:uid="{00000000-0005-0000-0000-000074180000}"/>
    <cellStyle name="Input 5 2 6 2 3" xfId="6021" xr:uid="{00000000-0005-0000-0000-000075180000}"/>
    <cellStyle name="Input 5 2 6 2 4" xfId="6022" xr:uid="{00000000-0005-0000-0000-000076180000}"/>
    <cellStyle name="Input 5 2 6 2 5" xfId="6023" xr:uid="{00000000-0005-0000-0000-000077180000}"/>
    <cellStyle name="Input 5 2 6 2 6" xfId="6024" xr:uid="{00000000-0005-0000-0000-000078180000}"/>
    <cellStyle name="Input 5 2 6 3" xfId="6025" xr:uid="{00000000-0005-0000-0000-000079180000}"/>
    <cellStyle name="Input 5 2 6 3 2" xfId="6026" xr:uid="{00000000-0005-0000-0000-00007A180000}"/>
    <cellStyle name="Input 5 2 6 4" xfId="6027" xr:uid="{00000000-0005-0000-0000-00007B180000}"/>
    <cellStyle name="Input 5 2 6 5" xfId="6028" xr:uid="{00000000-0005-0000-0000-00007C180000}"/>
    <cellStyle name="Input 5 2 6 6" xfId="6029" xr:uid="{00000000-0005-0000-0000-00007D180000}"/>
    <cellStyle name="Input 5 2 6 7" xfId="6030" xr:uid="{00000000-0005-0000-0000-00007E180000}"/>
    <cellStyle name="Input 5 2 7" xfId="6031" xr:uid="{00000000-0005-0000-0000-00007F180000}"/>
    <cellStyle name="Input 5 2 7 2" xfId="6032" xr:uid="{00000000-0005-0000-0000-000080180000}"/>
    <cellStyle name="Input 5 2 7 2 2" xfId="6033" xr:uid="{00000000-0005-0000-0000-000081180000}"/>
    <cellStyle name="Input 5 2 7 2 3" xfId="6034" xr:uid="{00000000-0005-0000-0000-000082180000}"/>
    <cellStyle name="Input 5 2 7 2 4" xfId="6035" xr:uid="{00000000-0005-0000-0000-000083180000}"/>
    <cellStyle name="Input 5 2 7 2 5" xfId="6036" xr:uid="{00000000-0005-0000-0000-000084180000}"/>
    <cellStyle name="Input 5 2 7 2 6" xfId="6037" xr:uid="{00000000-0005-0000-0000-000085180000}"/>
    <cellStyle name="Input 5 2 7 3" xfId="6038" xr:uid="{00000000-0005-0000-0000-000086180000}"/>
    <cellStyle name="Input 5 2 7 3 2" xfId="6039" xr:uid="{00000000-0005-0000-0000-000087180000}"/>
    <cellStyle name="Input 5 2 7 4" xfId="6040" xr:uid="{00000000-0005-0000-0000-000088180000}"/>
    <cellStyle name="Input 5 2 7 5" xfId="6041" xr:uid="{00000000-0005-0000-0000-000089180000}"/>
    <cellStyle name="Input 5 2 7 6" xfId="6042" xr:uid="{00000000-0005-0000-0000-00008A180000}"/>
    <cellStyle name="Input 5 2 7 7" xfId="6043" xr:uid="{00000000-0005-0000-0000-00008B180000}"/>
    <cellStyle name="Input 5 2 8" xfId="6044" xr:uid="{00000000-0005-0000-0000-00008C180000}"/>
    <cellStyle name="Input 5 2 8 2" xfId="6045" xr:uid="{00000000-0005-0000-0000-00008D180000}"/>
    <cellStyle name="Input 5 2 8 2 2" xfId="6046" xr:uid="{00000000-0005-0000-0000-00008E180000}"/>
    <cellStyle name="Input 5 2 8 2 3" xfId="6047" xr:uid="{00000000-0005-0000-0000-00008F180000}"/>
    <cellStyle name="Input 5 2 8 2 4" xfId="6048" xr:uid="{00000000-0005-0000-0000-000090180000}"/>
    <cellStyle name="Input 5 2 8 2 5" xfId="6049" xr:uid="{00000000-0005-0000-0000-000091180000}"/>
    <cellStyle name="Input 5 2 8 2 6" xfId="6050" xr:uid="{00000000-0005-0000-0000-000092180000}"/>
    <cellStyle name="Input 5 2 8 3" xfId="6051" xr:uid="{00000000-0005-0000-0000-000093180000}"/>
    <cellStyle name="Input 5 2 8 3 2" xfId="6052" xr:uid="{00000000-0005-0000-0000-000094180000}"/>
    <cellStyle name="Input 5 2 8 4" xfId="6053" xr:uid="{00000000-0005-0000-0000-000095180000}"/>
    <cellStyle name="Input 5 2 8 5" xfId="6054" xr:uid="{00000000-0005-0000-0000-000096180000}"/>
    <cellStyle name="Input 5 2 8 6" xfId="6055" xr:uid="{00000000-0005-0000-0000-000097180000}"/>
    <cellStyle name="Input 5 2 8 7" xfId="6056" xr:uid="{00000000-0005-0000-0000-000098180000}"/>
    <cellStyle name="Input 5 2 9" xfId="6057" xr:uid="{00000000-0005-0000-0000-000099180000}"/>
    <cellStyle name="Input 5 2 9 2" xfId="6058" xr:uid="{00000000-0005-0000-0000-00009A180000}"/>
    <cellStyle name="Input 5 2 9 3" xfId="6059" xr:uid="{00000000-0005-0000-0000-00009B180000}"/>
    <cellStyle name="Input 5 2 9 4" xfId="6060" xr:uid="{00000000-0005-0000-0000-00009C180000}"/>
    <cellStyle name="Input 5 2 9 5" xfId="6061" xr:uid="{00000000-0005-0000-0000-00009D180000}"/>
    <cellStyle name="Input 5 2 9 6" xfId="6062" xr:uid="{00000000-0005-0000-0000-00009E180000}"/>
    <cellStyle name="Input 5 2_Subsidy" xfId="6063" xr:uid="{00000000-0005-0000-0000-00009F180000}"/>
    <cellStyle name="Input 5 3" xfId="6064" xr:uid="{00000000-0005-0000-0000-0000A0180000}"/>
    <cellStyle name="Input 5 3 10" xfId="6065" xr:uid="{00000000-0005-0000-0000-0000A1180000}"/>
    <cellStyle name="Input 5 3 10 2" xfId="6066" xr:uid="{00000000-0005-0000-0000-0000A2180000}"/>
    <cellStyle name="Input 5 3 11" xfId="6067" xr:uid="{00000000-0005-0000-0000-0000A3180000}"/>
    <cellStyle name="Input 5 3 12" xfId="6068" xr:uid="{00000000-0005-0000-0000-0000A4180000}"/>
    <cellStyle name="Input 5 3 13" xfId="6069" xr:uid="{00000000-0005-0000-0000-0000A5180000}"/>
    <cellStyle name="Input 5 3 14" xfId="6070" xr:uid="{00000000-0005-0000-0000-0000A6180000}"/>
    <cellStyle name="Input 5 3 2" xfId="6071" xr:uid="{00000000-0005-0000-0000-0000A7180000}"/>
    <cellStyle name="Input 5 3 2 2" xfId="6072" xr:uid="{00000000-0005-0000-0000-0000A8180000}"/>
    <cellStyle name="Input 5 3 2 2 2" xfId="6073" xr:uid="{00000000-0005-0000-0000-0000A9180000}"/>
    <cellStyle name="Input 5 3 2 2 2 2" xfId="6074" xr:uid="{00000000-0005-0000-0000-0000AA180000}"/>
    <cellStyle name="Input 5 3 2 2 2 3" xfId="6075" xr:uid="{00000000-0005-0000-0000-0000AB180000}"/>
    <cellStyle name="Input 5 3 2 2 2 4" xfId="6076" xr:uid="{00000000-0005-0000-0000-0000AC180000}"/>
    <cellStyle name="Input 5 3 2 2 2 5" xfId="6077" xr:uid="{00000000-0005-0000-0000-0000AD180000}"/>
    <cellStyle name="Input 5 3 2 2 2 6" xfId="6078" xr:uid="{00000000-0005-0000-0000-0000AE180000}"/>
    <cellStyle name="Input 5 3 2 2 3" xfId="6079" xr:uid="{00000000-0005-0000-0000-0000AF180000}"/>
    <cellStyle name="Input 5 3 2 2 3 2" xfId="6080" xr:uid="{00000000-0005-0000-0000-0000B0180000}"/>
    <cellStyle name="Input 5 3 2 2 4" xfId="6081" xr:uid="{00000000-0005-0000-0000-0000B1180000}"/>
    <cellStyle name="Input 5 3 2 2 5" xfId="6082" xr:uid="{00000000-0005-0000-0000-0000B2180000}"/>
    <cellStyle name="Input 5 3 2 2 6" xfId="6083" xr:uid="{00000000-0005-0000-0000-0000B3180000}"/>
    <cellStyle name="Input 5 3 2 2 7" xfId="6084" xr:uid="{00000000-0005-0000-0000-0000B4180000}"/>
    <cellStyle name="Input 5 3 2 3" xfId="6085" xr:uid="{00000000-0005-0000-0000-0000B5180000}"/>
    <cellStyle name="Input 5 3 2 3 2" xfId="6086" xr:uid="{00000000-0005-0000-0000-0000B6180000}"/>
    <cellStyle name="Input 5 3 2 3 3" xfId="6087" xr:uid="{00000000-0005-0000-0000-0000B7180000}"/>
    <cellStyle name="Input 5 3 2 3 4" xfId="6088" xr:uid="{00000000-0005-0000-0000-0000B8180000}"/>
    <cellStyle name="Input 5 3 2 3 5" xfId="6089" xr:uid="{00000000-0005-0000-0000-0000B9180000}"/>
    <cellStyle name="Input 5 3 2 3 6" xfId="6090" xr:uid="{00000000-0005-0000-0000-0000BA180000}"/>
    <cellStyle name="Input 5 3 2 4" xfId="6091" xr:uid="{00000000-0005-0000-0000-0000BB180000}"/>
    <cellStyle name="Input 5 3 2 4 2" xfId="6092" xr:uid="{00000000-0005-0000-0000-0000BC180000}"/>
    <cellStyle name="Input 5 3 2 5" xfId="6093" xr:uid="{00000000-0005-0000-0000-0000BD180000}"/>
    <cellStyle name="Input 5 3 2 6" xfId="6094" xr:uid="{00000000-0005-0000-0000-0000BE180000}"/>
    <cellStyle name="Input 5 3 2 7" xfId="6095" xr:uid="{00000000-0005-0000-0000-0000BF180000}"/>
    <cellStyle name="Input 5 3 2 8" xfId="6096" xr:uid="{00000000-0005-0000-0000-0000C0180000}"/>
    <cellStyle name="Input 5 3 2_Subsidy" xfId="6097" xr:uid="{00000000-0005-0000-0000-0000C1180000}"/>
    <cellStyle name="Input 5 3 3" xfId="6098" xr:uid="{00000000-0005-0000-0000-0000C2180000}"/>
    <cellStyle name="Input 5 3 3 2" xfId="6099" xr:uid="{00000000-0005-0000-0000-0000C3180000}"/>
    <cellStyle name="Input 5 3 3 2 2" xfId="6100" xr:uid="{00000000-0005-0000-0000-0000C4180000}"/>
    <cellStyle name="Input 5 3 3 2 3" xfId="6101" xr:uid="{00000000-0005-0000-0000-0000C5180000}"/>
    <cellStyle name="Input 5 3 3 2 4" xfId="6102" xr:uid="{00000000-0005-0000-0000-0000C6180000}"/>
    <cellStyle name="Input 5 3 3 2 5" xfId="6103" xr:uid="{00000000-0005-0000-0000-0000C7180000}"/>
    <cellStyle name="Input 5 3 3 2 6" xfId="6104" xr:uid="{00000000-0005-0000-0000-0000C8180000}"/>
    <cellStyle name="Input 5 3 3 3" xfId="6105" xr:uid="{00000000-0005-0000-0000-0000C9180000}"/>
    <cellStyle name="Input 5 3 3 3 2" xfId="6106" xr:uid="{00000000-0005-0000-0000-0000CA180000}"/>
    <cellStyle name="Input 5 3 3 4" xfId="6107" xr:uid="{00000000-0005-0000-0000-0000CB180000}"/>
    <cellStyle name="Input 5 3 3 5" xfId="6108" xr:uid="{00000000-0005-0000-0000-0000CC180000}"/>
    <cellStyle name="Input 5 3 3 6" xfId="6109" xr:uid="{00000000-0005-0000-0000-0000CD180000}"/>
    <cellStyle name="Input 5 3 3 7" xfId="6110" xr:uid="{00000000-0005-0000-0000-0000CE180000}"/>
    <cellStyle name="Input 5 3 4" xfId="6111" xr:uid="{00000000-0005-0000-0000-0000CF180000}"/>
    <cellStyle name="Input 5 3 4 2" xfId="6112" xr:uid="{00000000-0005-0000-0000-0000D0180000}"/>
    <cellStyle name="Input 5 3 4 2 2" xfId="6113" xr:uid="{00000000-0005-0000-0000-0000D1180000}"/>
    <cellStyle name="Input 5 3 4 2 3" xfId="6114" xr:uid="{00000000-0005-0000-0000-0000D2180000}"/>
    <cellStyle name="Input 5 3 4 2 4" xfId="6115" xr:uid="{00000000-0005-0000-0000-0000D3180000}"/>
    <cellStyle name="Input 5 3 4 2 5" xfId="6116" xr:uid="{00000000-0005-0000-0000-0000D4180000}"/>
    <cellStyle name="Input 5 3 4 2 6" xfId="6117" xr:uid="{00000000-0005-0000-0000-0000D5180000}"/>
    <cellStyle name="Input 5 3 4 3" xfId="6118" xr:uid="{00000000-0005-0000-0000-0000D6180000}"/>
    <cellStyle name="Input 5 3 4 3 2" xfId="6119" xr:uid="{00000000-0005-0000-0000-0000D7180000}"/>
    <cellStyle name="Input 5 3 4 4" xfId="6120" xr:uid="{00000000-0005-0000-0000-0000D8180000}"/>
    <cellStyle name="Input 5 3 4 5" xfId="6121" xr:uid="{00000000-0005-0000-0000-0000D9180000}"/>
    <cellStyle name="Input 5 3 4 6" xfId="6122" xr:uid="{00000000-0005-0000-0000-0000DA180000}"/>
    <cellStyle name="Input 5 3 4 7" xfId="6123" xr:uid="{00000000-0005-0000-0000-0000DB180000}"/>
    <cellStyle name="Input 5 3 5" xfId="6124" xr:uid="{00000000-0005-0000-0000-0000DC180000}"/>
    <cellStyle name="Input 5 3 5 2" xfId="6125" xr:uid="{00000000-0005-0000-0000-0000DD180000}"/>
    <cellStyle name="Input 5 3 5 2 2" xfId="6126" xr:uid="{00000000-0005-0000-0000-0000DE180000}"/>
    <cellStyle name="Input 5 3 5 2 3" xfId="6127" xr:uid="{00000000-0005-0000-0000-0000DF180000}"/>
    <cellStyle name="Input 5 3 5 2 4" xfId="6128" xr:uid="{00000000-0005-0000-0000-0000E0180000}"/>
    <cellStyle name="Input 5 3 5 2 5" xfId="6129" xr:uid="{00000000-0005-0000-0000-0000E1180000}"/>
    <cellStyle name="Input 5 3 5 2 6" xfId="6130" xr:uid="{00000000-0005-0000-0000-0000E2180000}"/>
    <cellStyle name="Input 5 3 5 3" xfId="6131" xr:uid="{00000000-0005-0000-0000-0000E3180000}"/>
    <cellStyle name="Input 5 3 5 3 2" xfId="6132" xr:uid="{00000000-0005-0000-0000-0000E4180000}"/>
    <cellStyle name="Input 5 3 5 4" xfId="6133" xr:uid="{00000000-0005-0000-0000-0000E5180000}"/>
    <cellStyle name="Input 5 3 5 5" xfId="6134" xr:uid="{00000000-0005-0000-0000-0000E6180000}"/>
    <cellStyle name="Input 5 3 5 6" xfId="6135" xr:uid="{00000000-0005-0000-0000-0000E7180000}"/>
    <cellStyle name="Input 5 3 5 7" xfId="6136" xr:uid="{00000000-0005-0000-0000-0000E8180000}"/>
    <cellStyle name="Input 5 3 6" xfId="6137" xr:uid="{00000000-0005-0000-0000-0000E9180000}"/>
    <cellStyle name="Input 5 3 6 2" xfId="6138" xr:uid="{00000000-0005-0000-0000-0000EA180000}"/>
    <cellStyle name="Input 5 3 6 2 2" xfId="6139" xr:uid="{00000000-0005-0000-0000-0000EB180000}"/>
    <cellStyle name="Input 5 3 6 2 3" xfId="6140" xr:uid="{00000000-0005-0000-0000-0000EC180000}"/>
    <cellStyle name="Input 5 3 6 2 4" xfId="6141" xr:uid="{00000000-0005-0000-0000-0000ED180000}"/>
    <cellStyle name="Input 5 3 6 2 5" xfId="6142" xr:uid="{00000000-0005-0000-0000-0000EE180000}"/>
    <cellStyle name="Input 5 3 6 2 6" xfId="6143" xr:uid="{00000000-0005-0000-0000-0000EF180000}"/>
    <cellStyle name="Input 5 3 6 3" xfId="6144" xr:uid="{00000000-0005-0000-0000-0000F0180000}"/>
    <cellStyle name="Input 5 3 6 3 2" xfId="6145" xr:uid="{00000000-0005-0000-0000-0000F1180000}"/>
    <cellStyle name="Input 5 3 6 4" xfId="6146" xr:uid="{00000000-0005-0000-0000-0000F2180000}"/>
    <cellStyle name="Input 5 3 6 5" xfId="6147" xr:uid="{00000000-0005-0000-0000-0000F3180000}"/>
    <cellStyle name="Input 5 3 6 6" xfId="6148" xr:uid="{00000000-0005-0000-0000-0000F4180000}"/>
    <cellStyle name="Input 5 3 6 7" xfId="6149" xr:uid="{00000000-0005-0000-0000-0000F5180000}"/>
    <cellStyle name="Input 5 3 7" xfId="6150" xr:uid="{00000000-0005-0000-0000-0000F6180000}"/>
    <cellStyle name="Input 5 3 7 2" xfId="6151" xr:uid="{00000000-0005-0000-0000-0000F7180000}"/>
    <cellStyle name="Input 5 3 7 2 2" xfId="6152" xr:uid="{00000000-0005-0000-0000-0000F8180000}"/>
    <cellStyle name="Input 5 3 7 2 3" xfId="6153" xr:uid="{00000000-0005-0000-0000-0000F9180000}"/>
    <cellStyle name="Input 5 3 7 2 4" xfId="6154" xr:uid="{00000000-0005-0000-0000-0000FA180000}"/>
    <cellStyle name="Input 5 3 7 2 5" xfId="6155" xr:uid="{00000000-0005-0000-0000-0000FB180000}"/>
    <cellStyle name="Input 5 3 7 2 6" xfId="6156" xr:uid="{00000000-0005-0000-0000-0000FC180000}"/>
    <cellStyle name="Input 5 3 7 3" xfId="6157" xr:uid="{00000000-0005-0000-0000-0000FD180000}"/>
    <cellStyle name="Input 5 3 7 3 2" xfId="6158" xr:uid="{00000000-0005-0000-0000-0000FE180000}"/>
    <cellStyle name="Input 5 3 7 4" xfId="6159" xr:uid="{00000000-0005-0000-0000-0000FF180000}"/>
    <cellStyle name="Input 5 3 7 5" xfId="6160" xr:uid="{00000000-0005-0000-0000-000000190000}"/>
    <cellStyle name="Input 5 3 7 6" xfId="6161" xr:uid="{00000000-0005-0000-0000-000001190000}"/>
    <cellStyle name="Input 5 3 7 7" xfId="6162" xr:uid="{00000000-0005-0000-0000-000002190000}"/>
    <cellStyle name="Input 5 3 8" xfId="6163" xr:uid="{00000000-0005-0000-0000-000003190000}"/>
    <cellStyle name="Input 5 3 8 2" xfId="6164" xr:uid="{00000000-0005-0000-0000-000004190000}"/>
    <cellStyle name="Input 5 3 8 2 2" xfId="6165" xr:uid="{00000000-0005-0000-0000-000005190000}"/>
    <cellStyle name="Input 5 3 8 2 3" xfId="6166" xr:uid="{00000000-0005-0000-0000-000006190000}"/>
    <cellStyle name="Input 5 3 8 2 4" xfId="6167" xr:uid="{00000000-0005-0000-0000-000007190000}"/>
    <cellStyle name="Input 5 3 8 2 5" xfId="6168" xr:uid="{00000000-0005-0000-0000-000008190000}"/>
    <cellStyle name="Input 5 3 8 2 6" xfId="6169" xr:uid="{00000000-0005-0000-0000-000009190000}"/>
    <cellStyle name="Input 5 3 8 3" xfId="6170" xr:uid="{00000000-0005-0000-0000-00000A190000}"/>
    <cellStyle name="Input 5 3 8 3 2" xfId="6171" xr:uid="{00000000-0005-0000-0000-00000B190000}"/>
    <cellStyle name="Input 5 3 8 4" xfId="6172" xr:uid="{00000000-0005-0000-0000-00000C190000}"/>
    <cellStyle name="Input 5 3 8 5" xfId="6173" xr:uid="{00000000-0005-0000-0000-00000D190000}"/>
    <cellStyle name="Input 5 3 8 6" xfId="6174" xr:uid="{00000000-0005-0000-0000-00000E190000}"/>
    <cellStyle name="Input 5 3 8 7" xfId="6175" xr:uid="{00000000-0005-0000-0000-00000F190000}"/>
    <cellStyle name="Input 5 3 9" xfId="6176" xr:uid="{00000000-0005-0000-0000-000010190000}"/>
    <cellStyle name="Input 5 3 9 2" xfId="6177" xr:uid="{00000000-0005-0000-0000-000011190000}"/>
    <cellStyle name="Input 5 3 9 3" xfId="6178" xr:uid="{00000000-0005-0000-0000-000012190000}"/>
    <cellStyle name="Input 5 3 9 4" xfId="6179" xr:uid="{00000000-0005-0000-0000-000013190000}"/>
    <cellStyle name="Input 5 3 9 5" xfId="6180" xr:uid="{00000000-0005-0000-0000-000014190000}"/>
    <cellStyle name="Input 5 3 9 6" xfId="6181" xr:uid="{00000000-0005-0000-0000-000015190000}"/>
    <cellStyle name="Input 5 3_Subsidy" xfId="6182" xr:uid="{00000000-0005-0000-0000-000016190000}"/>
    <cellStyle name="Input 5 4" xfId="6183" xr:uid="{00000000-0005-0000-0000-000017190000}"/>
    <cellStyle name="Input 5 4 10" xfId="6184" xr:uid="{00000000-0005-0000-0000-000018190000}"/>
    <cellStyle name="Input 5 4 10 2" xfId="6185" xr:uid="{00000000-0005-0000-0000-000019190000}"/>
    <cellStyle name="Input 5 4 11" xfId="6186" xr:uid="{00000000-0005-0000-0000-00001A190000}"/>
    <cellStyle name="Input 5 4 12" xfId="6187" xr:uid="{00000000-0005-0000-0000-00001B190000}"/>
    <cellStyle name="Input 5 4 13" xfId="6188" xr:uid="{00000000-0005-0000-0000-00001C190000}"/>
    <cellStyle name="Input 5 4 14" xfId="6189" xr:uid="{00000000-0005-0000-0000-00001D190000}"/>
    <cellStyle name="Input 5 4 2" xfId="6190" xr:uid="{00000000-0005-0000-0000-00001E190000}"/>
    <cellStyle name="Input 5 4 2 2" xfId="6191" xr:uid="{00000000-0005-0000-0000-00001F190000}"/>
    <cellStyle name="Input 5 4 2 2 2" xfId="6192" xr:uid="{00000000-0005-0000-0000-000020190000}"/>
    <cellStyle name="Input 5 4 2 2 2 2" xfId="6193" xr:uid="{00000000-0005-0000-0000-000021190000}"/>
    <cellStyle name="Input 5 4 2 2 2 3" xfId="6194" xr:uid="{00000000-0005-0000-0000-000022190000}"/>
    <cellStyle name="Input 5 4 2 2 2 4" xfId="6195" xr:uid="{00000000-0005-0000-0000-000023190000}"/>
    <cellStyle name="Input 5 4 2 2 2 5" xfId="6196" xr:uid="{00000000-0005-0000-0000-000024190000}"/>
    <cellStyle name="Input 5 4 2 2 2 6" xfId="6197" xr:uid="{00000000-0005-0000-0000-000025190000}"/>
    <cellStyle name="Input 5 4 2 2 3" xfId="6198" xr:uid="{00000000-0005-0000-0000-000026190000}"/>
    <cellStyle name="Input 5 4 2 2 3 2" xfId="6199" xr:uid="{00000000-0005-0000-0000-000027190000}"/>
    <cellStyle name="Input 5 4 2 2 4" xfId="6200" xr:uid="{00000000-0005-0000-0000-000028190000}"/>
    <cellStyle name="Input 5 4 2 2 5" xfId="6201" xr:uid="{00000000-0005-0000-0000-000029190000}"/>
    <cellStyle name="Input 5 4 2 2 6" xfId="6202" xr:uid="{00000000-0005-0000-0000-00002A190000}"/>
    <cellStyle name="Input 5 4 2 2 7" xfId="6203" xr:uid="{00000000-0005-0000-0000-00002B190000}"/>
    <cellStyle name="Input 5 4 2 3" xfId="6204" xr:uid="{00000000-0005-0000-0000-00002C190000}"/>
    <cellStyle name="Input 5 4 2 3 2" xfId="6205" xr:uid="{00000000-0005-0000-0000-00002D190000}"/>
    <cellStyle name="Input 5 4 2 3 3" xfId="6206" xr:uid="{00000000-0005-0000-0000-00002E190000}"/>
    <cellStyle name="Input 5 4 2 3 4" xfId="6207" xr:uid="{00000000-0005-0000-0000-00002F190000}"/>
    <cellStyle name="Input 5 4 2 3 5" xfId="6208" xr:uid="{00000000-0005-0000-0000-000030190000}"/>
    <cellStyle name="Input 5 4 2 3 6" xfId="6209" xr:uid="{00000000-0005-0000-0000-000031190000}"/>
    <cellStyle name="Input 5 4 2 4" xfId="6210" xr:uid="{00000000-0005-0000-0000-000032190000}"/>
    <cellStyle name="Input 5 4 2 4 2" xfId="6211" xr:uid="{00000000-0005-0000-0000-000033190000}"/>
    <cellStyle name="Input 5 4 2 5" xfId="6212" xr:uid="{00000000-0005-0000-0000-000034190000}"/>
    <cellStyle name="Input 5 4 2 6" xfId="6213" xr:uid="{00000000-0005-0000-0000-000035190000}"/>
    <cellStyle name="Input 5 4 2 7" xfId="6214" xr:uid="{00000000-0005-0000-0000-000036190000}"/>
    <cellStyle name="Input 5 4 2 8" xfId="6215" xr:uid="{00000000-0005-0000-0000-000037190000}"/>
    <cellStyle name="Input 5 4 2_Subsidy" xfId="6216" xr:uid="{00000000-0005-0000-0000-000038190000}"/>
    <cellStyle name="Input 5 4 3" xfId="6217" xr:uid="{00000000-0005-0000-0000-000039190000}"/>
    <cellStyle name="Input 5 4 3 2" xfId="6218" xr:uid="{00000000-0005-0000-0000-00003A190000}"/>
    <cellStyle name="Input 5 4 3 2 2" xfId="6219" xr:uid="{00000000-0005-0000-0000-00003B190000}"/>
    <cellStyle name="Input 5 4 3 2 3" xfId="6220" xr:uid="{00000000-0005-0000-0000-00003C190000}"/>
    <cellStyle name="Input 5 4 3 2 4" xfId="6221" xr:uid="{00000000-0005-0000-0000-00003D190000}"/>
    <cellStyle name="Input 5 4 3 2 5" xfId="6222" xr:uid="{00000000-0005-0000-0000-00003E190000}"/>
    <cellStyle name="Input 5 4 3 2 6" xfId="6223" xr:uid="{00000000-0005-0000-0000-00003F190000}"/>
    <cellStyle name="Input 5 4 3 3" xfId="6224" xr:uid="{00000000-0005-0000-0000-000040190000}"/>
    <cellStyle name="Input 5 4 3 3 2" xfId="6225" xr:uid="{00000000-0005-0000-0000-000041190000}"/>
    <cellStyle name="Input 5 4 3 4" xfId="6226" xr:uid="{00000000-0005-0000-0000-000042190000}"/>
    <cellStyle name="Input 5 4 3 5" xfId="6227" xr:uid="{00000000-0005-0000-0000-000043190000}"/>
    <cellStyle name="Input 5 4 3 6" xfId="6228" xr:uid="{00000000-0005-0000-0000-000044190000}"/>
    <cellStyle name="Input 5 4 3 7" xfId="6229" xr:uid="{00000000-0005-0000-0000-000045190000}"/>
    <cellStyle name="Input 5 4 4" xfId="6230" xr:uid="{00000000-0005-0000-0000-000046190000}"/>
    <cellStyle name="Input 5 4 4 2" xfId="6231" xr:uid="{00000000-0005-0000-0000-000047190000}"/>
    <cellStyle name="Input 5 4 4 2 2" xfId="6232" xr:uid="{00000000-0005-0000-0000-000048190000}"/>
    <cellStyle name="Input 5 4 4 2 3" xfId="6233" xr:uid="{00000000-0005-0000-0000-000049190000}"/>
    <cellStyle name="Input 5 4 4 2 4" xfId="6234" xr:uid="{00000000-0005-0000-0000-00004A190000}"/>
    <cellStyle name="Input 5 4 4 2 5" xfId="6235" xr:uid="{00000000-0005-0000-0000-00004B190000}"/>
    <cellStyle name="Input 5 4 4 2 6" xfId="6236" xr:uid="{00000000-0005-0000-0000-00004C190000}"/>
    <cellStyle name="Input 5 4 4 3" xfId="6237" xr:uid="{00000000-0005-0000-0000-00004D190000}"/>
    <cellStyle name="Input 5 4 4 3 2" xfId="6238" xr:uid="{00000000-0005-0000-0000-00004E190000}"/>
    <cellStyle name="Input 5 4 4 4" xfId="6239" xr:uid="{00000000-0005-0000-0000-00004F190000}"/>
    <cellStyle name="Input 5 4 4 5" xfId="6240" xr:uid="{00000000-0005-0000-0000-000050190000}"/>
    <cellStyle name="Input 5 4 4 6" xfId="6241" xr:uid="{00000000-0005-0000-0000-000051190000}"/>
    <cellStyle name="Input 5 4 4 7" xfId="6242" xr:uid="{00000000-0005-0000-0000-000052190000}"/>
    <cellStyle name="Input 5 4 5" xfId="6243" xr:uid="{00000000-0005-0000-0000-000053190000}"/>
    <cellStyle name="Input 5 4 5 2" xfId="6244" xr:uid="{00000000-0005-0000-0000-000054190000}"/>
    <cellStyle name="Input 5 4 5 2 2" xfId="6245" xr:uid="{00000000-0005-0000-0000-000055190000}"/>
    <cellStyle name="Input 5 4 5 2 3" xfId="6246" xr:uid="{00000000-0005-0000-0000-000056190000}"/>
    <cellStyle name="Input 5 4 5 2 4" xfId="6247" xr:uid="{00000000-0005-0000-0000-000057190000}"/>
    <cellStyle name="Input 5 4 5 2 5" xfId="6248" xr:uid="{00000000-0005-0000-0000-000058190000}"/>
    <cellStyle name="Input 5 4 5 2 6" xfId="6249" xr:uid="{00000000-0005-0000-0000-000059190000}"/>
    <cellStyle name="Input 5 4 5 3" xfId="6250" xr:uid="{00000000-0005-0000-0000-00005A190000}"/>
    <cellStyle name="Input 5 4 5 3 2" xfId="6251" xr:uid="{00000000-0005-0000-0000-00005B190000}"/>
    <cellStyle name="Input 5 4 5 4" xfId="6252" xr:uid="{00000000-0005-0000-0000-00005C190000}"/>
    <cellStyle name="Input 5 4 5 5" xfId="6253" xr:uid="{00000000-0005-0000-0000-00005D190000}"/>
    <cellStyle name="Input 5 4 5 6" xfId="6254" xr:uid="{00000000-0005-0000-0000-00005E190000}"/>
    <cellStyle name="Input 5 4 5 7" xfId="6255" xr:uid="{00000000-0005-0000-0000-00005F190000}"/>
    <cellStyle name="Input 5 4 6" xfId="6256" xr:uid="{00000000-0005-0000-0000-000060190000}"/>
    <cellStyle name="Input 5 4 6 2" xfId="6257" xr:uid="{00000000-0005-0000-0000-000061190000}"/>
    <cellStyle name="Input 5 4 6 2 2" xfId="6258" xr:uid="{00000000-0005-0000-0000-000062190000}"/>
    <cellStyle name="Input 5 4 6 2 3" xfId="6259" xr:uid="{00000000-0005-0000-0000-000063190000}"/>
    <cellStyle name="Input 5 4 6 2 4" xfId="6260" xr:uid="{00000000-0005-0000-0000-000064190000}"/>
    <cellStyle name="Input 5 4 6 2 5" xfId="6261" xr:uid="{00000000-0005-0000-0000-000065190000}"/>
    <cellStyle name="Input 5 4 6 2 6" xfId="6262" xr:uid="{00000000-0005-0000-0000-000066190000}"/>
    <cellStyle name="Input 5 4 6 3" xfId="6263" xr:uid="{00000000-0005-0000-0000-000067190000}"/>
    <cellStyle name="Input 5 4 6 3 2" xfId="6264" xr:uid="{00000000-0005-0000-0000-000068190000}"/>
    <cellStyle name="Input 5 4 6 4" xfId="6265" xr:uid="{00000000-0005-0000-0000-000069190000}"/>
    <cellStyle name="Input 5 4 6 5" xfId="6266" xr:uid="{00000000-0005-0000-0000-00006A190000}"/>
    <cellStyle name="Input 5 4 6 6" xfId="6267" xr:uid="{00000000-0005-0000-0000-00006B190000}"/>
    <cellStyle name="Input 5 4 6 7" xfId="6268" xr:uid="{00000000-0005-0000-0000-00006C190000}"/>
    <cellStyle name="Input 5 4 7" xfId="6269" xr:uid="{00000000-0005-0000-0000-00006D190000}"/>
    <cellStyle name="Input 5 4 7 2" xfId="6270" xr:uid="{00000000-0005-0000-0000-00006E190000}"/>
    <cellStyle name="Input 5 4 7 2 2" xfId="6271" xr:uid="{00000000-0005-0000-0000-00006F190000}"/>
    <cellStyle name="Input 5 4 7 2 3" xfId="6272" xr:uid="{00000000-0005-0000-0000-000070190000}"/>
    <cellStyle name="Input 5 4 7 2 4" xfId="6273" xr:uid="{00000000-0005-0000-0000-000071190000}"/>
    <cellStyle name="Input 5 4 7 2 5" xfId="6274" xr:uid="{00000000-0005-0000-0000-000072190000}"/>
    <cellStyle name="Input 5 4 7 2 6" xfId="6275" xr:uid="{00000000-0005-0000-0000-000073190000}"/>
    <cellStyle name="Input 5 4 7 3" xfId="6276" xr:uid="{00000000-0005-0000-0000-000074190000}"/>
    <cellStyle name="Input 5 4 7 3 2" xfId="6277" xr:uid="{00000000-0005-0000-0000-000075190000}"/>
    <cellStyle name="Input 5 4 7 4" xfId="6278" xr:uid="{00000000-0005-0000-0000-000076190000}"/>
    <cellStyle name="Input 5 4 7 5" xfId="6279" xr:uid="{00000000-0005-0000-0000-000077190000}"/>
    <cellStyle name="Input 5 4 7 6" xfId="6280" xr:uid="{00000000-0005-0000-0000-000078190000}"/>
    <cellStyle name="Input 5 4 7 7" xfId="6281" xr:uid="{00000000-0005-0000-0000-000079190000}"/>
    <cellStyle name="Input 5 4 8" xfId="6282" xr:uid="{00000000-0005-0000-0000-00007A190000}"/>
    <cellStyle name="Input 5 4 8 2" xfId="6283" xr:uid="{00000000-0005-0000-0000-00007B190000}"/>
    <cellStyle name="Input 5 4 8 2 2" xfId="6284" xr:uid="{00000000-0005-0000-0000-00007C190000}"/>
    <cellStyle name="Input 5 4 8 2 3" xfId="6285" xr:uid="{00000000-0005-0000-0000-00007D190000}"/>
    <cellStyle name="Input 5 4 8 2 4" xfId="6286" xr:uid="{00000000-0005-0000-0000-00007E190000}"/>
    <cellStyle name="Input 5 4 8 2 5" xfId="6287" xr:uid="{00000000-0005-0000-0000-00007F190000}"/>
    <cellStyle name="Input 5 4 8 2 6" xfId="6288" xr:uid="{00000000-0005-0000-0000-000080190000}"/>
    <cellStyle name="Input 5 4 8 3" xfId="6289" xr:uid="{00000000-0005-0000-0000-000081190000}"/>
    <cellStyle name="Input 5 4 8 3 2" xfId="6290" xr:uid="{00000000-0005-0000-0000-000082190000}"/>
    <cellStyle name="Input 5 4 8 4" xfId="6291" xr:uid="{00000000-0005-0000-0000-000083190000}"/>
    <cellStyle name="Input 5 4 8 5" xfId="6292" xr:uid="{00000000-0005-0000-0000-000084190000}"/>
    <cellStyle name="Input 5 4 8 6" xfId="6293" xr:uid="{00000000-0005-0000-0000-000085190000}"/>
    <cellStyle name="Input 5 4 8 7" xfId="6294" xr:uid="{00000000-0005-0000-0000-000086190000}"/>
    <cellStyle name="Input 5 4 9" xfId="6295" xr:uid="{00000000-0005-0000-0000-000087190000}"/>
    <cellStyle name="Input 5 4 9 2" xfId="6296" xr:uid="{00000000-0005-0000-0000-000088190000}"/>
    <cellStyle name="Input 5 4 9 3" xfId="6297" xr:uid="{00000000-0005-0000-0000-000089190000}"/>
    <cellStyle name="Input 5 4 9 4" xfId="6298" xr:uid="{00000000-0005-0000-0000-00008A190000}"/>
    <cellStyle name="Input 5 4 9 5" xfId="6299" xr:uid="{00000000-0005-0000-0000-00008B190000}"/>
    <cellStyle name="Input 5 4 9 6" xfId="6300" xr:uid="{00000000-0005-0000-0000-00008C190000}"/>
    <cellStyle name="Input 5 4_Subsidy" xfId="6301" xr:uid="{00000000-0005-0000-0000-00008D190000}"/>
    <cellStyle name="Input 5 5" xfId="6302" xr:uid="{00000000-0005-0000-0000-00008E190000}"/>
    <cellStyle name="Input 5 5 2" xfId="6303" xr:uid="{00000000-0005-0000-0000-00008F190000}"/>
    <cellStyle name="Input 5 5 2 2" xfId="6304" xr:uid="{00000000-0005-0000-0000-000090190000}"/>
    <cellStyle name="Input 5 5 2 2 2" xfId="6305" xr:uid="{00000000-0005-0000-0000-000091190000}"/>
    <cellStyle name="Input 5 5 2 2 3" xfId="6306" xr:uid="{00000000-0005-0000-0000-000092190000}"/>
    <cellStyle name="Input 5 5 2 2 4" xfId="6307" xr:uid="{00000000-0005-0000-0000-000093190000}"/>
    <cellStyle name="Input 5 5 2 2 5" xfId="6308" xr:uid="{00000000-0005-0000-0000-000094190000}"/>
    <cellStyle name="Input 5 5 2 2 6" xfId="6309" xr:uid="{00000000-0005-0000-0000-000095190000}"/>
    <cellStyle name="Input 5 5 2 3" xfId="6310" xr:uid="{00000000-0005-0000-0000-000096190000}"/>
    <cellStyle name="Input 5 5 2 3 2" xfId="6311" xr:uid="{00000000-0005-0000-0000-000097190000}"/>
    <cellStyle name="Input 5 5 2 4" xfId="6312" xr:uid="{00000000-0005-0000-0000-000098190000}"/>
    <cellStyle name="Input 5 5 2 5" xfId="6313" xr:uid="{00000000-0005-0000-0000-000099190000}"/>
    <cellStyle name="Input 5 5 2 6" xfId="6314" xr:uid="{00000000-0005-0000-0000-00009A190000}"/>
    <cellStyle name="Input 5 5 2 7" xfId="6315" xr:uid="{00000000-0005-0000-0000-00009B190000}"/>
    <cellStyle name="Input 5 5 3" xfId="6316" xr:uid="{00000000-0005-0000-0000-00009C190000}"/>
    <cellStyle name="Input 5 5 3 2" xfId="6317" xr:uid="{00000000-0005-0000-0000-00009D190000}"/>
    <cellStyle name="Input 5 5 3 3" xfId="6318" xr:uid="{00000000-0005-0000-0000-00009E190000}"/>
    <cellStyle name="Input 5 5 3 4" xfId="6319" xr:uid="{00000000-0005-0000-0000-00009F190000}"/>
    <cellStyle name="Input 5 5 3 5" xfId="6320" xr:uid="{00000000-0005-0000-0000-0000A0190000}"/>
    <cellStyle name="Input 5 5 3 6" xfId="6321" xr:uid="{00000000-0005-0000-0000-0000A1190000}"/>
    <cellStyle name="Input 5 5 4" xfId="6322" xr:uid="{00000000-0005-0000-0000-0000A2190000}"/>
    <cellStyle name="Input 5 5 4 2" xfId="6323" xr:uid="{00000000-0005-0000-0000-0000A3190000}"/>
    <cellStyle name="Input 5 5 5" xfId="6324" xr:uid="{00000000-0005-0000-0000-0000A4190000}"/>
    <cellStyle name="Input 5 5 6" xfId="6325" xr:uid="{00000000-0005-0000-0000-0000A5190000}"/>
    <cellStyle name="Input 5 5 7" xfId="6326" xr:uid="{00000000-0005-0000-0000-0000A6190000}"/>
    <cellStyle name="Input 5 5 8" xfId="6327" xr:uid="{00000000-0005-0000-0000-0000A7190000}"/>
    <cellStyle name="Input 5 5_Subsidy" xfId="6328" xr:uid="{00000000-0005-0000-0000-0000A8190000}"/>
    <cellStyle name="Input 5 6" xfId="6329" xr:uid="{00000000-0005-0000-0000-0000A9190000}"/>
    <cellStyle name="Input 5 6 2" xfId="6330" xr:uid="{00000000-0005-0000-0000-0000AA190000}"/>
    <cellStyle name="Input 5 6 2 2" xfId="6331" xr:uid="{00000000-0005-0000-0000-0000AB190000}"/>
    <cellStyle name="Input 5 6 2 3" xfId="6332" xr:uid="{00000000-0005-0000-0000-0000AC190000}"/>
    <cellStyle name="Input 5 6 2 4" xfId="6333" xr:uid="{00000000-0005-0000-0000-0000AD190000}"/>
    <cellStyle name="Input 5 6 2 5" xfId="6334" xr:uid="{00000000-0005-0000-0000-0000AE190000}"/>
    <cellStyle name="Input 5 6 2 6" xfId="6335" xr:uid="{00000000-0005-0000-0000-0000AF190000}"/>
    <cellStyle name="Input 5 6 3" xfId="6336" xr:uid="{00000000-0005-0000-0000-0000B0190000}"/>
    <cellStyle name="Input 5 6 3 2" xfId="6337" xr:uid="{00000000-0005-0000-0000-0000B1190000}"/>
    <cellStyle name="Input 5 6 4" xfId="6338" xr:uid="{00000000-0005-0000-0000-0000B2190000}"/>
    <cellStyle name="Input 5 6 5" xfId="6339" xr:uid="{00000000-0005-0000-0000-0000B3190000}"/>
    <cellStyle name="Input 5 6 6" xfId="6340" xr:uid="{00000000-0005-0000-0000-0000B4190000}"/>
    <cellStyle name="Input 5 6 7" xfId="6341" xr:uid="{00000000-0005-0000-0000-0000B5190000}"/>
    <cellStyle name="Input 5 7" xfId="6342" xr:uid="{00000000-0005-0000-0000-0000B6190000}"/>
    <cellStyle name="Input 5 7 2" xfId="6343" xr:uid="{00000000-0005-0000-0000-0000B7190000}"/>
    <cellStyle name="Input 5 7 2 2" xfId="6344" xr:uid="{00000000-0005-0000-0000-0000B8190000}"/>
    <cellStyle name="Input 5 7 2 3" xfId="6345" xr:uid="{00000000-0005-0000-0000-0000B9190000}"/>
    <cellStyle name="Input 5 7 2 4" xfId="6346" xr:uid="{00000000-0005-0000-0000-0000BA190000}"/>
    <cellStyle name="Input 5 7 2 5" xfId="6347" xr:uid="{00000000-0005-0000-0000-0000BB190000}"/>
    <cellStyle name="Input 5 7 2 6" xfId="6348" xr:uid="{00000000-0005-0000-0000-0000BC190000}"/>
    <cellStyle name="Input 5 7 3" xfId="6349" xr:uid="{00000000-0005-0000-0000-0000BD190000}"/>
    <cellStyle name="Input 5 7 3 2" xfId="6350" xr:uid="{00000000-0005-0000-0000-0000BE190000}"/>
    <cellStyle name="Input 5 7 4" xfId="6351" xr:uid="{00000000-0005-0000-0000-0000BF190000}"/>
    <cellStyle name="Input 5 7 5" xfId="6352" xr:uid="{00000000-0005-0000-0000-0000C0190000}"/>
    <cellStyle name="Input 5 7 6" xfId="6353" xr:uid="{00000000-0005-0000-0000-0000C1190000}"/>
    <cellStyle name="Input 5 7 7" xfId="6354" xr:uid="{00000000-0005-0000-0000-0000C2190000}"/>
    <cellStyle name="Input 5 8" xfId="6355" xr:uid="{00000000-0005-0000-0000-0000C3190000}"/>
    <cellStyle name="Input 5 8 2" xfId="6356" xr:uid="{00000000-0005-0000-0000-0000C4190000}"/>
    <cellStyle name="Input 5 8 2 2" xfId="6357" xr:uid="{00000000-0005-0000-0000-0000C5190000}"/>
    <cellStyle name="Input 5 8 2 3" xfId="6358" xr:uid="{00000000-0005-0000-0000-0000C6190000}"/>
    <cellStyle name="Input 5 8 2 4" xfId="6359" xr:uid="{00000000-0005-0000-0000-0000C7190000}"/>
    <cellStyle name="Input 5 8 2 5" xfId="6360" xr:uid="{00000000-0005-0000-0000-0000C8190000}"/>
    <cellStyle name="Input 5 8 2 6" xfId="6361" xr:uid="{00000000-0005-0000-0000-0000C9190000}"/>
    <cellStyle name="Input 5 8 3" xfId="6362" xr:uid="{00000000-0005-0000-0000-0000CA190000}"/>
    <cellStyle name="Input 5 8 3 2" xfId="6363" xr:uid="{00000000-0005-0000-0000-0000CB190000}"/>
    <cellStyle name="Input 5 8 4" xfId="6364" xr:uid="{00000000-0005-0000-0000-0000CC190000}"/>
    <cellStyle name="Input 5 8 5" xfId="6365" xr:uid="{00000000-0005-0000-0000-0000CD190000}"/>
    <cellStyle name="Input 5 8 6" xfId="6366" xr:uid="{00000000-0005-0000-0000-0000CE190000}"/>
    <cellStyle name="Input 5 8 7" xfId="6367" xr:uid="{00000000-0005-0000-0000-0000CF190000}"/>
    <cellStyle name="Input 5 9" xfId="6368" xr:uid="{00000000-0005-0000-0000-0000D0190000}"/>
    <cellStyle name="Input 5 9 2" xfId="6369" xr:uid="{00000000-0005-0000-0000-0000D1190000}"/>
    <cellStyle name="Input 5 9 2 2" xfId="6370" xr:uid="{00000000-0005-0000-0000-0000D2190000}"/>
    <cellStyle name="Input 5 9 2 3" xfId="6371" xr:uid="{00000000-0005-0000-0000-0000D3190000}"/>
    <cellStyle name="Input 5 9 2 4" xfId="6372" xr:uid="{00000000-0005-0000-0000-0000D4190000}"/>
    <cellStyle name="Input 5 9 2 5" xfId="6373" xr:uid="{00000000-0005-0000-0000-0000D5190000}"/>
    <cellStyle name="Input 5 9 2 6" xfId="6374" xr:uid="{00000000-0005-0000-0000-0000D6190000}"/>
    <cellStyle name="Input 5 9 3" xfId="6375" xr:uid="{00000000-0005-0000-0000-0000D7190000}"/>
    <cellStyle name="Input 5 9 3 2" xfId="6376" xr:uid="{00000000-0005-0000-0000-0000D8190000}"/>
    <cellStyle name="Input 5 9 4" xfId="6377" xr:uid="{00000000-0005-0000-0000-0000D9190000}"/>
    <cellStyle name="Input 5 9 5" xfId="6378" xr:uid="{00000000-0005-0000-0000-0000DA190000}"/>
    <cellStyle name="Input 5 9 6" xfId="6379" xr:uid="{00000000-0005-0000-0000-0000DB190000}"/>
    <cellStyle name="Input 5 9 7" xfId="6380" xr:uid="{00000000-0005-0000-0000-0000DC190000}"/>
    <cellStyle name="Input 5_Subsidy" xfId="6381" xr:uid="{00000000-0005-0000-0000-0000DD190000}"/>
    <cellStyle name="Input 6" xfId="6382" xr:uid="{00000000-0005-0000-0000-0000DE190000}"/>
    <cellStyle name="Input 6 10" xfId="6383" xr:uid="{00000000-0005-0000-0000-0000DF190000}"/>
    <cellStyle name="Input 6 10 2" xfId="6384" xr:uid="{00000000-0005-0000-0000-0000E0190000}"/>
    <cellStyle name="Input 6 10 2 2" xfId="6385" xr:uid="{00000000-0005-0000-0000-0000E1190000}"/>
    <cellStyle name="Input 6 10 2 3" xfId="6386" xr:uid="{00000000-0005-0000-0000-0000E2190000}"/>
    <cellStyle name="Input 6 10 2 4" xfId="6387" xr:uid="{00000000-0005-0000-0000-0000E3190000}"/>
    <cellStyle name="Input 6 10 2 5" xfId="6388" xr:uid="{00000000-0005-0000-0000-0000E4190000}"/>
    <cellStyle name="Input 6 10 2 6" xfId="6389" xr:uid="{00000000-0005-0000-0000-0000E5190000}"/>
    <cellStyle name="Input 6 10 3" xfId="6390" xr:uid="{00000000-0005-0000-0000-0000E6190000}"/>
    <cellStyle name="Input 6 10 3 2" xfId="6391" xr:uid="{00000000-0005-0000-0000-0000E7190000}"/>
    <cellStyle name="Input 6 10 4" xfId="6392" xr:uid="{00000000-0005-0000-0000-0000E8190000}"/>
    <cellStyle name="Input 6 10 5" xfId="6393" xr:uid="{00000000-0005-0000-0000-0000E9190000}"/>
    <cellStyle name="Input 6 10 6" xfId="6394" xr:uid="{00000000-0005-0000-0000-0000EA190000}"/>
    <cellStyle name="Input 6 10 7" xfId="6395" xr:uid="{00000000-0005-0000-0000-0000EB190000}"/>
    <cellStyle name="Input 6 11" xfId="6396" xr:uid="{00000000-0005-0000-0000-0000EC190000}"/>
    <cellStyle name="Input 6 11 2" xfId="6397" xr:uid="{00000000-0005-0000-0000-0000ED190000}"/>
    <cellStyle name="Input 6 11 3" xfId="6398" xr:uid="{00000000-0005-0000-0000-0000EE190000}"/>
    <cellStyle name="Input 6 11 4" xfId="6399" xr:uid="{00000000-0005-0000-0000-0000EF190000}"/>
    <cellStyle name="Input 6 11 5" xfId="6400" xr:uid="{00000000-0005-0000-0000-0000F0190000}"/>
    <cellStyle name="Input 6 11 6" xfId="6401" xr:uid="{00000000-0005-0000-0000-0000F1190000}"/>
    <cellStyle name="Input 6 12" xfId="6402" xr:uid="{00000000-0005-0000-0000-0000F2190000}"/>
    <cellStyle name="Input 6 12 2" xfId="6403" xr:uid="{00000000-0005-0000-0000-0000F3190000}"/>
    <cellStyle name="Input 6 13" xfId="6404" xr:uid="{00000000-0005-0000-0000-0000F4190000}"/>
    <cellStyle name="Input 6 14" xfId="6405" xr:uid="{00000000-0005-0000-0000-0000F5190000}"/>
    <cellStyle name="Input 6 15" xfId="6406" xr:uid="{00000000-0005-0000-0000-0000F6190000}"/>
    <cellStyle name="Input 6 16" xfId="6407" xr:uid="{00000000-0005-0000-0000-0000F7190000}"/>
    <cellStyle name="Input 6 2" xfId="6408" xr:uid="{00000000-0005-0000-0000-0000F8190000}"/>
    <cellStyle name="Input 6 2 10" xfId="6409" xr:uid="{00000000-0005-0000-0000-0000F9190000}"/>
    <cellStyle name="Input 6 2 10 2" xfId="6410" xr:uid="{00000000-0005-0000-0000-0000FA190000}"/>
    <cellStyle name="Input 6 2 11" xfId="6411" xr:uid="{00000000-0005-0000-0000-0000FB190000}"/>
    <cellStyle name="Input 6 2 12" xfId="6412" xr:uid="{00000000-0005-0000-0000-0000FC190000}"/>
    <cellStyle name="Input 6 2 13" xfId="6413" xr:uid="{00000000-0005-0000-0000-0000FD190000}"/>
    <cellStyle name="Input 6 2 14" xfId="6414" xr:uid="{00000000-0005-0000-0000-0000FE190000}"/>
    <cellStyle name="Input 6 2 2" xfId="6415" xr:uid="{00000000-0005-0000-0000-0000FF190000}"/>
    <cellStyle name="Input 6 2 2 2" xfId="6416" xr:uid="{00000000-0005-0000-0000-0000001A0000}"/>
    <cellStyle name="Input 6 2 2 2 2" xfId="6417" xr:uid="{00000000-0005-0000-0000-0000011A0000}"/>
    <cellStyle name="Input 6 2 2 2 2 2" xfId="6418" xr:uid="{00000000-0005-0000-0000-0000021A0000}"/>
    <cellStyle name="Input 6 2 2 2 2 3" xfId="6419" xr:uid="{00000000-0005-0000-0000-0000031A0000}"/>
    <cellStyle name="Input 6 2 2 2 2 4" xfId="6420" xr:uid="{00000000-0005-0000-0000-0000041A0000}"/>
    <cellStyle name="Input 6 2 2 2 2 5" xfId="6421" xr:uid="{00000000-0005-0000-0000-0000051A0000}"/>
    <cellStyle name="Input 6 2 2 2 2 6" xfId="6422" xr:uid="{00000000-0005-0000-0000-0000061A0000}"/>
    <cellStyle name="Input 6 2 2 2 3" xfId="6423" xr:uid="{00000000-0005-0000-0000-0000071A0000}"/>
    <cellStyle name="Input 6 2 2 2 3 2" xfId="6424" xr:uid="{00000000-0005-0000-0000-0000081A0000}"/>
    <cellStyle name="Input 6 2 2 2 4" xfId="6425" xr:uid="{00000000-0005-0000-0000-0000091A0000}"/>
    <cellStyle name="Input 6 2 2 2 5" xfId="6426" xr:uid="{00000000-0005-0000-0000-00000A1A0000}"/>
    <cellStyle name="Input 6 2 2 2 6" xfId="6427" xr:uid="{00000000-0005-0000-0000-00000B1A0000}"/>
    <cellStyle name="Input 6 2 2 2 7" xfId="6428" xr:uid="{00000000-0005-0000-0000-00000C1A0000}"/>
    <cellStyle name="Input 6 2 2 3" xfId="6429" xr:uid="{00000000-0005-0000-0000-00000D1A0000}"/>
    <cellStyle name="Input 6 2 2 3 2" xfId="6430" xr:uid="{00000000-0005-0000-0000-00000E1A0000}"/>
    <cellStyle name="Input 6 2 2 3 3" xfId="6431" xr:uid="{00000000-0005-0000-0000-00000F1A0000}"/>
    <cellStyle name="Input 6 2 2 3 4" xfId="6432" xr:uid="{00000000-0005-0000-0000-0000101A0000}"/>
    <cellStyle name="Input 6 2 2 3 5" xfId="6433" xr:uid="{00000000-0005-0000-0000-0000111A0000}"/>
    <cellStyle name="Input 6 2 2 3 6" xfId="6434" xr:uid="{00000000-0005-0000-0000-0000121A0000}"/>
    <cellStyle name="Input 6 2 2 4" xfId="6435" xr:uid="{00000000-0005-0000-0000-0000131A0000}"/>
    <cellStyle name="Input 6 2 2 4 2" xfId="6436" xr:uid="{00000000-0005-0000-0000-0000141A0000}"/>
    <cellStyle name="Input 6 2 2 5" xfId="6437" xr:uid="{00000000-0005-0000-0000-0000151A0000}"/>
    <cellStyle name="Input 6 2 2 6" xfId="6438" xr:uid="{00000000-0005-0000-0000-0000161A0000}"/>
    <cellStyle name="Input 6 2 2 7" xfId="6439" xr:uid="{00000000-0005-0000-0000-0000171A0000}"/>
    <cellStyle name="Input 6 2 2 8" xfId="6440" xr:uid="{00000000-0005-0000-0000-0000181A0000}"/>
    <cellStyle name="Input 6 2 2_Subsidy" xfId="6441" xr:uid="{00000000-0005-0000-0000-0000191A0000}"/>
    <cellStyle name="Input 6 2 3" xfId="6442" xr:uid="{00000000-0005-0000-0000-00001A1A0000}"/>
    <cellStyle name="Input 6 2 3 2" xfId="6443" xr:uid="{00000000-0005-0000-0000-00001B1A0000}"/>
    <cellStyle name="Input 6 2 3 2 2" xfId="6444" xr:uid="{00000000-0005-0000-0000-00001C1A0000}"/>
    <cellStyle name="Input 6 2 3 2 3" xfId="6445" xr:uid="{00000000-0005-0000-0000-00001D1A0000}"/>
    <cellStyle name="Input 6 2 3 2 4" xfId="6446" xr:uid="{00000000-0005-0000-0000-00001E1A0000}"/>
    <cellStyle name="Input 6 2 3 2 5" xfId="6447" xr:uid="{00000000-0005-0000-0000-00001F1A0000}"/>
    <cellStyle name="Input 6 2 3 2 6" xfId="6448" xr:uid="{00000000-0005-0000-0000-0000201A0000}"/>
    <cellStyle name="Input 6 2 3 3" xfId="6449" xr:uid="{00000000-0005-0000-0000-0000211A0000}"/>
    <cellStyle name="Input 6 2 3 3 2" xfId="6450" xr:uid="{00000000-0005-0000-0000-0000221A0000}"/>
    <cellStyle name="Input 6 2 3 4" xfId="6451" xr:uid="{00000000-0005-0000-0000-0000231A0000}"/>
    <cellStyle name="Input 6 2 3 5" xfId="6452" xr:uid="{00000000-0005-0000-0000-0000241A0000}"/>
    <cellStyle name="Input 6 2 3 6" xfId="6453" xr:uid="{00000000-0005-0000-0000-0000251A0000}"/>
    <cellStyle name="Input 6 2 3 7" xfId="6454" xr:uid="{00000000-0005-0000-0000-0000261A0000}"/>
    <cellStyle name="Input 6 2 4" xfId="6455" xr:uid="{00000000-0005-0000-0000-0000271A0000}"/>
    <cellStyle name="Input 6 2 4 2" xfId="6456" xr:uid="{00000000-0005-0000-0000-0000281A0000}"/>
    <cellStyle name="Input 6 2 4 2 2" xfId="6457" xr:uid="{00000000-0005-0000-0000-0000291A0000}"/>
    <cellStyle name="Input 6 2 4 2 3" xfId="6458" xr:uid="{00000000-0005-0000-0000-00002A1A0000}"/>
    <cellStyle name="Input 6 2 4 2 4" xfId="6459" xr:uid="{00000000-0005-0000-0000-00002B1A0000}"/>
    <cellStyle name="Input 6 2 4 2 5" xfId="6460" xr:uid="{00000000-0005-0000-0000-00002C1A0000}"/>
    <cellStyle name="Input 6 2 4 2 6" xfId="6461" xr:uid="{00000000-0005-0000-0000-00002D1A0000}"/>
    <cellStyle name="Input 6 2 4 3" xfId="6462" xr:uid="{00000000-0005-0000-0000-00002E1A0000}"/>
    <cellStyle name="Input 6 2 4 3 2" xfId="6463" xr:uid="{00000000-0005-0000-0000-00002F1A0000}"/>
    <cellStyle name="Input 6 2 4 4" xfId="6464" xr:uid="{00000000-0005-0000-0000-0000301A0000}"/>
    <cellStyle name="Input 6 2 4 5" xfId="6465" xr:uid="{00000000-0005-0000-0000-0000311A0000}"/>
    <cellStyle name="Input 6 2 4 6" xfId="6466" xr:uid="{00000000-0005-0000-0000-0000321A0000}"/>
    <cellStyle name="Input 6 2 4 7" xfId="6467" xr:uid="{00000000-0005-0000-0000-0000331A0000}"/>
    <cellStyle name="Input 6 2 5" xfId="6468" xr:uid="{00000000-0005-0000-0000-0000341A0000}"/>
    <cellStyle name="Input 6 2 5 2" xfId="6469" xr:uid="{00000000-0005-0000-0000-0000351A0000}"/>
    <cellStyle name="Input 6 2 5 2 2" xfId="6470" xr:uid="{00000000-0005-0000-0000-0000361A0000}"/>
    <cellStyle name="Input 6 2 5 2 3" xfId="6471" xr:uid="{00000000-0005-0000-0000-0000371A0000}"/>
    <cellStyle name="Input 6 2 5 2 4" xfId="6472" xr:uid="{00000000-0005-0000-0000-0000381A0000}"/>
    <cellStyle name="Input 6 2 5 2 5" xfId="6473" xr:uid="{00000000-0005-0000-0000-0000391A0000}"/>
    <cellStyle name="Input 6 2 5 2 6" xfId="6474" xr:uid="{00000000-0005-0000-0000-00003A1A0000}"/>
    <cellStyle name="Input 6 2 5 3" xfId="6475" xr:uid="{00000000-0005-0000-0000-00003B1A0000}"/>
    <cellStyle name="Input 6 2 5 3 2" xfId="6476" xr:uid="{00000000-0005-0000-0000-00003C1A0000}"/>
    <cellStyle name="Input 6 2 5 4" xfId="6477" xr:uid="{00000000-0005-0000-0000-00003D1A0000}"/>
    <cellStyle name="Input 6 2 5 5" xfId="6478" xr:uid="{00000000-0005-0000-0000-00003E1A0000}"/>
    <cellStyle name="Input 6 2 5 6" xfId="6479" xr:uid="{00000000-0005-0000-0000-00003F1A0000}"/>
    <cellStyle name="Input 6 2 5 7" xfId="6480" xr:uid="{00000000-0005-0000-0000-0000401A0000}"/>
    <cellStyle name="Input 6 2 6" xfId="6481" xr:uid="{00000000-0005-0000-0000-0000411A0000}"/>
    <cellStyle name="Input 6 2 6 2" xfId="6482" xr:uid="{00000000-0005-0000-0000-0000421A0000}"/>
    <cellStyle name="Input 6 2 6 2 2" xfId="6483" xr:uid="{00000000-0005-0000-0000-0000431A0000}"/>
    <cellStyle name="Input 6 2 6 2 3" xfId="6484" xr:uid="{00000000-0005-0000-0000-0000441A0000}"/>
    <cellStyle name="Input 6 2 6 2 4" xfId="6485" xr:uid="{00000000-0005-0000-0000-0000451A0000}"/>
    <cellStyle name="Input 6 2 6 2 5" xfId="6486" xr:uid="{00000000-0005-0000-0000-0000461A0000}"/>
    <cellStyle name="Input 6 2 6 2 6" xfId="6487" xr:uid="{00000000-0005-0000-0000-0000471A0000}"/>
    <cellStyle name="Input 6 2 6 3" xfId="6488" xr:uid="{00000000-0005-0000-0000-0000481A0000}"/>
    <cellStyle name="Input 6 2 6 3 2" xfId="6489" xr:uid="{00000000-0005-0000-0000-0000491A0000}"/>
    <cellStyle name="Input 6 2 6 4" xfId="6490" xr:uid="{00000000-0005-0000-0000-00004A1A0000}"/>
    <cellStyle name="Input 6 2 6 5" xfId="6491" xr:uid="{00000000-0005-0000-0000-00004B1A0000}"/>
    <cellStyle name="Input 6 2 6 6" xfId="6492" xr:uid="{00000000-0005-0000-0000-00004C1A0000}"/>
    <cellStyle name="Input 6 2 6 7" xfId="6493" xr:uid="{00000000-0005-0000-0000-00004D1A0000}"/>
    <cellStyle name="Input 6 2 7" xfId="6494" xr:uid="{00000000-0005-0000-0000-00004E1A0000}"/>
    <cellStyle name="Input 6 2 7 2" xfId="6495" xr:uid="{00000000-0005-0000-0000-00004F1A0000}"/>
    <cellStyle name="Input 6 2 7 2 2" xfId="6496" xr:uid="{00000000-0005-0000-0000-0000501A0000}"/>
    <cellStyle name="Input 6 2 7 2 3" xfId="6497" xr:uid="{00000000-0005-0000-0000-0000511A0000}"/>
    <cellStyle name="Input 6 2 7 2 4" xfId="6498" xr:uid="{00000000-0005-0000-0000-0000521A0000}"/>
    <cellStyle name="Input 6 2 7 2 5" xfId="6499" xr:uid="{00000000-0005-0000-0000-0000531A0000}"/>
    <cellStyle name="Input 6 2 7 2 6" xfId="6500" xr:uid="{00000000-0005-0000-0000-0000541A0000}"/>
    <cellStyle name="Input 6 2 7 3" xfId="6501" xr:uid="{00000000-0005-0000-0000-0000551A0000}"/>
    <cellStyle name="Input 6 2 7 3 2" xfId="6502" xr:uid="{00000000-0005-0000-0000-0000561A0000}"/>
    <cellStyle name="Input 6 2 7 4" xfId="6503" xr:uid="{00000000-0005-0000-0000-0000571A0000}"/>
    <cellStyle name="Input 6 2 7 5" xfId="6504" xr:uid="{00000000-0005-0000-0000-0000581A0000}"/>
    <cellStyle name="Input 6 2 7 6" xfId="6505" xr:uid="{00000000-0005-0000-0000-0000591A0000}"/>
    <cellStyle name="Input 6 2 7 7" xfId="6506" xr:uid="{00000000-0005-0000-0000-00005A1A0000}"/>
    <cellStyle name="Input 6 2 8" xfId="6507" xr:uid="{00000000-0005-0000-0000-00005B1A0000}"/>
    <cellStyle name="Input 6 2 8 2" xfId="6508" xr:uid="{00000000-0005-0000-0000-00005C1A0000}"/>
    <cellStyle name="Input 6 2 8 2 2" xfId="6509" xr:uid="{00000000-0005-0000-0000-00005D1A0000}"/>
    <cellStyle name="Input 6 2 8 2 3" xfId="6510" xr:uid="{00000000-0005-0000-0000-00005E1A0000}"/>
    <cellStyle name="Input 6 2 8 2 4" xfId="6511" xr:uid="{00000000-0005-0000-0000-00005F1A0000}"/>
    <cellStyle name="Input 6 2 8 2 5" xfId="6512" xr:uid="{00000000-0005-0000-0000-0000601A0000}"/>
    <cellStyle name="Input 6 2 8 2 6" xfId="6513" xr:uid="{00000000-0005-0000-0000-0000611A0000}"/>
    <cellStyle name="Input 6 2 8 3" xfId="6514" xr:uid="{00000000-0005-0000-0000-0000621A0000}"/>
    <cellStyle name="Input 6 2 8 3 2" xfId="6515" xr:uid="{00000000-0005-0000-0000-0000631A0000}"/>
    <cellStyle name="Input 6 2 8 4" xfId="6516" xr:uid="{00000000-0005-0000-0000-0000641A0000}"/>
    <cellStyle name="Input 6 2 8 5" xfId="6517" xr:uid="{00000000-0005-0000-0000-0000651A0000}"/>
    <cellStyle name="Input 6 2 8 6" xfId="6518" xr:uid="{00000000-0005-0000-0000-0000661A0000}"/>
    <cellStyle name="Input 6 2 8 7" xfId="6519" xr:uid="{00000000-0005-0000-0000-0000671A0000}"/>
    <cellStyle name="Input 6 2 9" xfId="6520" xr:uid="{00000000-0005-0000-0000-0000681A0000}"/>
    <cellStyle name="Input 6 2 9 2" xfId="6521" xr:uid="{00000000-0005-0000-0000-0000691A0000}"/>
    <cellStyle name="Input 6 2 9 3" xfId="6522" xr:uid="{00000000-0005-0000-0000-00006A1A0000}"/>
    <cellStyle name="Input 6 2 9 4" xfId="6523" xr:uid="{00000000-0005-0000-0000-00006B1A0000}"/>
    <cellStyle name="Input 6 2 9 5" xfId="6524" xr:uid="{00000000-0005-0000-0000-00006C1A0000}"/>
    <cellStyle name="Input 6 2 9 6" xfId="6525" xr:uid="{00000000-0005-0000-0000-00006D1A0000}"/>
    <cellStyle name="Input 6 2_Subsidy" xfId="6526" xr:uid="{00000000-0005-0000-0000-00006E1A0000}"/>
    <cellStyle name="Input 6 3" xfId="6527" xr:uid="{00000000-0005-0000-0000-00006F1A0000}"/>
    <cellStyle name="Input 6 3 10" xfId="6528" xr:uid="{00000000-0005-0000-0000-0000701A0000}"/>
    <cellStyle name="Input 6 3 10 2" xfId="6529" xr:uid="{00000000-0005-0000-0000-0000711A0000}"/>
    <cellStyle name="Input 6 3 11" xfId="6530" xr:uid="{00000000-0005-0000-0000-0000721A0000}"/>
    <cellStyle name="Input 6 3 12" xfId="6531" xr:uid="{00000000-0005-0000-0000-0000731A0000}"/>
    <cellStyle name="Input 6 3 13" xfId="6532" xr:uid="{00000000-0005-0000-0000-0000741A0000}"/>
    <cellStyle name="Input 6 3 14" xfId="6533" xr:uid="{00000000-0005-0000-0000-0000751A0000}"/>
    <cellStyle name="Input 6 3 2" xfId="6534" xr:uid="{00000000-0005-0000-0000-0000761A0000}"/>
    <cellStyle name="Input 6 3 2 2" xfId="6535" xr:uid="{00000000-0005-0000-0000-0000771A0000}"/>
    <cellStyle name="Input 6 3 2 2 2" xfId="6536" xr:uid="{00000000-0005-0000-0000-0000781A0000}"/>
    <cellStyle name="Input 6 3 2 2 2 2" xfId="6537" xr:uid="{00000000-0005-0000-0000-0000791A0000}"/>
    <cellStyle name="Input 6 3 2 2 2 3" xfId="6538" xr:uid="{00000000-0005-0000-0000-00007A1A0000}"/>
    <cellStyle name="Input 6 3 2 2 2 4" xfId="6539" xr:uid="{00000000-0005-0000-0000-00007B1A0000}"/>
    <cellStyle name="Input 6 3 2 2 2 5" xfId="6540" xr:uid="{00000000-0005-0000-0000-00007C1A0000}"/>
    <cellStyle name="Input 6 3 2 2 2 6" xfId="6541" xr:uid="{00000000-0005-0000-0000-00007D1A0000}"/>
    <cellStyle name="Input 6 3 2 2 3" xfId="6542" xr:uid="{00000000-0005-0000-0000-00007E1A0000}"/>
    <cellStyle name="Input 6 3 2 2 3 2" xfId="6543" xr:uid="{00000000-0005-0000-0000-00007F1A0000}"/>
    <cellStyle name="Input 6 3 2 2 4" xfId="6544" xr:uid="{00000000-0005-0000-0000-0000801A0000}"/>
    <cellStyle name="Input 6 3 2 2 5" xfId="6545" xr:uid="{00000000-0005-0000-0000-0000811A0000}"/>
    <cellStyle name="Input 6 3 2 2 6" xfId="6546" xr:uid="{00000000-0005-0000-0000-0000821A0000}"/>
    <cellStyle name="Input 6 3 2 2 7" xfId="6547" xr:uid="{00000000-0005-0000-0000-0000831A0000}"/>
    <cellStyle name="Input 6 3 2 3" xfId="6548" xr:uid="{00000000-0005-0000-0000-0000841A0000}"/>
    <cellStyle name="Input 6 3 2 3 2" xfId="6549" xr:uid="{00000000-0005-0000-0000-0000851A0000}"/>
    <cellStyle name="Input 6 3 2 3 3" xfId="6550" xr:uid="{00000000-0005-0000-0000-0000861A0000}"/>
    <cellStyle name="Input 6 3 2 3 4" xfId="6551" xr:uid="{00000000-0005-0000-0000-0000871A0000}"/>
    <cellStyle name="Input 6 3 2 3 5" xfId="6552" xr:uid="{00000000-0005-0000-0000-0000881A0000}"/>
    <cellStyle name="Input 6 3 2 3 6" xfId="6553" xr:uid="{00000000-0005-0000-0000-0000891A0000}"/>
    <cellStyle name="Input 6 3 2 4" xfId="6554" xr:uid="{00000000-0005-0000-0000-00008A1A0000}"/>
    <cellStyle name="Input 6 3 2 4 2" xfId="6555" xr:uid="{00000000-0005-0000-0000-00008B1A0000}"/>
    <cellStyle name="Input 6 3 2 5" xfId="6556" xr:uid="{00000000-0005-0000-0000-00008C1A0000}"/>
    <cellStyle name="Input 6 3 2 6" xfId="6557" xr:uid="{00000000-0005-0000-0000-00008D1A0000}"/>
    <cellStyle name="Input 6 3 2 7" xfId="6558" xr:uid="{00000000-0005-0000-0000-00008E1A0000}"/>
    <cellStyle name="Input 6 3 2 8" xfId="6559" xr:uid="{00000000-0005-0000-0000-00008F1A0000}"/>
    <cellStyle name="Input 6 3 2_Subsidy" xfId="6560" xr:uid="{00000000-0005-0000-0000-0000901A0000}"/>
    <cellStyle name="Input 6 3 3" xfId="6561" xr:uid="{00000000-0005-0000-0000-0000911A0000}"/>
    <cellStyle name="Input 6 3 3 2" xfId="6562" xr:uid="{00000000-0005-0000-0000-0000921A0000}"/>
    <cellStyle name="Input 6 3 3 2 2" xfId="6563" xr:uid="{00000000-0005-0000-0000-0000931A0000}"/>
    <cellStyle name="Input 6 3 3 2 3" xfId="6564" xr:uid="{00000000-0005-0000-0000-0000941A0000}"/>
    <cellStyle name="Input 6 3 3 2 4" xfId="6565" xr:uid="{00000000-0005-0000-0000-0000951A0000}"/>
    <cellStyle name="Input 6 3 3 2 5" xfId="6566" xr:uid="{00000000-0005-0000-0000-0000961A0000}"/>
    <cellStyle name="Input 6 3 3 2 6" xfId="6567" xr:uid="{00000000-0005-0000-0000-0000971A0000}"/>
    <cellStyle name="Input 6 3 3 3" xfId="6568" xr:uid="{00000000-0005-0000-0000-0000981A0000}"/>
    <cellStyle name="Input 6 3 3 3 2" xfId="6569" xr:uid="{00000000-0005-0000-0000-0000991A0000}"/>
    <cellStyle name="Input 6 3 3 4" xfId="6570" xr:uid="{00000000-0005-0000-0000-00009A1A0000}"/>
    <cellStyle name="Input 6 3 3 5" xfId="6571" xr:uid="{00000000-0005-0000-0000-00009B1A0000}"/>
    <cellStyle name="Input 6 3 3 6" xfId="6572" xr:uid="{00000000-0005-0000-0000-00009C1A0000}"/>
    <cellStyle name="Input 6 3 3 7" xfId="6573" xr:uid="{00000000-0005-0000-0000-00009D1A0000}"/>
    <cellStyle name="Input 6 3 4" xfId="6574" xr:uid="{00000000-0005-0000-0000-00009E1A0000}"/>
    <cellStyle name="Input 6 3 4 2" xfId="6575" xr:uid="{00000000-0005-0000-0000-00009F1A0000}"/>
    <cellStyle name="Input 6 3 4 2 2" xfId="6576" xr:uid="{00000000-0005-0000-0000-0000A01A0000}"/>
    <cellStyle name="Input 6 3 4 2 3" xfId="6577" xr:uid="{00000000-0005-0000-0000-0000A11A0000}"/>
    <cellStyle name="Input 6 3 4 2 4" xfId="6578" xr:uid="{00000000-0005-0000-0000-0000A21A0000}"/>
    <cellStyle name="Input 6 3 4 2 5" xfId="6579" xr:uid="{00000000-0005-0000-0000-0000A31A0000}"/>
    <cellStyle name="Input 6 3 4 2 6" xfId="6580" xr:uid="{00000000-0005-0000-0000-0000A41A0000}"/>
    <cellStyle name="Input 6 3 4 3" xfId="6581" xr:uid="{00000000-0005-0000-0000-0000A51A0000}"/>
    <cellStyle name="Input 6 3 4 3 2" xfId="6582" xr:uid="{00000000-0005-0000-0000-0000A61A0000}"/>
    <cellStyle name="Input 6 3 4 4" xfId="6583" xr:uid="{00000000-0005-0000-0000-0000A71A0000}"/>
    <cellStyle name="Input 6 3 4 5" xfId="6584" xr:uid="{00000000-0005-0000-0000-0000A81A0000}"/>
    <cellStyle name="Input 6 3 4 6" xfId="6585" xr:uid="{00000000-0005-0000-0000-0000A91A0000}"/>
    <cellStyle name="Input 6 3 4 7" xfId="6586" xr:uid="{00000000-0005-0000-0000-0000AA1A0000}"/>
    <cellStyle name="Input 6 3 5" xfId="6587" xr:uid="{00000000-0005-0000-0000-0000AB1A0000}"/>
    <cellStyle name="Input 6 3 5 2" xfId="6588" xr:uid="{00000000-0005-0000-0000-0000AC1A0000}"/>
    <cellStyle name="Input 6 3 5 2 2" xfId="6589" xr:uid="{00000000-0005-0000-0000-0000AD1A0000}"/>
    <cellStyle name="Input 6 3 5 2 3" xfId="6590" xr:uid="{00000000-0005-0000-0000-0000AE1A0000}"/>
    <cellStyle name="Input 6 3 5 2 4" xfId="6591" xr:uid="{00000000-0005-0000-0000-0000AF1A0000}"/>
    <cellStyle name="Input 6 3 5 2 5" xfId="6592" xr:uid="{00000000-0005-0000-0000-0000B01A0000}"/>
    <cellStyle name="Input 6 3 5 2 6" xfId="6593" xr:uid="{00000000-0005-0000-0000-0000B11A0000}"/>
    <cellStyle name="Input 6 3 5 3" xfId="6594" xr:uid="{00000000-0005-0000-0000-0000B21A0000}"/>
    <cellStyle name="Input 6 3 5 3 2" xfId="6595" xr:uid="{00000000-0005-0000-0000-0000B31A0000}"/>
    <cellStyle name="Input 6 3 5 4" xfId="6596" xr:uid="{00000000-0005-0000-0000-0000B41A0000}"/>
    <cellStyle name="Input 6 3 5 5" xfId="6597" xr:uid="{00000000-0005-0000-0000-0000B51A0000}"/>
    <cellStyle name="Input 6 3 5 6" xfId="6598" xr:uid="{00000000-0005-0000-0000-0000B61A0000}"/>
    <cellStyle name="Input 6 3 5 7" xfId="6599" xr:uid="{00000000-0005-0000-0000-0000B71A0000}"/>
    <cellStyle name="Input 6 3 6" xfId="6600" xr:uid="{00000000-0005-0000-0000-0000B81A0000}"/>
    <cellStyle name="Input 6 3 6 2" xfId="6601" xr:uid="{00000000-0005-0000-0000-0000B91A0000}"/>
    <cellStyle name="Input 6 3 6 2 2" xfId="6602" xr:uid="{00000000-0005-0000-0000-0000BA1A0000}"/>
    <cellStyle name="Input 6 3 6 2 3" xfId="6603" xr:uid="{00000000-0005-0000-0000-0000BB1A0000}"/>
    <cellStyle name="Input 6 3 6 2 4" xfId="6604" xr:uid="{00000000-0005-0000-0000-0000BC1A0000}"/>
    <cellStyle name="Input 6 3 6 2 5" xfId="6605" xr:uid="{00000000-0005-0000-0000-0000BD1A0000}"/>
    <cellStyle name="Input 6 3 6 2 6" xfId="6606" xr:uid="{00000000-0005-0000-0000-0000BE1A0000}"/>
    <cellStyle name="Input 6 3 6 3" xfId="6607" xr:uid="{00000000-0005-0000-0000-0000BF1A0000}"/>
    <cellStyle name="Input 6 3 6 3 2" xfId="6608" xr:uid="{00000000-0005-0000-0000-0000C01A0000}"/>
    <cellStyle name="Input 6 3 6 4" xfId="6609" xr:uid="{00000000-0005-0000-0000-0000C11A0000}"/>
    <cellStyle name="Input 6 3 6 5" xfId="6610" xr:uid="{00000000-0005-0000-0000-0000C21A0000}"/>
    <cellStyle name="Input 6 3 6 6" xfId="6611" xr:uid="{00000000-0005-0000-0000-0000C31A0000}"/>
    <cellStyle name="Input 6 3 6 7" xfId="6612" xr:uid="{00000000-0005-0000-0000-0000C41A0000}"/>
    <cellStyle name="Input 6 3 7" xfId="6613" xr:uid="{00000000-0005-0000-0000-0000C51A0000}"/>
    <cellStyle name="Input 6 3 7 2" xfId="6614" xr:uid="{00000000-0005-0000-0000-0000C61A0000}"/>
    <cellStyle name="Input 6 3 7 2 2" xfId="6615" xr:uid="{00000000-0005-0000-0000-0000C71A0000}"/>
    <cellStyle name="Input 6 3 7 2 3" xfId="6616" xr:uid="{00000000-0005-0000-0000-0000C81A0000}"/>
    <cellStyle name="Input 6 3 7 2 4" xfId="6617" xr:uid="{00000000-0005-0000-0000-0000C91A0000}"/>
    <cellStyle name="Input 6 3 7 2 5" xfId="6618" xr:uid="{00000000-0005-0000-0000-0000CA1A0000}"/>
    <cellStyle name="Input 6 3 7 2 6" xfId="6619" xr:uid="{00000000-0005-0000-0000-0000CB1A0000}"/>
    <cellStyle name="Input 6 3 7 3" xfId="6620" xr:uid="{00000000-0005-0000-0000-0000CC1A0000}"/>
    <cellStyle name="Input 6 3 7 3 2" xfId="6621" xr:uid="{00000000-0005-0000-0000-0000CD1A0000}"/>
    <cellStyle name="Input 6 3 7 4" xfId="6622" xr:uid="{00000000-0005-0000-0000-0000CE1A0000}"/>
    <cellStyle name="Input 6 3 7 5" xfId="6623" xr:uid="{00000000-0005-0000-0000-0000CF1A0000}"/>
    <cellStyle name="Input 6 3 7 6" xfId="6624" xr:uid="{00000000-0005-0000-0000-0000D01A0000}"/>
    <cellStyle name="Input 6 3 7 7" xfId="6625" xr:uid="{00000000-0005-0000-0000-0000D11A0000}"/>
    <cellStyle name="Input 6 3 8" xfId="6626" xr:uid="{00000000-0005-0000-0000-0000D21A0000}"/>
    <cellStyle name="Input 6 3 8 2" xfId="6627" xr:uid="{00000000-0005-0000-0000-0000D31A0000}"/>
    <cellStyle name="Input 6 3 8 2 2" xfId="6628" xr:uid="{00000000-0005-0000-0000-0000D41A0000}"/>
    <cellStyle name="Input 6 3 8 2 3" xfId="6629" xr:uid="{00000000-0005-0000-0000-0000D51A0000}"/>
    <cellStyle name="Input 6 3 8 2 4" xfId="6630" xr:uid="{00000000-0005-0000-0000-0000D61A0000}"/>
    <cellStyle name="Input 6 3 8 2 5" xfId="6631" xr:uid="{00000000-0005-0000-0000-0000D71A0000}"/>
    <cellStyle name="Input 6 3 8 2 6" xfId="6632" xr:uid="{00000000-0005-0000-0000-0000D81A0000}"/>
    <cellStyle name="Input 6 3 8 3" xfId="6633" xr:uid="{00000000-0005-0000-0000-0000D91A0000}"/>
    <cellStyle name="Input 6 3 8 3 2" xfId="6634" xr:uid="{00000000-0005-0000-0000-0000DA1A0000}"/>
    <cellStyle name="Input 6 3 8 4" xfId="6635" xr:uid="{00000000-0005-0000-0000-0000DB1A0000}"/>
    <cellStyle name="Input 6 3 8 5" xfId="6636" xr:uid="{00000000-0005-0000-0000-0000DC1A0000}"/>
    <cellStyle name="Input 6 3 8 6" xfId="6637" xr:uid="{00000000-0005-0000-0000-0000DD1A0000}"/>
    <cellStyle name="Input 6 3 8 7" xfId="6638" xr:uid="{00000000-0005-0000-0000-0000DE1A0000}"/>
    <cellStyle name="Input 6 3 9" xfId="6639" xr:uid="{00000000-0005-0000-0000-0000DF1A0000}"/>
    <cellStyle name="Input 6 3 9 2" xfId="6640" xr:uid="{00000000-0005-0000-0000-0000E01A0000}"/>
    <cellStyle name="Input 6 3 9 3" xfId="6641" xr:uid="{00000000-0005-0000-0000-0000E11A0000}"/>
    <cellStyle name="Input 6 3 9 4" xfId="6642" xr:uid="{00000000-0005-0000-0000-0000E21A0000}"/>
    <cellStyle name="Input 6 3 9 5" xfId="6643" xr:uid="{00000000-0005-0000-0000-0000E31A0000}"/>
    <cellStyle name="Input 6 3 9 6" xfId="6644" xr:uid="{00000000-0005-0000-0000-0000E41A0000}"/>
    <cellStyle name="Input 6 3_Subsidy" xfId="6645" xr:uid="{00000000-0005-0000-0000-0000E51A0000}"/>
    <cellStyle name="Input 6 4" xfId="6646" xr:uid="{00000000-0005-0000-0000-0000E61A0000}"/>
    <cellStyle name="Input 6 4 2" xfId="6647" xr:uid="{00000000-0005-0000-0000-0000E71A0000}"/>
    <cellStyle name="Input 6 4 2 2" xfId="6648" xr:uid="{00000000-0005-0000-0000-0000E81A0000}"/>
    <cellStyle name="Input 6 4 2 2 2" xfId="6649" xr:uid="{00000000-0005-0000-0000-0000E91A0000}"/>
    <cellStyle name="Input 6 4 2 2 3" xfId="6650" xr:uid="{00000000-0005-0000-0000-0000EA1A0000}"/>
    <cellStyle name="Input 6 4 2 2 4" xfId="6651" xr:uid="{00000000-0005-0000-0000-0000EB1A0000}"/>
    <cellStyle name="Input 6 4 2 2 5" xfId="6652" xr:uid="{00000000-0005-0000-0000-0000EC1A0000}"/>
    <cellStyle name="Input 6 4 2 2 6" xfId="6653" xr:uid="{00000000-0005-0000-0000-0000ED1A0000}"/>
    <cellStyle name="Input 6 4 2 3" xfId="6654" xr:uid="{00000000-0005-0000-0000-0000EE1A0000}"/>
    <cellStyle name="Input 6 4 2 3 2" xfId="6655" xr:uid="{00000000-0005-0000-0000-0000EF1A0000}"/>
    <cellStyle name="Input 6 4 2 4" xfId="6656" xr:uid="{00000000-0005-0000-0000-0000F01A0000}"/>
    <cellStyle name="Input 6 4 2 5" xfId="6657" xr:uid="{00000000-0005-0000-0000-0000F11A0000}"/>
    <cellStyle name="Input 6 4 2 6" xfId="6658" xr:uid="{00000000-0005-0000-0000-0000F21A0000}"/>
    <cellStyle name="Input 6 4 2 7" xfId="6659" xr:uid="{00000000-0005-0000-0000-0000F31A0000}"/>
    <cellStyle name="Input 6 4 3" xfId="6660" xr:uid="{00000000-0005-0000-0000-0000F41A0000}"/>
    <cellStyle name="Input 6 4 3 2" xfId="6661" xr:uid="{00000000-0005-0000-0000-0000F51A0000}"/>
    <cellStyle name="Input 6 4 3 3" xfId="6662" xr:uid="{00000000-0005-0000-0000-0000F61A0000}"/>
    <cellStyle name="Input 6 4 3 4" xfId="6663" xr:uid="{00000000-0005-0000-0000-0000F71A0000}"/>
    <cellStyle name="Input 6 4 3 5" xfId="6664" xr:uid="{00000000-0005-0000-0000-0000F81A0000}"/>
    <cellStyle name="Input 6 4 3 6" xfId="6665" xr:uid="{00000000-0005-0000-0000-0000F91A0000}"/>
    <cellStyle name="Input 6 4 4" xfId="6666" xr:uid="{00000000-0005-0000-0000-0000FA1A0000}"/>
    <cellStyle name="Input 6 4 4 2" xfId="6667" xr:uid="{00000000-0005-0000-0000-0000FB1A0000}"/>
    <cellStyle name="Input 6 4 5" xfId="6668" xr:uid="{00000000-0005-0000-0000-0000FC1A0000}"/>
    <cellStyle name="Input 6 4 6" xfId="6669" xr:uid="{00000000-0005-0000-0000-0000FD1A0000}"/>
    <cellStyle name="Input 6 4 7" xfId="6670" xr:uid="{00000000-0005-0000-0000-0000FE1A0000}"/>
    <cellStyle name="Input 6 4 8" xfId="6671" xr:uid="{00000000-0005-0000-0000-0000FF1A0000}"/>
    <cellStyle name="Input 6 4_Subsidy" xfId="6672" xr:uid="{00000000-0005-0000-0000-0000001B0000}"/>
    <cellStyle name="Input 6 5" xfId="6673" xr:uid="{00000000-0005-0000-0000-0000011B0000}"/>
    <cellStyle name="Input 6 5 2" xfId="6674" xr:uid="{00000000-0005-0000-0000-0000021B0000}"/>
    <cellStyle name="Input 6 5 2 2" xfId="6675" xr:uid="{00000000-0005-0000-0000-0000031B0000}"/>
    <cellStyle name="Input 6 5 2 3" xfId="6676" xr:uid="{00000000-0005-0000-0000-0000041B0000}"/>
    <cellStyle name="Input 6 5 2 4" xfId="6677" xr:uid="{00000000-0005-0000-0000-0000051B0000}"/>
    <cellStyle name="Input 6 5 2 5" xfId="6678" xr:uid="{00000000-0005-0000-0000-0000061B0000}"/>
    <cellStyle name="Input 6 5 2 6" xfId="6679" xr:uid="{00000000-0005-0000-0000-0000071B0000}"/>
    <cellStyle name="Input 6 5 3" xfId="6680" xr:uid="{00000000-0005-0000-0000-0000081B0000}"/>
    <cellStyle name="Input 6 5 3 2" xfId="6681" xr:uid="{00000000-0005-0000-0000-0000091B0000}"/>
    <cellStyle name="Input 6 5 4" xfId="6682" xr:uid="{00000000-0005-0000-0000-00000A1B0000}"/>
    <cellStyle name="Input 6 5 5" xfId="6683" xr:uid="{00000000-0005-0000-0000-00000B1B0000}"/>
    <cellStyle name="Input 6 5 6" xfId="6684" xr:uid="{00000000-0005-0000-0000-00000C1B0000}"/>
    <cellStyle name="Input 6 5 7" xfId="6685" xr:uid="{00000000-0005-0000-0000-00000D1B0000}"/>
    <cellStyle name="Input 6 6" xfId="6686" xr:uid="{00000000-0005-0000-0000-00000E1B0000}"/>
    <cellStyle name="Input 6 6 2" xfId="6687" xr:uid="{00000000-0005-0000-0000-00000F1B0000}"/>
    <cellStyle name="Input 6 6 2 2" xfId="6688" xr:uid="{00000000-0005-0000-0000-0000101B0000}"/>
    <cellStyle name="Input 6 6 2 3" xfId="6689" xr:uid="{00000000-0005-0000-0000-0000111B0000}"/>
    <cellStyle name="Input 6 6 2 4" xfId="6690" xr:uid="{00000000-0005-0000-0000-0000121B0000}"/>
    <cellStyle name="Input 6 6 2 5" xfId="6691" xr:uid="{00000000-0005-0000-0000-0000131B0000}"/>
    <cellStyle name="Input 6 6 2 6" xfId="6692" xr:uid="{00000000-0005-0000-0000-0000141B0000}"/>
    <cellStyle name="Input 6 6 3" xfId="6693" xr:uid="{00000000-0005-0000-0000-0000151B0000}"/>
    <cellStyle name="Input 6 6 3 2" xfId="6694" xr:uid="{00000000-0005-0000-0000-0000161B0000}"/>
    <cellStyle name="Input 6 6 4" xfId="6695" xr:uid="{00000000-0005-0000-0000-0000171B0000}"/>
    <cellStyle name="Input 6 6 5" xfId="6696" xr:uid="{00000000-0005-0000-0000-0000181B0000}"/>
    <cellStyle name="Input 6 6 6" xfId="6697" xr:uid="{00000000-0005-0000-0000-0000191B0000}"/>
    <cellStyle name="Input 6 6 7" xfId="6698" xr:uid="{00000000-0005-0000-0000-00001A1B0000}"/>
    <cellStyle name="Input 6 7" xfId="6699" xr:uid="{00000000-0005-0000-0000-00001B1B0000}"/>
    <cellStyle name="Input 6 7 2" xfId="6700" xr:uid="{00000000-0005-0000-0000-00001C1B0000}"/>
    <cellStyle name="Input 6 7 2 2" xfId="6701" xr:uid="{00000000-0005-0000-0000-00001D1B0000}"/>
    <cellStyle name="Input 6 7 2 3" xfId="6702" xr:uid="{00000000-0005-0000-0000-00001E1B0000}"/>
    <cellStyle name="Input 6 7 2 4" xfId="6703" xr:uid="{00000000-0005-0000-0000-00001F1B0000}"/>
    <cellStyle name="Input 6 7 2 5" xfId="6704" xr:uid="{00000000-0005-0000-0000-0000201B0000}"/>
    <cellStyle name="Input 6 7 2 6" xfId="6705" xr:uid="{00000000-0005-0000-0000-0000211B0000}"/>
    <cellStyle name="Input 6 7 3" xfId="6706" xr:uid="{00000000-0005-0000-0000-0000221B0000}"/>
    <cellStyle name="Input 6 7 3 2" xfId="6707" xr:uid="{00000000-0005-0000-0000-0000231B0000}"/>
    <cellStyle name="Input 6 7 4" xfId="6708" xr:uid="{00000000-0005-0000-0000-0000241B0000}"/>
    <cellStyle name="Input 6 7 5" xfId="6709" xr:uid="{00000000-0005-0000-0000-0000251B0000}"/>
    <cellStyle name="Input 6 7 6" xfId="6710" xr:uid="{00000000-0005-0000-0000-0000261B0000}"/>
    <cellStyle name="Input 6 7 7" xfId="6711" xr:uid="{00000000-0005-0000-0000-0000271B0000}"/>
    <cellStyle name="Input 6 8" xfId="6712" xr:uid="{00000000-0005-0000-0000-0000281B0000}"/>
    <cellStyle name="Input 6 8 2" xfId="6713" xr:uid="{00000000-0005-0000-0000-0000291B0000}"/>
    <cellStyle name="Input 6 8 2 2" xfId="6714" xr:uid="{00000000-0005-0000-0000-00002A1B0000}"/>
    <cellStyle name="Input 6 8 2 3" xfId="6715" xr:uid="{00000000-0005-0000-0000-00002B1B0000}"/>
    <cellStyle name="Input 6 8 2 4" xfId="6716" xr:uid="{00000000-0005-0000-0000-00002C1B0000}"/>
    <cellStyle name="Input 6 8 2 5" xfId="6717" xr:uid="{00000000-0005-0000-0000-00002D1B0000}"/>
    <cellStyle name="Input 6 8 2 6" xfId="6718" xr:uid="{00000000-0005-0000-0000-00002E1B0000}"/>
    <cellStyle name="Input 6 8 3" xfId="6719" xr:uid="{00000000-0005-0000-0000-00002F1B0000}"/>
    <cellStyle name="Input 6 8 3 2" xfId="6720" xr:uid="{00000000-0005-0000-0000-0000301B0000}"/>
    <cellStyle name="Input 6 8 4" xfId="6721" xr:uid="{00000000-0005-0000-0000-0000311B0000}"/>
    <cellStyle name="Input 6 8 5" xfId="6722" xr:uid="{00000000-0005-0000-0000-0000321B0000}"/>
    <cellStyle name="Input 6 8 6" xfId="6723" xr:uid="{00000000-0005-0000-0000-0000331B0000}"/>
    <cellStyle name="Input 6 8 7" xfId="6724" xr:uid="{00000000-0005-0000-0000-0000341B0000}"/>
    <cellStyle name="Input 6 9" xfId="6725" xr:uid="{00000000-0005-0000-0000-0000351B0000}"/>
    <cellStyle name="Input 6 9 2" xfId="6726" xr:uid="{00000000-0005-0000-0000-0000361B0000}"/>
    <cellStyle name="Input 6 9 2 2" xfId="6727" xr:uid="{00000000-0005-0000-0000-0000371B0000}"/>
    <cellStyle name="Input 6 9 2 3" xfId="6728" xr:uid="{00000000-0005-0000-0000-0000381B0000}"/>
    <cellStyle name="Input 6 9 2 4" xfId="6729" xr:uid="{00000000-0005-0000-0000-0000391B0000}"/>
    <cellStyle name="Input 6 9 2 5" xfId="6730" xr:uid="{00000000-0005-0000-0000-00003A1B0000}"/>
    <cellStyle name="Input 6 9 2 6" xfId="6731" xr:uid="{00000000-0005-0000-0000-00003B1B0000}"/>
    <cellStyle name="Input 6 9 3" xfId="6732" xr:uid="{00000000-0005-0000-0000-00003C1B0000}"/>
    <cellStyle name="Input 6 9 3 2" xfId="6733" xr:uid="{00000000-0005-0000-0000-00003D1B0000}"/>
    <cellStyle name="Input 6 9 4" xfId="6734" xr:uid="{00000000-0005-0000-0000-00003E1B0000}"/>
    <cellStyle name="Input 6 9 5" xfId="6735" xr:uid="{00000000-0005-0000-0000-00003F1B0000}"/>
    <cellStyle name="Input 6 9 6" xfId="6736" xr:uid="{00000000-0005-0000-0000-0000401B0000}"/>
    <cellStyle name="Input 6 9 7" xfId="6737" xr:uid="{00000000-0005-0000-0000-0000411B0000}"/>
    <cellStyle name="Input 6_Subsidy" xfId="6738" xr:uid="{00000000-0005-0000-0000-0000421B0000}"/>
    <cellStyle name="Input 7" xfId="6739" xr:uid="{00000000-0005-0000-0000-0000431B0000}"/>
    <cellStyle name="Input 7 10" xfId="6740" xr:uid="{00000000-0005-0000-0000-0000441B0000}"/>
    <cellStyle name="Input 7 10 2" xfId="6741" xr:uid="{00000000-0005-0000-0000-0000451B0000}"/>
    <cellStyle name="Input 7 11" xfId="6742" xr:uid="{00000000-0005-0000-0000-0000461B0000}"/>
    <cellStyle name="Input 7 12" xfId="6743" xr:uid="{00000000-0005-0000-0000-0000471B0000}"/>
    <cellStyle name="Input 7 13" xfId="6744" xr:uid="{00000000-0005-0000-0000-0000481B0000}"/>
    <cellStyle name="Input 7 14" xfId="6745" xr:uid="{00000000-0005-0000-0000-0000491B0000}"/>
    <cellStyle name="Input 7 2" xfId="6746" xr:uid="{00000000-0005-0000-0000-00004A1B0000}"/>
    <cellStyle name="Input 7 2 2" xfId="6747" xr:uid="{00000000-0005-0000-0000-00004B1B0000}"/>
    <cellStyle name="Input 7 2 2 2" xfId="6748" xr:uid="{00000000-0005-0000-0000-00004C1B0000}"/>
    <cellStyle name="Input 7 2 2 2 2" xfId="6749" xr:uid="{00000000-0005-0000-0000-00004D1B0000}"/>
    <cellStyle name="Input 7 2 2 2 3" xfId="6750" xr:uid="{00000000-0005-0000-0000-00004E1B0000}"/>
    <cellStyle name="Input 7 2 2 2 4" xfId="6751" xr:uid="{00000000-0005-0000-0000-00004F1B0000}"/>
    <cellStyle name="Input 7 2 2 2 5" xfId="6752" xr:uid="{00000000-0005-0000-0000-0000501B0000}"/>
    <cellStyle name="Input 7 2 2 2 6" xfId="6753" xr:uid="{00000000-0005-0000-0000-0000511B0000}"/>
    <cellStyle name="Input 7 2 2 3" xfId="6754" xr:uid="{00000000-0005-0000-0000-0000521B0000}"/>
    <cellStyle name="Input 7 2 2 3 2" xfId="6755" xr:uid="{00000000-0005-0000-0000-0000531B0000}"/>
    <cellStyle name="Input 7 2 2 4" xfId="6756" xr:uid="{00000000-0005-0000-0000-0000541B0000}"/>
    <cellStyle name="Input 7 2 2 5" xfId="6757" xr:uid="{00000000-0005-0000-0000-0000551B0000}"/>
    <cellStyle name="Input 7 2 2 6" xfId="6758" xr:uid="{00000000-0005-0000-0000-0000561B0000}"/>
    <cellStyle name="Input 7 2 2 7" xfId="6759" xr:uid="{00000000-0005-0000-0000-0000571B0000}"/>
    <cellStyle name="Input 7 2 3" xfId="6760" xr:uid="{00000000-0005-0000-0000-0000581B0000}"/>
    <cellStyle name="Input 7 2 3 2" xfId="6761" xr:uid="{00000000-0005-0000-0000-0000591B0000}"/>
    <cellStyle name="Input 7 2 3 3" xfId="6762" xr:uid="{00000000-0005-0000-0000-00005A1B0000}"/>
    <cellStyle name="Input 7 2 3 4" xfId="6763" xr:uid="{00000000-0005-0000-0000-00005B1B0000}"/>
    <cellStyle name="Input 7 2 3 5" xfId="6764" xr:uid="{00000000-0005-0000-0000-00005C1B0000}"/>
    <cellStyle name="Input 7 2 3 6" xfId="6765" xr:uid="{00000000-0005-0000-0000-00005D1B0000}"/>
    <cellStyle name="Input 7 2 4" xfId="6766" xr:uid="{00000000-0005-0000-0000-00005E1B0000}"/>
    <cellStyle name="Input 7 2 4 2" xfId="6767" xr:uid="{00000000-0005-0000-0000-00005F1B0000}"/>
    <cellStyle name="Input 7 2 5" xfId="6768" xr:uid="{00000000-0005-0000-0000-0000601B0000}"/>
    <cellStyle name="Input 7 2 6" xfId="6769" xr:uid="{00000000-0005-0000-0000-0000611B0000}"/>
    <cellStyle name="Input 7 2 7" xfId="6770" xr:uid="{00000000-0005-0000-0000-0000621B0000}"/>
    <cellStyle name="Input 7 2 8" xfId="6771" xr:uid="{00000000-0005-0000-0000-0000631B0000}"/>
    <cellStyle name="Input 7 2_Subsidy" xfId="6772" xr:uid="{00000000-0005-0000-0000-0000641B0000}"/>
    <cellStyle name="Input 7 3" xfId="6773" xr:uid="{00000000-0005-0000-0000-0000651B0000}"/>
    <cellStyle name="Input 7 3 2" xfId="6774" xr:uid="{00000000-0005-0000-0000-0000661B0000}"/>
    <cellStyle name="Input 7 3 2 2" xfId="6775" xr:uid="{00000000-0005-0000-0000-0000671B0000}"/>
    <cellStyle name="Input 7 3 2 3" xfId="6776" xr:uid="{00000000-0005-0000-0000-0000681B0000}"/>
    <cellStyle name="Input 7 3 2 4" xfId="6777" xr:uid="{00000000-0005-0000-0000-0000691B0000}"/>
    <cellStyle name="Input 7 3 2 5" xfId="6778" xr:uid="{00000000-0005-0000-0000-00006A1B0000}"/>
    <cellStyle name="Input 7 3 2 6" xfId="6779" xr:uid="{00000000-0005-0000-0000-00006B1B0000}"/>
    <cellStyle name="Input 7 3 3" xfId="6780" xr:uid="{00000000-0005-0000-0000-00006C1B0000}"/>
    <cellStyle name="Input 7 3 3 2" xfId="6781" xr:uid="{00000000-0005-0000-0000-00006D1B0000}"/>
    <cellStyle name="Input 7 3 4" xfId="6782" xr:uid="{00000000-0005-0000-0000-00006E1B0000}"/>
    <cellStyle name="Input 7 3 5" xfId="6783" xr:uid="{00000000-0005-0000-0000-00006F1B0000}"/>
    <cellStyle name="Input 7 3 6" xfId="6784" xr:uid="{00000000-0005-0000-0000-0000701B0000}"/>
    <cellStyle name="Input 7 3 7" xfId="6785" xr:uid="{00000000-0005-0000-0000-0000711B0000}"/>
    <cellStyle name="Input 7 4" xfId="6786" xr:uid="{00000000-0005-0000-0000-0000721B0000}"/>
    <cellStyle name="Input 7 4 2" xfId="6787" xr:uid="{00000000-0005-0000-0000-0000731B0000}"/>
    <cellStyle name="Input 7 4 2 2" xfId="6788" xr:uid="{00000000-0005-0000-0000-0000741B0000}"/>
    <cellStyle name="Input 7 4 2 3" xfId="6789" xr:uid="{00000000-0005-0000-0000-0000751B0000}"/>
    <cellStyle name="Input 7 4 2 4" xfId="6790" xr:uid="{00000000-0005-0000-0000-0000761B0000}"/>
    <cellStyle name="Input 7 4 2 5" xfId="6791" xr:uid="{00000000-0005-0000-0000-0000771B0000}"/>
    <cellStyle name="Input 7 4 2 6" xfId="6792" xr:uid="{00000000-0005-0000-0000-0000781B0000}"/>
    <cellStyle name="Input 7 4 3" xfId="6793" xr:uid="{00000000-0005-0000-0000-0000791B0000}"/>
    <cellStyle name="Input 7 4 3 2" xfId="6794" xr:uid="{00000000-0005-0000-0000-00007A1B0000}"/>
    <cellStyle name="Input 7 4 4" xfId="6795" xr:uid="{00000000-0005-0000-0000-00007B1B0000}"/>
    <cellStyle name="Input 7 4 5" xfId="6796" xr:uid="{00000000-0005-0000-0000-00007C1B0000}"/>
    <cellStyle name="Input 7 4 6" xfId="6797" xr:uid="{00000000-0005-0000-0000-00007D1B0000}"/>
    <cellStyle name="Input 7 4 7" xfId="6798" xr:uid="{00000000-0005-0000-0000-00007E1B0000}"/>
    <cellStyle name="Input 7 5" xfId="6799" xr:uid="{00000000-0005-0000-0000-00007F1B0000}"/>
    <cellStyle name="Input 7 5 2" xfId="6800" xr:uid="{00000000-0005-0000-0000-0000801B0000}"/>
    <cellStyle name="Input 7 5 2 2" xfId="6801" xr:uid="{00000000-0005-0000-0000-0000811B0000}"/>
    <cellStyle name="Input 7 5 2 3" xfId="6802" xr:uid="{00000000-0005-0000-0000-0000821B0000}"/>
    <cellStyle name="Input 7 5 2 4" xfId="6803" xr:uid="{00000000-0005-0000-0000-0000831B0000}"/>
    <cellStyle name="Input 7 5 2 5" xfId="6804" xr:uid="{00000000-0005-0000-0000-0000841B0000}"/>
    <cellStyle name="Input 7 5 2 6" xfId="6805" xr:uid="{00000000-0005-0000-0000-0000851B0000}"/>
    <cellStyle name="Input 7 5 3" xfId="6806" xr:uid="{00000000-0005-0000-0000-0000861B0000}"/>
    <cellStyle name="Input 7 5 3 2" xfId="6807" xr:uid="{00000000-0005-0000-0000-0000871B0000}"/>
    <cellStyle name="Input 7 5 4" xfId="6808" xr:uid="{00000000-0005-0000-0000-0000881B0000}"/>
    <cellStyle name="Input 7 5 5" xfId="6809" xr:uid="{00000000-0005-0000-0000-0000891B0000}"/>
    <cellStyle name="Input 7 5 6" xfId="6810" xr:uid="{00000000-0005-0000-0000-00008A1B0000}"/>
    <cellStyle name="Input 7 5 7" xfId="6811" xr:uid="{00000000-0005-0000-0000-00008B1B0000}"/>
    <cellStyle name="Input 7 6" xfId="6812" xr:uid="{00000000-0005-0000-0000-00008C1B0000}"/>
    <cellStyle name="Input 7 6 2" xfId="6813" xr:uid="{00000000-0005-0000-0000-00008D1B0000}"/>
    <cellStyle name="Input 7 6 2 2" xfId="6814" xr:uid="{00000000-0005-0000-0000-00008E1B0000}"/>
    <cellStyle name="Input 7 6 2 3" xfId="6815" xr:uid="{00000000-0005-0000-0000-00008F1B0000}"/>
    <cellStyle name="Input 7 6 2 4" xfId="6816" xr:uid="{00000000-0005-0000-0000-0000901B0000}"/>
    <cellStyle name="Input 7 6 2 5" xfId="6817" xr:uid="{00000000-0005-0000-0000-0000911B0000}"/>
    <cellStyle name="Input 7 6 2 6" xfId="6818" xr:uid="{00000000-0005-0000-0000-0000921B0000}"/>
    <cellStyle name="Input 7 6 3" xfId="6819" xr:uid="{00000000-0005-0000-0000-0000931B0000}"/>
    <cellStyle name="Input 7 6 3 2" xfId="6820" xr:uid="{00000000-0005-0000-0000-0000941B0000}"/>
    <cellStyle name="Input 7 6 4" xfId="6821" xr:uid="{00000000-0005-0000-0000-0000951B0000}"/>
    <cellStyle name="Input 7 6 5" xfId="6822" xr:uid="{00000000-0005-0000-0000-0000961B0000}"/>
    <cellStyle name="Input 7 6 6" xfId="6823" xr:uid="{00000000-0005-0000-0000-0000971B0000}"/>
    <cellStyle name="Input 7 6 7" xfId="6824" xr:uid="{00000000-0005-0000-0000-0000981B0000}"/>
    <cellStyle name="Input 7 7" xfId="6825" xr:uid="{00000000-0005-0000-0000-0000991B0000}"/>
    <cellStyle name="Input 7 7 2" xfId="6826" xr:uid="{00000000-0005-0000-0000-00009A1B0000}"/>
    <cellStyle name="Input 7 7 2 2" xfId="6827" xr:uid="{00000000-0005-0000-0000-00009B1B0000}"/>
    <cellStyle name="Input 7 7 2 3" xfId="6828" xr:uid="{00000000-0005-0000-0000-00009C1B0000}"/>
    <cellStyle name="Input 7 7 2 4" xfId="6829" xr:uid="{00000000-0005-0000-0000-00009D1B0000}"/>
    <cellStyle name="Input 7 7 2 5" xfId="6830" xr:uid="{00000000-0005-0000-0000-00009E1B0000}"/>
    <cellStyle name="Input 7 7 2 6" xfId="6831" xr:uid="{00000000-0005-0000-0000-00009F1B0000}"/>
    <cellStyle name="Input 7 7 3" xfId="6832" xr:uid="{00000000-0005-0000-0000-0000A01B0000}"/>
    <cellStyle name="Input 7 7 3 2" xfId="6833" xr:uid="{00000000-0005-0000-0000-0000A11B0000}"/>
    <cellStyle name="Input 7 7 4" xfId="6834" xr:uid="{00000000-0005-0000-0000-0000A21B0000}"/>
    <cellStyle name="Input 7 7 5" xfId="6835" xr:uid="{00000000-0005-0000-0000-0000A31B0000}"/>
    <cellStyle name="Input 7 7 6" xfId="6836" xr:uid="{00000000-0005-0000-0000-0000A41B0000}"/>
    <cellStyle name="Input 7 7 7" xfId="6837" xr:uid="{00000000-0005-0000-0000-0000A51B0000}"/>
    <cellStyle name="Input 7 8" xfId="6838" xr:uid="{00000000-0005-0000-0000-0000A61B0000}"/>
    <cellStyle name="Input 7 8 2" xfId="6839" xr:uid="{00000000-0005-0000-0000-0000A71B0000}"/>
    <cellStyle name="Input 7 8 2 2" xfId="6840" xr:uid="{00000000-0005-0000-0000-0000A81B0000}"/>
    <cellStyle name="Input 7 8 2 3" xfId="6841" xr:uid="{00000000-0005-0000-0000-0000A91B0000}"/>
    <cellStyle name="Input 7 8 2 4" xfId="6842" xr:uid="{00000000-0005-0000-0000-0000AA1B0000}"/>
    <cellStyle name="Input 7 8 2 5" xfId="6843" xr:uid="{00000000-0005-0000-0000-0000AB1B0000}"/>
    <cellStyle name="Input 7 8 2 6" xfId="6844" xr:uid="{00000000-0005-0000-0000-0000AC1B0000}"/>
    <cellStyle name="Input 7 8 3" xfId="6845" xr:uid="{00000000-0005-0000-0000-0000AD1B0000}"/>
    <cellStyle name="Input 7 8 3 2" xfId="6846" xr:uid="{00000000-0005-0000-0000-0000AE1B0000}"/>
    <cellStyle name="Input 7 8 4" xfId="6847" xr:uid="{00000000-0005-0000-0000-0000AF1B0000}"/>
    <cellStyle name="Input 7 8 5" xfId="6848" xr:uid="{00000000-0005-0000-0000-0000B01B0000}"/>
    <cellStyle name="Input 7 8 6" xfId="6849" xr:uid="{00000000-0005-0000-0000-0000B11B0000}"/>
    <cellStyle name="Input 7 8 7" xfId="6850" xr:uid="{00000000-0005-0000-0000-0000B21B0000}"/>
    <cellStyle name="Input 7 9" xfId="6851" xr:uid="{00000000-0005-0000-0000-0000B31B0000}"/>
    <cellStyle name="Input 7 9 2" xfId="6852" xr:uid="{00000000-0005-0000-0000-0000B41B0000}"/>
    <cellStyle name="Input 7 9 3" xfId="6853" xr:uid="{00000000-0005-0000-0000-0000B51B0000}"/>
    <cellStyle name="Input 7 9 4" xfId="6854" xr:uid="{00000000-0005-0000-0000-0000B61B0000}"/>
    <cellStyle name="Input 7 9 5" xfId="6855" xr:uid="{00000000-0005-0000-0000-0000B71B0000}"/>
    <cellStyle name="Input 7 9 6" xfId="6856" xr:uid="{00000000-0005-0000-0000-0000B81B0000}"/>
    <cellStyle name="Input 7_Subsidy" xfId="6857" xr:uid="{00000000-0005-0000-0000-0000B91B0000}"/>
    <cellStyle name="Input 8" xfId="6858" xr:uid="{00000000-0005-0000-0000-0000BA1B0000}"/>
    <cellStyle name="Input 8 10" xfId="6859" xr:uid="{00000000-0005-0000-0000-0000BB1B0000}"/>
    <cellStyle name="Input 8 10 2" xfId="6860" xr:uid="{00000000-0005-0000-0000-0000BC1B0000}"/>
    <cellStyle name="Input 8 11" xfId="6861" xr:uid="{00000000-0005-0000-0000-0000BD1B0000}"/>
    <cellStyle name="Input 8 12" xfId="6862" xr:uid="{00000000-0005-0000-0000-0000BE1B0000}"/>
    <cellStyle name="Input 8 13" xfId="6863" xr:uid="{00000000-0005-0000-0000-0000BF1B0000}"/>
    <cellStyle name="Input 8 14" xfId="6864" xr:uid="{00000000-0005-0000-0000-0000C01B0000}"/>
    <cellStyle name="Input 8 2" xfId="6865" xr:uid="{00000000-0005-0000-0000-0000C11B0000}"/>
    <cellStyle name="Input 8 2 2" xfId="6866" xr:uid="{00000000-0005-0000-0000-0000C21B0000}"/>
    <cellStyle name="Input 8 2 2 2" xfId="6867" xr:uid="{00000000-0005-0000-0000-0000C31B0000}"/>
    <cellStyle name="Input 8 2 2 2 2" xfId="6868" xr:uid="{00000000-0005-0000-0000-0000C41B0000}"/>
    <cellStyle name="Input 8 2 2 2 3" xfId="6869" xr:uid="{00000000-0005-0000-0000-0000C51B0000}"/>
    <cellStyle name="Input 8 2 2 2 4" xfId="6870" xr:uid="{00000000-0005-0000-0000-0000C61B0000}"/>
    <cellStyle name="Input 8 2 2 2 5" xfId="6871" xr:uid="{00000000-0005-0000-0000-0000C71B0000}"/>
    <cellStyle name="Input 8 2 2 2 6" xfId="6872" xr:uid="{00000000-0005-0000-0000-0000C81B0000}"/>
    <cellStyle name="Input 8 2 2 3" xfId="6873" xr:uid="{00000000-0005-0000-0000-0000C91B0000}"/>
    <cellStyle name="Input 8 2 2 3 2" xfId="6874" xr:uid="{00000000-0005-0000-0000-0000CA1B0000}"/>
    <cellStyle name="Input 8 2 2 4" xfId="6875" xr:uid="{00000000-0005-0000-0000-0000CB1B0000}"/>
    <cellStyle name="Input 8 2 2 5" xfId="6876" xr:uid="{00000000-0005-0000-0000-0000CC1B0000}"/>
    <cellStyle name="Input 8 2 2 6" xfId="6877" xr:uid="{00000000-0005-0000-0000-0000CD1B0000}"/>
    <cellStyle name="Input 8 2 2 7" xfId="6878" xr:uid="{00000000-0005-0000-0000-0000CE1B0000}"/>
    <cellStyle name="Input 8 2 3" xfId="6879" xr:uid="{00000000-0005-0000-0000-0000CF1B0000}"/>
    <cellStyle name="Input 8 2 3 2" xfId="6880" xr:uid="{00000000-0005-0000-0000-0000D01B0000}"/>
    <cellStyle name="Input 8 2 3 3" xfId="6881" xr:uid="{00000000-0005-0000-0000-0000D11B0000}"/>
    <cellStyle name="Input 8 2 3 4" xfId="6882" xr:uid="{00000000-0005-0000-0000-0000D21B0000}"/>
    <cellStyle name="Input 8 2 3 5" xfId="6883" xr:uid="{00000000-0005-0000-0000-0000D31B0000}"/>
    <cellStyle name="Input 8 2 3 6" xfId="6884" xr:uid="{00000000-0005-0000-0000-0000D41B0000}"/>
    <cellStyle name="Input 8 2 4" xfId="6885" xr:uid="{00000000-0005-0000-0000-0000D51B0000}"/>
    <cellStyle name="Input 8 2 4 2" xfId="6886" xr:uid="{00000000-0005-0000-0000-0000D61B0000}"/>
    <cellStyle name="Input 8 2 5" xfId="6887" xr:uid="{00000000-0005-0000-0000-0000D71B0000}"/>
    <cellStyle name="Input 8 2 6" xfId="6888" xr:uid="{00000000-0005-0000-0000-0000D81B0000}"/>
    <cellStyle name="Input 8 2 7" xfId="6889" xr:uid="{00000000-0005-0000-0000-0000D91B0000}"/>
    <cellStyle name="Input 8 2 8" xfId="6890" xr:uid="{00000000-0005-0000-0000-0000DA1B0000}"/>
    <cellStyle name="Input 8 2_Subsidy" xfId="6891" xr:uid="{00000000-0005-0000-0000-0000DB1B0000}"/>
    <cellStyle name="Input 8 3" xfId="6892" xr:uid="{00000000-0005-0000-0000-0000DC1B0000}"/>
    <cellStyle name="Input 8 3 2" xfId="6893" xr:uid="{00000000-0005-0000-0000-0000DD1B0000}"/>
    <cellStyle name="Input 8 3 2 2" xfId="6894" xr:uid="{00000000-0005-0000-0000-0000DE1B0000}"/>
    <cellStyle name="Input 8 3 2 3" xfId="6895" xr:uid="{00000000-0005-0000-0000-0000DF1B0000}"/>
    <cellStyle name="Input 8 3 2 4" xfId="6896" xr:uid="{00000000-0005-0000-0000-0000E01B0000}"/>
    <cellStyle name="Input 8 3 2 5" xfId="6897" xr:uid="{00000000-0005-0000-0000-0000E11B0000}"/>
    <cellStyle name="Input 8 3 2 6" xfId="6898" xr:uid="{00000000-0005-0000-0000-0000E21B0000}"/>
    <cellStyle name="Input 8 3 3" xfId="6899" xr:uid="{00000000-0005-0000-0000-0000E31B0000}"/>
    <cellStyle name="Input 8 3 3 2" xfId="6900" xr:uid="{00000000-0005-0000-0000-0000E41B0000}"/>
    <cellStyle name="Input 8 3 4" xfId="6901" xr:uid="{00000000-0005-0000-0000-0000E51B0000}"/>
    <cellStyle name="Input 8 3 5" xfId="6902" xr:uid="{00000000-0005-0000-0000-0000E61B0000}"/>
    <cellStyle name="Input 8 3 6" xfId="6903" xr:uid="{00000000-0005-0000-0000-0000E71B0000}"/>
    <cellStyle name="Input 8 3 7" xfId="6904" xr:uid="{00000000-0005-0000-0000-0000E81B0000}"/>
    <cellStyle name="Input 8 4" xfId="6905" xr:uid="{00000000-0005-0000-0000-0000E91B0000}"/>
    <cellStyle name="Input 8 4 2" xfId="6906" xr:uid="{00000000-0005-0000-0000-0000EA1B0000}"/>
    <cellStyle name="Input 8 4 2 2" xfId="6907" xr:uid="{00000000-0005-0000-0000-0000EB1B0000}"/>
    <cellStyle name="Input 8 4 2 3" xfId="6908" xr:uid="{00000000-0005-0000-0000-0000EC1B0000}"/>
    <cellStyle name="Input 8 4 2 4" xfId="6909" xr:uid="{00000000-0005-0000-0000-0000ED1B0000}"/>
    <cellStyle name="Input 8 4 2 5" xfId="6910" xr:uid="{00000000-0005-0000-0000-0000EE1B0000}"/>
    <cellStyle name="Input 8 4 2 6" xfId="6911" xr:uid="{00000000-0005-0000-0000-0000EF1B0000}"/>
    <cellStyle name="Input 8 4 3" xfId="6912" xr:uid="{00000000-0005-0000-0000-0000F01B0000}"/>
    <cellStyle name="Input 8 4 3 2" xfId="6913" xr:uid="{00000000-0005-0000-0000-0000F11B0000}"/>
    <cellStyle name="Input 8 4 4" xfId="6914" xr:uid="{00000000-0005-0000-0000-0000F21B0000}"/>
    <cellStyle name="Input 8 4 5" xfId="6915" xr:uid="{00000000-0005-0000-0000-0000F31B0000}"/>
    <cellStyle name="Input 8 4 6" xfId="6916" xr:uid="{00000000-0005-0000-0000-0000F41B0000}"/>
    <cellStyle name="Input 8 4 7" xfId="6917" xr:uid="{00000000-0005-0000-0000-0000F51B0000}"/>
    <cellStyle name="Input 8 5" xfId="6918" xr:uid="{00000000-0005-0000-0000-0000F61B0000}"/>
    <cellStyle name="Input 8 5 2" xfId="6919" xr:uid="{00000000-0005-0000-0000-0000F71B0000}"/>
    <cellStyle name="Input 8 5 2 2" xfId="6920" xr:uid="{00000000-0005-0000-0000-0000F81B0000}"/>
    <cellStyle name="Input 8 5 2 3" xfId="6921" xr:uid="{00000000-0005-0000-0000-0000F91B0000}"/>
    <cellStyle name="Input 8 5 2 4" xfId="6922" xr:uid="{00000000-0005-0000-0000-0000FA1B0000}"/>
    <cellStyle name="Input 8 5 2 5" xfId="6923" xr:uid="{00000000-0005-0000-0000-0000FB1B0000}"/>
    <cellStyle name="Input 8 5 2 6" xfId="6924" xr:uid="{00000000-0005-0000-0000-0000FC1B0000}"/>
    <cellStyle name="Input 8 5 3" xfId="6925" xr:uid="{00000000-0005-0000-0000-0000FD1B0000}"/>
    <cellStyle name="Input 8 5 3 2" xfId="6926" xr:uid="{00000000-0005-0000-0000-0000FE1B0000}"/>
    <cellStyle name="Input 8 5 4" xfId="6927" xr:uid="{00000000-0005-0000-0000-0000FF1B0000}"/>
    <cellStyle name="Input 8 5 5" xfId="6928" xr:uid="{00000000-0005-0000-0000-0000001C0000}"/>
    <cellStyle name="Input 8 5 6" xfId="6929" xr:uid="{00000000-0005-0000-0000-0000011C0000}"/>
    <cellStyle name="Input 8 5 7" xfId="6930" xr:uid="{00000000-0005-0000-0000-0000021C0000}"/>
    <cellStyle name="Input 8 6" xfId="6931" xr:uid="{00000000-0005-0000-0000-0000031C0000}"/>
    <cellStyle name="Input 8 6 2" xfId="6932" xr:uid="{00000000-0005-0000-0000-0000041C0000}"/>
    <cellStyle name="Input 8 6 2 2" xfId="6933" xr:uid="{00000000-0005-0000-0000-0000051C0000}"/>
    <cellStyle name="Input 8 6 2 3" xfId="6934" xr:uid="{00000000-0005-0000-0000-0000061C0000}"/>
    <cellStyle name="Input 8 6 2 4" xfId="6935" xr:uid="{00000000-0005-0000-0000-0000071C0000}"/>
    <cellStyle name="Input 8 6 2 5" xfId="6936" xr:uid="{00000000-0005-0000-0000-0000081C0000}"/>
    <cellStyle name="Input 8 6 2 6" xfId="6937" xr:uid="{00000000-0005-0000-0000-0000091C0000}"/>
    <cellStyle name="Input 8 6 3" xfId="6938" xr:uid="{00000000-0005-0000-0000-00000A1C0000}"/>
    <cellStyle name="Input 8 6 3 2" xfId="6939" xr:uid="{00000000-0005-0000-0000-00000B1C0000}"/>
    <cellStyle name="Input 8 6 4" xfId="6940" xr:uid="{00000000-0005-0000-0000-00000C1C0000}"/>
    <cellStyle name="Input 8 6 5" xfId="6941" xr:uid="{00000000-0005-0000-0000-00000D1C0000}"/>
    <cellStyle name="Input 8 6 6" xfId="6942" xr:uid="{00000000-0005-0000-0000-00000E1C0000}"/>
    <cellStyle name="Input 8 6 7" xfId="6943" xr:uid="{00000000-0005-0000-0000-00000F1C0000}"/>
    <cellStyle name="Input 8 7" xfId="6944" xr:uid="{00000000-0005-0000-0000-0000101C0000}"/>
    <cellStyle name="Input 8 7 2" xfId="6945" xr:uid="{00000000-0005-0000-0000-0000111C0000}"/>
    <cellStyle name="Input 8 7 2 2" xfId="6946" xr:uid="{00000000-0005-0000-0000-0000121C0000}"/>
    <cellStyle name="Input 8 7 2 3" xfId="6947" xr:uid="{00000000-0005-0000-0000-0000131C0000}"/>
    <cellStyle name="Input 8 7 2 4" xfId="6948" xr:uid="{00000000-0005-0000-0000-0000141C0000}"/>
    <cellStyle name="Input 8 7 2 5" xfId="6949" xr:uid="{00000000-0005-0000-0000-0000151C0000}"/>
    <cellStyle name="Input 8 7 2 6" xfId="6950" xr:uid="{00000000-0005-0000-0000-0000161C0000}"/>
    <cellStyle name="Input 8 7 3" xfId="6951" xr:uid="{00000000-0005-0000-0000-0000171C0000}"/>
    <cellStyle name="Input 8 7 3 2" xfId="6952" xr:uid="{00000000-0005-0000-0000-0000181C0000}"/>
    <cellStyle name="Input 8 7 4" xfId="6953" xr:uid="{00000000-0005-0000-0000-0000191C0000}"/>
    <cellStyle name="Input 8 7 5" xfId="6954" xr:uid="{00000000-0005-0000-0000-00001A1C0000}"/>
    <cellStyle name="Input 8 7 6" xfId="6955" xr:uid="{00000000-0005-0000-0000-00001B1C0000}"/>
    <cellStyle name="Input 8 7 7" xfId="6956" xr:uid="{00000000-0005-0000-0000-00001C1C0000}"/>
    <cellStyle name="Input 8 8" xfId="6957" xr:uid="{00000000-0005-0000-0000-00001D1C0000}"/>
    <cellStyle name="Input 8 8 2" xfId="6958" xr:uid="{00000000-0005-0000-0000-00001E1C0000}"/>
    <cellStyle name="Input 8 8 2 2" xfId="6959" xr:uid="{00000000-0005-0000-0000-00001F1C0000}"/>
    <cellStyle name="Input 8 8 2 3" xfId="6960" xr:uid="{00000000-0005-0000-0000-0000201C0000}"/>
    <cellStyle name="Input 8 8 2 4" xfId="6961" xr:uid="{00000000-0005-0000-0000-0000211C0000}"/>
    <cellStyle name="Input 8 8 2 5" xfId="6962" xr:uid="{00000000-0005-0000-0000-0000221C0000}"/>
    <cellStyle name="Input 8 8 2 6" xfId="6963" xr:uid="{00000000-0005-0000-0000-0000231C0000}"/>
    <cellStyle name="Input 8 8 3" xfId="6964" xr:uid="{00000000-0005-0000-0000-0000241C0000}"/>
    <cellStyle name="Input 8 8 3 2" xfId="6965" xr:uid="{00000000-0005-0000-0000-0000251C0000}"/>
    <cellStyle name="Input 8 8 4" xfId="6966" xr:uid="{00000000-0005-0000-0000-0000261C0000}"/>
    <cellStyle name="Input 8 8 5" xfId="6967" xr:uid="{00000000-0005-0000-0000-0000271C0000}"/>
    <cellStyle name="Input 8 8 6" xfId="6968" xr:uid="{00000000-0005-0000-0000-0000281C0000}"/>
    <cellStyle name="Input 8 8 7" xfId="6969" xr:uid="{00000000-0005-0000-0000-0000291C0000}"/>
    <cellStyle name="Input 8 9" xfId="6970" xr:uid="{00000000-0005-0000-0000-00002A1C0000}"/>
    <cellStyle name="Input 8 9 2" xfId="6971" xr:uid="{00000000-0005-0000-0000-00002B1C0000}"/>
    <cellStyle name="Input 8 9 3" xfId="6972" xr:uid="{00000000-0005-0000-0000-00002C1C0000}"/>
    <cellStyle name="Input 8 9 4" xfId="6973" xr:uid="{00000000-0005-0000-0000-00002D1C0000}"/>
    <cellStyle name="Input 8 9 5" xfId="6974" xr:uid="{00000000-0005-0000-0000-00002E1C0000}"/>
    <cellStyle name="Input 8 9 6" xfId="6975" xr:uid="{00000000-0005-0000-0000-00002F1C0000}"/>
    <cellStyle name="Input 8_Subsidy" xfId="6976" xr:uid="{00000000-0005-0000-0000-0000301C0000}"/>
    <cellStyle name="Input 9" xfId="6977" xr:uid="{00000000-0005-0000-0000-0000311C0000}"/>
    <cellStyle name="Input 9 10" xfId="6978" xr:uid="{00000000-0005-0000-0000-0000321C0000}"/>
    <cellStyle name="Input 9 10 2" xfId="6979" xr:uid="{00000000-0005-0000-0000-0000331C0000}"/>
    <cellStyle name="Input 9 11" xfId="6980" xr:uid="{00000000-0005-0000-0000-0000341C0000}"/>
    <cellStyle name="Input 9 12" xfId="6981" xr:uid="{00000000-0005-0000-0000-0000351C0000}"/>
    <cellStyle name="Input 9 13" xfId="6982" xr:uid="{00000000-0005-0000-0000-0000361C0000}"/>
    <cellStyle name="Input 9 14" xfId="6983" xr:uid="{00000000-0005-0000-0000-0000371C0000}"/>
    <cellStyle name="Input 9 2" xfId="6984" xr:uid="{00000000-0005-0000-0000-0000381C0000}"/>
    <cellStyle name="Input 9 2 2" xfId="6985" xr:uid="{00000000-0005-0000-0000-0000391C0000}"/>
    <cellStyle name="Input 9 2 2 2" xfId="6986" xr:uid="{00000000-0005-0000-0000-00003A1C0000}"/>
    <cellStyle name="Input 9 2 2 2 2" xfId="6987" xr:uid="{00000000-0005-0000-0000-00003B1C0000}"/>
    <cellStyle name="Input 9 2 2 2 3" xfId="6988" xr:uid="{00000000-0005-0000-0000-00003C1C0000}"/>
    <cellStyle name="Input 9 2 2 2 4" xfId="6989" xr:uid="{00000000-0005-0000-0000-00003D1C0000}"/>
    <cellStyle name="Input 9 2 2 2 5" xfId="6990" xr:uid="{00000000-0005-0000-0000-00003E1C0000}"/>
    <cellStyle name="Input 9 2 2 2 6" xfId="6991" xr:uid="{00000000-0005-0000-0000-00003F1C0000}"/>
    <cellStyle name="Input 9 2 2 3" xfId="6992" xr:uid="{00000000-0005-0000-0000-0000401C0000}"/>
    <cellStyle name="Input 9 2 2 3 2" xfId="6993" xr:uid="{00000000-0005-0000-0000-0000411C0000}"/>
    <cellStyle name="Input 9 2 2 4" xfId="6994" xr:uid="{00000000-0005-0000-0000-0000421C0000}"/>
    <cellStyle name="Input 9 2 2 5" xfId="6995" xr:uid="{00000000-0005-0000-0000-0000431C0000}"/>
    <cellStyle name="Input 9 2 2 6" xfId="6996" xr:uid="{00000000-0005-0000-0000-0000441C0000}"/>
    <cellStyle name="Input 9 2 2 7" xfId="6997" xr:uid="{00000000-0005-0000-0000-0000451C0000}"/>
    <cellStyle name="Input 9 2 3" xfId="6998" xr:uid="{00000000-0005-0000-0000-0000461C0000}"/>
    <cellStyle name="Input 9 2 3 2" xfId="6999" xr:uid="{00000000-0005-0000-0000-0000471C0000}"/>
    <cellStyle name="Input 9 2 3 3" xfId="7000" xr:uid="{00000000-0005-0000-0000-0000481C0000}"/>
    <cellStyle name="Input 9 2 3 4" xfId="7001" xr:uid="{00000000-0005-0000-0000-0000491C0000}"/>
    <cellStyle name="Input 9 2 3 5" xfId="7002" xr:uid="{00000000-0005-0000-0000-00004A1C0000}"/>
    <cellStyle name="Input 9 2 3 6" xfId="7003" xr:uid="{00000000-0005-0000-0000-00004B1C0000}"/>
    <cellStyle name="Input 9 2 4" xfId="7004" xr:uid="{00000000-0005-0000-0000-00004C1C0000}"/>
    <cellStyle name="Input 9 2 4 2" xfId="7005" xr:uid="{00000000-0005-0000-0000-00004D1C0000}"/>
    <cellStyle name="Input 9 2 5" xfId="7006" xr:uid="{00000000-0005-0000-0000-00004E1C0000}"/>
    <cellStyle name="Input 9 2 6" xfId="7007" xr:uid="{00000000-0005-0000-0000-00004F1C0000}"/>
    <cellStyle name="Input 9 2 7" xfId="7008" xr:uid="{00000000-0005-0000-0000-0000501C0000}"/>
    <cellStyle name="Input 9 2 8" xfId="7009" xr:uid="{00000000-0005-0000-0000-0000511C0000}"/>
    <cellStyle name="Input 9 2_Subsidy" xfId="7010" xr:uid="{00000000-0005-0000-0000-0000521C0000}"/>
    <cellStyle name="Input 9 3" xfId="7011" xr:uid="{00000000-0005-0000-0000-0000531C0000}"/>
    <cellStyle name="Input 9 3 2" xfId="7012" xr:uid="{00000000-0005-0000-0000-0000541C0000}"/>
    <cellStyle name="Input 9 3 2 2" xfId="7013" xr:uid="{00000000-0005-0000-0000-0000551C0000}"/>
    <cellStyle name="Input 9 3 2 3" xfId="7014" xr:uid="{00000000-0005-0000-0000-0000561C0000}"/>
    <cellStyle name="Input 9 3 2 4" xfId="7015" xr:uid="{00000000-0005-0000-0000-0000571C0000}"/>
    <cellStyle name="Input 9 3 2 5" xfId="7016" xr:uid="{00000000-0005-0000-0000-0000581C0000}"/>
    <cellStyle name="Input 9 3 2 6" xfId="7017" xr:uid="{00000000-0005-0000-0000-0000591C0000}"/>
    <cellStyle name="Input 9 3 3" xfId="7018" xr:uid="{00000000-0005-0000-0000-00005A1C0000}"/>
    <cellStyle name="Input 9 3 3 2" xfId="7019" xr:uid="{00000000-0005-0000-0000-00005B1C0000}"/>
    <cellStyle name="Input 9 3 4" xfId="7020" xr:uid="{00000000-0005-0000-0000-00005C1C0000}"/>
    <cellStyle name="Input 9 3 5" xfId="7021" xr:uid="{00000000-0005-0000-0000-00005D1C0000}"/>
    <cellStyle name="Input 9 3 6" xfId="7022" xr:uid="{00000000-0005-0000-0000-00005E1C0000}"/>
    <cellStyle name="Input 9 3 7" xfId="7023" xr:uid="{00000000-0005-0000-0000-00005F1C0000}"/>
    <cellStyle name="Input 9 4" xfId="7024" xr:uid="{00000000-0005-0000-0000-0000601C0000}"/>
    <cellStyle name="Input 9 4 2" xfId="7025" xr:uid="{00000000-0005-0000-0000-0000611C0000}"/>
    <cellStyle name="Input 9 4 2 2" xfId="7026" xr:uid="{00000000-0005-0000-0000-0000621C0000}"/>
    <cellStyle name="Input 9 4 2 3" xfId="7027" xr:uid="{00000000-0005-0000-0000-0000631C0000}"/>
    <cellStyle name="Input 9 4 2 4" xfId="7028" xr:uid="{00000000-0005-0000-0000-0000641C0000}"/>
    <cellStyle name="Input 9 4 2 5" xfId="7029" xr:uid="{00000000-0005-0000-0000-0000651C0000}"/>
    <cellStyle name="Input 9 4 2 6" xfId="7030" xr:uid="{00000000-0005-0000-0000-0000661C0000}"/>
    <cellStyle name="Input 9 4 3" xfId="7031" xr:uid="{00000000-0005-0000-0000-0000671C0000}"/>
    <cellStyle name="Input 9 4 3 2" xfId="7032" xr:uid="{00000000-0005-0000-0000-0000681C0000}"/>
    <cellStyle name="Input 9 4 4" xfId="7033" xr:uid="{00000000-0005-0000-0000-0000691C0000}"/>
    <cellStyle name="Input 9 4 5" xfId="7034" xr:uid="{00000000-0005-0000-0000-00006A1C0000}"/>
    <cellStyle name="Input 9 4 6" xfId="7035" xr:uid="{00000000-0005-0000-0000-00006B1C0000}"/>
    <cellStyle name="Input 9 4 7" xfId="7036" xr:uid="{00000000-0005-0000-0000-00006C1C0000}"/>
    <cellStyle name="Input 9 5" xfId="7037" xr:uid="{00000000-0005-0000-0000-00006D1C0000}"/>
    <cellStyle name="Input 9 5 2" xfId="7038" xr:uid="{00000000-0005-0000-0000-00006E1C0000}"/>
    <cellStyle name="Input 9 5 2 2" xfId="7039" xr:uid="{00000000-0005-0000-0000-00006F1C0000}"/>
    <cellStyle name="Input 9 5 2 3" xfId="7040" xr:uid="{00000000-0005-0000-0000-0000701C0000}"/>
    <cellStyle name="Input 9 5 2 4" xfId="7041" xr:uid="{00000000-0005-0000-0000-0000711C0000}"/>
    <cellStyle name="Input 9 5 2 5" xfId="7042" xr:uid="{00000000-0005-0000-0000-0000721C0000}"/>
    <cellStyle name="Input 9 5 2 6" xfId="7043" xr:uid="{00000000-0005-0000-0000-0000731C0000}"/>
    <cellStyle name="Input 9 5 3" xfId="7044" xr:uid="{00000000-0005-0000-0000-0000741C0000}"/>
    <cellStyle name="Input 9 5 3 2" xfId="7045" xr:uid="{00000000-0005-0000-0000-0000751C0000}"/>
    <cellStyle name="Input 9 5 4" xfId="7046" xr:uid="{00000000-0005-0000-0000-0000761C0000}"/>
    <cellStyle name="Input 9 5 5" xfId="7047" xr:uid="{00000000-0005-0000-0000-0000771C0000}"/>
    <cellStyle name="Input 9 5 6" xfId="7048" xr:uid="{00000000-0005-0000-0000-0000781C0000}"/>
    <cellStyle name="Input 9 5 7" xfId="7049" xr:uid="{00000000-0005-0000-0000-0000791C0000}"/>
    <cellStyle name="Input 9 6" xfId="7050" xr:uid="{00000000-0005-0000-0000-00007A1C0000}"/>
    <cellStyle name="Input 9 6 2" xfId="7051" xr:uid="{00000000-0005-0000-0000-00007B1C0000}"/>
    <cellStyle name="Input 9 6 2 2" xfId="7052" xr:uid="{00000000-0005-0000-0000-00007C1C0000}"/>
    <cellStyle name="Input 9 6 2 3" xfId="7053" xr:uid="{00000000-0005-0000-0000-00007D1C0000}"/>
    <cellStyle name="Input 9 6 2 4" xfId="7054" xr:uid="{00000000-0005-0000-0000-00007E1C0000}"/>
    <cellStyle name="Input 9 6 2 5" xfId="7055" xr:uid="{00000000-0005-0000-0000-00007F1C0000}"/>
    <cellStyle name="Input 9 6 2 6" xfId="7056" xr:uid="{00000000-0005-0000-0000-0000801C0000}"/>
    <cellStyle name="Input 9 6 3" xfId="7057" xr:uid="{00000000-0005-0000-0000-0000811C0000}"/>
    <cellStyle name="Input 9 6 3 2" xfId="7058" xr:uid="{00000000-0005-0000-0000-0000821C0000}"/>
    <cellStyle name="Input 9 6 4" xfId="7059" xr:uid="{00000000-0005-0000-0000-0000831C0000}"/>
    <cellStyle name="Input 9 6 5" xfId="7060" xr:uid="{00000000-0005-0000-0000-0000841C0000}"/>
    <cellStyle name="Input 9 6 6" xfId="7061" xr:uid="{00000000-0005-0000-0000-0000851C0000}"/>
    <cellStyle name="Input 9 6 7" xfId="7062" xr:uid="{00000000-0005-0000-0000-0000861C0000}"/>
    <cellStyle name="Input 9 7" xfId="7063" xr:uid="{00000000-0005-0000-0000-0000871C0000}"/>
    <cellStyle name="Input 9 7 2" xfId="7064" xr:uid="{00000000-0005-0000-0000-0000881C0000}"/>
    <cellStyle name="Input 9 7 2 2" xfId="7065" xr:uid="{00000000-0005-0000-0000-0000891C0000}"/>
    <cellStyle name="Input 9 7 2 3" xfId="7066" xr:uid="{00000000-0005-0000-0000-00008A1C0000}"/>
    <cellStyle name="Input 9 7 2 4" xfId="7067" xr:uid="{00000000-0005-0000-0000-00008B1C0000}"/>
    <cellStyle name="Input 9 7 2 5" xfId="7068" xr:uid="{00000000-0005-0000-0000-00008C1C0000}"/>
    <cellStyle name="Input 9 7 2 6" xfId="7069" xr:uid="{00000000-0005-0000-0000-00008D1C0000}"/>
    <cellStyle name="Input 9 7 3" xfId="7070" xr:uid="{00000000-0005-0000-0000-00008E1C0000}"/>
    <cellStyle name="Input 9 7 3 2" xfId="7071" xr:uid="{00000000-0005-0000-0000-00008F1C0000}"/>
    <cellStyle name="Input 9 7 4" xfId="7072" xr:uid="{00000000-0005-0000-0000-0000901C0000}"/>
    <cellStyle name="Input 9 7 5" xfId="7073" xr:uid="{00000000-0005-0000-0000-0000911C0000}"/>
    <cellStyle name="Input 9 7 6" xfId="7074" xr:uid="{00000000-0005-0000-0000-0000921C0000}"/>
    <cellStyle name="Input 9 7 7" xfId="7075" xr:uid="{00000000-0005-0000-0000-0000931C0000}"/>
    <cellStyle name="Input 9 8" xfId="7076" xr:uid="{00000000-0005-0000-0000-0000941C0000}"/>
    <cellStyle name="Input 9 8 2" xfId="7077" xr:uid="{00000000-0005-0000-0000-0000951C0000}"/>
    <cellStyle name="Input 9 8 2 2" xfId="7078" xr:uid="{00000000-0005-0000-0000-0000961C0000}"/>
    <cellStyle name="Input 9 8 2 3" xfId="7079" xr:uid="{00000000-0005-0000-0000-0000971C0000}"/>
    <cellStyle name="Input 9 8 2 4" xfId="7080" xr:uid="{00000000-0005-0000-0000-0000981C0000}"/>
    <cellStyle name="Input 9 8 2 5" xfId="7081" xr:uid="{00000000-0005-0000-0000-0000991C0000}"/>
    <cellStyle name="Input 9 8 2 6" xfId="7082" xr:uid="{00000000-0005-0000-0000-00009A1C0000}"/>
    <cellStyle name="Input 9 8 3" xfId="7083" xr:uid="{00000000-0005-0000-0000-00009B1C0000}"/>
    <cellStyle name="Input 9 8 3 2" xfId="7084" xr:uid="{00000000-0005-0000-0000-00009C1C0000}"/>
    <cellStyle name="Input 9 8 4" xfId="7085" xr:uid="{00000000-0005-0000-0000-00009D1C0000}"/>
    <cellStyle name="Input 9 8 5" xfId="7086" xr:uid="{00000000-0005-0000-0000-00009E1C0000}"/>
    <cellStyle name="Input 9 8 6" xfId="7087" xr:uid="{00000000-0005-0000-0000-00009F1C0000}"/>
    <cellStyle name="Input 9 8 7" xfId="7088" xr:uid="{00000000-0005-0000-0000-0000A01C0000}"/>
    <cellStyle name="Input 9 9" xfId="7089" xr:uid="{00000000-0005-0000-0000-0000A11C0000}"/>
    <cellStyle name="Input 9 9 2" xfId="7090" xr:uid="{00000000-0005-0000-0000-0000A21C0000}"/>
    <cellStyle name="Input 9 9 3" xfId="7091" xr:uid="{00000000-0005-0000-0000-0000A31C0000}"/>
    <cellStyle name="Input 9 9 4" xfId="7092" xr:uid="{00000000-0005-0000-0000-0000A41C0000}"/>
    <cellStyle name="Input 9 9 5" xfId="7093" xr:uid="{00000000-0005-0000-0000-0000A51C0000}"/>
    <cellStyle name="Input 9 9 6" xfId="7094" xr:uid="{00000000-0005-0000-0000-0000A61C0000}"/>
    <cellStyle name="Input 9_Subsidy" xfId="7095" xr:uid="{00000000-0005-0000-0000-0000A71C0000}"/>
    <cellStyle name="InputCells" xfId="7096" xr:uid="{00000000-0005-0000-0000-0000A81C0000}"/>
    <cellStyle name="InputNumber" xfId="7097" xr:uid="{00000000-0005-0000-0000-0000A91C0000}"/>
    <cellStyle name="InputPercentage" xfId="7098" xr:uid="{00000000-0005-0000-0000-0000AA1C0000}"/>
    <cellStyle name="InputText" xfId="7099" xr:uid="{00000000-0005-0000-0000-0000AB1C0000}"/>
    <cellStyle name="InputText 2" xfId="7100" xr:uid="{00000000-0005-0000-0000-0000AC1C0000}"/>
    <cellStyle name="InputText 3" xfId="7101" xr:uid="{00000000-0005-0000-0000-0000AD1C0000}"/>
    <cellStyle name="InputText 3 2" xfId="7102" xr:uid="{00000000-0005-0000-0000-0000AE1C0000}"/>
    <cellStyle name="InputText 3 3" xfId="7103" xr:uid="{00000000-0005-0000-0000-0000AF1C0000}"/>
    <cellStyle name="InputText 3 3 2" xfId="7104" xr:uid="{00000000-0005-0000-0000-0000B01C0000}"/>
    <cellStyle name="InputText 4" xfId="7105" xr:uid="{00000000-0005-0000-0000-0000B11C0000}"/>
    <cellStyle name="InputText 4 2" xfId="7106" xr:uid="{00000000-0005-0000-0000-0000B21C0000}"/>
    <cellStyle name="InputText_Gas Flow Dynamics" xfId="7107" xr:uid="{00000000-0005-0000-0000-0000B31C0000}"/>
    <cellStyle name="InputValue" xfId="7108" xr:uid="{00000000-0005-0000-0000-0000B41C0000}"/>
    <cellStyle name="InputValue 2" xfId="7109" xr:uid="{00000000-0005-0000-0000-0000B51C0000}"/>
    <cellStyle name="InputValue_Banding" xfId="7110" xr:uid="{00000000-0005-0000-0000-0000B61C0000}"/>
    <cellStyle name="IntermediateCalc_RP" xfId="7111" xr:uid="{00000000-0005-0000-0000-0000B71C0000}"/>
    <cellStyle name="Italic" xfId="7112" xr:uid="{00000000-0005-0000-0000-0000B81C0000}"/>
    <cellStyle name="Italic 2" xfId="7113" xr:uid="{00000000-0005-0000-0000-0000B91C0000}"/>
    <cellStyle name="Italic 2 2" xfId="7114" xr:uid="{00000000-0005-0000-0000-0000BA1C0000}"/>
    <cellStyle name="LABEL Normal" xfId="7115" xr:uid="{00000000-0005-0000-0000-0000BB1C0000}"/>
    <cellStyle name="Label_RP" xfId="7116" xr:uid="{00000000-0005-0000-0000-0000BC1C0000}"/>
    <cellStyle name="LabelIntersect" xfId="8203" xr:uid="{818D2597-70CA-4815-99A9-0D8BBC3C114C}"/>
    <cellStyle name="LabelLeft" xfId="8204" xr:uid="{A4903119-3D9C-4DE7-8AC3-D3CF76963E63}"/>
    <cellStyle name="LabelTop" xfId="8205" xr:uid="{42214E47-4EAE-452C-905B-79DB1FF60651}"/>
    <cellStyle name="Linked Cell 2" xfId="7117" xr:uid="{00000000-0005-0000-0000-0000BD1C0000}"/>
    <cellStyle name="Linked Cell 2 2" xfId="7118" xr:uid="{00000000-0005-0000-0000-0000BE1C0000}"/>
    <cellStyle name="Linked Cell 2 3" xfId="7119" xr:uid="{00000000-0005-0000-0000-0000BF1C0000}"/>
    <cellStyle name="Linked Cell 3" xfId="7120" xr:uid="{00000000-0005-0000-0000-0000C01C0000}"/>
    <cellStyle name="Linked Cell 4" xfId="7121" xr:uid="{00000000-0005-0000-0000-0000C11C0000}"/>
    <cellStyle name="Linked data" xfId="7122" xr:uid="{00000000-0005-0000-0000-0000C21C0000}"/>
    <cellStyle name="Linked data 2" xfId="7123" xr:uid="{00000000-0005-0000-0000-0000C31C0000}"/>
    <cellStyle name="Linked data 3" xfId="7124" xr:uid="{00000000-0005-0000-0000-0000C41C0000}"/>
    <cellStyle name="LinkedCell_RP" xfId="7125" xr:uid="{00000000-0005-0000-0000-0000C51C0000}"/>
    <cellStyle name="LinkedCellLbl_RP" xfId="7126" xr:uid="{00000000-0005-0000-0000-0000C61C0000}"/>
    <cellStyle name="LinkedData" xfId="7127" xr:uid="{00000000-0005-0000-0000-0000C71C0000}"/>
    <cellStyle name="Mdollar" xfId="7128" xr:uid="{00000000-0005-0000-0000-0000C81C0000}"/>
    <cellStyle name="Mdollar 2" xfId="7129" xr:uid="{00000000-0005-0000-0000-0000C91C0000}"/>
    <cellStyle name="Mdollar 2 2" xfId="7130" xr:uid="{00000000-0005-0000-0000-0000CA1C0000}"/>
    <cellStyle name="Meta" xfId="7131" xr:uid="{00000000-0005-0000-0000-0000CB1C0000}"/>
    <cellStyle name="Meta 2" xfId="7132" xr:uid="{00000000-0005-0000-0000-0000CC1C0000}"/>
    <cellStyle name="Meta 2 2" xfId="7133" xr:uid="{00000000-0005-0000-0000-0000CD1C0000}"/>
    <cellStyle name="Meta 2 2 2" xfId="7134" xr:uid="{00000000-0005-0000-0000-0000CE1C0000}"/>
    <cellStyle name="Meta 2 3" xfId="7135" xr:uid="{00000000-0005-0000-0000-0000CF1C0000}"/>
    <cellStyle name="Meta 3" xfId="7136" xr:uid="{00000000-0005-0000-0000-0000D01C0000}"/>
    <cellStyle name="Meta 3 2" xfId="7137" xr:uid="{00000000-0005-0000-0000-0000D11C0000}"/>
    <cellStyle name="Meta 4" xfId="7138" xr:uid="{00000000-0005-0000-0000-0000D21C0000}"/>
    <cellStyle name="Meta 4 2" xfId="7139" xr:uid="{00000000-0005-0000-0000-0000D31C0000}"/>
    <cellStyle name="Meta 5" xfId="7140" xr:uid="{00000000-0005-0000-0000-0000D41C0000}"/>
    <cellStyle name="Meta 6" xfId="7141" xr:uid="{00000000-0005-0000-0000-0000D51C0000}"/>
    <cellStyle name="Meta 7" xfId="7142" xr:uid="{00000000-0005-0000-0000-0000D61C0000}"/>
    <cellStyle name="Meta_1" xfId="7143" xr:uid="{00000000-0005-0000-0000-0000D71C0000}"/>
    <cellStyle name="Mik" xfId="8206" xr:uid="{D9256190-C831-4802-A2E4-7B60E1CE637F}"/>
    <cellStyle name="Mik 2" xfId="8207" xr:uid="{0B3EB177-5000-40B9-8487-9F2BCB4629BE}"/>
    <cellStyle name="Mik_For fiscal tables" xfId="8208" xr:uid="{F0BF4BCF-110A-4817-BD6F-A861C1DCDCCA}"/>
    <cellStyle name="Millares [0]_ANEXOA1-1" xfId="7144" xr:uid="{00000000-0005-0000-0000-0000D81C0000}"/>
    <cellStyle name="Millares_ANEXOA1-1" xfId="7145" xr:uid="{00000000-0005-0000-0000-0000D91C0000}"/>
    <cellStyle name="Moneda [0]_ANEXOA1-1" xfId="7146" xr:uid="{00000000-0005-0000-0000-0000DA1C0000}"/>
    <cellStyle name="Moneda_ANEXOA1-1" xfId="7147" xr:uid="{00000000-0005-0000-0000-0000DB1C0000}"/>
    <cellStyle name="MonthYears" xfId="7148" xr:uid="{00000000-0005-0000-0000-0000DC1C0000}"/>
    <cellStyle name="N" xfId="8209" xr:uid="{617A78B0-0439-4FCC-BFDA-C8831E2AB116}"/>
    <cellStyle name="N 2" xfId="8210" xr:uid="{0A9329C1-E75E-4DD8-8C8C-EC291BCA4505}"/>
    <cellStyle name="NERA_Header0" xfId="7149" xr:uid="{00000000-0005-0000-0000-0000DD1C0000}"/>
    <cellStyle name="Neutral 2" xfId="7150" xr:uid="{00000000-0005-0000-0000-0000DE1C0000}"/>
    <cellStyle name="Neutral 2 2" xfId="7151" xr:uid="{00000000-0005-0000-0000-0000DF1C0000}"/>
    <cellStyle name="Neutral 2 3" xfId="7152" xr:uid="{00000000-0005-0000-0000-0000E01C0000}"/>
    <cellStyle name="Neutral 3" xfId="7153" xr:uid="{00000000-0005-0000-0000-0000E11C0000}"/>
    <cellStyle name="Neutral 4" xfId="7154" xr:uid="{00000000-0005-0000-0000-0000E21C0000}"/>
    <cellStyle name="No highlight" xfId="7155" xr:uid="{00000000-0005-0000-0000-0000E31C0000}"/>
    <cellStyle name="No highlight 2" xfId="7156" xr:uid="{00000000-0005-0000-0000-0000E41C0000}"/>
    <cellStyle name="No highlight 3" xfId="7157" xr:uid="{00000000-0005-0000-0000-0000E51C0000}"/>
    <cellStyle name="Normal" xfId="0" builtinId="0"/>
    <cellStyle name="Normal - Style1" xfId="7158" xr:uid="{00000000-0005-0000-0000-0000E71C0000}"/>
    <cellStyle name="Normal - Style1 2" xfId="8211" xr:uid="{7A7775EC-1014-4EFC-907A-977667FA57E5}"/>
    <cellStyle name="Normal - Style2" xfId="8212" xr:uid="{6B265F56-0367-406A-BB1C-C72A92201DB0}"/>
    <cellStyle name="Normal - Style3" xfId="8213" xr:uid="{06D193D7-251B-462B-875C-82E471885178}"/>
    <cellStyle name="Normal - Style4" xfId="8214" xr:uid="{0E94270B-1CD2-40BA-BCB7-DA920B990492}"/>
    <cellStyle name="Normal - Style5" xfId="8215" xr:uid="{B9903467-8847-478B-B125-4DE388BCD664}"/>
    <cellStyle name="Normal [0]" xfId="7159" xr:uid="{00000000-0005-0000-0000-0000E81C0000}"/>
    <cellStyle name="Normal [2]" xfId="7160" xr:uid="{00000000-0005-0000-0000-0000E91C0000}"/>
    <cellStyle name="Normal 10" xfId="7161" xr:uid="{00000000-0005-0000-0000-0000EA1C0000}"/>
    <cellStyle name="Normal 10 2" xfId="6" xr:uid="{00000000-0005-0000-0000-0000EB1C0000}"/>
    <cellStyle name="Normal 10 2 2" xfId="7162" xr:uid="{00000000-0005-0000-0000-0000EC1C0000}"/>
    <cellStyle name="Normal 10 2 4" xfId="8149" xr:uid="{00000000-0005-0000-0000-0000ED1C0000}"/>
    <cellStyle name="Normal 10 2 4 2" xfId="8403" xr:uid="{9D2421B5-B0B4-4B86-ADBC-DBDD3EDF37FB}"/>
    <cellStyle name="Normal 10 3" xfId="7163" xr:uid="{00000000-0005-0000-0000-0000EE1C0000}"/>
    <cellStyle name="Normal 10 4" xfId="8397" xr:uid="{E8AB5CEB-3DCE-4814-BCBA-0A646B34A38E}"/>
    <cellStyle name="Normal 10 5" xfId="8216" xr:uid="{8CBA43F3-4EAE-4D7E-94CE-ACC11C532C24}"/>
    <cellStyle name="Normal 10_Pan_Europe_Datafile_2012_H2" xfId="7164" xr:uid="{00000000-0005-0000-0000-0000EF1C0000}"/>
    <cellStyle name="Normal 105" xfId="8401" xr:uid="{6D67333C-B829-47DA-8EEC-A7E462DF04F3}"/>
    <cellStyle name="Normal 11" xfId="7165" xr:uid="{00000000-0005-0000-0000-0000F01C0000}"/>
    <cellStyle name="Normal 11 2" xfId="7166" xr:uid="{00000000-0005-0000-0000-0000F11C0000}"/>
    <cellStyle name="Normal 11 3" xfId="8217" xr:uid="{7419F75C-9057-4B88-87AE-87C83A70555D}"/>
    <cellStyle name="Normal 11_Pan_Europe_Datafile_2012_H2" xfId="7167" xr:uid="{00000000-0005-0000-0000-0000F21C0000}"/>
    <cellStyle name="Normal 12" xfId="7168" xr:uid="{00000000-0005-0000-0000-0000F31C0000}"/>
    <cellStyle name="Normal 12 2" xfId="8218" xr:uid="{C0C76613-64CD-472F-AA55-329C2760C109}"/>
    <cellStyle name="Normal 13" xfId="7169" xr:uid="{00000000-0005-0000-0000-0000F41C0000}"/>
    <cellStyle name="Normal 13 2" xfId="8219" xr:uid="{B4955FB9-E65F-4C78-ABE7-A15D63681AFB}"/>
    <cellStyle name="Normal 14" xfId="7170" xr:uid="{00000000-0005-0000-0000-0000F51C0000}"/>
    <cellStyle name="Normal 14 2" xfId="8220" xr:uid="{CD04E467-ACCA-41DE-98BD-7E65200F1531}"/>
    <cellStyle name="Normal 15" xfId="7171" xr:uid="{00000000-0005-0000-0000-0000F61C0000}"/>
    <cellStyle name="Normal 15 2" xfId="8221" xr:uid="{6ADE00B9-B33E-4080-9A96-FA7115E13E33}"/>
    <cellStyle name="Normal 16" xfId="7172" xr:uid="{00000000-0005-0000-0000-0000F71C0000}"/>
    <cellStyle name="Normal 16 2" xfId="8222" xr:uid="{0C9A6B9A-4723-4E77-9B27-C40B249ABF35}"/>
    <cellStyle name="Normal 17" xfId="7173" xr:uid="{00000000-0005-0000-0000-0000F81C0000}"/>
    <cellStyle name="Normal 17 2" xfId="8223" xr:uid="{345B26B3-24A7-4F2F-B7B1-0F7BC4284693}"/>
    <cellStyle name="Normal 18" xfId="7174" xr:uid="{00000000-0005-0000-0000-0000F91C0000}"/>
    <cellStyle name="Normal 18 2" xfId="8224" xr:uid="{0E09F2E5-FC28-465B-BCF9-B25348F3BFD2}"/>
    <cellStyle name="Normal 19" xfId="7175" xr:uid="{00000000-0005-0000-0000-0000FA1C0000}"/>
    <cellStyle name="Normal 19 2" xfId="8225" xr:uid="{58D6FFEA-1D5E-45CD-A655-C33F3D98DE24}"/>
    <cellStyle name="Normal 2" xfId="9" xr:uid="{00000000-0005-0000-0000-0000FB1C0000}"/>
    <cellStyle name="Normal 2 2" xfId="7176" xr:uid="{00000000-0005-0000-0000-0000FC1C0000}"/>
    <cellStyle name="Normal 2 2 2" xfId="7177" xr:uid="{00000000-0005-0000-0000-0000FD1C0000}"/>
    <cellStyle name="Normal 2 2 2 12" xfId="5" xr:uid="{00000000-0005-0000-0000-0000FE1C0000}"/>
    <cellStyle name="Normal 2 2 2 2" xfId="7178" xr:uid="{00000000-0005-0000-0000-0000FF1C0000}"/>
    <cellStyle name="Normal 2 2 3" xfId="7179" xr:uid="{00000000-0005-0000-0000-0000001D0000}"/>
    <cellStyle name="Normal 2 2 4" xfId="7180" xr:uid="{00000000-0005-0000-0000-0000011D0000}"/>
    <cellStyle name="Normal 2 2 5" xfId="8226" xr:uid="{6B870BA3-0F38-43DE-8ED3-7D89BADEDDB3}"/>
    <cellStyle name="Normal 2 3" xfId="7181" xr:uid="{00000000-0005-0000-0000-0000021D0000}"/>
    <cellStyle name="Normal 2 3 2" xfId="7182" xr:uid="{00000000-0005-0000-0000-0000031D0000}"/>
    <cellStyle name="Normal 2 3 3" xfId="7183" xr:uid="{00000000-0005-0000-0000-0000041D0000}"/>
    <cellStyle name="Normal 2 3 4" xfId="7184" xr:uid="{00000000-0005-0000-0000-0000051D0000}"/>
    <cellStyle name="Normal 2 4" xfId="7185" xr:uid="{00000000-0005-0000-0000-0000061D0000}"/>
    <cellStyle name="Normal 2 5" xfId="7186" xr:uid="{00000000-0005-0000-0000-0000071D0000}"/>
    <cellStyle name="Normal 2 5 2" xfId="7187" xr:uid="{00000000-0005-0000-0000-0000081D0000}"/>
    <cellStyle name="Normal 2 5 3" xfId="7188" xr:uid="{00000000-0005-0000-0000-0000091D0000}"/>
    <cellStyle name="Normal 2 6" xfId="7189" xr:uid="{00000000-0005-0000-0000-00000A1D0000}"/>
    <cellStyle name="Normal 2 7" xfId="7190" xr:uid="{00000000-0005-0000-0000-00000B1D0000}"/>
    <cellStyle name="Normal 2 8" xfId="7894" xr:uid="{00000000-0005-0000-0000-00000C1D0000}"/>
    <cellStyle name="Normal 2_20" xfId="7191" xr:uid="{00000000-0005-0000-0000-00000D1D0000}"/>
    <cellStyle name="Normal 20" xfId="7192" xr:uid="{00000000-0005-0000-0000-00000E1D0000}"/>
    <cellStyle name="Normal 20 2" xfId="7193" xr:uid="{00000000-0005-0000-0000-00000F1D0000}"/>
    <cellStyle name="Normal 20 3" xfId="8227" xr:uid="{14282B63-F509-4A93-8EC5-012D52F0EABA}"/>
    <cellStyle name="Normal 21" xfId="7194" xr:uid="{00000000-0005-0000-0000-0000101D0000}"/>
    <cellStyle name="Normal 21 2" xfId="7195" xr:uid="{00000000-0005-0000-0000-0000111D0000}"/>
    <cellStyle name="Normal 21_Copy of Fiscal Tables" xfId="8228" xr:uid="{DFEAABF8-CDED-4DC5-8A33-09B3672913F9}"/>
    <cellStyle name="Normal 22" xfId="7196" xr:uid="{00000000-0005-0000-0000-0000121D0000}"/>
    <cellStyle name="Normal 22 2" xfId="7197" xr:uid="{00000000-0005-0000-0000-0000131D0000}"/>
    <cellStyle name="Normal 22 2 2" xfId="7198" xr:uid="{00000000-0005-0000-0000-0000141D0000}"/>
    <cellStyle name="Normal 22_Copy of Fiscal Tables" xfId="8229" xr:uid="{82B8D0C3-F7B8-43DD-874E-F2C401C76461}"/>
    <cellStyle name="Normal 23" xfId="7199" xr:uid="{00000000-0005-0000-0000-0000151D0000}"/>
    <cellStyle name="Normal 23 2" xfId="7200" xr:uid="{00000000-0005-0000-0000-0000161D0000}"/>
    <cellStyle name="Normal 24" xfId="7201" xr:uid="{00000000-0005-0000-0000-0000171D0000}"/>
    <cellStyle name="Normal 24 2" xfId="7202" xr:uid="{00000000-0005-0000-0000-0000181D0000}"/>
    <cellStyle name="Normal 24 2 2" xfId="8231" xr:uid="{160261E8-E3ED-47ED-B84E-03ADC9D3FDC4}"/>
    <cellStyle name="Normal 24 3" xfId="8230" xr:uid="{42F58DB0-5AD5-485A-B221-DF10C67477E3}"/>
    <cellStyle name="Normal 25" xfId="7203" xr:uid="{00000000-0005-0000-0000-0000191D0000}"/>
    <cellStyle name="Normal 25 2" xfId="7204" xr:uid="{00000000-0005-0000-0000-00001A1D0000}"/>
    <cellStyle name="Normal 25 2 2" xfId="7205" xr:uid="{00000000-0005-0000-0000-00001B1D0000}"/>
    <cellStyle name="Normal 25 2 3" xfId="8233" xr:uid="{817D38C9-BA9D-4D5F-9B22-BE35AC54FAAF}"/>
    <cellStyle name="Normal 25 3" xfId="8232" xr:uid="{59FFFAF2-CD13-4551-8576-35DBD7072D37}"/>
    <cellStyle name="Normal 26" xfId="7206" xr:uid="{00000000-0005-0000-0000-00001C1D0000}"/>
    <cellStyle name="Normal 26 2" xfId="7207" xr:uid="{00000000-0005-0000-0000-00001D1D0000}"/>
    <cellStyle name="Normal 26 2 2" xfId="7208" xr:uid="{00000000-0005-0000-0000-00001E1D0000}"/>
    <cellStyle name="Normal 26 2 3" xfId="8235" xr:uid="{023AC2C2-C3D3-4BDF-B378-51550EA4ACBA}"/>
    <cellStyle name="Normal 26 3" xfId="8234" xr:uid="{64DC0DE4-65C0-447B-A537-90038E8FB003}"/>
    <cellStyle name="Normal 27" xfId="7209" xr:uid="{00000000-0005-0000-0000-00001F1D0000}"/>
    <cellStyle name="Normal 27 2" xfId="7210" xr:uid="{00000000-0005-0000-0000-0000201D0000}"/>
    <cellStyle name="Normal 27 2 2" xfId="7211" xr:uid="{00000000-0005-0000-0000-0000211D0000}"/>
    <cellStyle name="Normal 27 2 3" xfId="8237" xr:uid="{A0AE2709-7015-4555-A496-EDBCF964E067}"/>
    <cellStyle name="Normal 27 3" xfId="8236" xr:uid="{68E3FBE4-6ACC-4B51-A359-306E3EB722B8}"/>
    <cellStyle name="Normal 28" xfId="7212" xr:uid="{00000000-0005-0000-0000-0000221D0000}"/>
    <cellStyle name="Normal 28 2" xfId="7213" xr:uid="{00000000-0005-0000-0000-0000231D0000}"/>
    <cellStyle name="Normal 28 2 2" xfId="8239" xr:uid="{AECC5FFA-C519-442F-9181-CBABB63A9149}"/>
    <cellStyle name="Normal 28 3" xfId="8238" xr:uid="{D0EF3ED5-EA89-4959-80A3-AEC670EBF87A}"/>
    <cellStyle name="Normal 29" xfId="7214" xr:uid="{00000000-0005-0000-0000-0000241D0000}"/>
    <cellStyle name="Normal 29 2" xfId="7215" xr:uid="{00000000-0005-0000-0000-0000251D0000}"/>
    <cellStyle name="Normal 29 2 2" xfId="8241" xr:uid="{4CF92C22-F715-465E-9A5F-E8DF46068D8A}"/>
    <cellStyle name="Normal 29 3" xfId="8240" xr:uid="{819FB1A4-B17E-4CAA-9A63-7E3BD92EEFEB}"/>
    <cellStyle name="Normal 3" xfId="14" xr:uid="{00000000-0005-0000-0000-0000261D0000}"/>
    <cellStyle name="Normal 3 10" xfId="7895" xr:uid="{00000000-0005-0000-0000-0000271D0000}"/>
    <cellStyle name="Normal 3 11" xfId="8242" xr:uid="{22D09E57-0B8A-4ACB-9637-BDD6C70831EE}"/>
    <cellStyle name="Normal 3 2" xfId="7216" xr:uid="{00000000-0005-0000-0000-0000281D0000}"/>
    <cellStyle name="Normal 3 2 2" xfId="7217" xr:uid="{00000000-0005-0000-0000-0000291D0000}"/>
    <cellStyle name="Normal 3 2 3" xfId="8243" xr:uid="{0188E4A1-EA58-41CB-8A07-013808DC0B18}"/>
    <cellStyle name="Normal 3 2 4" xfId="8416" xr:uid="{92EA6BF2-A2E4-45AF-8695-358D2127CD0B}"/>
    <cellStyle name="Normal 3 3" xfId="7218" xr:uid="{00000000-0005-0000-0000-00002A1D0000}"/>
    <cellStyle name="Normal 3 3 2" xfId="7219" xr:uid="{00000000-0005-0000-0000-00002B1D0000}"/>
    <cellStyle name="Normal 3 4" xfId="7220" xr:uid="{00000000-0005-0000-0000-00002C1D0000}"/>
    <cellStyle name="Normal 3 4 2" xfId="7221" xr:uid="{00000000-0005-0000-0000-00002D1D0000}"/>
    <cellStyle name="Normal 3 5" xfId="7222" xr:uid="{00000000-0005-0000-0000-00002E1D0000}"/>
    <cellStyle name="Normal 3 6" xfId="7223" xr:uid="{00000000-0005-0000-0000-00002F1D0000}"/>
    <cellStyle name="Normal 3 6 2" xfId="7224" xr:uid="{00000000-0005-0000-0000-0000301D0000}"/>
    <cellStyle name="Normal 3 7" xfId="7225" xr:uid="{00000000-0005-0000-0000-0000311D0000}"/>
    <cellStyle name="Normal 3 8" xfId="7226" xr:uid="{00000000-0005-0000-0000-0000321D0000}"/>
    <cellStyle name="Normal 3 9" xfId="7227" xr:uid="{00000000-0005-0000-0000-0000331D0000}"/>
    <cellStyle name="Normal 3_asset sales" xfId="8244" xr:uid="{5AD5D0DE-FB3B-47AF-8B47-3085D55B3FF4}"/>
    <cellStyle name="Normal 30" xfId="7228" xr:uid="{00000000-0005-0000-0000-0000351D0000}"/>
    <cellStyle name="Normal 30 2" xfId="7229" xr:uid="{00000000-0005-0000-0000-0000361D0000}"/>
    <cellStyle name="Normal 30 2 2" xfId="8246" xr:uid="{6E4455B5-FBAC-42EC-B1FC-2FA8CCD76F3C}"/>
    <cellStyle name="Normal 30 3" xfId="8245" xr:uid="{99638AD7-5ADD-4472-8532-C764ADFA2DED}"/>
    <cellStyle name="Normal 31" xfId="7230" xr:uid="{00000000-0005-0000-0000-0000371D0000}"/>
    <cellStyle name="Normal 31 2" xfId="7231" xr:uid="{00000000-0005-0000-0000-0000381D0000}"/>
    <cellStyle name="Normal 31 2 2" xfId="8248" xr:uid="{BB620542-44E9-40E8-A49E-5C495CA728CA}"/>
    <cellStyle name="Normal 31 3" xfId="8247" xr:uid="{945F8150-D7BC-459F-A3AF-42E943EDCB97}"/>
    <cellStyle name="Normal 32" xfId="7232" xr:uid="{00000000-0005-0000-0000-0000391D0000}"/>
    <cellStyle name="Normal 32 2" xfId="8250" xr:uid="{2B2024A0-8900-474B-8CE1-C2405C4F7F27}"/>
    <cellStyle name="Normal 32 3" xfId="8249" xr:uid="{C1DC7082-89F6-429C-9B8A-9636D3CE82C4}"/>
    <cellStyle name="Normal 33" xfId="7233" xr:uid="{00000000-0005-0000-0000-00003A1D0000}"/>
    <cellStyle name="Normal 33 2" xfId="8252" xr:uid="{22B1ED9A-FFE0-406F-8E2F-629B755F3BFB}"/>
    <cellStyle name="Normal 33 3" xfId="8251" xr:uid="{CAFF6506-321F-4755-BE42-86DBE32E3993}"/>
    <cellStyle name="Normal 34" xfId="7234" xr:uid="{00000000-0005-0000-0000-00003B1D0000}"/>
    <cellStyle name="Normal 34 2" xfId="8254" xr:uid="{F4467384-36B7-4981-9036-E0A5D879E6CA}"/>
    <cellStyle name="Normal 34 3" xfId="8253" xr:uid="{F0685C36-9B98-498B-914A-09863BF5B4EB}"/>
    <cellStyle name="Normal 35" xfId="7235" xr:uid="{00000000-0005-0000-0000-00003C1D0000}"/>
    <cellStyle name="Normal 35 2" xfId="8256" xr:uid="{4F1F8A10-F3E2-4A6D-B178-EA286E3328CC}"/>
    <cellStyle name="Normal 35 3" xfId="8255" xr:uid="{A39141E4-87E4-4914-B118-0E813003740C}"/>
    <cellStyle name="Normal 36" xfId="7236" xr:uid="{00000000-0005-0000-0000-00003D1D0000}"/>
    <cellStyle name="Normal 36 2" xfId="8257" xr:uid="{53A1AF81-E21A-4529-B4CC-3074DCD1C664}"/>
    <cellStyle name="Normal 37" xfId="7237" xr:uid="{00000000-0005-0000-0000-00003E1D0000}"/>
    <cellStyle name="Normal 37 2" xfId="8258" xr:uid="{48D64B15-6F75-48D8-8D8C-61516C8B2549}"/>
    <cellStyle name="Normal 38" xfId="7238" xr:uid="{00000000-0005-0000-0000-00003F1D0000}"/>
    <cellStyle name="Normal 38 2" xfId="7239" xr:uid="{00000000-0005-0000-0000-0000401D0000}"/>
    <cellStyle name="Normal 38 3" xfId="8259" xr:uid="{00FFB207-2C6A-4262-9463-7DF10CA4B84B}"/>
    <cellStyle name="Normal 39" xfId="7240" xr:uid="{00000000-0005-0000-0000-0000411D0000}"/>
    <cellStyle name="Normal 39 2" xfId="7241" xr:uid="{00000000-0005-0000-0000-0000421D0000}"/>
    <cellStyle name="Normal 39 3" xfId="8260" xr:uid="{98EE9495-AF58-4960-9ED5-7E5FBB137871}"/>
    <cellStyle name="Normal 4" xfId="7242" xr:uid="{00000000-0005-0000-0000-0000431D0000}"/>
    <cellStyle name="Normal 4 2" xfId="7243" xr:uid="{00000000-0005-0000-0000-0000441D0000}"/>
    <cellStyle name="Normal 4 2 2" xfId="7244" xr:uid="{00000000-0005-0000-0000-0000451D0000}"/>
    <cellStyle name="Normal 4 3" xfId="7245" xr:uid="{00000000-0005-0000-0000-0000461D0000}"/>
    <cellStyle name="Normal 4 3 2" xfId="7246" xr:uid="{00000000-0005-0000-0000-0000471D0000}"/>
    <cellStyle name="Normal 4 4" xfId="7247" xr:uid="{00000000-0005-0000-0000-0000481D0000}"/>
    <cellStyle name="Normal 4 5" xfId="7248" xr:uid="{00000000-0005-0000-0000-0000491D0000}"/>
    <cellStyle name="Normal 4 6" xfId="7249" xr:uid="{00000000-0005-0000-0000-00004A1D0000}"/>
    <cellStyle name="Normal 4 7" xfId="7906" xr:uid="{00000000-0005-0000-0000-00004B1D0000}"/>
    <cellStyle name="Normal 4_Pan_Europe_Datafile_2012_H2" xfId="7250" xr:uid="{00000000-0005-0000-0000-00004C1D0000}"/>
    <cellStyle name="Normal 40" xfId="7251" xr:uid="{00000000-0005-0000-0000-00004D1D0000}"/>
    <cellStyle name="Normal 40 2" xfId="8261" xr:uid="{160A117E-9D85-4752-90B4-509197A8B4B1}"/>
    <cellStyle name="Normal 41" xfId="7252" xr:uid="{00000000-0005-0000-0000-00004E1D0000}"/>
    <cellStyle name="Normal 41 2" xfId="8262" xr:uid="{8881CC34-9EF0-4D1F-B6C2-FB06C4583F79}"/>
    <cellStyle name="Normal 42" xfId="7253" xr:uid="{00000000-0005-0000-0000-00004F1D0000}"/>
    <cellStyle name="Normal 42 2" xfId="8263" xr:uid="{6B23CA69-C2CB-4DE2-972E-2F2F72B3D8F4}"/>
    <cellStyle name="Normal 43" xfId="7254" xr:uid="{00000000-0005-0000-0000-0000501D0000}"/>
    <cellStyle name="Normal 43 2" xfId="8264" xr:uid="{C2188FD9-DC18-413A-A435-D0BCD826596D}"/>
    <cellStyle name="Normal 44" xfId="7255" xr:uid="{00000000-0005-0000-0000-0000511D0000}"/>
    <cellStyle name="Normal 44 2" xfId="8265" xr:uid="{4EE522CB-1482-49FE-9C5A-C97084F9E4BB}"/>
    <cellStyle name="Normal 45" xfId="7256" xr:uid="{00000000-0005-0000-0000-0000521D0000}"/>
    <cellStyle name="Normal 45 2" xfId="8266" xr:uid="{D7F91575-2C7F-49DE-809C-D529A73B8033}"/>
    <cellStyle name="Normal 46" xfId="7257" xr:uid="{00000000-0005-0000-0000-0000531D0000}"/>
    <cellStyle name="Normal 46 2" xfId="8267" xr:uid="{1E8661EB-9038-4C59-9661-C3FBFC6213C5}"/>
    <cellStyle name="Normal 47" xfId="7896" xr:uid="{00000000-0005-0000-0000-0000541D0000}"/>
    <cellStyle name="Normal 47 2" xfId="8268" xr:uid="{7C690354-E595-4097-B0AC-5350C449CD90}"/>
    <cellStyle name="Normal 48" xfId="7897" xr:uid="{00000000-0005-0000-0000-0000551D0000}"/>
    <cellStyle name="Normal 49" xfId="7" xr:uid="{00000000-0005-0000-0000-0000561D0000}"/>
    <cellStyle name="Normal 49 2" xfId="8440" xr:uid="{B5E84CF5-651A-4C53-80CC-A9AC5FE1F9AF}"/>
    <cellStyle name="Normal 5" xfId="7258" xr:uid="{00000000-0005-0000-0000-0000571D0000}"/>
    <cellStyle name="Normal 5 2" xfId="7259" xr:uid="{00000000-0005-0000-0000-0000581D0000}"/>
    <cellStyle name="Normal 5 2 2" xfId="7260" xr:uid="{00000000-0005-0000-0000-0000591D0000}"/>
    <cellStyle name="Normal 5 3" xfId="7261" xr:uid="{00000000-0005-0000-0000-00005A1D0000}"/>
    <cellStyle name="Normal 5 3 2" xfId="7262" xr:uid="{00000000-0005-0000-0000-00005B1D0000}"/>
    <cellStyle name="Normal 5 4" xfId="7263" xr:uid="{00000000-0005-0000-0000-00005C1D0000}"/>
    <cellStyle name="Normal 5 5" xfId="7264" xr:uid="{00000000-0005-0000-0000-00005D1D0000}"/>
    <cellStyle name="Normal 5_Copy of UK_Datafile_2012_H2" xfId="7265" xr:uid="{00000000-0005-0000-0000-00005E1D0000}"/>
    <cellStyle name="Normal 50" xfId="8150" xr:uid="{6671A9B7-E7D7-4B0F-8F9A-2452721972AE}"/>
    <cellStyle name="Normal 51" xfId="8390" xr:uid="{67B247F5-42AB-47CF-A563-11C70089BD7A}"/>
    <cellStyle name="Normal 52" xfId="8399" xr:uid="{C817CC8F-7BCB-4A12-8178-3B1E73A1A41D}"/>
    <cellStyle name="Normal 53" xfId="8404" xr:uid="{0CA55E30-259E-4F41-9F46-955A66AB3110}"/>
    <cellStyle name="Normal 58" xfId="7903" xr:uid="{00000000-0005-0000-0000-00005F1D0000}"/>
    <cellStyle name="Normal 58 2" xfId="8402" xr:uid="{A6C4DCC8-7556-46FB-A526-61BC5AFAAAE6}"/>
    <cellStyle name="Normal 6" xfId="7266" xr:uid="{00000000-0005-0000-0000-0000601D0000}"/>
    <cellStyle name="Normal 6 2" xfId="7267" xr:uid="{00000000-0005-0000-0000-0000611D0000}"/>
    <cellStyle name="Normal 6 2 2" xfId="7268" xr:uid="{00000000-0005-0000-0000-0000621D0000}"/>
    <cellStyle name="Normal 6 3" xfId="7269" xr:uid="{00000000-0005-0000-0000-0000631D0000}"/>
    <cellStyle name="Normal 6 3 2" xfId="7270" xr:uid="{00000000-0005-0000-0000-0000641D0000}"/>
    <cellStyle name="Normal 6 4" xfId="7271" xr:uid="{00000000-0005-0000-0000-0000651D0000}"/>
    <cellStyle name="Normal 6 5" xfId="7272" xr:uid="{00000000-0005-0000-0000-0000661D0000}"/>
    <cellStyle name="Normal 6 6" xfId="7273" xr:uid="{00000000-0005-0000-0000-0000671D0000}"/>
    <cellStyle name="Normal 6 7" xfId="8269" xr:uid="{299AB63D-E132-4DA2-9709-12AC4A66F612}"/>
    <cellStyle name="Normal 6_Pan_Europe_Datafile_2012_H2" xfId="7274" xr:uid="{00000000-0005-0000-0000-0000681D0000}"/>
    <cellStyle name="Normal 67" xfId="3" xr:uid="{00000000-0005-0000-0000-0000691D0000}"/>
    <cellStyle name="Normal 7" xfId="7275" xr:uid="{00000000-0005-0000-0000-00006A1D0000}"/>
    <cellStyle name="Normal 7 2" xfId="7276" xr:uid="{00000000-0005-0000-0000-00006B1D0000}"/>
    <cellStyle name="Normal 7 2 2" xfId="7277" xr:uid="{00000000-0005-0000-0000-00006C1D0000}"/>
    <cellStyle name="Normal 7 3" xfId="7278" xr:uid="{00000000-0005-0000-0000-00006D1D0000}"/>
    <cellStyle name="Normal 7 3 2" xfId="7279" xr:uid="{00000000-0005-0000-0000-00006E1D0000}"/>
    <cellStyle name="Normal 7 4" xfId="7280" xr:uid="{00000000-0005-0000-0000-00006F1D0000}"/>
    <cellStyle name="Normal 7 5" xfId="7281" xr:uid="{00000000-0005-0000-0000-0000701D0000}"/>
    <cellStyle name="Normal 7 6" xfId="8270" xr:uid="{F07FEFB8-3F4F-45D8-987B-801E16B7BB78}"/>
    <cellStyle name="Normal 7_Pan_Europe_Datafile_2012_H2" xfId="7282" xr:uid="{00000000-0005-0000-0000-0000711D0000}"/>
    <cellStyle name="Normal 8" xfId="7283" xr:uid="{00000000-0005-0000-0000-0000721D0000}"/>
    <cellStyle name="Normal 8 2" xfId="7284" xr:uid="{00000000-0005-0000-0000-0000731D0000}"/>
    <cellStyle name="Normal 8 2 2" xfId="7285" xr:uid="{00000000-0005-0000-0000-0000741D0000}"/>
    <cellStyle name="Normal 8 3" xfId="7286" xr:uid="{00000000-0005-0000-0000-0000751D0000}"/>
    <cellStyle name="Normal 8 3 2" xfId="7287" xr:uid="{00000000-0005-0000-0000-0000761D0000}"/>
    <cellStyle name="Normal 8 4" xfId="7288" xr:uid="{00000000-0005-0000-0000-0000771D0000}"/>
    <cellStyle name="Normal 8 5" xfId="7289" xr:uid="{00000000-0005-0000-0000-0000781D0000}"/>
    <cellStyle name="Normal 8 6" xfId="8271" xr:uid="{11355908-2430-4DF8-B129-7ED4390A3F75}"/>
    <cellStyle name="Normal 8_Pan_Europe_Datafile_2012_H2" xfId="7290" xr:uid="{00000000-0005-0000-0000-0000791D0000}"/>
    <cellStyle name="Normal 9" xfId="7291" xr:uid="{00000000-0005-0000-0000-00007A1D0000}"/>
    <cellStyle name="Normal 9 2" xfId="7292" xr:uid="{00000000-0005-0000-0000-00007B1D0000}"/>
    <cellStyle name="Normal 9 2 2" xfId="7293" xr:uid="{00000000-0005-0000-0000-00007C1D0000}"/>
    <cellStyle name="Normal 9 3" xfId="7294" xr:uid="{00000000-0005-0000-0000-00007D1D0000}"/>
    <cellStyle name="Normal 9 3 2" xfId="7295" xr:uid="{00000000-0005-0000-0000-00007E1D0000}"/>
    <cellStyle name="Normal 9 4" xfId="8272" xr:uid="{61D6DEBF-700E-4C80-AB44-B5915B077242}"/>
    <cellStyle name="Normal 9_Pan_Europe_Datafile_2012_H2" xfId="7296" xr:uid="{00000000-0005-0000-0000-00007F1D0000}"/>
    <cellStyle name="Normal GHG Numbers (0.00)" xfId="7297" xr:uid="{00000000-0005-0000-0000-0000801D0000}"/>
    <cellStyle name="Normal GHG Numbers (0.00) 2" xfId="7298" xr:uid="{00000000-0005-0000-0000-0000811D0000}"/>
    <cellStyle name="Normal GHG Textfiels Bold" xfId="7299" xr:uid="{00000000-0005-0000-0000-0000821D0000}"/>
    <cellStyle name="Normal GHG Textfiels Bold 2" xfId="7300" xr:uid="{00000000-0005-0000-0000-0000831D0000}"/>
    <cellStyle name="Normal GHG Textfiels Bold 3" xfId="7301" xr:uid="{00000000-0005-0000-0000-0000841D0000}"/>
    <cellStyle name="Normal GHG whole table" xfId="7302" xr:uid="{00000000-0005-0000-0000-0000851D0000}"/>
    <cellStyle name="Normal GHG whole table 2" xfId="7303" xr:uid="{00000000-0005-0000-0000-0000861D0000}"/>
    <cellStyle name="Normal GHG whole table 2 2" xfId="7304" xr:uid="{00000000-0005-0000-0000-0000871D0000}"/>
    <cellStyle name="Normal GHG whole table 2 2 2" xfId="7305" xr:uid="{00000000-0005-0000-0000-0000881D0000}"/>
    <cellStyle name="Normal GHG whole table 2 3" xfId="7306" xr:uid="{00000000-0005-0000-0000-0000891D0000}"/>
    <cellStyle name="Normal GHG whole table 2 4" xfId="7307" xr:uid="{00000000-0005-0000-0000-00008A1D0000}"/>
    <cellStyle name="Normal GHG whole table 3" xfId="7308" xr:uid="{00000000-0005-0000-0000-00008B1D0000}"/>
    <cellStyle name="Normal GHG whole table 3 2" xfId="7309" xr:uid="{00000000-0005-0000-0000-00008C1D0000}"/>
    <cellStyle name="Normal GHG whole table 4" xfId="7310" xr:uid="{00000000-0005-0000-0000-00008D1D0000}"/>
    <cellStyle name="Normal GHG whole table 5" xfId="7311" xr:uid="{00000000-0005-0000-0000-00008E1D0000}"/>
    <cellStyle name="Normal GHG whole table_Calculations" xfId="7312" xr:uid="{00000000-0005-0000-0000-00008F1D0000}"/>
    <cellStyle name="Normal GHG-Shade" xfId="7313" xr:uid="{00000000-0005-0000-0000-0000901D0000}"/>
    <cellStyle name="Normal GHG-Shade 2" xfId="7314" xr:uid="{00000000-0005-0000-0000-0000911D0000}"/>
    <cellStyle name="Normal GHG-Shade 3" xfId="7315" xr:uid="{00000000-0005-0000-0000-0000921D0000}"/>
    <cellStyle name="Normale_impianti enel" xfId="7316" xr:uid="{00000000-0005-0000-0000-0000931D0000}"/>
    <cellStyle name="Note 10" xfId="7317" xr:uid="{00000000-0005-0000-0000-0000941D0000}"/>
    <cellStyle name="Note 100" xfId="7318" xr:uid="{00000000-0005-0000-0000-0000951D0000}"/>
    <cellStyle name="Note 101" xfId="7319" xr:uid="{00000000-0005-0000-0000-0000961D0000}"/>
    <cellStyle name="Note 102" xfId="7320" xr:uid="{00000000-0005-0000-0000-0000971D0000}"/>
    <cellStyle name="Note 103" xfId="7321" xr:uid="{00000000-0005-0000-0000-0000981D0000}"/>
    <cellStyle name="Note 104" xfId="7322" xr:uid="{00000000-0005-0000-0000-0000991D0000}"/>
    <cellStyle name="Note 105" xfId="7323" xr:uid="{00000000-0005-0000-0000-00009A1D0000}"/>
    <cellStyle name="Note 106" xfId="7324" xr:uid="{00000000-0005-0000-0000-00009B1D0000}"/>
    <cellStyle name="Note 107" xfId="7325" xr:uid="{00000000-0005-0000-0000-00009C1D0000}"/>
    <cellStyle name="Note 108" xfId="7326" xr:uid="{00000000-0005-0000-0000-00009D1D0000}"/>
    <cellStyle name="Note 109" xfId="7327" xr:uid="{00000000-0005-0000-0000-00009E1D0000}"/>
    <cellStyle name="Note 11" xfId="7328" xr:uid="{00000000-0005-0000-0000-00009F1D0000}"/>
    <cellStyle name="Note 110" xfId="7329" xr:uid="{00000000-0005-0000-0000-0000A01D0000}"/>
    <cellStyle name="Note 111" xfId="7330" xr:uid="{00000000-0005-0000-0000-0000A11D0000}"/>
    <cellStyle name="Note 112" xfId="7331" xr:uid="{00000000-0005-0000-0000-0000A21D0000}"/>
    <cellStyle name="Note 113" xfId="7332" xr:uid="{00000000-0005-0000-0000-0000A31D0000}"/>
    <cellStyle name="Note 114" xfId="7333" xr:uid="{00000000-0005-0000-0000-0000A41D0000}"/>
    <cellStyle name="Note 115" xfId="7334" xr:uid="{00000000-0005-0000-0000-0000A51D0000}"/>
    <cellStyle name="Note 116" xfId="7335" xr:uid="{00000000-0005-0000-0000-0000A61D0000}"/>
    <cellStyle name="Note 117" xfId="7336" xr:uid="{00000000-0005-0000-0000-0000A71D0000}"/>
    <cellStyle name="Note 118" xfId="7337" xr:uid="{00000000-0005-0000-0000-0000A81D0000}"/>
    <cellStyle name="Note 119" xfId="7338" xr:uid="{00000000-0005-0000-0000-0000A91D0000}"/>
    <cellStyle name="Note 12" xfId="7339" xr:uid="{00000000-0005-0000-0000-0000AA1D0000}"/>
    <cellStyle name="Note 120" xfId="7340" xr:uid="{00000000-0005-0000-0000-0000AB1D0000}"/>
    <cellStyle name="Note 121" xfId="7341" xr:uid="{00000000-0005-0000-0000-0000AC1D0000}"/>
    <cellStyle name="Note 122" xfId="7342" xr:uid="{00000000-0005-0000-0000-0000AD1D0000}"/>
    <cellStyle name="Note 123" xfId="7343" xr:uid="{00000000-0005-0000-0000-0000AE1D0000}"/>
    <cellStyle name="Note 124" xfId="7344" xr:uid="{00000000-0005-0000-0000-0000AF1D0000}"/>
    <cellStyle name="Note 125" xfId="7345" xr:uid="{00000000-0005-0000-0000-0000B01D0000}"/>
    <cellStyle name="Note 126" xfId="7346" xr:uid="{00000000-0005-0000-0000-0000B11D0000}"/>
    <cellStyle name="Note 127" xfId="7347" xr:uid="{00000000-0005-0000-0000-0000B21D0000}"/>
    <cellStyle name="Note 128" xfId="7348" xr:uid="{00000000-0005-0000-0000-0000B31D0000}"/>
    <cellStyle name="Note 129" xfId="7349" xr:uid="{00000000-0005-0000-0000-0000B41D0000}"/>
    <cellStyle name="Note 13" xfId="7350" xr:uid="{00000000-0005-0000-0000-0000B51D0000}"/>
    <cellStyle name="Note 130" xfId="7351" xr:uid="{00000000-0005-0000-0000-0000B61D0000}"/>
    <cellStyle name="Note 131" xfId="7352" xr:uid="{00000000-0005-0000-0000-0000B71D0000}"/>
    <cellStyle name="Note 132" xfId="7353" xr:uid="{00000000-0005-0000-0000-0000B81D0000}"/>
    <cellStyle name="Note 133" xfId="7354" xr:uid="{00000000-0005-0000-0000-0000B91D0000}"/>
    <cellStyle name="Note 134" xfId="7355" xr:uid="{00000000-0005-0000-0000-0000BA1D0000}"/>
    <cellStyle name="Note 135" xfId="7356" xr:uid="{00000000-0005-0000-0000-0000BB1D0000}"/>
    <cellStyle name="Note 136" xfId="7357" xr:uid="{00000000-0005-0000-0000-0000BC1D0000}"/>
    <cellStyle name="Note 14" xfId="7358" xr:uid="{00000000-0005-0000-0000-0000BD1D0000}"/>
    <cellStyle name="Note 15" xfId="7359" xr:uid="{00000000-0005-0000-0000-0000BE1D0000}"/>
    <cellStyle name="Note 16" xfId="7360" xr:uid="{00000000-0005-0000-0000-0000BF1D0000}"/>
    <cellStyle name="Note 17" xfId="7361" xr:uid="{00000000-0005-0000-0000-0000C01D0000}"/>
    <cellStyle name="Note 18" xfId="7362" xr:uid="{00000000-0005-0000-0000-0000C11D0000}"/>
    <cellStyle name="Note 19" xfId="7363" xr:uid="{00000000-0005-0000-0000-0000C21D0000}"/>
    <cellStyle name="Note 2" xfId="7364" xr:uid="{00000000-0005-0000-0000-0000C31D0000}"/>
    <cellStyle name="Note 2 2" xfId="7365" xr:uid="{00000000-0005-0000-0000-0000C41D0000}"/>
    <cellStyle name="Note 2 2 2" xfId="7366" xr:uid="{00000000-0005-0000-0000-0000C51D0000}"/>
    <cellStyle name="Note 2 2 3" xfId="7367" xr:uid="{00000000-0005-0000-0000-0000C61D0000}"/>
    <cellStyle name="Note 2 3" xfId="7368" xr:uid="{00000000-0005-0000-0000-0000C71D0000}"/>
    <cellStyle name="Note 2 3 2" xfId="7369" xr:uid="{00000000-0005-0000-0000-0000C81D0000}"/>
    <cellStyle name="Note 2 4" xfId="7370" xr:uid="{00000000-0005-0000-0000-0000C91D0000}"/>
    <cellStyle name="Note 2 5" xfId="7371" xr:uid="{00000000-0005-0000-0000-0000CA1D0000}"/>
    <cellStyle name="Note 2 6" xfId="7372" xr:uid="{00000000-0005-0000-0000-0000CB1D0000}"/>
    <cellStyle name="Note 20" xfId="7373" xr:uid="{00000000-0005-0000-0000-0000CC1D0000}"/>
    <cellStyle name="Note 21" xfId="7374" xr:uid="{00000000-0005-0000-0000-0000CD1D0000}"/>
    <cellStyle name="Note 22" xfId="7375" xr:uid="{00000000-0005-0000-0000-0000CE1D0000}"/>
    <cellStyle name="Note 23" xfId="7376" xr:uid="{00000000-0005-0000-0000-0000CF1D0000}"/>
    <cellStyle name="Note 24" xfId="7377" xr:uid="{00000000-0005-0000-0000-0000D01D0000}"/>
    <cellStyle name="Note 25" xfId="7378" xr:uid="{00000000-0005-0000-0000-0000D11D0000}"/>
    <cellStyle name="Note 26" xfId="7379" xr:uid="{00000000-0005-0000-0000-0000D21D0000}"/>
    <cellStyle name="Note 27" xfId="7380" xr:uid="{00000000-0005-0000-0000-0000D31D0000}"/>
    <cellStyle name="Note 28" xfId="7381" xr:uid="{00000000-0005-0000-0000-0000D41D0000}"/>
    <cellStyle name="Note 29" xfId="7382" xr:uid="{00000000-0005-0000-0000-0000D51D0000}"/>
    <cellStyle name="Note 3" xfId="7383" xr:uid="{00000000-0005-0000-0000-0000D61D0000}"/>
    <cellStyle name="Note 3 2" xfId="7384" xr:uid="{00000000-0005-0000-0000-0000D71D0000}"/>
    <cellStyle name="Note 3 2 2" xfId="7385" xr:uid="{00000000-0005-0000-0000-0000D81D0000}"/>
    <cellStyle name="Note 3 3" xfId="7386" xr:uid="{00000000-0005-0000-0000-0000D91D0000}"/>
    <cellStyle name="Note 3 3 2" xfId="7387" xr:uid="{00000000-0005-0000-0000-0000DA1D0000}"/>
    <cellStyle name="Note 3 4" xfId="7388" xr:uid="{00000000-0005-0000-0000-0000DB1D0000}"/>
    <cellStyle name="Note 3 5" xfId="7389" xr:uid="{00000000-0005-0000-0000-0000DC1D0000}"/>
    <cellStyle name="Note 30" xfId="7390" xr:uid="{00000000-0005-0000-0000-0000DD1D0000}"/>
    <cellStyle name="Note 31" xfId="7391" xr:uid="{00000000-0005-0000-0000-0000DE1D0000}"/>
    <cellStyle name="Note 32" xfId="7392" xr:uid="{00000000-0005-0000-0000-0000DF1D0000}"/>
    <cellStyle name="Note 33" xfId="7393" xr:uid="{00000000-0005-0000-0000-0000E01D0000}"/>
    <cellStyle name="Note 34" xfId="7394" xr:uid="{00000000-0005-0000-0000-0000E11D0000}"/>
    <cellStyle name="Note 35" xfId="7395" xr:uid="{00000000-0005-0000-0000-0000E21D0000}"/>
    <cellStyle name="Note 36" xfId="7396" xr:uid="{00000000-0005-0000-0000-0000E31D0000}"/>
    <cellStyle name="Note 37" xfId="7397" xr:uid="{00000000-0005-0000-0000-0000E41D0000}"/>
    <cellStyle name="Note 38" xfId="7398" xr:uid="{00000000-0005-0000-0000-0000E51D0000}"/>
    <cellStyle name="Note 39" xfId="7399" xr:uid="{00000000-0005-0000-0000-0000E61D0000}"/>
    <cellStyle name="Note 4" xfId="7400" xr:uid="{00000000-0005-0000-0000-0000E71D0000}"/>
    <cellStyle name="Note 4 2" xfId="7401" xr:uid="{00000000-0005-0000-0000-0000E81D0000}"/>
    <cellStyle name="Note 4 2 2" xfId="7402" xr:uid="{00000000-0005-0000-0000-0000E91D0000}"/>
    <cellStyle name="Note 4 3" xfId="7403" xr:uid="{00000000-0005-0000-0000-0000EA1D0000}"/>
    <cellStyle name="Note 40" xfId="7404" xr:uid="{00000000-0005-0000-0000-0000EB1D0000}"/>
    <cellStyle name="Note 41" xfId="7405" xr:uid="{00000000-0005-0000-0000-0000EC1D0000}"/>
    <cellStyle name="Note 42" xfId="7406" xr:uid="{00000000-0005-0000-0000-0000ED1D0000}"/>
    <cellStyle name="Note 43" xfId="7407" xr:uid="{00000000-0005-0000-0000-0000EE1D0000}"/>
    <cellStyle name="Note 44" xfId="7408" xr:uid="{00000000-0005-0000-0000-0000EF1D0000}"/>
    <cellStyle name="Note 45" xfId="7409" xr:uid="{00000000-0005-0000-0000-0000F01D0000}"/>
    <cellStyle name="Note 46" xfId="7410" xr:uid="{00000000-0005-0000-0000-0000F11D0000}"/>
    <cellStyle name="Note 47" xfId="7411" xr:uid="{00000000-0005-0000-0000-0000F21D0000}"/>
    <cellStyle name="Note 48" xfId="7412" xr:uid="{00000000-0005-0000-0000-0000F31D0000}"/>
    <cellStyle name="Note 49" xfId="7413" xr:uid="{00000000-0005-0000-0000-0000F41D0000}"/>
    <cellStyle name="Note 5" xfId="7414" xr:uid="{00000000-0005-0000-0000-0000F51D0000}"/>
    <cellStyle name="Note 5 2" xfId="7415" xr:uid="{00000000-0005-0000-0000-0000F61D0000}"/>
    <cellStyle name="Note 50" xfId="7416" xr:uid="{00000000-0005-0000-0000-0000F71D0000}"/>
    <cellStyle name="Note 51" xfId="7417" xr:uid="{00000000-0005-0000-0000-0000F81D0000}"/>
    <cellStyle name="Note 52" xfId="7418" xr:uid="{00000000-0005-0000-0000-0000F91D0000}"/>
    <cellStyle name="Note 53" xfId="7419" xr:uid="{00000000-0005-0000-0000-0000FA1D0000}"/>
    <cellStyle name="Note 54" xfId="7420" xr:uid="{00000000-0005-0000-0000-0000FB1D0000}"/>
    <cellStyle name="Note 55" xfId="7421" xr:uid="{00000000-0005-0000-0000-0000FC1D0000}"/>
    <cellStyle name="Note 56" xfId="7422" xr:uid="{00000000-0005-0000-0000-0000FD1D0000}"/>
    <cellStyle name="Note 57" xfId="7423" xr:uid="{00000000-0005-0000-0000-0000FE1D0000}"/>
    <cellStyle name="Note 58" xfId="7424" xr:uid="{00000000-0005-0000-0000-0000FF1D0000}"/>
    <cellStyle name="Note 59" xfId="7425" xr:uid="{00000000-0005-0000-0000-0000001E0000}"/>
    <cellStyle name="Note 6" xfId="7426" xr:uid="{00000000-0005-0000-0000-0000011E0000}"/>
    <cellStyle name="Note 6 2" xfId="7427" xr:uid="{00000000-0005-0000-0000-0000021E0000}"/>
    <cellStyle name="Note 60" xfId="7428" xr:uid="{00000000-0005-0000-0000-0000031E0000}"/>
    <cellStyle name="Note 61" xfId="7429" xr:uid="{00000000-0005-0000-0000-0000041E0000}"/>
    <cellStyle name="Note 62" xfId="7430" xr:uid="{00000000-0005-0000-0000-0000051E0000}"/>
    <cellStyle name="Note 63" xfId="7431" xr:uid="{00000000-0005-0000-0000-0000061E0000}"/>
    <cellStyle name="Note 64" xfId="7432" xr:uid="{00000000-0005-0000-0000-0000071E0000}"/>
    <cellStyle name="Note 65" xfId="7433" xr:uid="{00000000-0005-0000-0000-0000081E0000}"/>
    <cellStyle name="Note 66" xfId="7434" xr:uid="{00000000-0005-0000-0000-0000091E0000}"/>
    <cellStyle name="Note 67" xfId="7435" xr:uid="{00000000-0005-0000-0000-00000A1E0000}"/>
    <cellStyle name="Note 68" xfId="7436" xr:uid="{00000000-0005-0000-0000-00000B1E0000}"/>
    <cellStyle name="Note 69" xfId="7437" xr:uid="{00000000-0005-0000-0000-00000C1E0000}"/>
    <cellStyle name="Note 7" xfId="7438" xr:uid="{00000000-0005-0000-0000-00000D1E0000}"/>
    <cellStyle name="Note 70" xfId="7439" xr:uid="{00000000-0005-0000-0000-00000E1E0000}"/>
    <cellStyle name="Note 71" xfId="7440" xr:uid="{00000000-0005-0000-0000-00000F1E0000}"/>
    <cellStyle name="Note 72" xfId="7441" xr:uid="{00000000-0005-0000-0000-0000101E0000}"/>
    <cellStyle name="Note 73" xfId="7442" xr:uid="{00000000-0005-0000-0000-0000111E0000}"/>
    <cellStyle name="Note 74" xfId="7443" xr:uid="{00000000-0005-0000-0000-0000121E0000}"/>
    <cellStyle name="Note 75" xfId="7444" xr:uid="{00000000-0005-0000-0000-0000131E0000}"/>
    <cellStyle name="Note 76" xfId="7445" xr:uid="{00000000-0005-0000-0000-0000141E0000}"/>
    <cellStyle name="Note 77" xfId="7446" xr:uid="{00000000-0005-0000-0000-0000151E0000}"/>
    <cellStyle name="Note 78" xfId="7447" xr:uid="{00000000-0005-0000-0000-0000161E0000}"/>
    <cellStyle name="Note 79" xfId="7448" xr:uid="{00000000-0005-0000-0000-0000171E0000}"/>
    <cellStyle name="Note 8" xfId="7449" xr:uid="{00000000-0005-0000-0000-0000181E0000}"/>
    <cellStyle name="Note 80" xfId="7450" xr:uid="{00000000-0005-0000-0000-0000191E0000}"/>
    <cellStyle name="Note 81" xfId="7451" xr:uid="{00000000-0005-0000-0000-00001A1E0000}"/>
    <cellStyle name="Note 82" xfId="7452" xr:uid="{00000000-0005-0000-0000-00001B1E0000}"/>
    <cellStyle name="Note 83" xfId="7453" xr:uid="{00000000-0005-0000-0000-00001C1E0000}"/>
    <cellStyle name="Note 84" xfId="7454" xr:uid="{00000000-0005-0000-0000-00001D1E0000}"/>
    <cellStyle name="Note 85" xfId="7455" xr:uid="{00000000-0005-0000-0000-00001E1E0000}"/>
    <cellStyle name="Note 86" xfId="7456" xr:uid="{00000000-0005-0000-0000-00001F1E0000}"/>
    <cellStyle name="Note 87" xfId="7457" xr:uid="{00000000-0005-0000-0000-0000201E0000}"/>
    <cellStyle name="Note 88" xfId="7458" xr:uid="{00000000-0005-0000-0000-0000211E0000}"/>
    <cellStyle name="Note 89" xfId="7459" xr:uid="{00000000-0005-0000-0000-0000221E0000}"/>
    <cellStyle name="Note 9" xfId="7460" xr:uid="{00000000-0005-0000-0000-0000231E0000}"/>
    <cellStyle name="Note 90" xfId="7461" xr:uid="{00000000-0005-0000-0000-0000241E0000}"/>
    <cellStyle name="Note 91" xfId="7462" xr:uid="{00000000-0005-0000-0000-0000251E0000}"/>
    <cellStyle name="Note 92" xfId="7463" xr:uid="{00000000-0005-0000-0000-0000261E0000}"/>
    <cellStyle name="Note 93" xfId="7464" xr:uid="{00000000-0005-0000-0000-0000271E0000}"/>
    <cellStyle name="Note 94" xfId="7465" xr:uid="{00000000-0005-0000-0000-0000281E0000}"/>
    <cellStyle name="Note 95" xfId="7466" xr:uid="{00000000-0005-0000-0000-0000291E0000}"/>
    <cellStyle name="Note 96" xfId="7467" xr:uid="{00000000-0005-0000-0000-00002A1E0000}"/>
    <cellStyle name="Note 97" xfId="7468" xr:uid="{00000000-0005-0000-0000-00002B1E0000}"/>
    <cellStyle name="Note 98" xfId="7469" xr:uid="{00000000-0005-0000-0000-00002C1E0000}"/>
    <cellStyle name="Note 99" xfId="7470" xr:uid="{00000000-0005-0000-0000-00002D1E0000}"/>
    <cellStyle name="Notes" xfId="7471" xr:uid="{00000000-0005-0000-0000-00002E1E0000}"/>
    <cellStyle name="Notes 2" xfId="7472" xr:uid="{00000000-0005-0000-0000-00002F1E0000}"/>
    <cellStyle name="Notes 2 2" xfId="7473" xr:uid="{00000000-0005-0000-0000-0000301E0000}"/>
    <cellStyle name="Number [0.0]" xfId="7474" xr:uid="{00000000-0005-0000-0000-0000311E0000}"/>
    <cellStyle name="Number [0.00]" xfId="7475" xr:uid="{00000000-0005-0000-0000-0000321E0000}"/>
    <cellStyle name="Number [0]" xfId="7476" xr:uid="{00000000-0005-0000-0000-0000331E0000}"/>
    <cellStyle name="Output 2" xfId="7477" xr:uid="{00000000-0005-0000-0000-0000341E0000}"/>
    <cellStyle name="Output 2 2" xfId="7478" xr:uid="{00000000-0005-0000-0000-0000351E0000}"/>
    <cellStyle name="Output 2 2 2" xfId="7479" xr:uid="{00000000-0005-0000-0000-0000361E0000}"/>
    <cellStyle name="Output 2 3" xfId="7480" xr:uid="{00000000-0005-0000-0000-0000371E0000}"/>
    <cellStyle name="Output 2 3 2" xfId="7481" xr:uid="{00000000-0005-0000-0000-0000381E0000}"/>
    <cellStyle name="Output 2 4" xfId="7482" xr:uid="{00000000-0005-0000-0000-0000391E0000}"/>
    <cellStyle name="Output 3" xfId="7483" xr:uid="{00000000-0005-0000-0000-00003A1E0000}"/>
    <cellStyle name="Output 3 2" xfId="7484" xr:uid="{00000000-0005-0000-0000-00003B1E0000}"/>
    <cellStyle name="Output 3 2 2" xfId="7485" xr:uid="{00000000-0005-0000-0000-00003C1E0000}"/>
    <cellStyle name="Output 3 3" xfId="7486" xr:uid="{00000000-0005-0000-0000-00003D1E0000}"/>
    <cellStyle name="Output 3 3 2" xfId="7487" xr:uid="{00000000-0005-0000-0000-00003E1E0000}"/>
    <cellStyle name="Output 3 4" xfId="7488" xr:uid="{00000000-0005-0000-0000-00003F1E0000}"/>
    <cellStyle name="Output 4" xfId="7489" xr:uid="{00000000-0005-0000-0000-0000401E0000}"/>
    <cellStyle name="Output 4 2" xfId="7490" xr:uid="{00000000-0005-0000-0000-0000411E0000}"/>
    <cellStyle name="Output 4 2 2" xfId="7491" xr:uid="{00000000-0005-0000-0000-0000421E0000}"/>
    <cellStyle name="Output 5" xfId="7492" xr:uid="{00000000-0005-0000-0000-0000431E0000}"/>
    <cellStyle name="Output 5 2" xfId="7493" xr:uid="{00000000-0005-0000-0000-0000441E0000}"/>
    <cellStyle name="Output 6" xfId="7494" xr:uid="{00000000-0005-0000-0000-0000451E0000}"/>
    <cellStyle name="Output 6 2" xfId="7495" xr:uid="{00000000-0005-0000-0000-0000461E0000}"/>
    <cellStyle name="Output 7" xfId="7496" xr:uid="{00000000-0005-0000-0000-0000471E0000}"/>
    <cellStyle name="Output Amounts" xfId="8273" xr:uid="{22F551BB-251F-439D-AD25-B27CF7843ED8}"/>
    <cellStyle name="Output Column Headings" xfId="8274" xr:uid="{98522F4F-A4C3-4792-B30A-C978EADCCADA}"/>
    <cellStyle name="Output Line Items" xfId="8275" xr:uid="{9F807B49-5C4B-41D8-A38F-E2E727197EBE}"/>
    <cellStyle name="Output Report Heading" xfId="8276" xr:uid="{A678AA4F-9CD4-447B-80F5-9129CF969776}"/>
    <cellStyle name="Output Report Title" xfId="8277" xr:uid="{825AD6A8-194D-4386-A90D-D270B540BB6A}"/>
    <cellStyle name="OutputLbl_RP" xfId="7497" xr:uid="{00000000-0005-0000-0000-0000481E0000}"/>
    <cellStyle name="P" xfId="8278" xr:uid="{0D71CA5A-1982-4F9E-B017-0F3FDEAD825C}"/>
    <cellStyle name="P 2" xfId="8279" xr:uid="{0A0CBE29-7029-459E-8BD1-61EE37047005}"/>
    <cellStyle name="Per cent" xfId="2" builtinId="5"/>
    <cellStyle name="Percent [0.0]" xfId="7498" xr:uid="{00000000-0005-0000-0000-00004A1E0000}"/>
    <cellStyle name="Percent [0.0] 2" xfId="7499" xr:uid="{00000000-0005-0000-0000-00004B1E0000}"/>
    <cellStyle name="Percent [0.00]" xfId="7500" xr:uid="{00000000-0005-0000-0000-00004C1E0000}"/>
    <cellStyle name="Percent [0.00] 2" xfId="7501" xr:uid="{00000000-0005-0000-0000-00004D1E0000}"/>
    <cellStyle name="Percent [2]" xfId="8280" xr:uid="{1264ECAB-7E56-4083-AAF5-A7B93F400BC8}"/>
    <cellStyle name="Percent 10" xfId="7502" xr:uid="{00000000-0005-0000-0000-00004E1E0000}"/>
    <cellStyle name="Percent 10 2" xfId="7503" xr:uid="{00000000-0005-0000-0000-00004F1E0000}"/>
    <cellStyle name="Percent 11" xfId="7504" xr:uid="{00000000-0005-0000-0000-0000501E0000}"/>
    <cellStyle name="Percent 12" xfId="7505" xr:uid="{00000000-0005-0000-0000-0000511E0000}"/>
    <cellStyle name="Percent 12 2" xfId="7506" xr:uid="{00000000-0005-0000-0000-0000521E0000}"/>
    <cellStyle name="Percent 13" xfId="7507" xr:uid="{00000000-0005-0000-0000-0000531E0000}"/>
    <cellStyle name="Percent 14" xfId="7508" xr:uid="{00000000-0005-0000-0000-0000541E0000}"/>
    <cellStyle name="Percent 15" xfId="7509" xr:uid="{00000000-0005-0000-0000-0000551E0000}"/>
    <cellStyle name="Percent 15 2" xfId="7510" xr:uid="{00000000-0005-0000-0000-0000561E0000}"/>
    <cellStyle name="Percent 16" xfId="7511" xr:uid="{00000000-0005-0000-0000-0000571E0000}"/>
    <cellStyle name="Percent 16 2" xfId="7512" xr:uid="{00000000-0005-0000-0000-0000581E0000}"/>
    <cellStyle name="Percent 17" xfId="7513" xr:uid="{00000000-0005-0000-0000-0000591E0000}"/>
    <cellStyle name="Percent 17 2" xfId="7514" xr:uid="{00000000-0005-0000-0000-00005A1E0000}"/>
    <cellStyle name="Percent 18" xfId="7515" xr:uid="{00000000-0005-0000-0000-00005B1E0000}"/>
    <cellStyle name="Percent 18 2" xfId="7516" xr:uid="{00000000-0005-0000-0000-00005C1E0000}"/>
    <cellStyle name="Percent 19" xfId="7517" xr:uid="{00000000-0005-0000-0000-00005D1E0000}"/>
    <cellStyle name="Percent 2" xfId="13" xr:uid="{00000000-0005-0000-0000-00005E1E0000}"/>
    <cellStyle name="Percent 2 2" xfId="10" xr:uid="{00000000-0005-0000-0000-00005F1E0000}"/>
    <cellStyle name="Percent 2 2 2" xfId="7518" xr:uid="{00000000-0005-0000-0000-0000601E0000}"/>
    <cellStyle name="Percent 2 2 2 2" xfId="7519" xr:uid="{00000000-0005-0000-0000-0000611E0000}"/>
    <cellStyle name="Percent 2 2 3" xfId="7520" xr:uid="{00000000-0005-0000-0000-0000621E0000}"/>
    <cellStyle name="Percent 2 2 4" xfId="7898" xr:uid="{00000000-0005-0000-0000-0000631E0000}"/>
    <cellStyle name="Percent 2 3" xfId="7521" xr:uid="{00000000-0005-0000-0000-0000641E0000}"/>
    <cellStyle name="Percent 2 3 2" xfId="7522" xr:uid="{00000000-0005-0000-0000-0000651E0000}"/>
    <cellStyle name="Percent 2 3 3" xfId="7899" xr:uid="{00000000-0005-0000-0000-0000661E0000}"/>
    <cellStyle name="Percent 2 4" xfId="7523" xr:uid="{00000000-0005-0000-0000-0000671E0000}"/>
    <cellStyle name="Percent 2 4 2" xfId="7524" xr:uid="{00000000-0005-0000-0000-0000681E0000}"/>
    <cellStyle name="Percent 2 5" xfId="7525" xr:uid="{00000000-0005-0000-0000-0000691E0000}"/>
    <cellStyle name="Percent 2 6" xfId="7900" xr:uid="{00000000-0005-0000-0000-00006A1E0000}"/>
    <cellStyle name="Percent 2_Pan_Europe_Datafile_2012_H2" xfId="7526" xr:uid="{00000000-0005-0000-0000-00006B1E0000}"/>
    <cellStyle name="Percent 20" xfId="7527" xr:uid="{00000000-0005-0000-0000-00006C1E0000}"/>
    <cellStyle name="Percent 21" xfId="7528" xr:uid="{00000000-0005-0000-0000-00006D1E0000}"/>
    <cellStyle name="Percent 22" xfId="7529" xr:uid="{00000000-0005-0000-0000-00006E1E0000}"/>
    <cellStyle name="Percent 23" xfId="7530" xr:uid="{00000000-0005-0000-0000-00006F1E0000}"/>
    <cellStyle name="Percent 24" xfId="7531" xr:uid="{00000000-0005-0000-0000-0000701E0000}"/>
    <cellStyle name="Percent 25" xfId="7532" xr:uid="{00000000-0005-0000-0000-0000711E0000}"/>
    <cellStyle name="Percent 26" xfId="7533" xr:uid="{00000000-0005-0000-0000-0000721E0000}"/>
    <cellStyle name="Percent 27" xfId="7534" xr:uid="{00000000-0005-0000-0000-0000731E0000}"/>
    <cellStyle name="Percent 28" xfId="7535" xr:uid="{00000000-0005-0000-0000-0000741E0000}"/>
    <cellStyle name="Percent 29" xfId="7536" xr:uid="{00000000-0005-0000-0000-0000751E0000}"/>
    <cellStyle name="Percent 3" xfId="7537" xr:uid="{00000000-0005-0000-0000-0000761E0000}"/>
    <cellStyle name="Percent 3 2" xfId="7538" xr:uid="{00000000-0005-0000-0000-0000771E0000}"/>
    <cellStyle name="Percent 3 2 2" xfId="7539" xr:uid="{00000000-0005-0000-0000-0000781E0000}"/>
    <cellStyle name="Percent 3 3" xfId="7540" xr:uid="{00000000-0005-0000-0000-0000791E0000}"/>
    <cellStyle name="Percent 3 4" xfId="7541" xr:uid="{00000000-0005-0000-0000-00007A1E0000}"/>
    <cellStyle name="Percent 30" xfId="7542" xr:uid="{00000000-0005-0000-0000-00007B1E0000}"/>
    <cellStyle name="Percent 31" xfId="7543" xr:uid="{00000000-0005-0000-0000-00007C1E0000}"/>
    <cellStyle name="Percent 32" xfId="7544" xr:uid="{00000000-0005-0000-0000-00007D1E0000}"/>
    <cellStyle name="Percent 33" xfId="7545" xr:uid="{00000000-0005-0000-0000-00007E1E0000}"/>
    <cellStyle name="Percent 34" xfId="7546" xr:uid="{00000000-0005-0000-0000-00007F1E0000}"/>
    <cellStyle name="Percent 35" xfId="7547" xr:uid="{00000000-0005-0000-0000-0000801E0000}"/>
    <cellStyle name="Percent 36" xfId="7548" xr:uid="{00000000-0005-0000-0000-0000811E0000}"/>
    <cellStyle name="Percent 37" xfId="7549" xr:uid="{00000000-0005-0000-0000-0000821E0000}"/>
    <cellStyle name="Percent 38" xfId="7550" xr:uid="{00000000-0005-0000-0000-0000831E0000}"/>
    <cellStyle name="Percent 39" xfId="8398" xr:uid="{C9704AF2-4CC7-4B5F-B3AC-C52E8D502D4D}"/>
    <cellStyle name="Percent 4" xfId="7551" xr:uid="{00000000-0005-0000-0000-0000841E0000}"/>
    <cellStyle name="Percent 4 2" xfId="7552" xr:uid="{00000000-0005-0000-0000-0000851E0000}"/>
    <cellStyle name="Percent 4 2 2" xfId="7553" xr:uid="{00000000-0005-0000-0000-0000861E0000}"/>
    <cellStyle name="Percent 4 2 3" xfId="8281" xr:uid="{8E4E4F69-349F-45FC-AE11-00B885F05EB6}"/>
    <cellStyle name="Percent 4 3" xfId="7554" xr:uid="{00000000-0005-0000-0000-0000871E0000}"/>
    <cellStyle name="Percent 4 3 2" xfId="7555" xr:uid="{00000000-0005-0000-0000-0000881E0000}"/>
    <cellStyle name="Percent 4 3 3" xfId="7556" xr:uid="{00000000-0005-0000-0000-0000891E0000}"/>
    <cellStyle name="Percent 4 4" xfId="7557" xr:uid="{00000000-0005-0000-0000-00008A1E0000}"/>
    <cellStyle name="Percent 40" xfId="8400" xr:uid="{0A883781-3309-415E-BFC5-DF90A9569326}"/>
    <cellStyle name="Percent 41" xfId="8389" xr:uid="{0FA20C5F-4CE0-41E1-8CAA-8DFDD17915F4}"/>
    <cellStyle name="Percent 42" xfId="8422" xr:uid="{4D4331B7-4793-4B12-BD52-724FCB19690B}"/>
    <cellStyle name="Percent 5" xfId="7558" xr:uid="{00000000-0005-0000-0000-00008B1E0000}"/>
    <cellStyle name="Percent 5 2" xfId="7559" xr:uid="{00000000-0005-0000-0000-00008C1E0000}"/>
    <cellStyle name="Percent 5 2 2" xfId="7560" xr:uid="{00000000-0005-0000-0000-00008D1E0000}"/>
    <cellStyle name="Percent 6" xfId="7561" xr:uid="{00000000-0005-0000-0000-00008E1E0000}"/>
    <cellStyle name="Percent 6 2" xfId="7562" xr:uid="{00000000-0005-0000-0000-00008F1E0000}"/>
    <cellStyle name="Percent 6 2 2" xfId="7563" xr:uid="{00000000-0005-0000-0000-0000901E0000}"/>
    <cellStyle name="Percent 6 3" xfId="7564" xr:uid="{00000000-0005-0000-0000-0000911E0000}"/>
    <cellStyle name="Percent 6 3 2" xfId="7565" xr:uid="{00000000-0005-0000-0000-0000921E0000}"/>
    <cellStyle name="Percent 6 3 3" xfId="7566" xr:uid="{00000000-0005-0000-0000-0000931E0000}"/>
    <cellStyle name="Percent 6 4" xfId="7567" xr:uid="{00000000-0005-0000-0000-0000941E0000}"/>
    <cellStyle name="Percent 6 5" xfId="8282" xr:uid="{9B626345-D322-4587-918A-020DA3F237A1}"/>
    <cellStyle name="Percent 7" xfId="7568" xr:uid="{00000000-0005-0000-0000-0000951E0000}"/>
    <cellStyle name="Percent 7 2" xfId="7569" xr:uid="{00000000-0005-0000-0000-0000961E0000}"/>
    <cellStyle name="Percent 7 3" xfId="8283" xr:uid="{267AEA81-B5E5-4A19-8861-4C59DA51F764}"/>
    <cellStyle name="Percent 8" xfId="7570" xr:uid="{00000000-0005-0000-0000-0000971E0000}"/>
    <cellStyle name="Percent 8 2" xfId="7571" xr:uid="{00000000-0005-0000-0000-0000981E0000}"/>
    <cellStyle name="Percent 9" xfId="7572" xr:uid="{00000000-0005-0000-0000-0000991E0000}"/>
    <cellStyle name="Percent 9 2" xfId="7573" xr:uid="{00000000-0005-0000-0000-00009A1E0000}"/>
    <cellStyle name="PriceHeading1" xfId="7574" xr:uid="{00000000-0005-0000-0000-00009B1E0000}"/>
    <cellStyle name="PriceHeading1 2" xfId="7575" xr:uid="{00000000-0005-0000-0000-00009C1E0000}"/>
    <cellStyle name="PriceHeading1 2 2" xfId="7576" xr:uid="{00000000-0005-0000-0000-00009D1E0000}"/>
    <cellStyle name="PriceHeading2" xfId="7577" xr:uid="{00000000-0005-0000-0000-00009E1E0000}"/>
    <cellStyle name="PriceHeading2 2" xfId="7578" xr:uid="{00000000-0005-0000-0000-00009F1E0000}"/>
    <cellStyle name="PriceHeading2 2 2" xfId="7579" xr:uid="{00000000-0005-0000-0000-0000A01E0000}"/>
    <cellStyle name="PriceUnprotected" xfId="7580" xr:uid="{00000000-0005-0000-0000-0000A11E0000}"/>
    <cellStyle name="PriceUnprotected 2" xfId="7581" xr:uid="{00000000-0005-0000-0000-0000A21E0000}"/>
    <cellStyle name="PriceUnprotected 2 2" xfId="7582" xr:uid="{00000000-0005-0000-0000-0000A31E0000}"/>
    <cellStyle name="PriceYear" xfId="7583" xr:uid="{00000000-0005-0000-0000-0000A41E0000}"/>
    <cellStyle name="PriceYear 2" xfId="7584" xr:uid="{00000000-0005-0000-0000-0000A51E0000}"/>
    <cellStyle name="PriceYear 2 2" xfId="7585" xr:uid="{00000000-0005-0000-0000-0000A61E0000}"/>
    <cellStyle name="ProgramArea_RP" xfId="7586" xr:uid="{00000000-0005-0000-0000-0000A71E0000}"/>
    <cellStyle name="Protected" xfId="7587" xr:uid="{00000000-0005-0000-0000-0000A81E0000}"/>
    <cellStyle name="Protected 2" xfId="7588" xr:uid="{00000000-0005-0000-0000-0000A91E0000}"/>
    <cellStyle name="Protected 2 2" xfId="7589" xr:uid="{00000000-0005-0000-0000-0000AA1E0000}"/>
    <cellStyle name="ProtectedDates" xfId="7590" xr:uid="{00000000-0005-0000-0000-0000AB1E0000}"/>
    <cellStyle name="ProtectedDates 2" xfId="7591" xr:uid="{00000000-0005-0000-0000-0000AC1E0000}"/>
    <cellStyle name="ProtectedDates 2 2" xfId="7592" xr:uid="{00000000-0005-0000-0000-0000AD1E0000}"/>
    <cellStyle name="Prozent_Imp02" xfId="7593" xr:uid="{00000000-0005-0000-0000-0000AE1E0000}"/>
    <cellStyle name="Refdb standard" xfId="7594" xr:uid="{00000000-0005-0000-0000-0000AF1E0000}"/>
    <cellStyle name="Refdb standard 2" xfId="7595" xr:uid="{00000000-0005-0000-0000-0000B01E0000}"/>
    <cellStyle name="ReportData" xfId="8284" xr:uid="{922DF628-64B1-4277-A92D-76A51DF975CA}"/>
    <cellStyle name="ReportElements" xfId="8285" xr:uid="{A05BEFB4-B1A1-492B-80B0-D7BB27373291}"/>
    <cellStyle name="ReportHeader" xfId="8286" xr:uid="{206FCF96-9EC3-4CE8-8749-10894149ECCC}"/>
    <cellStyle name="Row_Heading_RP" xfId="7596" xr:uid="{00000000-0005-0000-0000-0000B11E0000}"/>
    <cellStyle name="RowHeading" xfId="7597" xr:uid="{00000000-0005-0000-0000-0000B21E0000}"/>
    <cellStyle name="RowHeading 2" xfId="7598" xr:uid="{00000000-0005-0000-0000-0000B31E0000}"/>
    <cellStyle name="RowHeading 2 2" xfId="7599" xr:uid="{00000000-0005-0000-0000-0000B41E0000}"/>
    <cellStyle name="SAPBEXaggData" xfId="8287" xr:uid="{5F80A819-38C1-4D65-A13F-918315CD87D6}"/>
    <cellStyle name="SAPBEXaggDataEmph" xfId="8288" xr:uid="{6AEB51EB-0D93-4BE7-9B21-9D24E6B40448}"/>
    <cellStyle name="SAPBEXaggItem" xfId="8289" xr:uid="{9EF5A859-DC56-42C7-8DC1-26BE0FCA3197}"/>
    <cellStyle name="SAPBEXaggItemX" xfId="8290" xr:uid="{C5B5CFB4-20B1-4241-8DFC-4666747C0AB6}"/>
    <cellStyle name="SAPBEXchaText" xfId="8291" xr:uid="{61FA8120-6E1A-43DF-98A8-4D11DFFCE291}"/>
    <cellStyle name="SAPBEXexcBad7" xfId="8292" xr:uid="{30BBFE79-16B4-4E43-8644-9DF67FB59EC6}"/>
    <cellStyle name="SAPBEXexcBad8" xfId="8293" xr:uid="{B7E36C27-6E6E-4116-9FA9-AB30A906008A}"/>
    <cellStyle name="SAPBEXexcBad9" xfId="8294" xr:uid="{8ABAE7B3-2C7B-4FEE-A98A-23DD92E59364}"/>
    <cellStyle name="SAPBEXexcCritical4" xfId="8295" xr:uid="{BE508FE8-59BE-4BA3-8538-129D16821994}"/>
    <cellStyle name="SAPBEXexcCritical5" xfId="8296" xr:uid="{6E8B2B5B-4EC2-4AE5-8E96-1539791D9F1E}"/>
    <cellStyle name="SAPBEXexcCritical6" xfId="8297" xr:uid="{1CFEA4F6-EDA3-4261-A11D-A163784154A6}"/>
    <cellStyle name="SAPBEXexcGood1" xfId="8298" xr:uid="{C330795C-C432-4FFF-8DF9-69EC1992E88B}"/>
    <cellStyle name="SAPBEXexcGood2" xfId="8299" xr:uid="{67D77770-2FDA-4C11-936C-FB77F8DF629A}"/>
    <cellStyle name="SAPBEXexcGood3" xfId="8300" xr:uid="{1977347C-66FD-4A65-B6B1-F1BE5B2980EC}"/>
    <cellStyle name="SAPBEXfilterDrill" xfId="8301" xr:uid="{58AB6A03-E120-4203-9C1C-E3ED646D73D8}"/>
    <cellStyle name="SAPBEXfilterItem" xfId="8302" xr:uid="{EA3291D7-2F93-4866-9A3D-B995608DF2F3}"/>
    <cellStyle name="SAPBEXfilterText" xfId="8303" xr:uid="{0E4E53BC-D66E-47D7-BB62-0469C361EFA2}"/>
    <cellStyle name="SAPBEXformats" xfId="8304" xr:uid="{410FFFF9-541A-4D4E-82AD-C001C822B8AB}"/>
    <cellStyle name="SAPBEXheaderItem" xfId="8305" xr:uid="{22662B33-1010-4720-BEF3-4A820112EFDB}"/>
    <cellStyle name="SAPBEXheaderText" xfId="8306" xr:uid="{9D2FADD4-C444-42DB-8966-9374DB3F6FB4}"/>
    <cellStyle name="SAPBEXHLevel0" xfId="8307" xr:uid="{0FD17536-D2DF-4676-B429-FBC55A3FDCF8}"/>
    <cellStyle name="SAPBEXHLevel0X" xfId="8308" xr:uid="{B6E9FC7F-8E33-4125-8F68-5D3902CF3DC1}"/>
    <cellStyle name="SAPBEXHLevel1" xfId="8309" xr:uid="{C3A1D31E-E348-4827-80B6-7DBC3AEFDDED}"/>
    <cellStyle name="SAPBEXHLevel1X" xfId="8310" xr:uid="{C4459B47-5A59-4AC4-9AC8-A01DDDB7AF23}"/>
    <cellStyle name="SAPBEXHLevel2" xfId="8311" xr:uid="{5C7CAD87-4156-4B62-80B3-7621826C990F}"/>
    <cellStyle name="SAPBEXHLevel2X" xfId="8312" xr:uid="{FFFA56EE-F8F6-4CBD-A3C6-38969F89011D}"/>
    <cellStyle name="SAPBEXHLevel3" xfId="8313" xr:uid="{F725D1E0-88AA-488A-9E5A-9D3CBE4DBBD5}"/>
    <cellStyle name="SAPBEXHLevel3X" xfId="8314" xr:uid="{BF780D4A-9708-4979-A800-36070B3A807F}"/>
    <cellStyle name="SAPBEXresData" xfId="8315" xr:uid="{C089D087-72AE-4985-992A-AD2750BC3495}"/>
    <cellStyle name="SAPBEXresDataEmph" xfId="8316" xr:uid="{EDF7A7BC-BC7C-428B-94A5-26F970967F14}"/>
    <cellStyle name="SAPBEXresItem" xfId="8317" xr:uid="{52BA791A-DE8C-47CA-8EC0-B82CFE84F057}"/>
    <cellStyle name="SAPBEXresItemX" xfId="8318" xr:uid="{C46954F7-B88A-45E7-B5EA-75098108421D}"/>
    <cellStyle name="SAPBEXstdData" xfId="8319" xr:uid="{7857055D-4A26-4F3D-A2F6-BC43E9ACEBFC}"/>
    <cellStyle name="SAPBEXstdDataEmph" xfId="8320" xr:uid="{6F930BCC-AE07-42E7-A5F7-0708755ECF01}"/>
    <cellStyle name="SAPBEXstdItem" xfId="8321" xr:uid="{D7DC10E0-4F81-41B9-A358-24A509110187}"/>
    <cellStyle name="SAPBEXstdItemX" xfId="8322" xr:uid="{4F87A4F8-1BA0-48AB-8024-1F1DBD16C3AF}"/>
    <cellStyle name="SAPBEXtitle" xfId="8323" xr:uid="{EF0F1295-4D94-4D3D-B8A8-ABC20AFE6362}"/>
    <cellStyle name="SAPBEXundefined" xfId="8324" xr:uid="{CD76BBDD-62C9-4683-8815-4E9E5448D838}"/>
    <cellStyle name="SDMX_protected" xfId="7600" xr:uid="{00000000-0005-0000-0000-0000B51E0000}"/>
    <cellStyle name="Section" xfId="7601" xr:uid="{00000000-0005-0000-0000-0000B61E0000}"/>
    <cellStyle name="Section 1" xfId="7602" xr:uid="{00000000-0005-0000-0000-0000B71E0000}"/>
    <cellStyle name="Section 1 2" xfId="7603" xr:uid="{00000000-0005-0000-0000-0000B81E0000}"/>
    <cellStyle name="Section 1 2 2" xfId="7604" xr:uid="{00000000-0005-0000-0000-0000B91E0000}"/>
    <cellStyle name="Section 1 2 3" xfId="7605" xr:uid="{00000000-0005-0000-0000-0000BA1E0000}"/>
    <cellStyle name="Section 1 3" xfId="7606" xr:uid="{00000000-0005-0000-0000-0000BB1E0000}"/>
    <cellStyle name="Section 1 3 2" xfId="7607" xr:uid="{00000000-0005-0000-0000-0000BC1E0000}"/>
    <cellStyle name="Section 1 4" xfId="7608" xr:uid="{00000000-0005-0000-0000-0000BD1E0000}"/>
    <cellStyle name="Section 1 4 2" xfId="7609" xr:uid="{00000000-0005-0000-0000-0000BE1E0000}"/>
    <cellStyle name="Section 1 5" xfId="7610" xr:uid="{00000000-0005-0000-0000-0000BF1E0000}"/>
    <cellStyle name="Section 1 5 2" xfId="7611" xr:uid="{00000000-0005-0000-0000-0000C01E0000}"/>
    <cellStyle name="Section 1 6" xfId="7612" xr:uid="{00000000-0005-0000-0000-0000C11E0000}"/>
    <cellStyle name="Section 1 7" xfId="7613" xr:uid="{00000000-0005-0000-0000-0000C21E0000}"/>
    <cellStyle name="Section 1_1" xfId="7614" xr:uid="{00000000-0005-0000-0000-0000C31E0000}"/>
    <cellStyle name="Section 2" xfId="7615" xr:uid="{00000000-0005-0000-0000-0000C41E0000}"/>
    <cellStyle name="Section 2 2" xfId="7616" xr:uid="{00000000-0005-0000-0000-0000C51E0000}"/>
    <cellStyle name="Section 2 2 2" xfId="7617" xr:uid="{00000000-0005-0000-0000-0000C61E0000}"/>
    <cellStyle name="Section 2 2 3" xfId="7618" xr:uid="{00000000-0005-0000-0000-0000C71E0000}"/>
    <cellStyle name="Section 2 3" xfId="7619" xr:uid="{00000000-0005-0000-0000-0000C81E0000}"/>
    <cellStyle name="Section 2 3 2" xfId="7620" xr:uid="{00000000-0005-0000-0000-0000C91E0000}"/>
    <cellStyle name="Section 2 4" xfId="7621" xr:uid="{00000000-0005-0000-0000-0000CA1E0000}"/>
    <cellStyle name="Section 2 4 2" xfId="7622" xr:uid="{00000000-0005-0000-0000-0000CB1E0000}"/>
    <cellStyle name="Section 2 5" xfId="7623" xr:uid="{00000000-0005-0000-0000-0000CC1E0000}"/>
    <cellStyle name="Section 2 5 2" xfId="7624" xr:uid="{00000000-0005-0000-0000-0000CD1E0000}"/>
    <cellStyle name="Section 2 6" xfId="7625" xr:uid="{00000000-0005-0000-0000-0000CE1E0000}"/>
    <cellStyle name="Section 2 7" xfId="7626" xr:uid="{00000000-0005-0000-0000-0000CF1E0000}"/>
    <cellStyle name="Section 2_1" xfId="7627" xr:uid="{00000000-0005-0000-0000-0000D01E0000}"/>
    <cellStyle name="Shade_R_border" xfId="7628" xr:uid="{00000000-0005-0000-0000-0000D11E0000}"/>
    <cellStyle name="Standard" xfId="7629" xr:uid="{00000000-0005-0000-0000-0000D21E0000}"/>
    <cellStyle name="Standard 2" xfId="7630" xr:uid="{00000000-0005-0000-0000-0000D31E0000}"/>
    <cellStyle name="Standard 2 2" xfId="7631" xr:uid="{00000000-0005-0000-0000-0000D41E0000}"/>
    <cellStyle name="Standard_data_tables_JG" xfId="7632" xr:uid="{00000000-0005-0000-0000-0000D51E0000}"/>
    <cellStyle name="Style 1" xfId="7633" xr:uid="{00000000-0005-0000-0000-0000D61E0000}"/>
    <cellStyle name="Style 1 2" xfId="7634" xr:uid="{00000000-0005-0000-0000-0000D71E0000}"/>
    <cellStyle name="Style 1 2 2" xfId="7635" xr:uid="{00000000-0005-0000-0000-0000D81E0000}"/>
    <cellStyle name="Style 1 2 2 2" xfId="7636" xr:uid="{00000000-0005-0000-0000-0000D91E0000}"/>
    <cellStyle name="Style 1 3" xfId="7637" xr:uid="{00000000-0005-0000-0000-0000DA1E0000}"/>
    <cellStyle name="Style 1 3 2" xfId="7638" xr:uid="{00000000-0005-0000-0000-0000DB1E0000}"/>
    <cellStyle name="Style 1 3 2 2" xfId="7639" xr:uid="{00000000-0005-0000-0000-0000DC1E0000}"/>
    <cellStyle name="Style 1 3 3" xfId="7640" xr:uid="{00000000-0005-0000-0000-0000DD1E0000}"/>
    <cellStyle name="Style 1 3 3 2" xfId="7641" xr:uid="{00000000-0005-0000-0000-0000DE1E0000}"/>
    <cellStyle name="Style 1 3 3 3" xfId="7642" xr:uid="{00000000-0005-0000-0000-0000DF1E0000}"/>
    <cellStyle name="Style 1 3 4" xfId="7643" xr:uid="{00000000-0005-0000-0000-0000E01E0000}"/>
    <cellStyle name="Style 1 4" xfId="7644" xr:uid="{00000000-0005-0000-0000-0000E11E0000}"/>
    <cellStyle name="Style 1 4 2" xfId="7645" xr:uid="{00000000-0005-0000-0000-0000E21E0000}"/>
    <cellStyle name="Style 1 4 3" xfId="7646" xr:uid="{00000000-0005-0000-0000-0000E31E0000}"/>
    <cellStyle name="Style 27" xfId="7647" xr:uid="{00000000-0005-0000-0000-0000E41E0000}"/>
    <cellStyle name="Style 27 2" xfId="7648" xr:uid="{00000000-0005-0000-0000-0000E51E0000}"/>
    <cellStyle name="Style 27 2 2" xfId="7649" xr:uid="{00000000-0005-0000-0000-0000E61E0000}"/>
    <cellStyle name="Style 27 2 2 2" xfId="7650" xr:uid="{00000000-0005-0000-0000-0000E71E0000}"/>
    <cellStyle name="Style 27 3" xfId="7651" xr:uid="{00000000-0005-0000-0000-0000E81E0000}"/>
    <cellStyle name="Style 27 3 2" xfId="7652" xr:uid="{00000000-0005-0000-0000-0000E91E0000}"/>
    <cellStyle name="Style 27 3 2 2" xfId="7653" xr:uid="{00000000-0005-0000-0000-0000EA1E0000}"/>
    <cellStyle name="Style 27 3 3" xfId="7654" xr:uid="{00000000-0005-0000-0000-0000EB1E0000}"/>
    <cellStyle name="Style 27 3 3 2" xfId="7655" xr:uid="{00000000-0005-0000-0000-0000EC1E0000}"/>
    <cellStyle name="Style 27 3 3 3" xfId="7656" xr:uid="{00000000-0005-0000-0000-0000ED1E0000}"/>
    <cellStyle name="Style 27 3 4" xfId="7657" xr:uid="{00000000-0005-0000-0000-0000EE1E0000}"/>
    <cellStyle name="Style 27 4" xfId="7658" xr:uid="{00000000-0005-0000-0000-0000EF1E0000}"/>
    <cellStyle name="Style 27 4 2" xfId="7659" xr:uid="{00000000-0005-0000-0000-0000F01E0000}"/>
    <cellStyle name="Style 27 4 3" xfId="7660" xr:uid="{00000000-0005-0000-0000-0000F11E0000}"/>
    <cellStyle name="Style 27_Gas Flow Dynamics" xfId="7661" xr:uid="{00000000-0005-0000-0000-0000F21E0000}"/>
    <cellStyle name="Style 69" xfId="7662" xr:uid="{00000000-0005-0000-0000-0000F31E0000}"/>
    <cellStyle name="Style 69 2" xfId="7663" xr:uid="{00000000-0005-0000-0000-0000F41E0000}"/>
    <cellStyle name="Style D" xfId="7664" xr:uid="{00000000-0005-0000-0000-0000F51E0000}"/>
    <cellStyle name="Style D 2" xfId="7665" xr:uid="{00000000-0005-0000-0000-0000F61E0000}"/>
    <cellStyle name="Style D 2 2" xfId="7666" xr:uid="{00000000-0005-0000-0000-0000F71E0000}"/>
    <cellStyle name="Style D green" xfId="7667" xr:uid="{00000000-0005-0000-0000-0000F81E0000}"/>
    <cellStyle name="Style D green 2" xfId="7668" xr:uid="{00000000-0005-0000-0000-0000F91E0000}"/>
    <cellStyle name="Style D green 2 2" xfId="7669" xr:uid="{00000000-0005-0000-0000-0000FA1E0000}"/>
    <cellStyle name="Style D_Base Data" xfId="7670" xr:uid="{00000000-0005-0000-0000-0000FB1E0000}"/>
    <cellStyle name="Style E" xfId="7671" xr:uid="{00000000-0005-0000-0000-0000FC1E0000}"/>
    <cellStyle name="Style E 2" xfId="7672" xr:uid="{00000000-0005-0000-0000-0000FD1E0000}"/>
    <cellStyle name="Style E 2 2" xfId="7673" xr:uid="{00000000-0005-0000-0000-0000FE1E0000}"/>
    <cellStyle name="Style E green" xfId="7674" xr:uid="{00000000-0005-0000-0000-0000FF1E0000}"/>
    <cellStyle name="Style E green 2" xfId="7675" xr:uid="{00000000-0005-0000-0000-0000001F0000}"/>
    <cellStyle name="Style E green 2 2" xfId="7676" xr:uid="{00000000-0005-0000-0000-0000011F0000}"/>
    <cellStyle name="Style E_Base Data" xfId="7677" xr:uid="{00000000-0005-0000-0000-0000021F0000}"/>
    <cellStyle name="Style1" xfId="8325" xr:uid="{45265BAD-96E2-4DEB-A18B-4B9863442C90}"/>
    <cellStyle name="STYLE1 - Style1" xfId="7678" xr:uid="{00000000-0005-0000-0000-0000031F0000}"/>
    <cellStyle name="STYLE1 - Style1 2" xfId="7679" xr:uid="{00000000-0005-0000-0000-0000041F0000}"/>
    <cellStyle name="STYLE1 - Style1 2 2" xfId="7680" xr:uid="{00000000-0005-0000-0000-0000051F0000}"/>
    <cellStyle name="Style2" xfId="8326" xr:uid="{AF8D84AF-0FA3-40FE-B499-C8B24CAAC004}"/>
    <cellStyle name="STYLE2 - Style2" xfId="7681" xr:uid="{00000000-0005-0000-0000-0000061F0000}"/>
    <cellStyle name="STYLE2 - Style2 2" xfId="7682" xr:uid="{00000000-0005-0000-0000-0000071F0000}"/>
    <cellStyle name="STYLE2 - Style2 2 2" xfId="7683" xr:uid="{00000000-0005-0000-0000-0000081F0000}"/>
    <cellStyle name="Style3" xfId="8327" xr:uid="{7A395215-4305-495F-852C-C2EB3D12D7BF}"/>
    <cellStyle name="STYLE3 - Style3" xfId="7684" xr:uid="{00000000-0005-0000-0000-0000091F0000}"/>
    <cellStyle name="STYLE3 - Style3 2" xfId="7685" xr:uid="{00000000-0005-0000-0000-00000A1F0000}"/>
    <cellStyle name="STYLE3 - Style3 2 2" xfId="7686" xr:uid="{00000000-0005-0000-0000-00000B1F0000}"/>
    <cellStyle name="Style4" xfId="8328" xr:uid="{3A29DFB9-9171-4BC8-A16A-1813D20626CF}"/>
    <cellStyle name="STYLE4 - Style4" xfId="7687" xr:uid="{00000000-0005-0000-0000-00000C1F0000}"/>
    <cellStyle name="STYLE4 - Style4 2" xfId="7688" xr:uid="{00000000-0005-0000-0000-00000D1F0000}"/>
    <cellStyle name="STYLE4 - Style4 2 2" xfId="7689" xr:uid="{00000000-0005-0000-0000-00000E1F0000}"/>
    <cellStyle name="Style5" xfId="8329" xr:uid="{FE267A6E-3A68-4DAD-9CAD-E8E01DF19EAD}"/>
    <cellStyle name="Style6" xfId="8330" xr:uid="{FE43B391-4646-4CA6-B69F-E2F9BC25DAA3}"/>
    <cellStyle name="Sub_Title" xfId="7690" xr:uid="{00000000-0005-0000-0000-00000F1F0000}"/>
    <cellStyle name="SubHeading" xfId="7691" xr:uid="{00000000-0005-0000-0000-0000101F0000}"/>
    <cellStyle name="SubHeading 2" xfId="7692" xr:uid="{00000000-0005-0000-0000-0000111F0000}"/>
    <cellStyle name="SubHeading 2 2" xfId="7693" xr:uid="{00000000-0005-0000-0000-0000121F0000}"/>
    <cellStyle name="SubSection" xfId="7694" xr:uid="{00000000-0005-0000-0000-0000131F0000}"/>
    <cellStyle name="SubSection 2" xfId="7695" xr:uid="{00000000-0005-0000-0000-0000141F0000}"/>
    <cellStyle name="SubSection 2 2" xfId="7696" xr:uid="{00000000-0005-0000-0000-0000151F0000}"/>
    <cellStyle name="SubsidTitle" xfId="7697" xr:uid="{00000000-0005-0000-0000-0000161F0000}"/>
    <cellStyle name="SubsidTitle 2" xfId="7698" xr:uid="{00000000-0005-0000-0000-0000171F0000}"/>
    <cellStyle name="SubsidTitle 2 2" xfId="7699" xr:uid="{00000000-0005-0000-0000-0000181F0000}"/>
    <cellStyle name="SubTotal" xfId="7700" xr:uid="{00000000-0005-0000-0000-0000191F0000}"/>
    <cellStyle name="SubTotal 2" xfId="7701" xr:uid="{00000000-0005-0000-0000-00001A1F0000}"/>
    <cellStyle name="SubTotal 2 2" xfId="7702" xr:uid="{00000000-0005-0000-0000-00001B1F0000}"/>
    <cellStyle name="SubTotals" xfId="7703" xr:uid="{00000000-0005-0000-0000-00001C1F0000}"/>
    <cellStyle name="SubTotals 2" xfId="7704" xr:uid="{00000000-0005-0000-0000-00001D1F0000}"/>
    <cellStyle name="SubTotals 2 2" xfId="7705" xr:uid="{00000000-0005-0000-0000-00001E1F0000}"/>
    <cellStyle name="Table Data" xfId="7706" xr:uid="{00000000-0005-0000-0000-00001F1F0000}"/>
    <cellStyle name="Table Data 2" xfId="7707" xr:uid="{00000000-0005-0000-0000-0000201F0000}"/>
    <cellStyle name="Table Data 2 2" xfId="7708" xr:uid="{00000000-0005-0000-0000-0000211F0000}"/>
    <cellStyle name="Table Footer" xfId="7709" xr:uid="{00000000-0005-0000-0000-0000221F0000}"/>
    <cellStyle name="Table Footer 2" xfId="7710" xr:uid="{00000000-0005-0000-0000-0000231F0000}"/>
    <cellStyle name="Table Footer 2 2" xfId="7711" xr:uid="{00000000-0005-0000-0000-0000241F0000}"/>
    <cellStyle name="Table Footnote" xfId="8331" xr:uid="{4AB7AB40-BCC6-4C8C-80A6-BEDD19F29338}"/>
    <cellStyle name="Table Footnote 2" xfId="8332" xr:uid="{01D70E91-E807-4CA6-975F-F58459CE30B5}"/>
    <cellStyle name="Table Footnote 2 2" xfId="8333" xr:uid="{250D3352-43B9-4873-BE0E-867FA518FA8A}"/>
    <cellStyle name="Table Footnote_Table 5.6 sales of assets 23Feb2010" xfId="8334" xr:uid="{AB291A31-54FF-4963-BEAD-350555E02CD2}"/>
    <cellStyle name="Table Header" xfId="7712" xr:uid="{00000000-0005-0000-0000-0000251F0000}"/>
    <cellStyle name="Table Header 2" xfId="7713" xr:uid="{00000000-0005-0000-0000-0000261F0000}"/>
    <cellStyle name="Table Header 2 2" xfId="7714" xr:uid="{00000000-0005-0000-0000-0000271F0000}"/>
    <cellStyle name="Table Header 2 2 2" xfId="8337" xr:uid="{E6D4EBD5-CFA8-4DDD-8BA1-E94A4968BDD1}"/>
    <cellStyle name="Table Header 2 3" xfId="8336" xr:uid="{245FFF82-D2D1-48C5-88F0-7758D7CFCDA4}"/>
    <cellStyle name="Table Header 3" xfId="8335" xr:uid="{F6BD4B24-276A-4D88-A781-37D8EA71412A}"/>
    <cellStyle name="Table Header_Table 5.6 sales of assets 23Feb2010" xfId="8338" xr:uid="{F051572D-5BFA-47DC-BBF9-6E0921C96503}"/>
    <cellStyle name="Table heading" xfId="7715" xr:uid="{00000000-0005-0000-0000-0000281F0000}"/>
    <cellStyle name="Table Heading 1" xfId="8339" xr:uid="{1C7B6B19-0163-433E-A2EE-F01D3A39992F}"/>
    <cellStyle name="Table Heading 1 2" xfId="8340" xr:uid="{FEB8D213-C574-4917-89B0-8722F7981EE9}"/>
    <cellStyle name="Table Heading 1 2 2" xfId="8341" xr:uid="{6F18E56C-028B-499F-93E8-8BBFC4FFAC27}"/>
    <cellStyle name="Table Heading 1_Table 5.6 sales of assets 23Feb2010" xfId="8342" xr:uid="{AF847F68-EEA2-4194-AC19-1B1253F03C30}"/>
    <cellStyle name="Table Heading 2" xfId="8343" xr:uid="{5A2957A9-41B9-4FF7-AF9D-768534FBC856}"/>
    <cellStyle name="Table Heading 2 2" xfId="8344" xr:uid="{9BDE29DF-8004-4537-9D17-67D326804B61}"/>
    <cellStyle name="Table Heading 2_Table 5.6 sales of assets 23Feb2010" xfId="8345" xr:uid="{83460324-3FCF-485F-8330-BE77C2A7ABBA}"/>
    <cellStyle name="Table Headings Bold" xfId="7716" xr:uid="{00000000-0005-0000-0000-0000291F0000}"/>
    <cellStyle name="Table Headings Bold 2" xfId="7717" xr:uid="{00000000-0005-0000-0000-00002A1F0000}"/>
    <cellStyle name="Table Headings Bold 2 2" xfId="7718" xr:uid="{00000000-0005-0000-0000-00002B1F0000}"/>
    <cellStyle name="Table Of Which" xfId="8346" xr:uid="{1EDD6535-B15D-4EE8-AA8F-316F7F9F38C2}"/>
    <cellStyle name="Table Of Which 2" xfId="8347" xr:uid="{B25A398A-7F0A-4582-9B6D-4DEEA4B5A47B}"/>
    <cellStyle name="Table Of Which_Table 5.6 sales of assets 23Feb2010" xfId="8348" xr:uid="{67327E64-0186-442A-B2FB-01C99E32DBB8}"/>
    <cellStyle name="Table Row Billions" xfId="8349" xr:uid="{9878AAB5-DC19-407D-AD28-646C56B3E9AA}"/>
    <cellStyle name="Table Row Billions 2" xfId="8350" xr:uid="{EFDDB3B1-277E-49FA-BF71-4BC2859A5A84}"/>
    <cellStyle name="Table Row Billions Check" xfId="8351" xr:uid="{27BABBB7-1842-45A1-A0D8-0A7322DF44AD}"/>
    <cellStyle name="Table Row Billions Check 2" xfId="8352" xr:uid="{B107E93E-AB38-4E67-A761-FAC943A41937}"/>
    <cellStyle name="Table Row Billions Check 3" xfId="8353" xr:uid="{1274B6E8-1836-41D5-BD65-72F07C39A054}"/>
    <cellStyle name="Table Row Billions Check_asset sales" xfId="8354" xr:uid="{2296AEA2-9987-4387-B543-16DC27EE8271}"/>
    <cellStyle name="Table Row Billions_Table 5.6 sales of assets 23Feb2010" xfId="8355" xr:uid="{E87C5FBF-6430-47E9-8F3A-003E2B372C6A}"/>
    <cellStyle name="Table Row Millions" xfId="8356" xr:uid="{E021721E-2357-4BF8-BA8F-E2EB0D5A93B9}"/>
    <cellStyle name="Table Row Millions 2" xfId="8357" xr:uid="{D2EE7141-B7AD-4E9E-830C-42DB9CE19656}"/>
    <cellStyle name="Table Row Millions 2 2" xfId="8358" xr:uid="{8B909E38-68F9-47CF-94BE-B4FD548B18AD}"/>
    <cellStyle name="Table Row Millions Check" xfId="8359" xr:uid="{B43A8C92-B850-4EE6-B253-F16155BC4D04}"/>
    <cellStyle name="Table Row Millions Check 2" xfId="8360" xr:uid="{C976C5B8-B83A-4828-A699-966C48F2725A}"/>
    <cellStyle name="Table Row Millions Check 3" xfId="8361" xr:uid="{7E3ACC77-2E3A-469B-976F-54871606C47C}"/>
    <cellStyle name="Table Row Millions Check 4" xfId="8362" xr:uid="{24D5427E-D2F0-4356-B023-63BCDC82F2D1}"/>
    <cellStyle name="Table Row Millions Check_asset sales" xfId="8363" xr:uid="{CCF2043C-2415-4568-AFBF-404E78A2D6A8}"/>
    <cellStyle name="Table Row Millions_Table 5.6 sales of assets 23Feb2010" xfId="8364" xr:uid="{DBD90A62-7758-44BB-AE18-61604A42E947}"/>
    <cellStyle name="Table Row Percentage" xfId="8365" xr:uid="{AFE319C6-6B83-4755-84AF-169136F26130}"/>
    <cellStyle name="Table Row Percentage 2" xfId="8366" xr:uid="{0FFB7E85-B528-4990-99C5-D61BA9302D70}"/>
    <cellStyle name="Table Row Percentage Check" xfId="8367" xr:uid="{8D2DBFFD-23B2-4744-9A39-3E4FFC87D6F9}"/>
    <cellStyle name="Table Row Percentage Check 2" xfId="8368" xr:uid="{BFD1CD00-237A-4781-960D-CECB875E1D15}"/>
    <cellStyle name="Table Row Percentage Check 3" xfId="8369" xr:uid="{974673BA-E038-4860-92C1-40040A258BBD}"/>
    <cellStyle name="Table Row Percentage Check_asset sales" xfId="8370" xr:uid="{ADB433C2-6BEF-41BE-AE37-44501731D06B}"/>
    <cellStyle name="Table Row Percentage_Table 5.6 sales of assets 23Feb2010" xfId="8371" xr:uid="{79957951-2537-42B9-B63A-B9725B65E326}"/>
    <cellStyle name="Table Total Billions" xfId="8372" xr:uid="{6A02B513-AFB7-4699-8694-3B85F3231088}"/>
    <cellStyle name="Table Total Billions 2" xfId="8373" xr:uid="{15F68D8E-8218-4BC6-817F-85A25A7241C4}"/>
    <cellStyle name="Table Total Billions_Table 5.6 sales of assets 23Feb2010" xfId="8374" xr:uid="{89FE1123-36FB-4EE7-B672-FCA37EB1C86F}"/>
    <cellStyle name="Table Total Millions" xfId="8375" xr:uid="{2D110574-2C64-4070-8179-B66A82052AA5}"/>
    <cellStyle name="Table Total Millions 2" xfId="8376" xr:uid="{9A47D42E-540B-443D-A123-B023D5C4AF88}"/>
    <cellStyle name="Table Total Millions 2 2" xfId="8377" xr:uid="{60B76C90-F0B5-4FA7-95E5-3E7A8A4E8844}"/>
    <cellStyle name="Table Total Millions_Table 5.6 sales of assets 23Feb2010" xfId="8378" xr:uid="{381DB1BA-940D-4138-97C9-52BEC1B41CED}"/>
    <cellStyle name="Table Total Percentage" xfId="8379" xr:uid="{28FF4F0E-8161-4613-8D8C-8BEA9B8359CF}"/>
    <cellStyle name="Table Total Percentage 2" xfId="8380" xr:uid="{3580EE68-C8CF-4675-84A2-C49C81AA7528}"/>
    <cellStyle name="Table Total Percentage_Table 5.6 sales of assets 23Feb2010" xfId="8381" xr:uid="{9BB7022B-585B-4487-8A90-4A2F4671B5CD}"/>
    <cellStyle name="Table Units" xfId="8382" xr:uid="{58034F0C-61F8-4FA3-B27D-90583561C2EC}"/>
    <cellStyle name="Table Units 2" xfId="8383" xr:uid="{51ED2F58-E012-4B19-B0FB-29709343CCC9}"/>
    <cellStyle name="Table Units 2 2" xfId="8384" xr:uid="{CE27DFFF-FE1D-402F-A7F7-C9DE9EAF670C}"/>
    <cellStyle name="Table Units_Table 5.6 sales of assets 23Feb2010" xfId="8385" xr:uid="{A1BBC74A-46EA-4778-ADA0-1C2F6F8978BC}"/>
    <cellStyle name="Table_HDR" xfId="7719" xr:uid="{00000000-0005-0000-0000-00002C1F0000}"/>
    <cellStyle name="TableCell" xfId="7720" xr:uid="{00000000-0005-0000-0000-00002D1F0000}"/>
    <cellStyle name="TableCell 2" xfId="7721" xr:uid="{00000000-0005-0000-0000-00002E1F0000}"/>
    <cellStyle name="TableCell 2 2" xfId="7722" xr:uid="{00000000-0005-0000-0000-00002F1F0000}"/>
    <cellStyle name="TableCell 2 2 2" xfId="7723" xr:uid="{00000000-0005-0000-0000-0000301F0000}"/>
    <cellStyle name="TableCell 3" xfId="7724" xr:uid="{00000000-0005-0000-0000-0000311F0000}"/>
    <cellStyle name="TableCell 3 2" xfId="7725" xr:uid="{00000000-0005-0000-0000-0000321F0000}"/>
    <cellStyle name="TableCell 3 2 2" xfId="7726" xr:uid="{00000000-0005-0000-0000-0000331F0000}"/>
    <cellStyle name="TableCell 3 3" xfId="7727" xr:uid="{00000000-0005-0000-0000-0000341F0000}"/>
    <cellStyle name="TableCell 3 3 2" xfId="7728" xr:uid="{00000000-0005-0000-0000-0000351F0000}"/>
    <cellStyle name="TableCell 3 3 3" xfId="7729" xr:uid="{00000000-0005-0000-0000-0000361F0000}"/>
    <cellStyle name="TableCell 3 4" xfId="7730" xr:uid="{00000000-0005-0000-0000-0000371F0000}"/>
    <cellStyle name="TableCell 4" xfId="7731" xr:uid="{00000000-0005-0000-0000-0000381F0000}"/>
    <cellStyle name="TableCell 4 2" xfId="7732" xr:uid="{00000000-0005-0000-0000-0000391F0000}"/>
    <cellStyle name="TableCell 4 3" xfId="7733" xr:uid="{00000000-0005-0000-0000-00003A1F0000}"/>
    <cellStyle name="TableCell_Gas Flow Dynamics" xfId="7734" xr:uid="{00000000-0005-0000-0000-00003B1F0000}"/>
    <cellStyle name="Text" xfId="7735" xr:uid="{00000000-0005-0000-0000-00003C1F0000}"/>
    <cellStyle name="Times New Roman" xfId="8386" xr:uid="{3F477B17-4CAB-463D-8125-34C1062EB329}"/>
    <cellStyle name="Title 2" xfId="7736" xr:uid="{00000000-0005-0000-0000-00003D1F0000}"/>
    <cellStyle name="Title 2 2" xfId="7737" xr:uid="{00000000-0005-0000-0000-00003E1F0000}"/>
    <cellStyle name="Title 2 2 2" xfId="7738" xr:uid="{00000000-0005-0000-0000-00003F1F0000}"/>
    <cellStyle name="Title 2 3" xfId="7739" xr:uid="{00000000-0005-0000-0000-0000401F0000}"/>
    <cellStyle name="Title 2 3 2" xfId="7740" xr:uid="{00000000-0005-0000-0000-0000411F0000}"/>
    <cellStyle name="Title 2 4" xfId="7741" xr:uid="{00000000-0005-0000-0000-0000421F0000}"/>
    <cellStyle name="Title 3" xfId="7742" xr:uid="{00000000-0005-0000-0000-0000431F0000}"/>
    <cellStyle name="Title 3 2" xfId="7743" xr:uid="{00000000-0005-0000-0000-0000441F0000}"/>
    <cellStyle name="Title 3 2 2" xfId="7744" xr:uid="{00000000-0005-0000-0000-0000451F0000}"/>
    <cellStyle name="Title 3 3" xfId="7745" xr:uid="{00000000-0005-0000-0000-0000461F0000}"/>
    <cellStyle name="Title 3 3 2" xfId="7746" xr:uid="{00000000-0005-0000-0000-0000471F0000}"/>
    <cellStyle name="Title 3 4" xfId="7747" xr:uid="{00000000-0005-0000-0000-0000481F0000}"/>
    <cellStyle name="Title 3 5" xfId="8387" xr:uid="{0FA6C613-1C23-4DD0-BE4C-AA65CF543F9F}"/>
    <cellStyle name="Title 4" xfId="7748" xr:uid="{00000000-0005-0000-0000-0000491F0000}"/>
    <cellStyle name="Title 4 2" xfId="7749" xr:uid="{00000000-0005-0000-0000-00004A1F0000}"/>
    <cellStyle name="Title 4 2 2" xfId="7750" xr:uid="{00000000-0005-0000-0000-00004B1F0000}"/>
    <cellStyle name="Title 4 3" xfId="8388" xr:uid="{AA32047C-B94F-42AC-BDC2-A8ADFD64C3F6}"/>
    <cellStyle name="Title 5" xfId="7751" xr:uid="{00000000-0005-0000-0000-00004C1F0000}"/>
    <cellStyle name="Title 5 2" xfId="7752" xr:uid="{00000000-0005-0000-0000-00004D1F0000}"/>
    <cellStyle name="Title 6" xfId="7753" xr:uid="{00000000-0005-0000-0000-00004E1F0000}"/>
    <cellStyle name="Title 6 2" xfId="7754" xr:uid="{00000000-0005-0000-0000-00004F1F0000}"/>
    <cellStyle name="Title 7" xfId="7755" xr:uid="{00000000-0005-0000-0000-0000501F0000}"/>
    <cellStyle name="Titles" xfId="7756" xr:uid="{00000000-0005-0000-0000-0000511F0000}"/>
    <cellStyle name="Titles 2" xfId="7757" xr:uid="{00000000-0005-0000-0000-0000521F0000}"/>
    <cellStyle name="Titles 2 2" xfId="7758" xr:uid="{00000000-0005-0000-0000-0000531F0000}"/>
    <cellStyle name="Total 2" xfId="7759" xr:uid="{00000000-0005-0000-0000-0000541F0000}"/>
    <cellStyle name="Total 2 2" xfId="7760" xr:uid="{00000000-0005-0000-0000-0000551F0000}"/>
    <cellStyle name="Total 2 2 2" xfId="7761" xr:uid="{00000000-0005-0000-0000-0000561F0000}"/>
    <cellStyle name="Total 2 3" xfId="7762" xr:uid="{00000000-0005-0000-0000-0000571F0000}"/>
    <cellStyle name="Total 2 3 2" xfId="7763" xr:uid="{00000000-0005-0000-0000-0000581F0000}"/>
    <cellStyle name="Total 2 4" xfId="7764" xr:uid="{00000000-0005-0000-0000-0000591F0000}"/>
    <cellStyle name="Total 3" xfId="7765" xr:uid="{00000000-0005-0000-0000-00005A1F0000}"/>
    <cellStyle name="Total 3 2" xfId="7766" xr:uid="{00000000-0005-0000-0000-00005B1F0000}"/>
    <cellStyle name="Total 3 2 2" xfId="7767" xr:uid="{00000000-0005-0000-0000-00005C1F0000}"/>
    <cellStyle name="Total 3 3" xfId="7768" xr:uid="{00000000-0005-0000-0000-00005D1F0000}"/>
    <cellStyle name="Total 3 3 2" xfId="7769" xr:uid="{00000000-0005-0000-0000-00005E1F0000}"/>
    <cellStyle name="Total 3 4" xfId="7770" xr:uid="{00000000-0005-0000-0000-00005F1F0000}"/>
    <cellStyle name="Total 4" xfId="7771" xr:uid="{00000000-0005-0000-0000-0000601F0000}"/>
    <cellStyle name="Total 4 2" xfId="7772" xr:uid="{00000000-0005-0000-0000-0000611F0000}"/>
    <cellStyle name="Total 4 2 2" xfId="7773" xr:uid="{00000000-0005-0000-0000-0000621F0000}"/>
    <cellStyle name="Total 5" xfId="7774" xr:uid="{00000000-0005-0000-0000-0000631F0000}"/>
    <cellStyle name="Total 5 2" xfId="7775" xr:uid="{00000000-0005-0000-0000-0000641F0000}"/>
    <cellStyle name="Total 6" xfId="7776" xr:uid="{00000000-0005-0000-0000-0000651F0000}"/>
    <cellStyle name="Total 6 2" xfId="7777" xr:uid="{00000000-0005-0000-0000-0000661F0000}"/>
    <cellStyle name="Total 7" xfId="7778" xr:uid="{00000000-0005-0000-0000-0000671F0000}"/>
    <cellStyle name="Total Line" xfId="7779" xr:uid="{00000000-0005-0000-0000-0000681F0000}"/>
    <cellStyle name="Total Line 2" xfId="7780" xr:uid="{00000000-0005-0000-0000-0000691F0000}"/>
    <cellStyle name="Total Line 2 2" xfId="7781" xr:uid="{00000000-0005-0000-0000-00006A1F0000}"/>
    <cellStyle name="Totals" xfId="7782" xr:uid="{00000000-0005-0000-0000-00006B1F0000}"/>
    <cellStyle name="Totals [0]" xfId="7783" xr:uid="{00000000-0005-0000-0000-00006C1F0000}"/>
    <cellStyle name="Totals [0] 2" xfId="7784" xr:uid="{00000000-0005-0000-0000-00006D1F0000}"/>
    <cellStyle name="Totals [0] 2 2" xfId="7785" xr:uid="{00000000-0005-0000-0000-00006E1F0000}"/>
    <cellStyle name="Totals [2]" xfId="7786" xr:uid="{00000000-0005-0000-0000-00006F1F0000}"/>
    <cellStyle name="Totals [2] 2" xfId="7787" xr:uid="{00000000-0005-0000-0000-0000701F0000}"/>
    <cellStyle name="Totals [2] 2 2" xfId="7788" xr:uid="{00000000-0005-0000-0000-0000711F0000}"/>
    <cellStyle name="Totals 10" xfId="7789" xr:uid="{00000000-0005-0000-0000-0000721F0000}"/>
    <cellStyle name="Totals 11" xfId="7790" xr:uid="{00000000-0005-0000-0000-0000731F0000}"/>
    <cellStyle name="Totals 12" xfId="7791" xr:uid="{00000000-0005-0000-0000-0000741F0000}"/>
    <cellStyle name="Totals 13" xfId="7792" xr:uid="{00000000-0005-0000-0000-0000751F0000}"/>
    <cellStyle name="Totals 14" xfId="7793" xr:uid="{00000000-0005-0000-0000-0000761F0000}"/>
    <cellStyle name="Totals 15" xfId="7794" xr:uid="{00000000-0005-0000-0000-0000771F0000}"/>
    <cellStyle name="Totals 2" xfId="7795" xr:uid="{00000000-0005-0000-0000-0000781F0000}"/>
    <cellStyle name="Totals 2 2" xfId="7796" xr:uid="{00000000-0005-0000-0000-0000791F0000}"/>
    <cellStyle name="Totals 3" xfId="7797" xr:uid="{00000000-0005-0000-0000-00007A1F0000}"/>
    <cellStyle name="Totals 4" xfId="7798" xr:uid="{00000000-0005-0000-0000-00007B1F0000}"/>
    <cellStyle name="Totals 5" xfId="7799" xr:uid="{00000000-0005-0000-0000-00007C1F0000}"/>
    <cellStyle name="Totals 6" xfId="7800" xr:uid="{00000000-0005-0000-0000-00007D1F0000}"/>
    <cellStyle name="Totals 7" xfId="7801" xr:uid="{00000000-0005-0000-0000-00007E1F0000}"/>
    <cellStyle name="Totals 8" xfId="7802" xr:uid="{00000000-0005-0000-0000-00007F1F0000}"/>
    <cellStyle name="Totals 9" xfId="7803" xr:uid="{00000000-0005-0000-0000-0000801F0000}"/>
    <cellStyle name="Totals_2002_11_18 Apache_Data" xfId="7804" xr:uid="{00000000-0005-0000-0000-0000811F0000}"/>
    <cellStyle name="Unprotected" xfId="7805" xr:uid="{00000000-0005-0000-0000-0000821F0000}"/>
    <cellStyle name="Unprotected 2" xfId="7806" xr:uid="{00000000-0005-0000-0000-0000831F0000}"/>
    <cellStyle name="Unprotected 3" xfId="7807" xr:uid="{00000000-0005-0000-0000-0000841F0000}"/>
    <cellStyle name="UnProtectedCalc" xfId="7808" xr:uid="{00000000-0005-0000-0000-0000851F0000}"/>
    <cellStyle name="UnProtectedCalc 2" xfId="7809" xr:uid="{00000000-0005-0000-0000-0000861F0000}"/>
    <cellStyle name="UnProtectedCalc 2 2" xfId="7810" xr:uid="{00000000-0005-0000-0000-0000871F0000}"/>
    <cellStyle name="User_Defined_A" xfId="7811" xr:uid="{00000000-0005-0000-0000-0000881F0000}"/>
    <cellStyle name="Währung [0]_Imp02" xfId="7812" xr:uid="{00000000-0005-0000-0000-0000891F0000}"/>
    <cellStyle name="Währung_Imp02" xfId="7813" xr:uid="{00000000-0005-0000-0000-00008A1F0000}"/>
    <cellStyle name="Warning Text 2" xfId="7814" xr:uid="{00000000-0005-0000-0000-00008B1F0000}"/>
    <cellStyle name="Warning Text 2 2" xfId="7815" xr:uid="{00000000-0005-0000-0000-00008C1F0000}"/>
    <cellStyle name="Warning Text 2 2 2" xfId="7816" xr:uid="{00000000-0005-0000-0000-00008D1F0000}"/>
    <cellStyle name="Warning Text 2 3" xfId="7817" xr:uid="{00000000-0005-0000-0000-00008E1F0000}"/>
    <cellStyle name="Warning Text 3" xfId="7818" xr:uid="{00000000-0005-0000-0000-00008F1F0000}"/>
    <cellStyle name="Warning Text 3 2" xfId="7819" xr:uid="{00000000-0005-0000-0000-0000901F0000}"/>
    <cellStyle name="Warning Text 3 2 2" xfId="7820" xr:uid="{00000000-0005-0000-0000-0000911F0000}"/>
    <cellStyle name="Warning Text 3 3" xfId="7821" xr:uid="{00000000-0005-0000-0000-0000921F0000}"/>
    <cellStyle name="Warning Text 4" xfId="7822" xr:uid="{00000000-0005-0000-0000-0000931F0000}"/>
    <cellStyle name="Warning Text 4 2" xfId="7823" xr:uid="{00000000-0005-0000-0000-0000941F0000}"/>
    <cellStyle name="Warning Text 4 2 2" xfId="7824" xr:uid="{00000000-0005-0000-0000-0000951F0000}"/>
    <cellStyle name="Warning Text 5" xfId="7825" xr:uid="{00000000-0005-0000-0000-0000961F0000}"/>
    <cellStyle name="Warning Text 5 2" xfId="7826" xr:uid="{00000000-0005-0000-0000-0000971F0000}"/>
    <cellStyle name="Warning Text 6" xfId="7827" xr:uid="{00000000-0005-0000-0000-0000981F0000}"/>
    <cellStyle name="whole number" xfId="8391" xr:uid="{86944102-0018-4FCE-8B27-E8DE3693BEA2}"/>
    <cellStyle name="wmColumnHeading" xfId="7828" xr:uid="{00000000-0005-0000-0000-0000991F0000}"/>
    <cellStyle name="wmColumnHeading 2" xfId="7829" xr:uid="{00000000-0005-0000-0000-00009A1F0000}"/>
    <cellStyle name="wmColumnHeading 2 2" xfId="7830" xr:uid="{00000000-0005-0000-0000-00009B1F0000}"/>
    <cellStyle name="wmNormal" xfId="7831" xr:uid="{00000000-0005-0000-0000-00009C1F0000}"/>
    <cellStyle name="wmNormal 2" xfId="7832" xr:uid="{00000000-0005-0000-0000-00009D1F0000}"/>
    <cellStyle name="wmNormal 2 2" xfId="7833" xr:uid="{00000000-0005-0000-0000-00009E1F0000}"/>
    <cellStyle name="wmNormal 2 2 2" xfId="7834" xr:uid="{00000000-0005-0000-0000-00009F1F0000}"/>
    <cellStyle name="wmNormal 3" xfId="7835" xr:uid="{00000000-0005-0000-0000-0000A01F0000}"/>
    <cellStyle name="wmNormal 3 2" xfId="7836" xr:uid="{00000000-0005-0000-0000-0000A11F0000}"/>
    <cellStyle name="wmNormal 3 2 2" xfId="7837" xr:uid="{00000000-0005-0000-0000-0000A21F0000}"/>
    <cellStyle name="wmNormal 3 3" xfId="7838" xr:uid="{00000000-0005-0000-0000-0000A31F0000}"/>
    <cellStyle name="wmNormal 3 3 2" xfId="7839" xr:uid="{00000000-0005-0000-0000-0000A41F0000}"/>
    <cellStyle name="wmNormal 3 3 3" xfId="7840" xr:uid="{00000000-0005-0000-0000-0000A51F0000}"/>
    <cellStyle name="wmNormal 3 4" xfId="7841" xr:uid="{00000000-0005-0000-0000-0000A61F0000}"/>
    <cellStyle name="wmNormal 4" xfId="7842" xr:uid="{00000000-0005-0000-0000-0000A71F0000}"/>
    <cellStyle name="wmNormal 4 2" xfId="7843" xr:uid="{00000000-0005-0000-0000-0000A81F0000}"/>
    <cellStyle name="wmNormal 4 3" xfId="7844" xr:uid="{00000000-0005-0000-0000-0000A91F0000}"/>
    <cellStyle name="wmNormal_Gas Flow Dynamics" xfId="7845" xr:uid="{00000000-0005-0000-0000-0000AA1F0000}"/>
    <cellStyle name="wmNormalWorkings" xfId="7846" xr:uid="{00000000-0005-0000-0000-0000AB1F0000}"/>
    <cellStyle name="wmNormalWorkings 2" xfId="7847" xr:uid="{00000000-0005-0000-0000-0000AC1F0000}"/>
    <cellStyle name="wmNormalWorkings 2 2" xfId="7848" xr:uid="{00000000-0005-0000-0000-0000AD1F0000}"/>
    <cellStyle name="wmPercent" xfId="7849" xr:uid="{00000000-0005-0000-0000-0000AE1F0000}"/>
    <cellStyle name="wmPercent 2" xfId="7850" xr:uid="{00000000-0005-0000-0000-0000AF1F0000}"/>
    <cellStyle name="wmPercent 2 2" xfId="7851" xr:uid="{00000000-0005-0000-0000-0000B01F0000}"/>
    <cellStyle name="wmPercent 2 2 2" xfId="7852" xr:uid="{00000000-0005-0000-0000-0000B11F0000}"/>
    <cellStyle name="wmPercent 3" xfId="7853" xr:uid="{00000000-0005-0000-0000-0000B21F0000}"/>
    <cellStyle name="wmPercent 3 2" xfId="7854" xr:uid="{00000000-0005-0000-0000-0000B31F0000}"/>
    <cellStyle name="wmPercent 3 2 2" xfId="7855" xr:uid="{00000000-0005-0000-0000-0000B41F0000}"/>
    <cellStyle name="wmPercent 3 3" xfId="7856" xr:uid="{00000000-0005-0000-0000-0000B51F0000}"/>
    <cellStyle name="wmPercent 3 3 2" xfId="7857" xr:uid="{00000000-0005-0000-0000-0000B61F0000}"/>
    <cellStyle name="wmPercent 3 3 3" xfId="7858" xr:uid="{00000000-0005-0000-0000-0000B71F0000}"/>
    <cellStyle name="wmPercent 3 4" xfId="7859" xr:uid="{00000000-0005-0000-0000-0000B81F0000}"/>
    <cellStyle name="wmPercent 4" xfId="7860" xr:uid="{00000000-0005-0000-0000-0000B91F0000}"/>
    <cellStyle name="wmPercent 4 2" xfId="7861" xr:uid="{00000000-0005-0000-0000-0000BA1F0000}"/>
    <cellStyle name="wmPercent 4 3" xfId="7862" xr:uid="{00000000-0005-0000-0000-0000BB1F0000}"/>
    <cellStyle name="wmPercent_Gas Flow Dynamics" xfId="7863" xr:uid="{00000000-0005-0000-0000-0000BC1F0000}"/>
    <cellStyle name="wmReportTitle" xfId="7864" xr:uid="{00000000-0005-0000-0000-0000BD1F0000}"/>
    <cellStyle name="wmReportTitle 2" xfId="7865" xr:uid="{00000000-0005-0000-0000-0000BE1F0000}"/>
    <cellStyle name="wmReportTitle 2 2" xfId="7866" xr:uid="{00000000-0005-0000-0000-0000BF1F0000}"/>
    <cellStyle name="wmSubHeading" xfId="7867" xr:uid="{00000000-0005-0000-0000-0000C01F0000}"/>
    <cellStyle name="wmSubHeading 2" xfId="7868" xr:uid="{00000000-0005-0000-0000-0000C11F0000}"/>
    <cellStyle name="wmSubHeading 2 2" xfId="7869" xr:uid="{00000000-0005-0000-0000-0000C21F0000}"/>
    <cellStyle name="wmWorkingVariables" xfId="7870" xr:uid="{00000000-0005-0000-0000-0000C31F0000}"/>
    <cellStyle name="wmWorkingVariables 2" xfId="7871" xr:uid="{00000000-0005-0000-0000-0000C41F0000}"/>
    <cellStyle name="wmWorkingVariables 2 2" xfId="7872" xr:uid="{00000000-0005-0000-0000-0000C51F0000}"/>
    <cellStyle name="wmYears" xfId="7873" xr:uid="{00000000-0005-0000-0000-0000C61F0000}"/>
    <cellStyle name="wmYears 2" xfId="7874" xr:uid="{00000000-0005-0000-0000-0000C71F0000}"/>
    <cellStyle name="wmYears 2 2" xfId="7875" xr:uid="{00000000-0005-0000-0000-0000C81F0000}"/>
    <cellStyle name="Year" xfId="7876" xr:uid="{00000000-0005-0000-0000-0000C91F0000}"/>
    <cellStyle name="Year 2" xfId="7877" xr:uid="{00000000-0005-0000-0000-0000CA1F0000}"/>
    <cellStyle name="Year 2 2" xfId="7878" xr:uid="{00000000-0005-0000-0000-0000CB1F0000}"/>
    <cellStyle name="Year2" xfId="7879" xr:uid="{00000000-0005-0000-0000-0000CC1F0000}"/>
    <cellStyle name="Year2 2" xfId="7880" xr:uid="{00000000-0005-0000-0000-0000CD1F0000}"/>
    <cellStyle name="Year2 2 2" xfId="7881" xr:uid="{00000000-0005-0000-0000-0000CE1F0000}"/>
    <cellStyle name="Years" xfId="7882" xr:uid="{00000000-0005-0000-0000-0000CF1F0000}"/>
    <cellStyle name="Years 2" xfId="7883" xr:uid="{00000000-0005-0000-0000-0000D01F0000}"/>
    <cellStyle name="Years 2 2" xfId="7884" xr:uid="{00000000-0005-0000-0000-0000D11F0000}"/>
    <cellStyle name="Years2" xfId="7885" xr:uid="{00000000-0005-0000-0000-0000D21F0000}"/>
    <cellStyle name="Years2 2" xfId="7886" xr:uid="{00000000-0005-0000-0000-0000D31F0000}"/>
    <cellStyle name="Years2 2 2" xfId="7887" xr:uid="{00000000-0005-0000-0000-0000D41F0000}"/>
    <cellStyle name="Обычный_2++" xfId="7888" xr:uid="{00000000-0005-0000-0000-0000D51F0000}"/>
    <cellStyle name="常规_05年7月重点企业主要产品产量" xfId="7889" xr:uid="{00000000-0005-0000-0000-0000D61F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6350</xdr:rowOff>
    </xdr:from>
    <xdr:to>
      <xdr:col>2</xdr:col>
      <xdr:colOff>171372</xdr:colOff>
      <xdr:row>1</xdr:row>
      <xdr:rowOff>11709</xdr:rowOff>
    </xdr:to>
    <xdr:pic>
      <xdr:nvPicPr>
        <xdr:cNvPr id="5" name="Picture 4" descr="Ofgem Logo&#10;Making a positive difference for energy consumer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350"/>
          <a:ext cx="3038396" cy="72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fgemcloud.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ofgemcloud.sharepoint.com/sites/PriceCapImplementation/Shared%20Documents/Price%20Cap%20Delivery%20Team/Insights/01%20-%20Forecasting/01%20-%20Weekly_Forecasts/00%20-%20Current%20Forecast/2025-10-31_Manual%20(Wholesale%20until%202025-10-29)%20DRY_RUN/UK99?5090B04F" TargetMode="External"/><Relationship Id="rId1" Type="http://schemas.openxmlformats.org/officeDocument/2006/relationships/externalLinkPath" Target="file:///\\5090B04F\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5.xml"/><Relationship Id="rId2" Type="http://schemas.openxmlformats.org/officeDocument/2006/relationships/hyperlink" Target="https://www.ofgem.gov.uk/publications-and-updates/feed-tariffs-guidance-licensed-electricity-suppliers-version-11" TargetMode="External"/><Relationship Id="rId1" Type="http://schemas.openxmlformats.org/officeDocument/2006/relationships/hyperlink" Target="https://www.gov.uk/government/collections/annual-renewables-obligation-level-calculations" TargetMode="External"/><Relationship Id="rId6" Type="http://schemas.openxmlformats.org/officeDocument/2006/relationships/vmlDrawing" Target="../drawings/vmlDrawing5.vml"/><Relationship Id="rId5" Type="http://schemas.openxmlformats.org/officeDocument/2006/relationships/printerSettings" Target="../printerSettings/printerSettings10.bin"/><Relationship Id="rId4" Type="http://schemas.openxmlformats.org/officeDocument/2006/relationships/hyperlink" Target="https://www.ofgem.gov.uk/environmental-programmes/fit/contacts-guidance-and-resources/public-reports-and-data-fit/annual-repor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124893/ECO+_consultation_stage_impact_assessment.pdf" TargetMode="External"/><Relationship Id="rId7" Type="http://schemas.openxmlformats.org/officeDocument/2006/relationships/comments" Target="../comments6.xml"/><Relationship Id="rId2" Type="http://schemas.openxmlformats.org/officeDocument/2006/relationships/hyperlink" Target="https://obr.uk/efo/economic-and-fiscal-outlook-october-2024/" TargetMode="External"/><Relationship Id="rId1" Type="http://schemas.openxmlformats.org/officeDocument/2006/relationships/hyperlink" Target="https://obr.uk/efo/economic-and-fiscal-outlook-october-2024/" TargetMode="External"/><Relationship Id="rId6" Type="http://schemas.openxmlformats.org/officeDocument/2006/relationships/vmlDrawing" Target="../drawings/vmlDrawing6.vml"/><Relationship Id="rId5" Type="http://schemas.openxmlformats.org/officeDocument/2006/relationships/printerSettings" Target="../printerSettings/printerSettings11.bin"/><Relationship Id="rId4" Type="http://schemas.openxmlformats.org/officeDocument/2006/relationships/hyperlink" Target="https://assets.publishing.service.gov.uk/government/uploads/system/uploads/attachment_data/file/1065825/eco4-final-i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br.uk/efo/economic-and-fiscal-outlook-november-2025/" TargetMode="External"/><Relationship Id="rId2" Type="http://schemas.openxmlformats.org/officeDocument/2006/relationships/hyperlink" Target="https://www.neso.energy/industry-information/charging/assistance-areas-high-electricity-distribution-costs-aahedc" TargetMode="External"/><Relationship Id="rId1" Type="http://schemas.openxmlformats.org/officeDocument/2006/relationships/hyperlink" Target="https://www.neso.energy/industry-information/charging/assistance-areas-high-electricity-distribution-costs-aahedc"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green-gas-levy-ggl-rates-and-exemptions/green-gas-levy-ggl-rates-underlying-variables-mutualisation-threshold" TargetMode="External"/><Relationship Id="rId1" Type="http://schemas.openxmlformats.org/officeDocument/2006/relationships/hyperlink" Target="https://www.gov.uk/government/publications/green-gas-levy-ggl-rates-and-exemptions/green-gas-levy-ggl-rates-underlying-variables-mutualisation-threshold"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elexon.com/what-we-do/what-we-manage/network-charging-compensation-scheme/suppliers/" TargetMode="External"/><Relationship Id="rId2" Type="http://schemas.openxmlformats.org/officeDocument/2006/relationships/hyperlink" Target="https://www.lowcarboncontracts.uk/resources/scheme-dashboards/cfd-daily-levy-rates/" TargetMode="External"/><Relationship Id="rId1" Type="http://schemas.openxmlformats.org/officeDocument/2006/relationships/hyperlink" Target="https://www.elexon.com/what-we-do/what-we-manage/network-charging-compensation-scheme/estimated-levy-fund/"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owcarboncontracts.uk/resources/scheme-dashboards/nuclear-rab-determination/" TargetMode="External"/><Relationship Id="rId7" Type="http://schemas.openxmlformats.org/officeDocument/2006/relationships/comments" Target="../comments11.xml"/><Relationship Id="rId2" Type="http://schemas.openxmlformats.org/officeDocument/2006/relationships/hyperlink" Target="https://www.lowcarboncontracts.uk/resources/scheme-dashboards/nuclear-rab-determination/" TargetMode="External"/><Relationship Id="rId1" Type="http://schemas.openxmlformats.org/officeDocument/2006/relationships/hyperlink" Target="https://www.emrsettlement.co.uk/settlement-data/settlement-data-suppliers/" TargetMode="External"/><Relationship Id="rId6" Type="http://schemas.openxmlformats.org/officeDocument/2006/relationships/vmlDrawing" Target="../drawings/vmlDrawing11.vml"/><Relationship Id="rId5" Type="http://schemas.openxmlformats.org/officeDocument/2006/relationships/hyperlink" Target="https://www.lowcarboncontracts.uk/resources/scheme-dashboards/nuclear-rab-determination/" TargetMode="External"/><Relationship Id="rId4" Type="http://schemas.openxmlformats.org/officeDocument/2006/relationships/hyperlink" Target="https://www.lowcarboncontracts.uk/resources/scheme-dashboards/nuclear-rab-determi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4.xml"/><Relationship Id="rId2" Type="http://schemas.openxmlformats.org/officeDocument/2006/relationships/hyperlink" Target="https://www.gov.uk/government/collections/annual-renewables-obligation-level-calculations" TargetMode="External"/><Relationship Id="rId1" Type="http://schemas.openxmlformats.org/officeDocument/2006/relationships/hyperlink" Target="https://www.ofgem.gov.uk/transparency-document/renewables-obligation-buy-out-price-and-mutualisation-threshold-and-ceilings-2025-2026" TargetMode="External"/><Relationship Id="rId6" Type="http://schemas.openxmlformats.org/officeDocument/2006/relationships/vmlDrawing" Target="../drawings/vmlDrawing4.vml"/><Relationship Id="rId5" Type="http://schemas.openxmlformats.org/officeDocument/2006/relationships/printerSettings" Target="../printerSettings/printerSettings9.bin"/><Relationship Id="rId4" Type="http://schemas.openxmlformats.org/officeDocument/2006/relationships/hyperlink" Target="https://www.ofgem.gov.uk/environmental-programmes/r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autoPageBreaks="0"/>
  </sheetPr>
  <dimension ref="A1:J37"/>
  <sheetViews>
    <sheetView tabSelected="1" zoomScaleNormal="100" workbookViewId="0"/>
  </sheetViews>
  <sheetFormatPr defaultColWidth="0" defaultRowHeight="12.4" zeroHeight="1"/>
  <cols>
    <col min="1" max="1" width="15.625" customWidth="1"/>
    <col min="2" max="2" width="19.125" customWidth="1"/>
    <col min="3" max="3" width="15.625" customWidth="1"/>
    <col min="4" max="4" width="146.625" customWidth="1"/>
    <col min="5" max="5" width="8.875" customWidth="1"/>
    <col min="6" max="10" width="0" hidden="1" customWidth="1"/>
    <col min="11" max="16384" width="8.875" hidden="1"/>
  </cols>
  <sheetData>
    <row r="1" spans="1:10" ht="57" customHeight="1">
      <c r="A1" t="s">
        <v>0</v>
      </c>
      <c r="D1" s="14"/>
      <c r="E1" s="14"/>
    </row>
    <row r="2" spans="1:10" ht="14.25">
      <c r="A2" s="7"/>
      <c r="B2" s="7"/>
      <c r="C2" s="7"/>
      <c r="D2" s="7"/>
      <c r="E2" s="7"/>
      <c r="F2" s="7"/>
      <c r="G2" s="7"/>
      <c r="H2" s="7"/>
      <c r="I2" s="7"/>
    </row>
    <row r="3" spans="1:10" s="14" customFormat="1" ht="18">
      <c r="A3" s="7"/>
      <c r="B3" s="138" t="s">
        <v>1</v>
      </c>
      <c r="C3" s="7"/>
      <c r="D3" s="7"/>
      <c r="E3" s="7"/>
      <c r="F3" s="7"/>
      <c r="G3" s="7"/>
      <c r="H3" s="7"/>
      <c r="I3" s="7"/>
      <c r="J3"/>
    </row>
    <row r="4" spans="1:10" s="14" customFormat="1" ht="14.25">
      <c r="B4" s="9"/>
      <c r="C4" s="7"/>
      <c r="D4" s="8"/>
      <c r="E4" s="7"/>
      <c r="F4" s="7"/>
      <c r="G4" s="7"/>
      <c r="H4" s="7"/>
      <c r="I4" s="7"/>
      <c r="J4" s="7"/>
    </row>
    <row r="5" spans="1:10" s="14" customFormat="1" ht="22.5" customHeight="1">
      <c r="B5" s="10" t="s">
        <v>2</v>
      </c>
      <c r="C5" s="10" t="s">
        <v>3</v>
      </c>
      <c r="D5" s="10" t="s">
        <v>4</v>
      </c>
      <c r="E5" s="7"/>
      <c r="F5" s="7"/>
      <c r="G5" s="7"/>
      <c r="H5" s="7"/>
      <c r="I5" s="7"/>
      <c r="J5" s="7"/>
    </row>
    <row r="6" spans="1:10" s="14" customFormat="1" ht="14.25">
      <c r="B6" s="280" t="s">
        <v>5</v>
      </c>
      <c r="C6" s="593">
        <v>43349</v>
      </c>
      <c r="D6" s="594" t="s">
        <v>6</v>
      </c>
      <c r="E6" s="7"/>
      <c r="F6" s="7"/>
      <c r="G6" s="7"/>
      <c r="H6" s="7"/>
      <c r="I6" s="7"/>
      <c r="J6" s="7"/>
    </row>
    <row r="7" spans="1:10" s="14" customFormat="1" ht="152.25" customHeight="1">
      <c r="B7" s="140" t="s">
        <v>7</v>
      </c>
      <c r="C7" s="593">
        <v>43410</v>
      </c>
      <c r="D7" s="595" t="s">
        <v>8</v>
      </c>
      <c r="E7" s="7"/>
      <c r="F7" s="7"/>
      <c r="G7" s="7"/>
      <c r="H7" s="7"/>
      <c r="I7" s="7"/>
      <c r="J7" s="7"/>
    </row>
    <row r="8" spans="1:10" s="14" customFormat="1" ht="42.75">
      <c r="B8" s="596" t="s">
        <v>9</v>
      </c>
      <c r="C8" s="593">
        <v>43138</v>
      </c>
      <c r="D8" s="597" t="s">
        <v>10</v>
      </c>
      <c r="E8" s="7"/>
      <c r="F8" s="7"/>
      <c r="G8" s="7"/>
      <c r="H8" s="7"/>
      <c r="I8" s="7"/>
      <c r="J8" s="7"/>
    </row>
    <row r="9" spans="1:10" s="14" customFormat="1" ht="42.75">
      <c r="B9" s="596" t="s">
        <v>11</v>
      </c>
      <c r="C9" s="593">
        <v>43684</v>
      </c>
      <c r="D9" s="597" t="s">
        <v>12</v>
      </c>
      <c r="E9" s="7"/>
      <c r="F9" s="7"/>
      <c r="G9" s="7"/>
      <c r="H9" s="7"/>
      <c r="I9" s="7"/>
      <c r="J9" s="7"/>
    </row>
    <row r="10" spans="1:10" s="14" customFormat="1" ht="99.75">
      <c r="B10" s="596" t="s">
        <v>13</v>
      </c>
      <c r="C10" s="593">
        <v>43868</v>
      </c>
      <c r="D10" s="595" t="s">
        <v>14</v>
      </c>
      <c r="E10" s="7"/>
      <c r="F10" s="7"/>
      <c r="G10" s="7"/>
      <c r="H10" s="7"/>
      <c r="I10" s="7"/>
      <c r="J10" s="7"/>
    </row>
    <row r="11" spans="1:10" s="14" customFormat="1" ht="57">
      <c r="B11" s="596" t="s">
        <v>15</v>
      </c>
      <c r="C11" s="593">
        <v>44048</v>
      </c>
      <c r="D11" s="597" t="s">
        <v>16</v>
      </c>
      <c r="E11" s="7"/>
      <c r="F11" s="7"/>
      <c r="G11" s="7"/>
      <c r="H11" s="7"/>
      <c r="I11" s="7"/>
      <c r="J11" s="7"/>
    </row>
    <row r="12" spans="1:10" s="14" customFormat="1" ht="42.75">
      <c r="B12" s="596" t="s">
        <v>17</v>
      </c>
      <c r="C12" s="593">
        <v>44050</v>
      </c>
      <c r="D12" s="597" t="s">
        <v>18</v>
      </c>
      <c r="E12" s="7"/>
      <c r="F12" s="7"/>
      <c r="G12" s="7"/>
      <c r="H12" s="7"/>
      <c r="I12" s="7"/>
      <c r="J12" s="7"/>
    </row>
    <row r="13" spans="1:10" s="14" customFormat="1" ht="99.75">
      <c r="B13" s="596" t="s">
        <v>19</v>
      </c>
      <c r="C13" s="593">
        <v>44160</v>
      </c>
      <c r="D13" s="597" t="s">
        <v>20</v>
      </c>
      <c r="E13" s="7"/>
      <c r="F13" s="7"/>
      <c r="G13" s="7"/>
      <c r="H13" s="7"/>
      <c r="I13" s="7"/>
      <c r="J13" s="7"/>
    </row>
    <row r="14" spans="1:10" s="14" customFormat="1" ht="14.25">
      <c r="B14" s="596" t="s">
        <v>21</v>
      </c>
      <c r="C14" s="593">
        <v>44229</v>
      </c>
      <c r="D14" s="597" t="s">
        <v>22</v>
      </c>
      <c r="E14" s="7"/>
      <c r="F14" s="7"/>
      <c r="G14" s="7"/>
      <c r="H14" s="7"/>
      <c r="I14" s="7"/>
      <c r="J14" s="7"/>
    </row>
    <row r="15" spans="1:10" s="14" customFormat="1" ht="42.75">
      <c r="B15" s="596" t="s">
        <v>23</v>
      </c>
      <c r="C15" s="593">
        <v>44232</v>
      </c>
      <c r="D15" s="597" t="s">
        <v>24</v>
      </c>
      <c r="E15" s="7"/>
      <c r="F15" s="7"/>
      <c r="G15" s="7"/>
      <c r="H15" s="7"/>
      <c r="I15" s="7"/>
      <c r="J15" s="7"/>
    </row>
    <row r="16" spans="1:10" s="14" customFormat="1" ht="28.5">
      <c r="B16" s="596" t="s">
        <v>25</v>
      </c>
      <c r="C16" s="593">
        <v>44414</v>
      </c>
      <c r="D16" s="597" t="s">
        <v>26</v>
      </c>
      <c r="E16" s="7"/>
      <c r="F16" s="7"/>
      <c r="G16" s="7"/>
      <c r="H16" s="7"/>
      <c r="I16" s="7"/>
      <c r="J16" s="7"/>
    </row>
    <row r="17" spans="1:10" s="14" customFormat="1" ht="28.5">
      <c r="B17" s="598" t="s">
        <v>27</v>
      </c>
      <c r="C17" s="599">
        <v>44596</v>
      </c>
      <c r="D17" s="600" t="s">
        <v>28</v>
      </c>
      <c r="E17" s="7"/>
      <c r="F17" s="7"/>
      <c r="G17" s="7"/>
      <c r="H17" s="7"/>
      <c r="I17" s="7"/>
      <c r="J17" s="7"/>
    </row>
    <row r="18" spans="1:10" s="14" customFormat="1" ht="14.25">
      <c r="B18" s="281" t="s">
        <v>29</v>
      </c>
      <c r="C18" s="283">
        <v>44696</v>
      </c>
      <c r="D18" s="236" t="s">
        <v>30</v>
      </c>
      <c r="E18" s="7"/>
      <c r="F18" s="7"/>
      <c r="G18" s="7"/>
      <c r="H18" s="7"/>
      <c r="I18" s="7"/>
      <c r="J18" s="7"/>
    </row>
    <row r="19" spans="1:10" s="14" customFormat="1" ht="14.25">
      <c r="A19" s="7"/>
      <c r="B19" s="281" t="s">
        <v>31</v>
      </c>
      <c r="C19" s="283">
        <v>44777</v>
      </c>
      <c r="D19" s="236" t="s">
        <v>32</v>
      </c>
      <c r="E19" s="7"/>
      <c r="F19" s="7"/>
      <c r="G19" s="7"/>
      <c r="H19" s="7"/>
      <c r="I19" s="7"/>
      <c r="J19"/>
    </row>
    <row r="20" spans="1:10" s="14" customFormat="1" ht="14.25">
      <c r="A20" s="7"/>
      <c r="B20" s="281" t="s">
        <v>33</v>
      </c>
      <c r="C20" s="283">
        <v>44799</v>
      </c>
      <c r="D20" s="236" t="s">
        <v>34</v>
      </c>
      <c r="E20" s="7"/>
      <c r="F20" s="7"/>
      <c r="G20" s="7"/>
      <c r="H20" s="7"/>
      <c r="I20" s="7"/>
      <c r="J20"/>
    </row>
    <row r="21" spans="1:10" s="14" customFormat="1" ht="99.75">
      <c r="A21" s="7"/>
      <c r="B21" s="281" t="s">
        <v>35</v>
      </c>
      <c r="C21" s="283">
        <v>44972</v>
      </c>
      <c r="D21" s="236" t="s">
        <v>36</v>
      </c>
      <c r="E21" s="7"/>
      <c r="F21" s="7"/>
      <c r="G21" s="7"/>
      <c r="H21" s="7"/>
      <c r="I21" s="7"/>
      <c r="J21"/>
    </row>
    <row r="22" spans="1:10" s="14" customFormat="1" ht="57">
      <c r="A22" s="7"/>
      <c r="B22" s="282" t="s">
        <v>37</v>
      </c>
      <c r="C22" s="284">
        <v>45009</v>
      </c>
      <c r="D22" s="279" t="s">
        <v>38</v>
      </c>
      <c r="E22" s="7"/>
      <c r="F22" s="7"/>
      <c r="G22" s="7"/>
      <c r="H22" s="7"/>
      <c r="I22" s="7"/>
      <c r="J22"/>
    </row>
    <row r="23" spans="1:10" s="14" customFormat="1" ht="14.25">
      <c r="A23" s="7"/>
      <c r="B23" s="285" t="s">
        <v>39</v>
      </c>
      <c r="C23" s="286">
        <v>45071</v>
      </c>
      <c r="D23" s="601" t="s">
        <v>40</v>
      </c>
      <c r="E23" s="7"/>
      <c r="F23" s="7"/>
      <c r="G23" s="7"/>
      <c r="H23" s="7"/>
      <c r="I23" s="7"/>
      <c r="J23"/>
    </row>
    <row r="24" spans="1:10" s="14" customFormat="1" ht="42.75">
      <c r="A24" s="7"/>
      <c r="B24" s="285" t="s">
        <v>41</v>
      </c>
      <c r="C24" s="286">
        <v>45163</v>
      </c>
      <c r="D24" s="595" t="s">
        <v>42</v>
      </c>
      <c r="E24" s="7"/>
      <c r="F24" s="7"/>
      <c r="G24" s="7"/>
      <c r="H24" s="7"/>
      <c r="I24" s="7"/>
      <c r="J24"/>
    </row>
    <row r="25" spans="1:10" s="14" customFormat="1" ht="85.5">
      <c r="A25" s="7"/>
      <c r="B25" s="285" t="s">
        <v>43</v>
      </c>
      <c r="C25" s="286">
        <v>45345</v>
      </c>
      <c r="D25" s="595" t="s">
        <v>44</v>
      </c>
      <c r="E25" s="7"/>
      <c r="F25" s="7"/>
      <c r="G25" s="7"/>
      <c r="H25" s="7"/>
      <c r="I25" s="7"/>
      <c r="J25"/>
    </row>
    <row r="26" spans="1:10" s="14" customFormat="1" ht="28.5">
      <c r="A26" s="7"/>
      <c r="B26" s="285" t="s">
        <v>45</v>
      </c>
      <c r="C26" s="286">
        <v>45527</v>
      </c>
      <c r="D26" s="595" t="s">
        <v>46</v>
      </c>
      <c r="E26" s="7"/>
      <c r="F26" s="7"/>
      <c r="G26" s="7"/>
      <c r="H26" s="7"/>
      <c r="I26" s="7"/>
      <c r="J26"/>
    </row>
    <row r="27" spans="1:10" s="14" customFormat="1" ht="99.75">
      <c r="A27" s="7"/>
      <c r="B27" s="281" t="s">
        <v>47</v>
      </c>
      <c r="C27" s="283">
        <v>45713</v>
      </c>
      <c r="D27" s="595" t="s">
        <v>48</v>
      </c>
      <c r="E27" s="7"/>
      <c r="F27" s="7"/>
      <c r="G27" s="7"/>
      <c r="H27" s="7"/>
      <c r="I27" s="7"/>
      <c r="J27"/>
    </row>
    <row r="28" spans="1:10" s="14" customFormat="1" ht="266.45" customHeight="1">
      <c r="B28" s="356" t="s">
        <v>49</v>
      </c>
      <c r="C28" s="357">
        <v>45982</v>
      </c>
      <c r="D28" s="595" t="s">
        <v>50</v>
      </c>
      <c r="E28" s="7"/>
      <c r="F28" s="7"/>
      <c r="G28" s="7"/>
      <c r="H28" s="7"/>
      <c r="I28" s="7"/>
      <c r="J28"/>
    </row>
    <row r="29" spans="1:10" s="14" customFormat="1" ht="300" customHeight="1">
      <c r="B29" s="356" t="s">
        <v>51</v>
      </c>
      <c r="C29" s="380">
        <v>46000</v>
      </c>
      <c r="D29" s="602" t="s">
        <v>52</v>
      </c>
      <c r="E29" s="7"/>
      <c r="F29" s="7"/>
      <c r="G29" s="7"/>
      <c r="H29" s="7"/>
      <c r="I29" s="7"/>
      <c r="J29"/>
    </row>
    <row r="30" spans="1:10" s="14" customFormat="1" ht="222" customHeight="1">
      <c r="B30" s="379" t="s">
        <v>53</v>
      </c>
      <c r="C30" s="357">
        <v>46078</v>
      </c>
      <c r="D30" s="603" t="s">
        <v>54</v>
      </c>
      <c r="E30" s="7"/>
      <c r="F30" s="7"/>
      <c r="G30" s="7"/>
      <c r="H30" s="7"/>
      <c r="I30" s="7"/>
      <c r="J30"/>
    </row>
    <row r="31" spans="1:10" s="14" customFormat="1" ht="123" customHeight="1">
      <c r="B31" s="379" t="s">
        <v>55</v>
      </c>
      <c r="C31" s="385">
        <v>46169</v>
      </c>
      <c r="D31" s="603" t="s">
        <v>56</v>
      </c>
      <c r="E31" s="7"/>
      <c r="F31" s="7"/>
      <c r="G31" s="7"/>
      <c r="H31" s="7"/>
      <c r="I31" s="7"/>
      <c r="J31"/>
    </row>
    <row r="32" spans="1:10" ht="14.25">
      <c r="A32" s="14"/>
      <c r="B32" s="14"/>
      <c r="C32" s="14"/>
      <c r="D32" s="14"/>
      <c r="E32" s="7"/>
      <c r="F32" s="7"/>
      <c r="G32" s="7"/>
      <c r="H32" s="7"/>
      <c r="I32" s="7"/>
    </row>
    <row r="33" spans="1:9" ht="14.25" hidden="1" customHeight="1">
      <c r="A33" s="14"/>
      <c r="B33" s="14"/>
      <c r="C33" s="14"/>
      <c r="D33" s="14"/>
      <c r="E33" s="7"/>
      <c r="F33" s="7"/>
      <c r="G33" s="7"/>
      <c r="H33" s="7"/>
      <c r="I33" s="7"/>
    </row>
    <row r="34" spans="1:9" ht="14.25" hidden="1" customHeight="1">
      <c r="A34" s="14"/>
      <c r="B34" s="14"/>
      <c r="C34" s="14"/>
      <c r="D34" s="14"/>
      <c r="E34" s="7"/>
      <c r="F34" s="7"/>
      <c r="G34" s="7"/>
      <c r="H34" s="7"/>
      <c r="I34" s="7"/>
    </row>
    <row r="35" spans="1:9" ht="14.25" hidden="1" customHeight="1">
      <c r="A35" s="14"/>
      <c r="B35" s="14"/>
      <c r="C35" s="14"/>
      <c r="D35" s="14"/>
      <c r="E35" s="7"/>
      <c r="F35" s="7"/>
      <c r="G35" s="7"/>
      <c r="H35" s="7"/>
      <c r="I35" s="7"/>
    </row>
    <row r="36" spans="1:9" hidden="1">
      <c r="A36" s="14"/>
      <c r="B36" s="14"/>
      <c r="C36" s="14"/>
      <c r="D36" s="14"/>
    </row>
    <row r="37" spans="1:9" hidden="1">
      <c r="A37" s="14"/>
      <c r="B37" s="14"/>
      <c r="C37" s="14"/>
      <c r="D37" s="14"/>
    </row>
  </sheetData>
  <phoneticPr fontId="189" type="noConversion"/>
  <pageMargins left="0.7" right="0.7" top="0.75" bottom="0.75" header="0.3" footer="0.3"/>
  <pageSetup orientation="portrait" r:id="rId1"/>
  <headerFooter>
    <oddFooter>&amp;C_x000D_&amp;1#&amp;"Calibri"&amp;10&amp;K000000 OFFICIAL-InternalOnly</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autoPageBreaks="0"/>
  </sheetPr>
  <dimension ref="A1:XFB28"/>
  <sheetViews>
    <sheetView zoomScaleNormal="100" workbookViewId="0"/>
  </sheetViews>
  <sheetFormatPr defaultColWidth="0" defaultRowHeight="12.4" zeroHeight="1"/>
  <cols>
    <col min="1" max="1" width="3" customWidth="1"/>
    <col min="2" max="3" width="30.5" customWidth="1"/>
    <col min="4" max="4" width="36" customWidth="1"/>
    <col min="5" max="5" width="12.125" customWidth="1"/>
    <col min="6" max="6" width="25.5" customWidth="1"/>
    <col min="7" max="7" width="1.5" customWidth="1"/>
    <col min="8" max="15" width="15.625" customWidth="1"/>
    <col min="16" max="16" width="1.5" customWidth="1"/>
    <col min="17" max="27" width="15.625" customWidth="1"/>
    <col min="28" max="29" width="9" customWidth="1"/>
    <col min="16383" max="16384" width="9" hidden="1"/>
  </cols>
  <sheetData>
    <row r="1" spans="1:30" s="2" customFormat="1" ht="12.75" customHeight="1">
      <c r="F1" s="39"/>
    </row>
    <row r="2" spans="1:30" s="2" customFormat="1" ht="18.75" customHeight="1">
      <c r="B2" s="40" t="s">
        <v>332</v>
      </c>
      <c r="C2" s="40"/>
      <c r="D2" s="40"/>
      <c r="F2" s="39"/>
    </row>
    <row r="3" spans="1:30" s="2" customFormat="1" ht="42" customHeight="1">
      <c r="B3" s="488" t="s">
        <v>333</v>
      </c>
      <c r="C3" s="488"/>
      <c r="D3" s="488"/>
      <c r="E3" s="488"/>
      <c r="F3" s="488"/>
      <c r="G3" s="488"/>
      <c r="H3" s="39"/>
      <c r="I3" s="39"/>
      <c r="J3" s="39"/>
      <c r="K3" s="39"/>
      <c r="L3" s="39"/>
      <c r="M3" s="39"/>
      <c r="N3" s="39"/>
      <c r="O3" s="39"/>
      <c r="P3" s="39"/>
      <c r="Q3" s="39"/>
      <c r="R3" s="39"/>
      <c r="S3" s="39"/>
      <c r="T3" s="39"/>
      <c r="U3" s="39"/>
    </row>
    <row r="4" spans="1:30" s="2" customFormat="1" ht="12.75" customHeight="1">
      <c r="F4" s="39"/>
    </row>
    <row r="5" spans="1:30" s="14" customFormat="1">
      <c r="G5" s="55"/>
      <c r="P5" s="55"/>
    </row>
    <row r="6" spans="1:30" ht="12.75" customHeight="1">
      <c r="A6" s="14"/>
      <c r="B6" s="407" t="s">
        <v>57</v>
      </c>
      <c r="C6" s="486" t="s">
        <v>73</v>
      </c>
      <c r="D6" s="487" t="s">
        <v>317</v>
      </c>
      <c r="E6" s="486" t="s">
        <v>122</v>
      </c>
      <c r="F6" s="424"/>
      <c r="G6" s="28"/>
      <c r="H6" s="438" t="s">
        <v>123</v>
      </c>
      <c r="I6" s="439"/>
      <c r="J6" s="439"/>
      <c r="K6" s="439"/>
      <c r="L6" s="439"/>
      <c r="M6" s="439"/>
      <c r="N6" s="439"/>
      <c r="O6" s="440"/>
      <c r="P6" s="134"/>
      <c r="Q6" s="494" t="s">
        <v>124</v>
      </c>
      <c r="R6" s="495"/>
      <c r="S6" s="495"/>
      <c r="T6" s="495"/>
      <c r="U6" s="495"/>
      <c r="V6" s="495"/>
      <c r="W6" s="495"/>
      <c r="X6" s="495"/>
      <c r="Y6" s="495"/>
      <c r="Z6" s="495"/>
      <c r="AA6" s="496"/>
      <c r="AB6" s="14"/>
      <c r="AC6" s="14"/>
      <c r="AD6" s="14"/>
    </row>
    <row r="7" spans="1:30" ht="12.75" customHeight="1">
      <c r="A7" s="14"/>
      <c r="B7" s="407"/>
      <c r="C7" s="486"/>
      <c r="D7" s="487"/>
      <c r="E7" s="486"/>
      <c r="F7" s="424"/>
      <c r="G7" s="28"/>
      <c r="H7" s="408" t="s">
        <v>125</v>
      </c>
      <c r="I7" s="409"/>
      <c r="J7" s="409"/>
      <c r="K7" s="409"/>
      <c r="L7" s="409"/>
      <c r="M7" s="409"/>
      <c r="N7" s="409"/>
      <c r="O7" s="410"/>
      <c r="P7" s="134"/>
      <c r="Q7" s="497" t="s">
        <v>126</v>
      </c>
      <c r="R7" s="498"/>
      <c r="S7" s="498"/>
      <c r="T7" s="498"/>
      <c r="U7" s="498"/>
      <c r="V7" s="498"/>
      <c r="W7" s="498"/>
      <c r="X7" s="498"/>
      <c r="Y7" s="498"/>
      <c r="Z7" s="498"/>
      <c r="AA7" s="499"/>
      <c r="AB7" s="14"/>
      <c r="AC7" s="14"/>
      <c r="AD7" s="14"/>
    </row>
    <row r="8" spans="1:30" s="14" customFormat="1" ht="25.5" customHeight="1">
      <c r="B8" s="407"/>
      <c r="C8" s="486"/>
      <c r="D8" s="487"/>
      <c r="E8" s="486"/>
      <c r="F8" s="53" t="s">
        <v>127</v>
      </c>
      <c r="G8" s="28"/>
      <c r="H8" s="33" t="s">
        <v>128</v>
      </c>
      <c r="I8" s="33" t="s">
        <v>129</v>
      </c>
      <c r="J8" s="33" t="s">
        <v>130</v>
      </c>
      <c r="K8" s="33" t="s">
        <v>131</v>
      </c>
      <c r="L8" s="33" t="s">
        <v>132</v>
      </c>
      <c r="M8" s="34" t="s">
        <v>133</v>
      </c>
      <c r="N8" s="33" t="s">
        <v>134</v>
      </c>
      <c r="O8" s="33" t="s">
        <v>135</v>
      </c>
      <c r="P8" s="28"/>
      <c r="Q8" s="29" t="s">
        <v>136</v>
      </c>
      <c r="R8" s="29" t="s">
        <v>137</v>
      </c>
      <c r="S8" s="29" t="s">
        <v>138</v>
      </c>
      <c r="T8" s="35" t="s">
        <v>139</v>
      </c>
      <c r="U8" s="29" t="s">
        <v>140</v>
      </c>
      <c r="V8" s="29" t="s">
        <v>141</v>
      </c>
      <c r="W8" s="29" t="s">
        <v>142</v>
      </c>
      <c r="X8" s="29" t="s">
        <v>143</v>
      </c>
      <c r="Y8" s="29" t="s">
        <v>278</v>
      </c>
      <c r="Z8" s="29" t="s">
        <v>279</v>
      </c>
      <c r="AA8" s="29" t="s">
        <v>163</v>
      </c>
    </row>
    <row r="9" spans="1:30" s="14" customFormat="1" ht="12.75" customHeight="1">
      <c r="B9" s="407"/>
      <c r="C9" s="486"/>
      <c r="D9" s="487"/>
      <c r="E9" s="486"/>
      <c r="F9" s="53" t="s">
        <v>192</v>
      </c>
      <c r="G9" s="28"/>
      <c r="H9" s="31" t="s">
        <v>193</v>
      </c>
      <c r="I9" s="31" t="s">
        <v>194</v>
      </c>
      <c r="J9" s="31" t="s">
        <v>195</v>
      </c>
      <c r="K9" s="31" t="s">
        <v>196</v>
      </c>
      <c r="L9" s="31" t="s">
        <v>197</v>
      </c>
      <c r="M9" s="32" t="s">
        <v>198</v>
      </c>
      <c r="N9" s="31" t="s">
        <v>199</v>
      </c>
      <c r="O9" s="31" t="s">
        <v>200</v>
      </c>
      <c r="P9" s="28"/>
      <c r="Q9" s="31" t="s">
        <v>201</v>
      </c>
      <c r="R9" s="31" t="s">
        <v>202</v>
      </c>
      <c r="S9" s="31" t="s">
        <v>203</v>
      </c>
      <c r="T9" s="36" t="s">
        <v>204</v>
      </c>
      <c r="U9" s="31" t="s">
        <v>205</v>
      </c>
      <c r="V9" s="31" t="s">
        <v>206</v>
      </c>
      <c r="W9" s="31" t="s">
        <v>207</v>
      </c>
      <c r="X9" s="31" t="s">
        <v>208</v>
      </c>
      <c r="Y9" s="31" t="s">
        <v>209</v>
      </c>
      <c r="Z9" s="31" t="s">
        <v>211</v>
      </c>
      <c r="AA9" s="31" t="s">
        <v>213</v>
      </c>
    </row>
    <row r="10" spans="1:30" s="14" customFormat="1" ht="12.75" customHeight="1">
      <c r="B10" s="407"/>
      <c r="C10" s="486"/>
      <c r="D10" s="487"/>
      <c r="E10" s="486"/>
      <c r="F10" s="54" t="s">
        <v>334</v>
      </c>
      <c r="G10" s="28"/>
      <c r="H10" s="29" t="s">
        <v>243</v>
      </c>
      <c r="I10" s="29" t="s">
        <v>243</v>
      </c>
      <c r="J10" s="29" t="s">
        <v>244</v>
      </c>
      <c r="K10" s="29" t="s">
        <v>244</v>
      </c>
      <c r="L10" s="29" t="s">
        <v>245</v>
      </c>
      <c r="M10" s="30" t="s">
        <v>245</v>
      </c>
      <c r="N10" s="29" t="s">
        <v>246</v>
      </c>
      <c r="O10" s="29" t="s">
        <v>246</v>
      </c>
      <c r="P10" s="28"/>
      <c r="Q10" s="29" t="s">
        <v>247</v>
      </c>
      <c r="R10" s="29" t="s">
        <v>248</v>
      </c>
      <c r="S10" s="29" t="s">
        <v>248</v>
      </c>
      <c r="T10" s="35" t="s">
        <v>249</v>
      </c>
      <c r="U10" s="29" t="s">
        <v>249</v>
      </c>
      <c r="V10" s="29" t="s">
        <v>250</v>
      </c>
      <c r="W10" s="29" t="s">
        <v>250</v>
      </c>
      <c r="X10" s="29" t="s">
        <v>251</v>
      </c>
      <c r="Y10" s="29" t="s">
        <v>251</v>
      </c>
      <c r="Z10" s="29" t="s">
        <v>252</v>
      </c>
      <c r="AA10" s="29" t="s">
        <v>252</v>
      </c>
    </row>
    <row r="11" spans="1:30" s="14" customFormat="1">
      <c r="B11" s="484" t="s">
        <v>85</v>
      </c>
      <c r="C11" s="485"/>
      <c r="D11" s="485"/>
      <c r="E11" s="485"/>
      <c r="F11" s="485"/>
      <c r="G11" s="28"/>
      <c r="H11" s="48"/>
      <c r="I11" s="48"/>
      <c r="J11" s="48"/>
      <c r="K11" s="48"/>
      <c r="L11" s="48"/>
      <c r="M11" s="49"/>
      <c r="N11" s="48"/>
      <c r="O11" s="48"/>
      <c r="P11" s="28"/>
      <c r="Q11" s="48"/>
      <c r="R11" s="48"/>
      <c r="S11" s="48"/>
      <c r="T11" s="50"/>
      <c r="U11" s="164"/>
      <c r="V11" s="164"/>
      <c r="W11" s="164"/>
      <c r="X11" s="164"/>
      <c r="Y11" s="164"/>
      <c r="Z11" s="164"/>
      <c r="AA11" s="164"/>
    </row>
    <row r="12" spans="1:30" s="55" customFormat="1" ht="58.5" customHeight="1">
      <c r="B12" s="26" t="s">
        <v>335</v>
      </c>
      <c r="C12" s="26"/>
      <c r="D12" s="198" t="s">
        <v>336</v>
      </c>
      <c r="E12" s="3" t="s">
        <v>337</v>
      </c>
      <c r="F12" s="489"/>
      <c r="G12" s="28"/>
      <c r="H12" s="17">
        <v>900000000</v>
      </c>
      <c r="I12" s="17">
        <v>900000000</v>
      </c>
      <c r="J12" s="17">
        <v>1500000000</v>
      </c>
      <c r="K12" s="17">
        <v>1500000000</v>
      </c>
      <c r="L12" s="17">
        <v>1315000000</v>
      </c>
      <c r="M12" s="17">
        <v>1345000000</v>
      </c>
      <c r="N12" s="17">
        <v>1455000000</v>
      </c>
      <c r="O12" s="17">
        <v>1455000000</v>
      </c>
      <c r="P12" s="28"/>
      <c r="Q12" s="17">
        <v>1455000000</v>
      </c>
      <c r="R12" s="68">
        <v>1505000000</v>
      </c>
      <c r="S12" s="68">
        <v>1500000000</v>
      </c>
      <c r="T12" s="162">
        <v>1545000000</v>
      </c>
      <c r="U12" s="17">
        <v>1545000000</v>
      </c>
      <c r="V12" s="165"/>
      <c r="W12" s="165"/>
      <c r="X12" s="165"/>
      <c r="Y12" s="165"/>
      <c r="Z12" s="165"/>
      <c r="AA12" s="165"/>
    </row>
    <row r="13" spans="1:30" s="55" customFormat="1" ht="67.5" customHeight="1">
      <c r="B13" s="26" t="s">
        <v>338</v>
      </c>
      <c r="C13" s="26" t="s">
        <v>339</v>
      </c>
      <c r="D13" s="79" t="s">
        <v>340</v>
      </c>
      <c r="E13" s="3" t="s">
        <v>341</v>
      </c>
      <c r="F13" s="490"/>
      <c r="G13" s="28"/>
      <c r="H13" s="17">
        <v>290044000</v>
      </c>
      <c r="I13" s="17">
        <v>290044000</v>
      </c>
      <c r="J13" s="17">
        <v>298100000</v>
      </c>
      <c r="K13" s="17">
        <v>298100000</v>
      </c>
      <c r="L13" s="17">
        <v>295900000</v>
      </c>
      <c r="M13" s="17">
        <v>295900000</v>
      </c>
      <c r="N13" s="17">
        <v>283700000</v>
      </c>
      <c r="O13" s="17">
        <v>283700000</v>
      </c>
      <c r="P13" s="28"/>
      <c r="Q13" s="17">
        <v>283700000</v>
      </c>
      <c r="R13" s="17">
        <v>266600000</v>
      </c>
      <c r="S13" s="17">
        <v>256200000</v>
      </c>
      <c r="T13" s="163">
        <v>260700000</v>
      </c>
      <c r="U13" s="17">
        <v>260700000</v>
      </c>
      <c r="V13" s="165"/>
      <c r="W13" s="165"/>
      <c r="X13" s="165"/>
      <c r="Y13" s="165"/>
      <c r="Z13" s="165"/>
      <c r="AA13" s="165"/>
    </row>
    <row r="14" spans="1:30" s="55" customFormat="1" ht="27.75" customHeight="1">
      <c r="B14" s="26" t="s">
        <v>342</v>
      </c>
      <c r="C14" s="26" t="s">
        <v>343</v>
      </c>
      <c r="D14" s="79" t="s">
        <v>344</v>
      </c>
      <c r="E14" s="3" t="s">
        <v>341</v>
      </c>
      <c r="F14" s="490"/>
      <c r="G14" s="28"/>
      <c r="H14" s="107"/>
      <c r="I14" s="108"/>
      <c r="J14" s="17">
        <v>8117254</v>
      </c>
      <c r="L14" s="112"/>
      <c r="M14" s="113"/>
      <c r="N14" s="114"/>
      <c r="O14" s="114"/>
      <c r="P14" s="28"/>
      <c r="Q14" s="116"/>
      <c r="R14" s="116"/>
      <c r="S14" s="116"/>
      <c r="T14" s="116"/>
      <c r="U14" s="116"/>
      <c r="V14" s="116"/>
      <c r="W14" s="116"/>
      <c r="X14" s="116"/>
      <c r="Y14" s="116"/>
      <c r="Z14" s="116"/>
      <c r="AA14" s="116"/>
    </row>
    <row r="15" spans="1:30" s="55" customFormat="1" ht="22.5">
      <c r="B15" s="26" t="s">
        <v>345</v>
      </c>
      <c r="C15" s="26"/>
      <c r="D15" s="79" t="s">
        <v>346</v>
      </c>
      <c r="E15" s="3" t="s">
        <v>329</v>
      </c>
      <c r="F15" s="491"/>
      <c r="G15" s="28"/>
      <c r="H15" s="109"/>
      <c r="I15" s="110"/>
      <c r="K15" s="111"/>
      <c r="L15" s="16">
        <v>0.1</v>
      </c>
      <c r="M15" s="115"/>
      <c r="N15" s="16">
        <v>0.1</v>
      </c>
      <c r="O15" s="16">
        <v>0.1</v>
      </c>
      <c r="P15" s="28"/>
      <c r="Q15" s="115"/>
      <c r="R15" s="16">
        <v>0.1</v>
      </c>
      <c r="S15" s="115"/>
      <c r="T15" s="16">
        <v>0.1</v>
      </c>
      <c r="U15" s="115"/>
      <c r="V15" s="115"/>
      <c r="W15" s="115"/>
      <c r="X15" s="115"/>
      <c r="Y15" s="115"/>
      <c r="Z15" s="115"/>
      <c r="AA15" s="115"/>
    </row>
    <row r="16" spans="1:30" s="14" customFormat="1">
      <c r="B16" s="484" t="s">
        <v>81</v>
      </c>
      <c r="C16" s="485"/>
      <c r="D16" s="485"/>
      <c r="E16" s="485"/>
      <c r="F16" s="485"/>
      <c r="G16" s="28"/>
      <c r="H16" s="48"/>
      <c r="I16" s="48"/>
      <c r="J16" s="69"/>
      <c r="K16" s="69"/>
      <c r="L16" s="70"/>
      <c r="M16" s="48"/>
      <c r="N16" s="50"/>
      <c r="O16" s="50"/>
      <c r="P16" s="28"/>
      <c r="Q16" s="48"/>
      <c r="R16" s="48"/>
      <c r="S16" s="48"/>
      <c r="T16" s="50"/>
      <c r="U16" s="48"/>
      <c r="V16" s="128"/>
      <c r="W16" s="128"/>
      <c r="X16" s="128"/>
      <c r="Y16" s="128"/>
      <c r="Z16" s="128"/>
      <c r="AA16" s="128"/>
    </row>
    <row r="17" spans="2:27" s="14" customFormat="1" ht="11.25" customHeight="1">
      <c r="B17" s="481" t="s">
        <v>347</v>
      </c>
      <c r="C17" s="482"/>
      <c r="D17" s="483"/>
      <c r="E17" s="11" t="s">
        <v>348</v>
      </c>
      <c r="F17" s="11"/>
      <c r="G17" s="28"/>
      <c r="H17" s="492"/>
      <c r="I17" s="493"/>
      <c r="J17" s="72">
        <f>J14</f>
        <v>8117254</v>
      </c>
      <c r="K17" s="72">
        <f>IF(K13="","-",IF(J17="","-",J17*(1+K15)))</f>
        <v>8117254</v>
      </c>
      <c r="L17" s="72">
        <f t="shared" ref="L17:T17" si="0">IF(L13="","-",IF(K17="","-",K17*(1+L15)))</f>
        <v>8928979.4000000004</v>
      </c>
      <c r="M17" s="72">
        <f t="shared" si="0"/>
        <v>8928979.4000000004</v>
      </c>
      <c r="N17" s="72">
        <f>IF(N13="","-",IF(L17="","-",L17*(1+N15)))</f>
        <v>9821877.3400000017</v>
      </c>
      <c r="O17" s="72">
        <f>IF(O13="","-",IF(M17="","-",M17*(1+O15)))</f>
        <v>9821877.3400000017</v>
      </c>
      <c r="P17" s="28"/>
      <c r="Q17" s="71">
        <f>IF(Q13="","-",IF(O17="","-",O17*(1+Q15)))</f>
        <v>9821877.3400000017</v>
      </c>
      <c r="R17" s="71">
        <f t="shared" si="0"/>
        <v>10804065.074000003</v>
      </c>
      <c r="S17" s="71">
        <f t="shared" si="0"/>
        <v>10804065.074000003</v>
      </c>
      <c r="T17" s="71">
        <f t="shared" si="0"/>
        <v>11884471.581400003</v>
      </c>
      <c r="U17" s="167">
        <f>IF(U13="","-",IF(T17="","-",T17*(1+U15)))</f>
        <v>11884471.581400003</v>
      </c>
      <c r="V17" s="166"/>
      <c r="W17" s="166"/>
      <c r="X17" s="166"/>
      <c r="Y17" s="166"/>
      <c r="Z17" s="166"/>
      <c r="AA17" s="166"/>
    </row>
    <row r="18" spans="2:27" s="55" customFormat="1" ht="11.25">
      <c r="B18" s="481" t="s">
        <v>349</v>
      </c>
      <c r="C18" s="482"/>
      <c r="D18" s="483"/>
      <c r="E18" s="11" t="s">
        <v>283</v>
      </c>
      <c r="F18" s="11"/>
      <c r="G18" s="28"/>
      <c r="H18" s="5">
        <f t="shared" ref="H18:O18" si="1">IF(H13="","-",(H12/(H13-H17)))</f>
        <v>3.1029774792790059</v>
      </c>
      <c r="I18" s="5">
        <f t="shared" si="1"/>
        <v>3.1029774792790059</v>
      </c>
      <c r="J18" s="5">
        <f t="shared" si="1"/>
        <v>5.1727215521988335</v>
      </c>
      <c r="K18" s="5">
        <f t="shared" si="1"/>
        <v>5.1727215521988335</v>
      </c>
      <c r="L18" s="5">
        <f t="shared" si="1"/>
        <v>4.5823442285238185</v>
      </c>
      <c r="M18" s="5">
        <f t="shared" si="1"/>
        <v>4.6868844010376698</v>
      </c>
      <c r="N18" s="5">
        <f>IF(N13="","-",(N12/(N13-N17)))</f>
        <v>5.3125820560931691</v>
      </c>
      <c r="O18" s="5">
        <f t="shared" si="1"/>
        <v>5.3125820560931691</v>
      </c>
      <c r="P18" s="28"/>
      <c r="Q18" s="5">
        <f t="shared" ref="Q18:T18" si="2">IF(Q13="","-",Q12/(Q13-Q17))</f>
        <v>5.3125820560931691</v>
      </c>
      <c r="R18" s="5">
        <f t="shared" si="2"/>
        <v>5.8835962363334122</v>
      </c>
      <c r="S18" s="5">
        <f t="shared" si="2"/>
        <v>6.1125706929592383</v>
      </c>
      <c r="T18" s="5">
        <f t="shared" si="2"/>
        <v>6.209419523851972</v>
      </c>
      <c r="U18" s="5">
        <f>IF(U13="","-",U12/(U13-U17))</f>
        <v>6.209419523851972</v>
      </c>
      <c r="V18" s="78"/>
      <c r="W18" s="78"/>
      <c r="X18" s="78"/>
      <c r="Y18" s="78"/>
      <c r="Z18" s="78"/>
      <c r="AA18" s="78"/>
    </row>
    <row r="19" spans="2:27" s="14" customFormat="1"/>
    <row r="20" spans="2:27" s="14" customFormat="1"/>
    <row r="21" spans="2:27" s="14" customFormat="1"/>
    <row r="22" spans="2:27" s="14" customFormat="1"/>
    <row r="23" spans="2:27" s="14" customFormat="1"/>
    <row r="24" spans="2:27" s="14" customFormat="1"/>
    <row r="25" spans="2:27" hidden="1">
      <c r="G25" s="14"/>
      <c r="P25" s="14"/>
    </row>
    <row r="26" spans="2:27" hidden="1">
      <c r="G26" s="14"/>
      <c r="P26" s="14"/>
    </row>
    <row r="27" spans="2:27" hidden="1">
      <c r="G27" s="14"/>
      <c r="P27" s="14"/>
    </row>
    <row r="28" spans="2:27" hidden="1">
      <c r="G28" s="14"/>
      <c r="P28" s="14"/>
    </row>
  </sheetData>
  <mergeCells count="16">
    <mergeCell ref="Q6:AA6"/>
    <mergeCell ref="H7:O7"/>
    <mergeCell ref="Q7:AA7"/>
    <mergeCell ref="B6:B10"/>
    <mergeCell ref="C6:C10"/>
    <mergeCell ref="D6:D10"/>
    <mergeCell ref="E6:E10"/>
    <mergeCell ref="B3:G3"/>
    <mergeCell ref="B18:D18"/>
    <mergeCell ref="B17:D17"/>
    <mergeCell ref="H6:O6"/>
    <mergeCell ref="F6:F7"/>
    <mergeCell ref="B11:F11"/>
    <mergeCell ref="B16:F16"/>
    <mergeCell ref="F12:F15"/>
    <mergeCell ref="H17:I17"/>
  </mergeCells>
  <hyperlinks>
    <hyperlink ref="D13" r:id="rId1" display="https://www.gov.uk/government/collections/annual-renewables-obligation-level-calculations" xr:uid="{00000000-0004-0000-0A00-000000000000}"/>
    <hyperlink ref="D15" r:id="rId2" xr:uid="{00000000-0004-0000-0A00-000001000000}"/>
    <hyperlink ref="D12" r:id="rId3" xr:uid="{00000000-0004-0000-0A00-000002000000}"/>
    <hyperlink ref="D14" r:id="rId4" xr:uid="{00000000-0004-0000-0A00-000003000000}"/>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autoPageBreaks="0"/>
  </sheetPr>
  <dimension ref="A1:BG43"/>
  <sheetViews>
    <sheetView zoomScaleNormal="100" workbookViewId="0"/>
  </sheetViews>
  <sheetFormatPr defaultColWidth="0" defaultRowHeight="12.4" zeroHeight="1"/>
  <cols>
    <col min="1" max="1" width="3" customWidth="1"/>
    <col min="2" max="2" width="42.375" customWidth="1"/>
    <col min="3" max="3" width="50.875" customWidth="1"/>
    <col min="4" max="4" width="33" customWidth="1"/>
    <col min="5" max="5" width="10" customWidth="1"/>
    <col min="6" max="6" width="23.5" customWidth="1"/>
    <col min="7" max="7" width="1.5" customWidth="1"/>
    <col min="8" max="8" width="19" hidden="1" customWidth="1"/>
    <col min="9" max="9" width="14.625" customWidth="1"/>
    <col min="10" max="10" width="13" customWidth="1"/>
    <col min="11" max="11" width="12" customWidth="1"/>
    <col min="12" max="12" width="13.125" customWidth="1"/>
    <col min="13" max="13" width="12.5" customWidth="1"/>
    <col min="14" max="15" width="15.625" customWidth="1"/>
    <col min="16" max="16" width="1.5" customWidth="1"/>
    <col min="17" max="24" width="15.625" customWidth="1"/>
    <col min="25" max="25" width="1.5" customWidth="1"/>
    <col min="26" max="26" width="15.5" customWidth="1"/>
    <col min="27" max="58" width="15.625" customWidth="1"/>
    <col min="59" max="59" width="9.25" customWidth="1"/>
    <col min="60" max="16384" width="9.25" hidden="1"/>
  </cols>
  <sheetData>
    <row r="1" spans="1:58" s="2" customFormat="1" ht="12.75" customHeight="1"/>
    <row r="2" spans="1:58" s="2" customFormat="1" ht="18.75" customHeight="1">
      <c r="B2" s="40" t="s">
        <v>350</v>
      </c>
      <c r="C2" s="40"/>
      <c r="D2" s="40"/>
      <c r="E2" s="40"/>
    </row>
    <row r="3" spans="1:58" s="2" customFormat="1" ht="55.5" customHeight="1">
      <c r="B3" s="420" t="s">
        <v>351</v>
      </c>
      <c r="C3" s="420"/>
      <c r="D3" s="420"/>
      <c r="E3" s="420"/>
      <c r="F3" s="420"/>
      <c r="G3" s="39"/>
      <c r="H3" s="39"/>
      <c r="I3" s="39"/>
      <c r="J3" s="39"/>
      <c r="K3" s="39"/>
      <c r="L3" s="39"/>
      <c r="M3" s="39"/>
      <c r="N3" s="39"/>
      <c r="O3" s="39"/>
      <c r="P3" s="39"/>
      <c r="Q3" s="39"/>
      <c r="R3" s="39"/>
      <c r="S3" s="39"/>
      <c r="T3" s="39"/>
      <c r="U3" s="39"/>
      <c r="V3" s="39"/>
      <c r="Y3" s="39"/>
      <c r="Z3" s="39"/>
    </row>
    <row r="4" spans="1:58" s="2" customFormat="1" ht="12.75" customHeight="1"/>
    <row r="5" spans="1:58" s="14" customFormat="1" ht="12.75" customHeight="1">
      <c r="G5" s="55"/>
      <c r="P5" s="55"/>
      <c r="Y5" s="55"/>
      <c r="Z5" s="55"/>
    </row>
    <row r="6" spans="1:58" ht="12.75" customHeight="1">
      <c r="A6" s="14"/>
      <c r="B6" s="407" t="s">
        <v>57</v>
      </c>
      <c r="C6" s="486" t="s">
        <v>73</v>
      </c>
      <c r="D6" s="487" t="s">
        <v>317</v>
      </c>
      <c r="E6" s="486" t="s">
        <v>122</v>
      </c>
      <c r="F6" s="424"/>
      <c r="G6" s="28"/>
      <c r="H6" s="438" t="s">
        <v>123</v>
      </c>
      <c r="I6" s="439"/>
      <c r="J6" s="439"/>
      <c r="K6" s="439"/>
      <c r="L6" s="439"/>
      <c r="M6" s="439"/>
      <c r="N6" s="439"/>
      <c r="O6" s="440"/>
      <c r="P6" s="134"/>
      <c r="Q6" s="224" t="s">
        <v>124</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7"/>
      <c r="C7" s="486"/>
      <c r="D7" s="487"/>
      <c r="E7" s="486"/>
      <c r="F7" s="424"/>
      <c r="G7" s="28"/>
      <c r="H7" s="408" t="s">
        <v>125</v>
      </c>
      <c r="I7" s="409"/>
      <c r="J7" s="409"/>
      <c r="K7" s="409"/>
      <c r="L7" s="409"/>
      <c r="M7" s="409"/>
      <c r="N7" s="409"/>
      <c r="O7" s="410"/>
      <c r="P7" s="134"/>
      <c r="Q7" s="227" t="s">
        <v>126</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7"/>
      <c r="C8" s="486"/>
      <c r="D8" s="487"/>
      <c r="E8" s="486"/>
      <c r="F8" s="53" t="s">
        <v>127</v>
      </c>
      <c r="G8" s="28"/>
      <c r="H8" s="33" t="s">
        <v>128</v>
      </c>
      <c r="I8" s="33" t="s">
        <v>129</v>
      </c>
      <c r="J8" s="33" t="s">
        <v>130</v>
      </c>
      <c r="K8" s="33" t="s">
        <v>131</v>
      </c>
      <c r="L8" s="33" t="s">
        <v>132</v>
      </c>
      <c r="M8" s="34" t="s">
        <v>133</v>
      </c>
      <c r="N8" s="33" t="s">
        <v>134</v>
      </c>
      <c r="O8" s="33" t="s">
        <v>135</v>
      </c>
      <c r="P8" s="28"/>
      <c r="Q8" s="29" t="s">
        <v>136</v>
      </c>
      <c r="R8" s="29" t="s">
        <v>137</v>
      </c>
      <c r="S8" s="29" t="s">
        <v>138</v>
      </c>
      <c r="T8" s="35" t="s">
        <v>139</v>
      </c>
      <c r="U8" s="29" t="s">
        <v>140</v>
      </c>
      <c r="V8" s="29" t="s">
        <v>141</v>
      </c>
      <c r="W8" s="29" t="s">
        <v>142</v>
      </c>
      <c r="X8" s="29" t="s">
        <v>143</v>
      </c>
      <c r="Y8" s="28"/>
      <c r="Z8" s="29" t="s">
        <v>144</v>
      </c>
      <c r="AA8" s="29" t="s">
        <v>144</v>
      </c>
      <c r="AB8" s="29" t="s">
        <v>145</v>
      </c>
      <c r="AC8" s="29" t="s">
        <v>145</v>
      </c>
      <c r="AD8" s="258" t="s">
        <v>146</v>
      </c>
      <c r="AE8" s="258" t="s">
        <v>146</v>
      </c>
      <c r="AF8" s="259" t="s">
        <v>147</v>
      </c>
      <c r="AG8" s="257" t="s">
        <v>147</v>
      </c>
      <c r="AH8" s="257" t="s">
        <v>148</v>
      </c>
      <c r="AI8" s="257" t="s">
        <v>148</v>
      </c>
      <c r="AJ8" s="257" t="s">
        <v>149</v>
      </c>
      <c r="AK8" s="257" t="s">
        <v>149</v>
      </c>
      <c r="AL8" s="257" t="s">
        <v>150</v>
      </c>
      <c r="AM8" s="257" t="s">
        <v>150</v>
      </c>
      <c r="AN8" s="257" t="s">
        <v>151</v>
      </c>
      <c r="AO8" s="257" t="s">
        <v>151</v>
      </c>
      <c r="AP8" s="257" t="s">
        <v>152</v>
      </c>
      <c r="AQ8" s="257" t="s">
        <v>152</v>
      </c>
      <c r="AR8" s="257" t="s">
        <v>153</v>
      </c>
      <c r="AS8" s="257" t="s">
        <v>153</v>
      </c>
      <c r="AT8" s="257" t="s">
        <v>154</v>
      </c>
      <c r="AU8" s="257" t="s">
        <v>154</v>
      </c>
      <c r="AV8" s="257" t="s">
        <v>155</v>
      </c>
      <c r="AW8" s="257" t="s">
        <v>155</v>
      </c>
      <c r="AX8" s="257" t="s">
        <v>156</v>
      </c>
      <c r="AY8" s="257" t="s">
        <v>156</v>
      </c>
      <c r="AZ8" s="257" t="s">
        <v>157</v>
      </c>
      <c r="BA8" s="257" t="s">
        <v>157</v>
      </c>
      <c r="BB8" s="257" t="s">
        <v>158</v>
      </c>
      <c r="BC8" s="257" t="s">
        <v>158</v>
      </c>
      <c r="BD8" s="257" t="s">
        <v>159</v>
      </c>
      <c r="BE8" s="257" t="s">
        <v>159</v>
      </c>
      <c r="BF8" s="257" t="s">
        <v>160</v>
      </c>
    </row>
    <row r="9" spans="1:58" ht="25.5" customHeight="1">
      <c r="A9" s="14"/>
      <c r="B9" s="407"/>
      <c r="C9" s="486"/>
      <c r="D9" s="487"/>
      <c r="E9" s="486"/>
      <c r="F9" s="95" t="s">
        <v>127</v>
      </c>
      <c r="G9" s="82"/>
      <c r="H9" s="33" t="s">
        <v>128</v>
      </c>
      <c r="I9" s="33" t="s">
        <v>129</v>
      </c>
      <c r="J9" s="33" t="s">
        <v>130</v>
      </c>
      <c r="K9" s="33" t="s">
        <v>131</v>
      </c>
      <c r="L9" s="33" t="s">
        <v>132</v>
      </c>
      <c r="M9" s="34" t="s">
        <v>133</v>
      </c>
      <c r="N9" s="33" t="s">
        <v>134</v>
      </c>
      <c r="O9" s="33" t="s">
        <v>135</v>
      </c>
      <c r="P9" s="82"/>
      <c r="Q9" s="29" t="s">
        <v>136</v>
      </c>
      <c r="R9" s="29" t="s">
        <v>137</v>
      </c>
      <c r="S9" s="29" t="s">
        <v>138</v>
      </c>
      <c r="T9" s="35" t="s">
        <v>139</v>
      </c>
      <c r="U9" s="29" t="s">
        <v>140</v>
      </c>
      <c r="V9" s="29" t="s">
        <v>141</v>
      </c>
      <c r="W9" s="29" t="s">
        <v>142</v>
      </c>
      <c r="X9" s="29" t="s">
        <v>143</v>
      </c>
      <c r="Y9" s="82"/>
      <c r="Z9" s="29" t="s">
        <v>144</v>
      </c>
      <c r="AA9" s="29" t="s">
        <v>161</v>
      </c>
      <c r="AB9" s="29" t="s">
        <v>145</v>
      </c>
      <c r="AC9" s="29" t="s">
        <v>162</v>
      </c>
      <c r="AD9" s="29" t="s">
        <v>163</v>
      </c>
      <c r="AE9" s="29" t="s">
        <v>164</v>
      </c>
      <c r="AF9" s="29" t="s">
        <v>165</v>
      </c>
      <c r="AG9" s="29" t="s">
        <v>166</v>
      </c>
      <c r="AH9" s="29" t="s">
        <v>167</v>
      </c>
      <c r="AI9" s="29" t="s">
        <v>168</v>
      </c>
      <c r="AJ9" s="29" t="s">
        <v>169</v>
      </c>
      <c r="AK9" s="29" t="s">
        <v>170</v>
      </c>
      <c r="AL9" s="29" t="s">
        <v>171</v>
      </c>
      <c r="AM9" s="29" t="s">
        <v>172</v>
      </c>
      <c r="AN9" s="29" t="s">
        <v>173</v>
      </c>
      <c r="AO9" s="29" t="s">
        <v>174</v>
      </c>
      <c r="AP9" s="29" t="s">
        <v>175</v>
      </c>
      <c r="AQ9" s="29" t="s">
        <v>176</v>
      </c>
      <c r="AR9" s="29" t="s">
        <v>177</v>
      </c>
      <c r="AS9" s="29" t="s">
        <v>178</v>
      </c>
      <c r="AT9" s="29" t="s">
        <v>179</v>
      </c>
      <c r="AU9" s="29" t="s">
        <v>180</v>
      </c>
      <c r="AV9" s="29" t="s">
        <v>181</v>
      </c>
      <c r="AW9" s="29" t="s">
        <v>182</v>
      </c>
      <c r="AX9" s="29" t="s">
        <v>183</v>
      </c>
      <c r="AY9" s="29" t="s">
        <v>184</v>
      </c>
      <c r="AZ9" s="29" t="s">
        <v>185</v>
      </c>
      <c r="BA9" s="29" t="s">
        <v>186</v>
      </c>
      <c r="BB9" s="29" t="s">
        <v>187</v>
      </c>
      <c r="BC9" s="29" t="s">
        <v>188</v>
      </c>
      <c r="BD9" s="29" t="s">
        <v>189</v>
      </c>
      <c r="BE9" s="29" t="s">
        <v>190</v>
      </c>
      <c r="BF9" s="29" t="s">
        <v>191</v>
      </c>
    </row>
    <row r="10" spans="1:58" ht="12.75" customHeight="1">
      <c r="A10" s="14"/>
      <c r="B10" s="407"/>
      <c r="C10" s="486"/>
      <c r="D10" s="487"/>
      <c r="E10" s="486"/>
      <c r="F10" s="53" t="s">
        <v>192</v>
      </c>
      <c r="G10" s="28"/>
      <c r="H10" s="31" t="s">
        <v>193</v>
      </c>
      <c r="I10" s="31" t="s">
        <v>194</v>
      </c>
      <c r="J10" s="31" t="s">
        <v>195</v>
      </c>
      <c r="K10" s="31" t="s">
        <v>196</v>
      </c>
      <c r="L10" s="31" t="s">
        <v>197</v>
      </c>
      <c r="M10" s="32" t="s">
        <v>198</v>
      </c>
      <c r="N10" s="31" t="s">
        <v>199</v>
      </c>
      <c r="O10" s="31" t="s">
        <v>200</v>
      </c>
      <c r="P10" s="28"/>
      <c r="Q10" s="31" t="s">
        <v>201</v>
      </c>
      <c r="R10" s="31" t="s">
        <v>202</v>
      </c>
      <c r="S10" s="31" t="s">
        <v>203</v>
      </c>
      <c r="T10" s="36" t="s">
        <v>204</v>
      </c>
      <c r="U10" s="31" t="s">
        <v>205</v>
      </c>
      <c r="V10" s="31" t="s">
        <v>206</v>
      </c>
      <c r="W10" s="31" t="s">
        <v>207</v>
      </c>
      <c r="X10" s="31" t="s">
        <v>208</v>
      </c>
      <c r="Y10" s="28"/>
      <c r="Z10" s="31" t="s">
        <v>209</v>
      </c>
      <c r="AA10" s="31" t="s">
        <v>210</v>
      </c>
      <c r="AB10" s="31" t="s">
        <v>208</v>
      </c>
      <c r="AC10" s="31" t="s">
        <v>212</v>
      </c>
      <c r="AD10" s="31" t="s">
        <v>213</v>
      </c>
      <c r="AE10" s="31" t="s">
        <v>214</v>
      </c>
      <c r="AF10" s="31" t="s">
        <v>215</v>
      </c>
      <c r="AG10" s="31" t="s">
        <v>216</v>
      </c>
      <c r="AH10" s="31" t="s">
        <v>217</v>
      </c>
      <c r="AI10" s="31" t="s">
        <v>218</v>
      </c>
      <c r="AJ10" s="31" t="s">
        <v>219</v>
      </c>
      <c r="AK10" s="31" t="s">
        <v>220</v>
      </c>
      <c r="AL10" s="31" t="s">
        <v>221</v>
      </c>
      <c r="AM10" s="31" t="s">
        <v>222</v>
      </c>
      <c r="AN10" s="31" t="s">
        <v>223</v>
      </c>
      <c r="AO10" s="31" t="s">
        <v>224</v>
      </c>
      <c r="AP10" s="31" t="s">
        <v>225</v>
      </c>
      <c r="AQ10" s="31" t="s">
        <v>226</v>
      </c>
      <c r="AR10" s="31" t="s">
        <v>227</v>
      </c>
      <c r="AS10" s="31" t="s">
        <v>228</v>
      </c>
      <c r="AT10" s="31" t="s">
        <v>229</v>
      </c>
      <c r="AU10" s="31" t="s">
        <v>230</v>
      </c>
      <c r="AV10" s="31" t="s">
        <v>231</v>
      </c>
      <c r="AW10" s="31" t="s">
        <v>232</v>
      </c>
      <c r="AX10" s="31" t="s">
        <v>233</v>
      </c>
      <c r="AY10" s="31" t="s">
        <v>234</v>
      </c>
      <c r="AZ10" s="31" t="s">
        <v>235</v>
      </c>
      <c r="BA10" s="31" t="s">
        <v>236</v>
      </c>
      <c r="BB10" s="31" t="s">
        <v>237</v>
      </c>
      <c r="BC10" s="31" t="s">
        <v>238</v>
      </c>
      <c r="BD10" s="31" t="s">
        <v>239</v>
      </c>
      <c r="BE10" s="31" t="s">
        <v>240</v>
      </c>
      <c r="BF10" s="31" t="s">
        <v>241</v>
      </c>
    </row>
    <row r="11" spans="1:58" ht="12.75" customHeight="1">
      <c r="A11" s="14"/>
      <c r="B11" s="407"/>
      <c r="C11" s="486"/>
      <c r="D11" s="487"/>
      <c r="E11" s="486"/>
      <c r="F11" s="54" t="s">
        <v>352</v>
      </c>
      <c r="G11" s="28"/>
      <c r="H11" s="29" t="s">
        <v>243</v>
      </c>
      <c r="I11" s="29" t="s">
        <v>243</v>
      </c>
      <c r="J11" s="29" t="s">
        <v>244</v>
      </c>
      <c r="K11" s="29" t="s">
        <v>244</v>
      </c>
      <c r="L11" s="29" t="s">
        <v>245</v>
      </c>
      <c r="M11" s="30" t="s">
        <v>245</v>
      </c>
      <c r="N11" s="29" t="s">
        <v>246</v>
      </c>
      <c r="O11" s="29" t="s">
        <v>246</v>
      </c>
      <c r="P11" s="28"/>
      <c r="Q11" s="29" t="s">
        <v>247</v>
      </c>
      <c r="R11" s="29" t="s">
        <v>248</v>
      </c>
      <c r="S11" s="29" t="s">
        <v>248</v>
      </c>
      <c r="T11" s="35" t="s">
        <v>249</v>
      </c>
      <c r="U11" s="29" t="s">
        <v>249</v>
      </c>
      <c r="V11" s="29" t="s">
        <v>250</v>
      </c>
      <c r="W11" s="29" t="s">
        <v>250</v>
      </c>
      <c r="X11" s="29" t="s">
        <v>251</v>
      </c>
      <c r="Y11" s="28"/>
      <c r="Z11" s="29" t="s">
        <v>251</v>
      </c>
      <c r="AA11" s="29" t="s">
        <v>251</v>
      </c>
      <c r="AB11" s="29" t="s">
        <v>353</v>
      </c>
      <c r="AC11" s="29" t="s">
        <v>252</v>
      </c>
      <c r="AD11" s="29" t="s">
        <v>252</v>
      </c>
      <c r="AE11" s="29" t="s">
        <v>252</v>
      </c>
      <c r="AF11" s="176" t="s">
        <v>253</v>
      </c>
      <c r="AG11" s="176" t="s">
        <v>253</v>
      </c>
      <c r="AH11" s="176" t="s">
        <v>253</v>
      </c>
      <c r="AI11" s="176" t="s">
        <v>253</v>
      </c>
      <c r="AJ11" s="176" t="s">
        <v>254</v>
      </c>
      <c r="AK11" s="176" t="s">
        <v>254</v>
      </c>
      <c r="AL11" s="176" t="s">
        <v>254</v>
      </c>
      <c r="AM11" s="176" t="s">
        <v>254</v>
      </c>
      <c r="AN11" s="176" t="s">
        <v>255</v>
      </c>
      <c r="AO11" s="176" t="s">
        <v>255</v>
      </c>
      <c r="AP11" s="176" t="s">
        <v>255</v>
      </c>
      <c r="AQ11" s="176" t="s">
        <v>255</v>
      </c>
      <c r="AR11" s="176" t="s">
        <v>256</v>
      </c>
      <c r="AS11" s="176" t="s">
        <v>256</v>
      </c>
      <c r="AT11" s="176" t="s">
        <v>256</v>
      </c>
      <c r="AU11" s="176" t="s">
        <v>256</v>
      </c>
      <c r="AV11" s="176" t="s">
        <v>257</v>
      </c>
      <c r="AW11" s="176" t="s">
        <v>257</v>
      </c>
      <c r="AX11" s="176" t="s">
        <v>257</v>
      </c>
      <c r="AY11" s="176" t="s">
        <v>257</v>
      </c>
      <c r="AZ11" s="176" t="s">
        <v>258</v>
      </c>
      <c r="BA11" s="176" t="s">
        <v>258</v>
      </c>
      <c r="BB11" s="176" t="s">
        <v>258</v>
      </c>
      <c r="BC11" s="176" t="s">
        <v>258</v>
      </c>
      <c r="BD11" s="176" t="s">
        <v>259</v>
      </c>
      <c r="BE11" s="176" t="s">
        <v>259</v>
      </c>
      <c r="BF11" s="176" t="s">
        <v>259</v>
      </c>
    </row>
    <row r="12" spans="1:58" s="52" customFormat="1">
      <c r="A12" s="14"/>
      <c r="B12" s="484" t="s">
        <v>85</v>
      </c>
      <c r="C12" s="485"/>
      <c r="D12" s="485"/>
      <c r="E12" s="485"/>
      <c r="F12" s="485"/>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21" customHeight="1">
      <c r="A13" s="55"/>
      <c r="B13" s="26" t="s">
        <v>354</v>
      </c>
      <c r="C13" s="479" t="s">
        <v>355</v>
      </c>
      <c r="D13" s="507" t="s">
        <v>356</v>
      </c>
      <c r="E13" s="3" t="s">
        <v>337</v>
      </c>
      <c r="F13" s="513"/>
      <c r="G13" s="28"/>
      <c r="H13" s="76">
        <f t="shared" ref="H13:K14" si="0">787000000/2</f>
        <v>393500000</v>
      </c>
      <c r="I13" s="76">
        <f t="shared" si="0"/>
        <v>393500000</v>
      </c>
      <c r="J13" s="76">
        <f t="shared" si="0"/>
        <v>393500000</v>
      </c>
      <c r="K13" s="76">
        <f t="shared" si="0"/>
        <v>393500000</v>
      </c>
      <c r="L13" s="76">
        <v>320000000</v>
      </c>
      <c r="M13" s="76">
        <v>320000000</v>
      </c>
      <c r="N13" s="76">
        <v>320000000</v>
      </c>
      <c r="O13" s="76">
        <v>320000000</v>
      </c>
      <c r="P13" s="28"/>
      <c r="Q13" s="76">
        <v>320000000</v>
      </c>
      <c r="R13" s="76">
        <v>320000000</v>
      </c>
      <c r="S13" s="76">
        <v>320000000</v>
      </c>
      <c r="T13" s="76">
        <v>384500000</v>
      </c>
      <c r="U13" s="76">
        <v>384500000</v>
      </c>
      <c r="V13" s="76">
        <v>366500000</v>
      </c>
      <c r="W13" s="76">
        <v>366500000</v>
      </c>
      <c r="X13" s="76">
        <v>500000000</v>
      </c>
      <c r="Y13" s="28"/>
      <c r="Z13" s="239">
        <v>500000000</v>
      </c>
      <c r="AA13" s="239">
        <v>500000000</v>
      </c>
      <c r="AB13" s="76">
        <v>500000000</v>
      </c>
      <c r="AC13" s="76">
        <v>500000000</v>
      </c>
      <c r="AD13" s="76">
        <v>500000000</v>
      </c>
      <c r="AE13" s="76">
        <v>500000000</v>
      </c>
      <c r="AF13" s="76">
        <v>500000000</v>
      </c>
      <c r="AG13" s="76">
        <v>500000000</v>
      </c>
      <c r="AH13" s="76">
        <v>500000000</v>
      </c>
      <c r="AI13" s="76">
        <v>500000000</v>
      </c>
      <c r="AJ13" s="76">
        <v>500000000</v>
      </c>
      <c r="AK13" s="76">
        <v>500000000</v>
      </c>
      <c r="AL13" s="76">
        <v>500000000</v>
      </c>
      <c r="AM13" s="76">
        <v>500000000</v>
      </c>
      <c r="AN13" s="28"/>
      <c r="AO13" s="28"/>
      <c r="AP13" s="28"/>
      <c r="AQ13" s="28"/>
      <c r="AR13" s="28"/>
      <c r="AS13" s="28"/>
      <c r="AT13" s="28"/>
      <c r="AU13" s="28"/>
      <c r="AV13" s="28"/>
      <c r="AW13" s="28"/>
      <c r="AX13" s="28"/>
      <c r="AY13" s="28"/>
      <c r="AZ13" s="28"/>
      <c r="BA13" s="28"/>
      <c r="BB13" s="28"/>
      <c r="BC13" s="28"/>
      <c r="BD13" s="28"/>
      <c r="BE13" s="28"/>
      <c r="BF13" s="28"/>
    </row>
    <row r="14" spans="1:58" s="4" customFormat="1" ht="24" customHeight="1">
      <c r="A14" s="55"/>
      <c r="B14" s="26" t="s">
        <v>357</v>
      </c>
      <c r="C14" s="480"/>
      <c r="D14" s="508"/>
      <c r="E14" s="3" t="s">
        <v>337</v>
      </c>
      <c r="F14" s="514"/>
      <c r="G14" s="28"/>
      <c r="H14" s="76">
        <f t="shared" si="0"/>
        <v>393500000</v>
      </c>
      <c r="I14" s="76">
        <f t="shared" si="0"/>
        <v>393500000</v>
      </c>
      <c r="J14" s="76">
        <f t="shared" si="0"/>
        <v>393500000</v>
      </c>
      <c r="K14" s="76">
        <f t="shared" si="0"/>
        <v>393500000</v>
      </c>
      <c r="L14" s="76">
        <v>320000000</v>
      </c>
      <c r="M14" s="76">
        <v>320000000</v>
      </c>
      <c r="N14" s="76">
        <v>320000000</v>
      </c>
      <c r="O14" s="76">
        <v>320000000</v>
      </c>
      <c r="P14" s="28"/>
      <c r="Q14" s="76">
        <v>320000000</v>
      </c>
      <c r="R14" s="76">
        <v>320000000</v>
      </c>
      <c r="S14" s="76">
        <v>320000000</v>
      </c>
      <c r="T14" s="76">
        <v>384500000</v>
      </c>
      <c r="U14" s="76">
        <v>384500000</v>
      </c>
      <c r="V14" s="76">
        <v>366500000</v>
      </c>
      <c r="W14" s="76">
        <v>366500000</v>
      </c>
      <c r="X14" s="76">
        <v>500000000</v>
      </c>
      <c r="Y14" s="28"/>
      <c r="Z14" s="239">
        <v>500000000</v>
      </c>
      <c r="AA14" s="239">
        <v>500000000</v>
      </c>
      <c r="AB14" s="76">
        <v>500000000</v>
      </c>
      <c r="AC14" s="76">
        <v>500000000</v>
      </c>
      <c r="AD14" s="76">
        <v>500000000</v>
      </c>
      <c r="AE14" s="76">
        <v>500000000</v>
      </c>
      <c r="AF14" s="76">
        <v>500000000</v>
      </c>
      <c r="AG14" s="76">
        <v>500000000</v>
      </c>
      <c r="AH14" s="76">
        <v>500000000</v>
      </c>
      <c r="AI14" s="76">
        <v>500000000</v>
      </c>
      <c r="AJ14" s="76">
        <v>500000000</v>
      </c>
      <c r="AK14" s="76">
        <v>500000000</v>
      </c>
      <c r="AL14" s="76">
        <v>500000000</v>
      </c>
      <c r="AM14" s="76">
        <v>500000000</v>
      </c>
      <c r="AN14" s="28"/>
      <c r="AO14" s="28"/>
      <c r="AP14" s="28"/>
      <c r="AQ14" s="28"/>
      <c r="AR14" s="28"/>
      <c r="AS14" s="28"/>
      <c r="AT14" s="28"/>
      <c r="AU14" s="28"/>
      <c r="AV14" s="28"/>
      <c r="AW14" s="28"/>
      <c r="AX14" s="28"/>
      <c r="AY14" s="28"/>
      <c r="AZ14" s="28"/>
      <c r="BA14" s="28"/>
      <c r="BB14" s="28"/>
      <c r="BC14" s="28"/>
      <c r="BD14" s="28"/>
      <c r="BE14" s="28"/>
      <c r="BF14" s="28"/>
    </row>
    <row r="15" spans="1:58" s="4" customFormat="1" ht="33" customHeight="1">
      <c r="A15" s="55"/>
      <c r="B15" s="26" t="s">
        <v>358</v>
      </c>
      <c r="C15" s="479" t="s">
        <v>355</v>
      </c>
      <c r="D15" s="507" t="s">
        <v>359</v>
      </c>
      <c r="E15" s="3" t="s">
        <v>337</v>
      </c>
      <c r="F15" s="514"/>
      <c r="G15" s="28"/>
      <c r="H15" s="248"/>
      <c r="I15" s="249"/>
      <c r="J15" s="76"/>
      <c r="K15" s="76"/>
      <c r="L15" s="248"/>
      <c r="M15" s="249"/>
      <c r="N15" s="76"/>
      <c r="O15" s="76"/>
      <c r="P15" s="28"/>
      <c r="Q15" s="76"/>
      <c r="R15" s="76"/>
      <c r="S15" s="250"/>
      <c r="T15" s="250"/>
      <c r="U15" s="250"/>
      <c r="V15" s="250"/>
      <c r="W15" s="250"/>
      <c r="X15" s="250"/>
      <c r="Y15" s="28"/>
      <c r="Z15" s="251"/>
      <c r="AA15" s="251"/>
      <c r="AB15" s="250">
        <v>65000000</v>
      </c>
      <c r="AC15" s="250">
        <v>65000000</v>
      </c>
      <c r="AD15" s="250">
        <v>65000000</v>
      </c>
      <c r="AE15" s="250">
        <v>65000000</v>
      </c>
      <c r="AF15" s="250">
        <v>217500000</v>
      </c>
      <c r="AG15" s="250">
        <v>217500000</v>
      </c>
      <c r="AH15" s="250">
        <v>217500000</v>
      </c>
      <c r="AI15" s="250">
        <v>217500000</v>
      </c>
      <c r="AJ15" s="250">
        <v>217500000</v>
      </c>
      <c r="AK15" s="250">
        <v>217500000</v>
      </c>
      <c r="AL15" s="250">
        <v>217500000</v>
      </c>
      <c r="AM15" s="250">
        <v>217500000</v>
      </c>
      <c r="AN15" s="28"/>
      <c r="AO15" s="28"/>
      <c r="AP15" s="28"/>
      <c r="AQ15" s="28"/>
      <c r="AR15" s="28"/>
      <c r="AS15" s="28"/>
      <c r="AT15" s="28"/>
      <c r="AU15" s="28"/>
      <c r="AV15" s="28"/>
      <c r="AW15" s="28"/>
      <c r="AX15" s="28"/>
      <c r="AY15" s="28"/>
      <c r="AZ15" s="28"/>
      <c r="BA15" s="28"/>
      <c r="BB15" s="28"/>
      <c r="BC15" s="28"/>
      <c r="BD15" s="28"/>
      <c r="BE15" s="28"/>
      <c r="BF15" s="28"/>
    </row>
    <row r="16" spans="1:58" s="4" customFormat="1" ht="35.25" customHeight="1">
      <c r="A16" s="55"/>
      <c r="B16" s="311" t="s">
        <v>360</v>
      </c>
      <c r="C16" s="480"/>
      <c r="D16" s="508"/>
      <c r="E16" s="3" t="s">
        <v>337</v>
      </c>
      <c r="F16" s="514"/>
      <c r="G16" s="28"/>
      <c r="H16" s="248"/>
      <c r="I16" s="249"/>
      <c r="J16" s="76"/>
      <c r="K16" s="76"/>
      <c r="L16" s="248"/>
      <c r="M16" s="249"/>
      <c r="N16" s="76"/>
      <c r="O16" s="76"/>
      <c r="P16" s="28"/>
      <c r="Q16" s="76"/>
      <c r="R16" s="76"/>
      <c r="S16" s="250"/>
      <c r="T16" s="250"/>
      <c r="U16" s="250"/>
      <c r="V16" s="250"/>
      <c r="W16" s="250"/>
      <c r="X16" s="250"/>
      <c r="Y16" s="28"/>
      <c r="Z16" s="251"/>
      <c r="AA16" s="251"/>
      <c r="AB16" s="250">
        <v>65000000</v>
      </c>
      <c r="AC16" s="250">
        <v>65000000</v>
      </c>
      <c r="AD16" s="250">
        <v>65000000</v>
      </c>
      <c r="AE16" s="250">
        <v>65000000</v>
      </c>
      <c r="AF16" s="250">
        <v>217500000</v>
      </c>
      <c r="AG16" s="250">
        <v>217500000</v>
      </c>
      <c r="AH16" s="250">
        <v>217500000</v>
      </c>
      <c r="AI16" s="250">
        <v>217500000</v>
      </c>
      <c r="AJ16" s="250">
        <v>217500000</v>
      </c>
      <c r="AK16" s="250">
        <v>217500000</v>
      </c>
      <c r="AL16" s="250">
        <v>217500000</v>
      </c>
      <c r="AM16" s="250">
        <v>217500000</v>
      </c>
      <c r="AN16" s="28"/>
      <c r="AO16" s="28"/>
      <c r="AP16" s="28"/>
      <c r="AQ16" s="28"/>
      <c r="AR16" s="28"/>
      <c r="AS16" s="28"/>
      <c r="AT16" s="28"/>
      <c r="AU16" s="28"/>
      <c r="AV16" s="28"/>
      <c r="AW16" s="28"/>
      <c r="AX16" s="28"/>
      <c r="AY16" s="28"/>
      <c r="AZ16" s="28"/>
      <c r="BA16" s="28"/>
      <c r="BB16" s="28"/>
      <c r="BC16" s="28"/>
      <c r="BD16" s="28"/>
      <c r="BE16" s="28"/>
      <c r="BF16" s="28"/>
    </row>
    <row r="17" spans="1:58" s="4" customFormat="1" ht="57" customHeight="1">
      <c r="A17" s="55"/>
      <c r="B17" s="26" t="s">
        <v>361</v>
      </c>
      <c r="C17" s="243" t="s">
        <v>362</v>
      </c>
      <c r="D17" s="198" t="s">
        <v>328</v>
      </c>
      <c r="E17" s="3" t="s">
        <v>329</v>
      </c>
      <c r="F17" s="514"/>
      <c r="G17" s="28"/>
      <c r="H17" s="502"/>
      <c r="I17" s="503"/>
      <c r="J17" s="77">
        <v>1.2</v>
      </c>
      <c r="K17" s="77">
        <v>0.3</v>
      </c>
      <c r="L17" s="500"/>
      <c r="M17" s="501"/>
      <c r="N17" s="77">
        <v>1.87995377787944</v>
      </c>
      <c r="O17" s="77">
        <v>1.87995377787944</v>
      </c>
      <c r="P17" s="28"/>
      <c r="Q17" s="77">
        <v>1.87995377787944</v>
      </c>
      <c r="R17" s="77">
        <v>3.6182759</v>
      </c>
      <c r="S17" s="131">
        <v>3.7308773627504843</v>
      </c>
      <c r="T17" s="131">
        <v>5.6396771442458196</v>
      </c>
      <c r="U17" s="131">
        <v>6.1811977914110861</v>
      </c>
      <c r="V17" s="131">
        <v>9.6746478524639468</v>
      </c>
      <c r="W17" s="131">
        <v>11.741797553130784</v>
      </c>
      <c r="X17" s="131">
        <v>2.1557860235373427</v>
      </c>
      <c r="Y17" s="28"/>
      <c r="Z17" s="240">
        <v>2.8</v>
      </c>
      <c r="AA17" s="240">
        <v>2.8</v>
      </c>
      <c r="AB17" s="131">
        <v>8.0969354767942399</v>
      </c>
      <c r="AC17" s="131">
        <v>8.0969354767942399</v>
      </c>
      <c r="AD17" s="131">
        <v>8.1307020446145994</v>
      </c>
      <c r="AE17" s="131">
        <v>8.1307020446145994</v>
      </c>
      <c r="AF17" s="131">
        <v>15.0752973364356</v>
      </c>
      <c r="AG17" s="131">
        <v>15.0752973364356</v>
      </c>
      <c r="AH17" s="131">
        <v>14.9059828692019</v>
      </c>
      <c r="AI17" s="131">
        <v>14.9059828692019</v>
      </c>
      <c r="AJ17" s="131">
        <v>18.699220658452042</v>
      </c>
      <c r="AK17" s="131">
        <v>18.699220658452042</v>
      </c>
      <c r="AL17" s="131">
        <v>21.077626999871903</v>
      </c>
      <c r="AM17" s="131">
        <v>21.077626999871903</v>
      </c>
      <c r="AN17" s="28"/>
      <c r="AO17" s="510" t="s">
        <v>363</v>
      </c>
      <c r="AP17" s="510"/>
      <c r="AQ17" s="510"/>
      <c r="AR17" s="510"/>
      <c r="AS17" s="510"/>
      <c r="AT17" s="510"/>
      <c r="AU17" s="28"/>
      <c r="AV17" s="28"/>
      <c r="AW17" s="28"/>
      <c r="AX17" s="28"/>
      <c r="AY17" s="28"/>
      <c r="AZ17" s="28"/>
      <c r="BA17" s="28"/>
      <c r="BB17" s="28"/>
      <c r="BC17" s="28"/>
      <c r="BD17" s="28"/>
      <c r="BE17" s="28"/>
      <c r="BF17" s="28"/>
    </row>
    <row r="18" spans="1:58" s="4" customFormat="1" ht="57" customHeight="1">
      <c r="A18" s="55"/>
      <c r="B18" s="26" t="s">
        <v>361</v>
      </c>
      <c r="C18" s="243" t="s">
        <v>364</v>
      </c>
      <c r="D18" s="198" t="s">
        <v>328</v>
      </c>
      <c r="E18" s="3" t="s">
        <v>329</v>
      </c>
      <c r="F18" s="514"/>
      <c r="G18" s="28"/>
      <c r="H18" s="246"/>
      <c r="I18" s="247"/>
      <c r="J18" s="77"/>
      <c r="K18" s="77"/>
      <c r="L18" s="244"/>
      <c r="M18" s="245"/>
      <c r="N18" s="77"/>
      <c r="O18" s="252"/>
      <c r="P18" s="28"/>
      <c r="Q18" s="252"/>
      <c r="R18" s="260"/>
      <c r="S18" s="260"/>
      <c r="T18" s="260"/>
      <c r="U18" s="260"/>
      <c r="V18" s="260"/>
      <c r="W18" s="260"/>
      <c r="X18" s="260"/>
      <c r="Y18" s="28"/>
      <c r="Z18" s="240"/>
      <c r="AA18" s="240"/>
      <c r="AB18" s="131">
        <v>3.2325294944946599</v>
      </c>
      <c r="AC18" s="131">
        <v>3.2325294944946599</v>
      </c>
      <c r="AD18" s="131">
        <v>2.8868242624778402</v>
      </c>
      <c r="AE18" s="131">
        <v>2.8868242624778402</v>
      </c>
      <c r="AF18" s="131">
        <v>9.4440639370994202</v>
      </c>
      <c r="AG18" s="131">
        <v>9.4440639370994202</v>
      </c>
      <c r="AH18" s="131">
        <v>9.2830349082260408</v>
      </c>
      <c r="AI18" s="131">
        <v>9.2830349082260408</v>
      </c>
      <c r="AJ18" s="131">
        <v>12.890649824236867</v>
      </c>
      <c r="AK18" s="131">
        <v>12.890649824236867</v>
      </c>
      <c r="AL18" s="131">
        <v>14.811859802628513</v>
      </c>
      <c r="AM18" s="131">
        <v>14.811859802628513</v>
      </c>
      <c r="AN18" s="28"/>
      <c r="AO18" s="510"/>
      <c r="AP18" s="510"/>
      <c r="AQ18" s="510"/>
      <c r="AR18" s="510"/>
      <c r="AS18" s="510"/>
      <c r="AT18" s="510"/>
      <c r="AU18" s="28"/>
      <c r="AV18" s="28"/>
      <c r="AW18" s="28"/>
      <c r="AX18" s="28"/>
      <c r="AY18" s="28"/>
      <c r="AZ18" s="28"/>
      <c r="BA18" s="28"/>
      <c r="BB18" s="28"/>
      <c r="BC18" s="28"/>
      <c r="BD18" s="28"/>
      <c r="BE18" s="28"/>
      <c r="BF18" s="28"/>
    </row>
    <row r="19" spans="1:58" s="4" customFormat="1" ht="29.25" customHeight="1">
      <c r="A19" s="55"/>
      <c r="B19" s="26" t="s">
        <v>365</v>
      </c>
      <c r="C19" s="504" t="s">
        <v>366</v>
      </c>
      <c r="D19" s="479" t="s">
        <v>367</v>
      </c>
      <c r="E19" s="3" t="s">
        <v>329</v>
      </c>
      <c r="F19" s="514"/>
      <c r="G19" s="28"/>
      <c r="H19" s="67">
        <v>0.97905755724002397</v>
      </c>
      <c r="I19" s="67">
        <v>0.97905755724002397</v>
      </c>
      <c r="J19" s="67">
        <v>0.98204837577825499</v>
      </c>
      <c r="K19" s="67">
        <v>0.98204837577825499</v>
      </c>
      <c r="L19" s="67">
        <v>0.95669999999999999</v>
      </c>
      <c r="M19" s="67">
        <v>0.95669999999999999</v>
      </c>
      <c r="N19" s="67">
        <v>0.96860455551436897</v>
      </c>
      <c r="O19" s="130">
        <v>0.98227395339805224</v>
      </c>
      <c r="P19" s="28"/>
      <c r="Q19" s="130">
        <v>0.98227395339805224</v>
      </c>
      <c r="R19" s="28"/>
      <c r="S19" s="28"/>
      <c r="T19" s="28"/>
      <c r="U19" s="28"/>
      <c r="V19" s="28"/>
      <c r="W19" s="28"/>
      <c r="X19" s="28"/>
      <c r="Y19" s="28"/>
      <c r="Z19" s="28"/>
      <c r="AA19" s="28"/>
      <c r="AB19" s="28"/>
      <c r="AC19" s="28"/>
      <c r="AD19" s="28"/>
      <c r="AE19" s="28"/>
      <c r="AF19" s="28"/>
      <c r="AG19" s="28"/>
      <c r="AH19" s="28"/>
      <c r="AI19" s="28"/>
      <c r="AJ19" s="28"/>
      <c r="AK19" s="28"/>
      <c r="AL19" s="28"/>
      <c r="AM19" s="28"/>
      <c r="AN19" s="28"/>
      <c r="AO19" s="510"/>
      <c r="AP19" s="510"/>
      <c r="AQ19" s="510"/>
      <c r="AR19" s="510"/>
      <c r="AS19" s="510"/>
      <c r="AT19" s="510"/>
      <c r="AU19" s="28"/>
      <c r="AV19" s="28"/>
      <c r="AW19" s="28"/>
      <c r="AX19" s="28"/>
      <c r="AY19" s="28"/>
      <c r="AZ19" s="28"/>
      <c r="BA19" s="28"/>
      <c r="BB19" s="28"/>
      <c r="BC19" s="28"/>
      <c r="BD19" s="28"/>
      <c r="BE19" s="28"/>
      <c r="BF19" s="28"/>
    </row>
    <row r="20" spans="1:58" s="4" customFormat="1" ht="29.25" customHeight="1">
      <c r="A20" s="55"/>
      <c r="B20" s="26" t="s">
        <v>368</v>
      </c>
      <c r="C20" s="505"/>
      <c r="D20" s="509"/>
      <c r="E20" s="3" t="s">
        <v>329</v>
      </c>
      <c r="F20" s="514"/>
      <c r="G20" s="28"/>
      <c r="H20" s="67">
        <v>0.98856452214794954</v>
      </c>
      <c r="I20" s="67">
        <v>0.98856452214794954</v>
      </c>
      <c r="J20" s="67">
        <v>1</v>
      </c>
      <c r="K20" s="67">
        <v>1</v>
      </c>
      <c r="L20" s="67">
        <v>0.98619999999999997</v>
      </c>
      <c r="M20" s="67">
        <v>0.98619999999999997</v>
      </c>
      <c r="N20" s="67">
        <v>1</v>
      </c>
      <c r="O20" s="130">
        <v>0.98153694958574955</v>
      </c>
      <c r="P20" s="28"/>
      <c r="Q20" s="130">
        <v>0.98153694958574955</v>
      </c>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row>
    <row r="21" spans="1:58" s="4" customFormat="1" ht="28.5" customHeight="1">
      <c r="A21" s="55"/>
      <c r="B21" s="18" t="s">
        <v>369</v>
      </c>
      <c r="C21" s="505"/>
      <c r="D21" s="509"/>
      <c r="E21" s="18" t="s">
        <v>341</v>
      </c>
      <c r="F21" s="514"/>
      <c r="G21" s="28"/>
      <c r="H21" s="76">
        <v>300797469.21500003</v>
      </c>
      <c r="I21" s="76">
        <v>300797469.21500003</v>
      </c>
      <c r="J21" s="76">
        <v>292794167.35698384</v>
      </c>
      <c r="K21" s="76">
        <v>292794167.35698384</v>
      </c>
      <c r="L21" s="76">
        <v>296106141.46700007</v>
      </c>
      <c r="M21" s="76">
        <v>296106141.46700007</v>
      </c>
      <c r="N21" s="76">
        <v>275805404.27200001</v>
      </c>
      <c r="O21" s="76">
        <v>279759249.45200002</v>
      </c>
      <c r="P21" s="28"/>
      <c r="Q21" s="76">
        <v>279759249.45200002</v>
      </c>
      <c r="R21" s="132">
        <v>279759249.45200002</v>
      </c>
      <c r="S21" s="132">
        <v>272343334.949</v>
      </c>
      <c r="T21" s="132">
        <v>272343334.949</v>
      </c>
      <c r="U21" s="132">
        <v>286200367</v>
      </c>
      <c r="V21" s="132">
        <v>286200367</v>
      </c>
      <c r="W21" s="132">
        <v>291212008.685</v>
      </c>
      <c r="X21" s="132">
        <v>291212008.685</v>
      </c>
      <c r="Y21" s="28"/>
      <c r="Z21" s="241">
        <v>296075775</v>
      </c>
      <c r="AA21" s="241">
        <v>296075775</v>
      </c>
      <c r="AB21" s="132">
        <v>314163649.7658</v>
      </c>
      <c r="AC21" s="132">
        <v>314163649.7658</v>
      </c>
      <c r="AD21" s="132">
        <v>314163649.7658</v>
      </c>
      <c r="AE21" s="132">
        <v>314163649.7658</v>
      </c>
      <c r="AF21" s="132">
        <v>271672723.45999998</v>
      </c>
      <c r="AG21" s="132">
        <v>271672723.45999998</v>
      </c>
      <c r="AH21" s="132">
        <v>271672723.45999998</v>
      </c>
      <c r="AI21" s="132">
        <v>271672723.45999998</v>
      </c>
      <c r="AJ21" s="132">
        <v>271664277.97544003</v>
      </c>
      <c r="AK21" s="132">
        <v>271664277.97544003</v>
      </c>
      <c r="AL21" s="132">
        <v>271664277.97544003</v>
      </c>
      <c r="AM21" s="132">
        <v>271664277.97544003</v>
      </c>
      <c r="AN21" s="28"/>
      <c r="AO21" s="28"/>
      <c r="AP21" s="28"/>
      <c r="AQ21" s="28"/>
      <c r="AR21" s="28"/>
      <c r="AS21" s="28"/>
      <c r="AT21" s="28"/>
      <c r="AU21" s="28"/>
      <c r="AV21" s="28"/>
      <c r="AW21" s="28"/>
      <c r="AX21" s="28"/>
      <c r="AY21" s="28"/>
      <c r="AZ21" s="28"/>
      <c r="BA21" s="28"/>
      <c r="BB21" s="28"/>
      <c r="BC21" s="28"/>
      <c r="BD21" s="28"/>
      <c r="BE21" s="28"/>
      <c r="BF21" s="28"/>
    </row>
    <row r="22" spans="1:58" s="4" customFormat="1" ht="31.5" customHeight="1">
      <c r="A22" s="55"/>
      <c r="B22" s="18" t="s">
        <v>370</v>
      </c>
      <c r="C22" s="506"/>
      <c r="D22" s="509"/>
      <c r="E22" s="18" t="s">
        <v>341</v>
      </c>
      <c r="F22" s="514"/>
      <c r="G22" s="28"/>
      <c r="H22" s="76">
        <v>102351089.05600001</v>
      </c>
      <c r="I22" s="76">
        <v>102351089.05600001</v>
      </c>
      <c r="J22" s="76">
        <v>103688989.68281001</v>
      </c>
      <c r="K22" s="76">
        <v>103688989.68281001</v>
      </c>
      <c r="L22" s="76">
        <v>103762503.63999999</v>
      </c>
      <c r="M22" s="76">
        <v>103762503.63999999</v>
      </c>
      <c r="N22" s="76">
        <v>98269992.237999991</v>
      </c>
      <c r="O22" s="76">
        <v>95868333.934</v>
      </c>
      <c r="P22" s="28"/>
      <c r="Q22" s="76">
        <v>95868333.934</v>
      </c>
      <c r="R22" s="76">
        <v>95868333.934</v>
      </c>
      <c r="S22" s="76">
        <v>89570566.975999996</v>
      </c>
      <c r="T22" s="76">
        <v>89570566.975999996</v>
      </c>
      <c r="U22" s="76">
        <v>90304045</v>
      </c>
      <c r="V22" s="76">
        <v>90304045</v>
      </c>
      <c r="W22" s="76">
        <v>94679766.254999995</v>
      </c>
      <c r="X22" s="76">
        <v>94679766.254999995</v>
      </c>
      <c r="Y22" s="28"/>
      <c r="Z22" s="239">
        <v>98069558</v>
      </c>
      <c r="AA22" s="239">
        <v>98069558</v>
      </c>
      <c r="AB22" s="76">
        <v>85288068.188820004</v>
      </c>
      <c r="AC22" s="76">
        <v>85288068.188820004</v>
      </c>
      <c r="AD22" s="76">
        <v>85288068.188820004</v>
      </c>
      <c r="AE22" s="76">
        <v>85288068.188820004</v>
      </c>
      <c r="AF22" s="76">
        <v>93503454.599999994</v>
      </c>
      <c r="AG22" s="76">
        <v>93503454.599999994</v>
      </c>
      <c r="AH22" s="76">
        <v>93503454.599999994</v>
      </c>
      <c r="AI22" s="76">
        <v>93503454.599999994</v>
      </c>
      <c r="AJ22" s="76">
        <v>96024485.502560019</v>
      </c>
      <c r="AK22" s="76">
        <v>96024485.502560019</v>
      </c>
      <c r="AL22" s="76">
        <v>96024485.502560005</v>
      </c>
      <c r="AM22" s="76">
        <v>96024485.502560005</v>
      </c>
      <c r="AN22" s="28"/>
      <c r="AO22" s="28"/>
      <c r="AP22" s="28"/>
      <c r="AQ22" s="28"/>
      <c r="AR22" s="28"/>
      <c r="AS22" s="28"/>
      <c r="AT22" s="28"/>
      <c r="AU22" s="28"/>
      <c r="AV22" s="28"/>
      <c r="AW22" s="28"/>
      <c r="AX22" s="28"/>
      <c r="AY22" s="28"/>
      <c r="AZ22" s="28"/>
      <c r="BA22" s="28"/>
      <c r="BB22" s="28"/>
      <c r="BC22" s="28"/>
      <c r="BD22" s="28"/>
      <c r="BE22" s="28"/>
      <c r="BF22" s="28"/>
    </row>
    <row r="23" spans="1:58" s="52" customFormat="1">
      <c r="A23" s="14"/>
      <c r="B23" s="484" t="s">
        <v>81</v>
      </c>
      <c r="C23" s="485"/>
      <c r="D23" s="485"/>
      <c r="E23" s="485"/>
      <c r="F23" s="485"/>
      <c r="G23" s="28"/>
      <c r="H23" s="48"/>
      <c r="I23" s="48"/>
      <c r="J23" s="48"/>
      <c r="K23" s="48"/>
      <c r="L23" s="48"/>
      <c r="M23" s="49"/>
      <c r="N23" s="48"/>
      <c r="O23" s="48"/>
      <c r="P23" s="28"/>
      <c r="Q23" s="48"/>
      <c r="R23" s="48"/>
      <c r="S23" s="48"/>
      <c r="T23" s="50"/>
      <c r="U23" s="48"/>
      <c r="V23" s="48"/>
      <c r="W23" s="48"/>
      <c r="X23" s="48"/>
      <c r="Y23" s="2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row>
    <row r="24" spans="1:58" s="4" customFormat="1" ht="11.65" customHeight="1">
      <c r="A24" s="55"/>
      <c r="B24" s="481" t="s">
        <v>371</v>
      </c>
      <c r="C24" s="482"/>
      <c r="D24" s="483"/>
      <c r="E24" s="511" t="s">
        <v>283</v>
      </c>
      <c r="F24" s="11"/>
      <c r="G24" s="28"/>
      <c r="P24" s="28"/>
      <c r="Y24" s="28"/>
      <c r="AB24" s="139">
        <f t="shared" ref="AB24:AM24" si="1">IF(AB13="","-",((AB13)*(1+(AB17/100)))/AB21)</f>
        <v>1.7203921516282583</v>
      </c>
      <c r="AC24" s="139">
        <f t="shared" si="1"/>
        <v>1.7203921516282583</v>
      </c>
      <c r="AD24" s="139">
        <f>IF(AD13="","-",((AD13)*(1+(AD17/100)))/AD21)</f>
        <v>1.7209295557462321</v>
      </c>
      <c r="AE24" s="139">
        <f t="shared" si="1"/>
        <v>1.7209295557462321</v>
      </c>
      <c r="AF24" s="139">
        <f t="shared" si="1"/>
        <v>2.1179030391944895</v>
      </c>
      <c r="AG24" s="139">
        <f t="shared" si="1"/>
        <v>2.1179030391944895</v>
      </c>
      <c r="AH24" s="139">
        <f t="shared" si="1"/>
        <v>2.1147868914804802</v>
      </c>
      <c r="AI24" s="139">
        <f t="shared" si="1"/>
        <v>2.1147868914804802</v>
      </c>
      <c r="AJ24" s="139">
        <f t="shared" si="1"/>
        <v>2.1846674421651988</v>
      </c>
      <c r="AK24" s="139">
        <f t="shared" si="1"/>
        <v>2.1846674421651988</v>
      </c>
      <c r="AL24" s="139">
        <f t="shared" si="1"/>
        <v>2.2284421769066376</v>
      </c>
      <c r="AM24" s="139">
        <f t="shared" si="1"/>
        <v>2.2284421769066376</v>
      </c>
      <c r="AN24" s="373" t="s">
        <v>372</v>
      </c>
      <c r="AO24" s="373" t="s">
        <v>372</v>
      </c>
      <c r="AP24" s="373" t="s">
        <v>372</v>
      </c>
      <c r="AQ24" s="373" t="s">
        <v>372</v>
      </c>
      <c r="AR24" s="373" t="s">
        <v>372</v>
      </c>
      <c r="AS24" s="373" t="s">
        <v>372</v>
      </c>
      <c r="AT24" s="373" t="s">
        <v>372</v>
      </c>
      <c r="AU24" s="373" t="s">
        <v>372</v>
      </c>
      <c r="AV24" s="373" t="s">
        <v>372</v>
      </c>
      <c r="AW24" s="373" t="s">
        <v>372</v>
      </c>
      <c r="AX24" s="373" t="s">
        <v>372</v>
      </c>
      <c r="AY24" s="373" t="s">
        <v>372</v>
      </c>
      <c r="AZ24" s="373" t="s">
        <v>372</v>
      </c>
      <c r="BA24" s="373" t="s">
        <v>372</v>
      </c>
      <c r="BB24" s="373" t="s">
        <v>372</v>
      </c>
      <c r="BC24" s="373" t="s">
        <v>372</v>
      </c>
      <c r="BD24" s="373" t="s">
        <v>372</v>
      </c>
      <c r="BE24" s="373" t="s">
        <v>372</v>
      </c>
      <c r="BF24" s="373" t="s">
        <v>372</v>
      </c>
    </row>
    <row r="25" spans="1:58">
      <c r="A25" s="14"/>
      <c r="B25" s="481" t="s">
        <v>373</v>
      </c>
      <c r="C25" s="482"/>
      <c r="D25" s="483"/>
      <c r="E25" s="512"/>
      <c r="F25" s="11"/>
      <c r="G25" s="28"/>
      <c r="P25" s="28"/>
      <c r="Y25" s="28"/>
      <c r="AB25" s="139">
        <f t="shared" ref="AB25:AM25" si="2">IF(AB14="","-",((AB14)*(1+(AB17/100)))/AB22)</f>
        <v>6.3371663687749082</v>
      </c>
      <c r="AC25" s="139">
        <f t="shared" si="2"/>
        <v>6.3371663687749082</v>
      </c>
      <c r="AD25" s="139">
        <f t="shared" si="2"/>
        <v>6.3391459286674827</v>
      </c>
      <c r="AE25" s="139">
        <f t="shared" si="2"/>
        <v>6.3391459286674827</v>
      </c>
      <c r="AF25" s="139">
        <f t="shared" si="2"/>
        <v>6.1535318576579954</v>
      </c>
      <c r="AG25" s="139">
        <f t="shared" si="2"/>
        <v>6.1535318576579954</v>
      </c>
      <c r="AH25" s="139">
        <f t="shared" si="2"/>
        <v>6.1444779425936797</v>
      </c>
      <c r="AI25" s="139">
        <f t="shared" si="2"/>
        <v>6.1444779425936797</v>
      </c>
      <c r="AJ25" s="139">
        <f t="shared" si="2"/>
        <v>6.1806746496594096</v>
      </c>
      <c r="AK25" s="139">
        <f t="shared" si="2"/>
        <v>6.1806746496594096</v>
      </c>
      <c r="AL25" s="139">
        <f t="shared" si="2"/>
        <v>6.3045183926887054</v>
      </c>
      <c r="AM25" s="139">
        <f t="shared" si="2"/>
        <v>6.3045183926887054</v>
      </c>
      <c r="AN25" s="373" t="s">
        <v>372</v>
      </c>
      <c r="AO25" s="373" t="s">
        <v>372</v>
      </c>
      <c r="AP25" s="373" t="s">
        <v>372</v>
      </c>
      <c r="AQ25" s="373" t="s">
        <v>372</v>
      </c>
      <c r="AR25" s="373" t="s">
        <v>372</v>
      </c>
      <c r="AS25" s="373" t="s">
        <v>372</v>
      </c>
      <c r="AT25" s="373" t="s">
        <v>372</v>
      </c>
      <c r="AU25" s="373" t="s">
        <v>372</v>
      </c>
      <c r="AV25" s="373" t="s">
        <v>372</v>
      </c>
      <c r="AW25" s="373" t="s">
        <v>372</v>
      </c>
      <c r="AX25" s="373" t="s">
        <v>372</v>
      </c>
      <c r="AY25" s="373" t="s">
        <v>372</v>
      </c>
      <c r="AZ25" s="373" t="s">
        <v>372</v>
      </c>
      <c r="BA25" s="373" t="s">
        <v>372</v>
      </c>
      <c r="BB25" s="373" t="s">
        <v>372</v>
      </c>
      <c r="BC25" s="373" t="s">
        <v>372</v>
      </c>
      <c r="BD25" s="373" t="s">
        <v>372</v>
      </c>
      <c r="BE25" s="373" t="s">
        <v>372</v>
      </c>
      <c r="BF25" s="373" t="s">
        <v>372</v>
      </c>
    </row>
    <row r="26" spans="1:58">
      <c r="A26" s="14"/>
      <c r="B26" s="481" t="s">
        <v>374</v>
      </c>
      <c r="C26" s="482"/>
      <c r="D26" s="483"/>
      <c r="E26" s="511" t="s">
        <v>283</v>
      </c>
      <c r="F26" s="11"/>
      <c r="G26" s="28"/>
      <c r="H26" s="253"/>
      <c r="I26" s="253"/>
      <c r="J26" s="253"/>
      <c r="K26" s="253"/>
      <c r="L26" s="253"/>
      <c r="M26" s="253"/>
      <c r="N26" s="253"/>
      <c r="O26" s="253"/>
      <c r="P26" s="28"/>
      <c r="Q26" s="253"/>
      <c r="R26" s="253"/>
      <c r="S26" s="253"/>
      <c r="T26" s="253"/>
      <c r="U26" s="253"/>
      <c r="V26" s="253"/>
      <c r="W26" s="253"/>
      <c r="X26" s="253"/>
      <c r="Y26" s="28"/>
      <c r="Z26" s="253"/>
      <c r="AA26" s="253"/>
      <c r="AB26" s="139">
        <f t="shared" ref="AB26:AM26" si="3">IF(AB15="","-",((AB15)*(1+(AB18/100)))/AB21)</f>
        <v>0.21358659482547873</v>
      </c>
      <c r="AC26" s="139">
        <f t="shared" si="3"/>
        <v>0.21358659482547873</v>
      </c>
      <c r="AD26" s="139">
        <f t="shared" si="3"/>
        <v>0.2128713357527679</v>
      </c>
      <c r="AE26" s="139">
        <f t="shared" si="3"/>
        <v>0.2128713357527679</v>
      </c>
      <c r="AF26" s="139">
        <f t="shared" si="3"/>
        <v>0.8762044125428714</v>
      </c>
      <c r="AG26" s="139">
        <f t="shared" si="3"/>
        <v>0.8762044125428714</v>
      </c>
      <c r="AH26" s="139">
        <f t="shared" si="3"/>
        <v>0.87491522114618281</v>
      </c>
      <c r="AI26" s="139">
        <f t="shared" si="3"/>
        <v>0.87491522114618281</v>
      </c>
      <c r="AJ26" s="139">
        <f t="shared" si="3"/>
        <v>0.90382572636183367</v>
      </c>
      <c r="AK26" s="139">
        <f t="shared" si="3"/>
        <v>0.90382572636183367</v>
      </c>
      <c r="AL26" s="139">
        <f t="shared" si="3"/>
        <v>0.91920732799949767</v>
      </c>
      <c r="AM26" s="139">
        <f t="shared" si="3"/>
        <v>0.91920732799949767</v>
      </c>
      <c r="AN26" s="373" t="s">
        <v>372</v>
      </c>
      <c r="AO26" s="373" t="s">
        <v>372</v>
      </c>
      <c r="AP26" s="373" t="s">
        <v>372</v>
      </c>
      <c r="AQ26" s="373" t="s">
        <v>372</v>
      </c>
      <c r="AR26" s="373" t="s">
        <v>372</v>
      </c>
      <c r="AS26" s="373" t="s">
        <v>372</v>
      </c>
      <c r="AT26" s="373" t="s">
        <v>372</v>
      </c>
      <c r="AU26" s="373" t="s">
        <v>372</v>
      </c>
      <c r="AV26" s="373" t="s">
        <v>372</v>
      </c>
      <c r="AW26" s="373" t="s">
        <v>372</v>
      </c>
      <c r="AX26" s="373" t="s">
        <v>372</v>
      </c>
      <c r="AY26" s="373" t="s">
        <v>372</v>
      </c>
      <c r="AZ26" s="373" t="s">
        <v>372</v>
      </c>
      <c r="BA26" s="373" t="s">
        <v>372</v>
      </c>
      <c r="BB26" s="373" t="s">
        <v>372</v>
      </c>
      <c r="BC26" s="373" t="s">
        <v>372</v>
      </c>
      <c r="BD26" s="373" t="s">
        <v>372</v>
      </c>
      <c r="BE26" s="373" t="s">
        <v>372</v>
      </c>
      <c r="BF26" s="373" t="s">
        <v>372</v>
      </c>
    </row>
    <row r="27" spans="1:58">
      <c r="A27" s="14"/>
      <c r="B27" s="481" t="s">
        <v>375</v>
      </c>
      <c r="C27" s="482"/>
      <c r="D27" s="483"/>
      <c r="E27" s="512"/>
      <c r="F27" s="11"/>
      <c r="G27" s="28"/>
      <c r="H27" s="253"/>
      <c r="I27" s="253"/>
      <c r="J27" s="253"/>
      <c r="K27" s="253"/>
      <c r="L27" s="253"/>
      <c r="M27" s="253"/>
      <c r="N27" s="253"/>
      <c r="O27" s="253"/>
      <c r="P27" s="28"/>
      <c r="Q27" s="253"/>
      <c r="R27" s="253"/>
      <c r="S27" s="253"/>
      <c r="T27" s="253"/>
      <c r="U27" s="253"/>
      <c r="V27" s="253"/>
      <c r="W27" s="253"/>
      <c r="X27" s="253"/>
      <c r="Y27" s="28"/>
      <c r="Z27" s="253"/>
      <c r="AA27" s="253"/>
      <c r="AB27" s="139">
        <f t="shared" ref="AB27:AM27" si="4">IF(AB16="","-",((AB16)*(1+(AB18/100)))/AB22)</f>
        <v>0.78675887021928692</v>
      </c>
      <c r="AC27" s="139">
        <f t="shared" si="4"/>
        <v>0.78675887021928692</v>
      </c>
      <c r="AD27" s="139">
        <f t="shared" si="4"/>
        <v>0.78412417106871579</v>
      </c>
      <c r="AE27" s="139">
        <f t="shared" si="4"/>
        <v>0.78412417106871579</v>
      </c>
      <c r="AF27" s="139">
        <f t="shared" si="4"/>
        <v>2.5457972657963297</v>
      </c>
      <c r="AG27" s="139">
        <f t="shared" si="4"/>
        <v>2.5457972657963297</v>
      </c>
      <c r="AH27" s="139">
        <f t="shared" si="4"/>
        <v>2.5420515417554599</v>
      </c>
      <c r="AI27" s="139">
        <f>IF(AI16="","-",((AI16)*(1+(AI18/100)))/AI22)</f>
        <v>2.5420515417554599</v>
      </c>
      <c r="AJ27" s="139">
        <f t="shared" si="4"/>
        <v>2.5570265967336958</v>
      </c>
      <c r="AK27" s="139">
        <f t="shared" si="4"/>
        <v>2.5570265967336958</v>
      </c>
      <c r="AL27" s="139">
        <f t="shared" si="4"/>
        <v>2.6005429111521727</v>
      </c>
      <c r="AM27" s="139">
        <f t="shared" si="4"/>
        <v>2.6005429111521727</v>
      </c>
      <c r="AN27" s="373" t="s">
        <v>372</v>
      </c>
      <c r="AO27" s="373" t="s">
        <v>372</v>
      </c>
      <c r="AP27" s="373" t="s">
        <v>372</v>
      </c>
      <c r="AQ27" s="373" t="s">
        <v>372</v>
      </c>
      <c r="AR27" s="373" t="s">
        <v>372</v>
      </c>
      <c r="AS27" s="373" t="s">
        <v>372</v>
      </c>
      <c r="AT27" s="373" t="s">
        <v>372</v>
      </c>
      <c r="AU27" s="373" t="s">
        <v>372</v>
      </c>
      <c r="AV27" s="373" t="s">
        <v>372</v>
      </c>
      <c r="AW27" s="373" t="s">
        <v>372</v>
      </c>
      <c r="AX27" s="373" t="s">
        <v>372</v>
      </c>
      <c r="AY27" s="373" t="s">
        <v>372</v>
      </c>
      <c r="AZ27" s="373" t="s">
        <v>372</v>
      </c>
      <c r="BA27" s="373" t="s">
        <v>372</v>
      </c>
      <c r="BB27" s="373" t="s">
        <v>372</v>
      </c>
      <c r="BC27" s="373" t="s">
        <v>372</v>
      </c>
      <c r="BD27" s="373" t="s">
        <v>372</v>
      </c>
      <c r="BE27" s="373" t="s">
        <v>372</v>
      </c>
      <c r="BF27" s="373" t="s">
        <v>372</v>
      </c>
    </row>
    <row r="28" spans="1:58">
      <c r="A28" s="14"/>
      <c r="B28" s="481" t="s">
        <v>376</v>
      </c>
      <c r="C28" s="482"/>
      <c r="D28" s="483"/>
      <c r="E28" s="511" t="s">
        <v>283</v>
      </c>
      <c r="F28" s="11"/>
      <c r="G28" s="28"/>
      <c r="H28" s="139">
        <f>IF(H13="","-",((H13*H19)*(1+(H17/100)))/H21)</f>
        <v>1.2807925205600019</v>
      </c>
      <c r="I28" s="139">
        <f t="shared" ref="I28:O28" si="5">IF(I13="","-",((I13*I19)*(1+(I17/100)))/I21)</f>
        <v>1.2807925205600019</v>
      </c>
      <c r="J28" s="139">
        <f t="shared" si="5"/>
        <v>1.335659353563418</v>
      </c>
      <c r="K28" s="139">
        <f t="shared" si="5"/>
        <v>1.3237809601028736</v>
      </c>
      <c r="L28" s="139">
        <f t="shared" si="5"/>
        <v>1.0338995283355803</v>
      </c>
      <c r="M28" s="139">
        <f t="shared" si="5"/>
        <v>1.0338995283355803</v>
      </c>
      <c r="N28" s="139">
        <f t="shared" si="5"/>
        <v>1.1449392746201887</v>
      </c>
      <c r="O28" s="139">
        <f t="shared" si="5"/>
        <v>1.1446873714788544</v>
      </c>
      <c r="P28" s="28"/>
      <c r="Q28" s="139">
        <f>IF(Q13="","-",((Q13*Q19)*(1+(Q17/100)))/Q21)</f>
        <v>1.1446873714788544</v>
      </c>
      <c r="R28" s="139">
        <f t="shared" ref="R28:X28" si="6">IF(R13="","-",((R13)*(1+(R17/100)))/R21)</f>
        <v>1.1852279541409441</v>
      </c>
      <c r="S28" s="139">
        <f t="shared" si="6"/>
        <v>1.2188247882877752</v>
      </c>
      <c r="T28" s="139">
        <f t="shared" si="6"/>
        <v>1.4914429930722879</v>
      </c>
      <c r="U28" s="139">
        <f t="shared" si="6"/>
        <v>1.4265065757514408</v>
      </c>
      <c r="V28" s="139">
        <f t="shared" si="6"/>
        <v>1.4044621556312693</v>
      </c>
      <c r="W28" s="139">
        <f t="shared" si="6"/>
        <v>1.406307692740828</v>
      </c>
      <c r="X28" s="139">
        <f t="shared" si="6"/>
        <v>1.7539761922050034</v>
      </c>
      <c r="Y28" s="28"/>
      <c r="Z28" s="139">
        <f>IF(Z13="","-",((Z13)*(1+(Z17/100)))/Z21)</f>
        <v>1.7360420655827042</v>
      </c>
      <c r="AA28" s="139">
        <f>IF(AA13="","-",((AA13)*(1+(AA17/100)))/AA21)</f>
        <v>1.7360420655827042</v>
      </c>
      <c r="AB28" s="139">
        <f t="shared" ref="AB28:AM28" si="7">IF(OR(AB13="",AB15=""),"-",(((AB13)*(1+(AB17/100)))+((AB15)*(1+(AB18/100))))/AB21)</f>
        <v>1.933978746453737</v>
      </c>
      <c r="AC28" s="139">
        <f t="shared" si="7"/>
        <v>1.933978746453737</v>
      </c>
      <c r="AD28" s="139">
        <f t="shared" si="7"/>
        <v>1.9338008914989997</v>
      </c>
      <c r="AE28" s="139">
        <f t="shared" si="7"/>
        <v>1.9338008914989997</v>
      </c>
      <c r="AF28" s="139">
        <f t="shared" si="7"/>
        <v>2.9941074517373605</v>
      </c>
      <c r="AG28" s="139">
        <f t="shared" si="7"/>
        <v>2.9941074517373605</v>
      </c>
      <c r="AH28" s="139">
        <f t="shared" si="7"/>
        <v>2.989702112626663</v>
      </c>
      <c r="AI28" s="139">
        <f t="shared" si="7"/>
        <v>2.989702112626663</v>
      </c>
      <c r="AJ28" s="139">
        <f t="shared" si="7"/>
        <v>3.0884931685270325</v>
      </c>
      <c r="AK28" s="139">
        <f t="shared" si="7"/>
        <v>3.0884931685270325</v>
      </c>
      <c r="AL28" s="139">
        <f t="shared" si="7"/>
        <v>3.147649504906135</v>
      </c>
      <c r="AM28" s="139">
        <f t="shared" si="7"/>
        <v>3.147649504906135</v>
      </c>
      <c r="AN28" s="373" t="s">
        <v>372</v>
      </c>
      <c r="AO28" s="373" t="s">
        <v>372</v>
      </c>
      <c r="AP28" s="373" t="s">
        <v>372</v>
      </c>
      <c r="AQ28" s="373" t="s">
        <v>372</v>
      </c>
      <c r="AR28" s="373" t="s">
        <v>372</v>
      </c>
      <c r="AS28" s="373" t="s">
        <v>372</v>
      </c>
      <c r="AT28" s="373" t="s">
        <v>372</v>
      </c>
      <c r="AU28" s="373" t="s">
        <v>372</v>
      </c>
      <c r="AV28" s="373" t="s">
        <v>372</v>
      </c>
      <c r="AW28" s="373" t="s">
        <v>372</v>
      </c>
      <c r="AX28" s="373" t="s">
        <v>372</v>
      </c>
      <c r="AY28" s="373" t="s">
        <v>372</v>
      </c>
      <c r="AZ28" s="373" t="s">
        <v>372</v>
      </c>
      <c r="BA28" s="373" t="s">
        <v>372</v>
      </c>
      <c r="BB28" s="373" t="s">
        <v>372</v>
      </c>
      <c r="BC28" s="373" t="s">
        <v>372</v>
      </c>
      <c r="BD28" s="373" t="s">
        <v>372</v>
      </c>
      <c r="BE28" s="373" t="s">
        <v>372</v>
      </c>
      <c r="BF28" s="373" t="s">
        <v>372</v>
      </c>
    </row>
    <row r="29" spans="1:58">
      <c r="A29" s="14"/>
      <c r="B29" s="481" t="s">
        <v>377</v>
      </c>
      <c r="C29" s="482"/>
      <c r="D29" s="483"/>
      <c r="E29" s="512"/>
      <c r="F29" s="11"/>
      <c r="G29" s="28"/>
      <c r="H29" s="139">
        <f>IF(H14="","-",((H14*H20)*(1+(H17/100)))/H22)</f>
        <v>3.800644849537282</v>
      </c>
      <c r="I29" s="139">
        <f t="shared" ref="I29:O29" si="8">IF(I14="","-",((I14*I20)*(1+(I17/100)))/I22)</f>
        <v>3.800644849537282</v>
      </c>
      <c r="J29" s="139">
        <f t="shared" si="8"/>
        <v>3.840542773328024</v>
      </c>
      <c r="K29" s="139">
        <f t="shared" si="8"/>
        <v>3.8063877486640387</v>
      </c>
      <c r="L29" s="139">
        <f t="shared" si="8"/>
        <v>3.0414069526975425</v>
      </c>
      <c r="M29" s="139">
        <f t="shared" si="8"/>
        <v>3.0414069526975425</v>
      </c>
      <c r="N29" s="139">
        <f t="shared" si="8"/>
        <v>3.3175524355353234</v>
      </c>
      <c r="O29" s="139">
        <f t="shared" si="8"/>
        <v>3.3378759371842848</v>
      </c>
      <c r="P29" s="28"/>
      <c r="Q29" s="139">
        <f>IF(Q14="","-",((Q14*Q20)*(1+(Q17/100)))/Q22)</f>
        <v>3.3378759371842848</v>
      </c>
      <c r="R29" s="139">
        <f t="shared" ref="R29:X29" si="9">IF(R14="","-",((R14)*(1+(R17/100)))/R22)</f>
        <v>3.458686192546887</v>
      </c>
      <c r="S29" s="139">
        <f t="shared" si="9"/>
        <v>3.7058915530784011</v>
      </c>
      <c r="T29" s="139">
        <f t="shared" si="9"/>
        <v>4.5347994584924356</v>
      </c>
      <c r="U29" s="139">
        <f t="shared" si="9"/>
        <v>4.5210234547962456</v>
      </c>
      <c r="V29" s="139">
        <f t="shared" si="9"/>
        <v>4.4511581333846166</v>
      </c>
      <c r="W29" s="139">
        <f t="shared" si="9"/>
        <v>4.3254615450700591</v>
      </c>
      <c r="X29" s="139">
        <f t="shared" si="9"/>
        <v>5.3948055674536768</v>
      </c>
      <c r="Y29" s="28"/>
      <c r="Z29" s="139">
        <f>IF(Z14="","-",((Z14)*(1+(Z17/100)))/Z22)</f>
        <v>5.2411778994660096</v>
      </c>
      <c r="AA29" s="139">
        <f>IF(AA14="","-",((AA14)*(1+(AA17/100)))/AA22)</f>
        <v>5.2411778994660096</v>
      </c>
      <c r="AB29" s="139">
        <f t="shared" ref="AB29:AM29" si="10">IF(OR(AB14="",AB16=""),"-",(((AB14)*(1+(AB17/100)))+((AB16)*(1+(AB18/100))))/AB22)</f>
        <v>7.1239252389941949</v>
      </c>
      <c r="AC29" s="139">
        <f t="shared" si="10"/>
        <v>7.1239252389941949</v>
      </c>
      <c r="AD29" s="139">
        <f t="shared" si="10"/>
        <v>7.1232700997361986</v>
      </c>
      <c r="AE29" s="139">
        <f t="shared" si="10"/>
        <v>7.1232700997361986</v>
      </c>
      <c r="AF29" s="139">
        <f t="shared" si="10"/>
        <v>8.6993291234543246</v>
      </c>
      <c r="AG29" s="139">
        <f t="shared" si="10"/>
        <v>8.6993291234543246</v>
      </c>
      <c r="AH29" s="139">
        <f t="shared" si="10"/>
        <v>8.6865294843491405</v>
      </c>
      <c r="AI29" s="139">
        <f t="shared" si="10"/>
        <v>8.6865294843491405</v>
      </c>
      <c r="AJ29" s="139">
        <f t="shared" si="10"/>
        <v>8.7377012463931045</v>
      </c>
      <c r="AK29" s="139">
        <f t="shared" si="10"/>
        <v>8.7377012463931045</v>
      </c>
      <c r="AL29" s="139">
        <f t="shared" si="10"/>
        <v>8.9050613038408777</v>
      </c>
      <c r="AM29" s="139">
        <f t="shared" si="10"/>
        <v>8.9050613038408777</v>
      </c>
      <c r="AN29" s="373" t="s">
        <v>372</v>
      </c>
      <c r="AO29" s="373" t="s">
        <v>372</v>
      </c>
      <c r="AP29" s="373" t="s">
        <v>372</v>
      </c>
      <c r="AQ29" s="373" t="s">
        <v>372</v>
      </c>
      <c r="AR29" s="373" t="s">
        <v>372</v>
      </c>
      <c r="AS29" s="373" t="s">
        <v>372</v>
      </c>
      <c r="AT29" s="373" t="s">
        <v>372</v>
      </c>
      <c r="AU29" s="373" t="s">
        <v>372</v>
      </c>
      <c r="AV29" s="373" t="s">
        <v>372</v>
      </c>
      <c r="AW29" s="373" t="s">
        <v>372</v>
      </c>
      <c r="AX29" s="373" t="s">
        <v>372</v>
      </c>
      <c r="AY29" s="373" t="s">
        <v>372</v>
      </c>
      <c r="AZ29" s="373" t="s">
        <v>372</v>
      </c>
      <c r="BA29" s="373" t="s">
        <v>372</v>
      </c>
      <c r="BB29" s="373" t="s">
        <v>372</v>
      </c>
      <c r="BC29" s="373" t="s">
        <v>372</v>
      </c>
      <c r="BD29" s="373" t="s">
        <v>372</v>
      </c>
      <c r="BE29" s="373" t="s">
        <v>372</v>
      </c>
      <c r="BF29" s="373" t="s">
        <v>372</v>
      </c>
    </row>
    <row r="30" spans="1:58" s="14" customFormat="1"/>
    <row r="31" spans="1:58" s="14" customFormat="1"/>
    <row r="32" spans="1:58" s="14" customFormat="1"/>
    <row r="33" spans="1:26" s="14" customFormat="1">
      <c r="B33" s="64"/>
      <c r="C33" s="64"/>
      <c r="W33" s="199"/>
    </row>
    <row r="34" spans="1:26" s="14" customFormat="1"/>
    <row r="35" spans="1:26" s="14" customFormat="1"/>
    <row r="36" spans="1:26" s="14" customFormat="1"/>
    <row r="37" spans="1:26" s="14" customFormat="1">
      <c r="G37"/>
      <c r="P37"/>
      <c r="Y37"/>
      <c r="Z37"/>
    </row>
    <row r="38" spans="1:26" s="14" customFormat="1" hidden="1">
      <c r="G38"/>
      <c r="M38" s="73"/>
      <c r="P38"/>
      <c r="Y38"/>
      <c r="Z38"/>
    </row>
    <row r="39" spans="1:26" s="14" customFormat="1" hidden="1">
      <c r="G39"/>
      <c r="M39" s="73"/>
      <c r="P39"/>
      <c r="Y39"/>
      <c r="Z39"/>
    </row>
    <row r="40" spans="1:26" s="14" customFormat="1" hidden="1">
      <c r="G40"/>
      <c r="K40" s="74"/>
      <c r="M40" s="75"/>
      <c r="P40"/>
      <c r="Y40"/>
      <c r="Z40"/>
    </row>
    <row r="41" spans="1:26" hidden="1">
      <c r="A41" s="14"/>
    </row>
    <row r="42" spans="1:26" hidden="1">
      <c r="A42" s="14"/>
    </row>
    <row r="43" spans="1:26" hidden="1">
      <c r="A43" s="14"/>
    </row>
  </sheetData>
  <mergeCells count="29">
    <mergeCell ref="AO17:AT19"/>
    <mergeCell ref="B28:D28"/>
    <mergeCell ref="E28:E29"/>
    <mergeCell ref="B29:D29"/>
    <mergeCell ref="B25:D25"/>
    <mergeCell ref="B23:F23"/>
    <mergeCell ref="E24:E25"/>
    <mergeCell ref="F13:F22"/>
    <mergeCell ref="D15:D16"/>
    <mergeCell ref="C15:C16"/>
    <mergeCell ref="B26:D26"/>
    <mergeCell ref="E26:E27"/>
    <mergeCell ref="B27:D27"/>
    <mergeCell ref="B3:F3"/>
    <mergeCell ref="H7:O7"/>
    <mergeCell ref="B12:F12"/>
    <mergeCell ref="B24:D24"/>
    <mergeCell ref="L17:M17"/>
    <mergeCell ref="H17:I17"/>
    <mergeCell ref="B6:B11"/>
    <mergeCell ref="C6:C11"/>
    <mergeCell ref="D6:D11"/>
    <mergeCell ref="E6:E11"/>
    <mergeCell ref="F6:F7"/>
    <mergeCell ref="H6:O6"/>
    <mergeCell ref="C13:C14"/>
    <mergeCell ref="C19:C22"/>
    <mergeCell ref="D13:D14"/>
    <mergeCell ref="D19:D22"/>
  </mergeCells>
  <phoneticPr fontId="189" type="noConversion"/>
  <hyperlinks>
    <hyperlink ref="D17" r:id="rId1" xr:uid="{696DD620-A956-4F33-83F4-6630EC5087F7}"/>
    <hyperlink ref="D18" r:id="rId2" xr:uid="{C2FE374B-61F1-4C89-957D-CCD52DECF1F6}"/>
    <hyperlink ref="D15:D16" r:id="rId3" display="BEIS impact assessment for ECO+" xr:uid="{6373A944-31B5-40F4-9105-87B1256BF3EA}"/>
    <hyperlink ref="D13:D14" r:id="rId4" display="BEIS impact assessment for ECO4" xr:uid="{A0110270-8925-4F45-B17D-035C245A6DCF}"/>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autoPageBreaks="0"/>
  </sheetPr>
  <dimension ref="A1:BG42"/>
  <sheetViews>
    <sheetView zoomScaleNormal="100" workbookViewId="0"/>
  </sheetViews>
  <sheetFormatPr defaultColWidth="0" defaultRowHeight="12.4" zeroHeight="1"/>
  <cols>
    <col min="1" max="1" width="3" customWidth="1"/>
    <col min="2" max="2" width="36" customWidth="1"/>
    <col min="3" max="3" width="40" customWidth="1"/>
    <col min="4" max="4" width="22.875" customWidth="1"/>
    <col min="5" max="5" width="13.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25" customWidth="1"/>
    <col min="27" max="58" width="15.625" customWidth="1"/>
    <col min="59" max="59" width="9.25" customWidth="1"/>
    <col min="60" max="16384" width="9.25" hidden="1"/>
  </cols>
  <sheetData>
    <row r="1" spans="1:58" s="2" customFormat="1" ht="12.75" customHeight="1">
      <c r="E1" s="39"/>
    </row>
    <row r="2" spans="1:58" s="2" customFormat="1" ht="18.75" customHeight="1">
      <c r="B2" s="40" t="s">
        <v>378</v>
      </c>
      <c r="C2" s="40"/>
      <c r="E2" s="39"/>
    </row>
    <row r="3" spans="1:58" s="2" customFormat="1" ht="42" customHeight="1">
      <c r="B3" s="420" t="s">
        <v>379</v>
      </c>
      <c r="C3" s="420"/>
      <c r="D3" s="420"/>
      <c r="E3" s="420"/>
      <c r="F3" s="420"/>
      <c r="G3" s="39"/>
      <c r="H3" s="39"/>
      <c r="I3" s="39"/>
      <c r="J3" s="39"/>
      <c r="K3" s="39"/>
      <c r="L3" s="39"/>
      <c r="M3" s="39"/>
      <c r="N3" s="39"/>
      <c r="O3" s="39"/>
      <c r="P3" s="39"/>
      <c r="Q3" s="39"/>
      <c r="R3" s="39"/>
      <c r="S3" s="39"/>
      <c r="T3" s="39"/>
      <c r="Y3" s="39"/>
      <c r="Z3" s="39"/>
    </row>
    <row r="4" spans="1:58" s="2" customFormat="1" ht="12.75" customHeight="1">
      <c r="E4" s="39"/>
    </row>
    <row r="5" spans="1:58" s="14" customFormat="1">
      <c r="G5" s="55"/>
      <c r="P5" s="55"/>
      <c r="Y5" s="55"/>
      <c r="Z5" s="55"/>
    </row>
    <row r="6" spans="1:58" ht="12.75" customHeight="1">
      <c r="A6" s="14"/>
      <c r="B6" s="407" t="s">
        <v>57</v>
      </c>
      <c r="C6" s="486" t="s">
        <v>73</v>
      </c>
      <c r="D6" s="487" t="s">
        <v>317</v>
      </c>
      <c r="E6" s="486" t="s">
        <v>122</v>
      </c>
      <c r="F6" s="424"/>
      <c r="G6" s="28"/>
      <c r="H6" s="438" t="s">
        <v>123</v>
      </c>
      <c r="I6" s="439"/>
      <c r="J6" s="439"/>
      <c r="K6" s="439"/>
      <c r="L6" s="439"/>
      <c r="M6" s="439"/>
      <c r="N6" s="439"/>
      <c r="O6" s="440"/>
      <c r="P6" s="134"/>
      <c r="Q6" s="224" t="s">
        <v>124</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7"/>
      <c r="C7" s="486"/>
      <c r="D7" s="487"/>
      <c r="E7" s="486"/>
      <c r="F7" s="424"/>
      <c r="G7" s="28"/>
      <c r="H7" s="408" t="s">
        <v>125</v>
      </c>
      <c r="I7" s="409"/>
      <c r="J7" s="409"/>
      <c r="K7" s="409"/>
      <c r="L7" s="409"/>
      <c r="M7" s="409"/>
      <c r="N7" s="409"/>
      <c r="O7" s="410"/>
      <c r="P7" s="134"/>
      <c r="Q7" s="227" t="s">
        <v>126</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7"/>
      <c r="C8" s="486"/>
      <c r="D8" s="487"/>
      <c r="E8" s="486"/>
      <c r="F8" s="53" t="s">
        <v>127</v>
      </c>
      <c r="G8" s="28"/>
      <c r="H8" s="33" t="s">
        <v>128</v>
      </c>
      <c r="I8" s="33" t="s">
        <v>129</v>
      </c>
      <c r="J8" s="33" t="s">
        <v>130</v>
      </c>
      <c r="K8" s="33" t="s">
        <v>131</v>
      </c>
      <c r="L8" s="33" t="s">
        <v>132</v>
      </c>
      <c r="M8" s="34" t="s">
        <v>133</v>
      </c>
      <c r="N8" s="33" t="s">
        <v>134</v>
      </c>
      <c r="O8" s="33" t="s">
        <v>135</v>
      </c>
      <c r="P8" s="28"/>
      <c r="Q8" s="29" t="s">
        <v>136</v>
      </c>
      <c r="R8" s="29" t="s">
        <v>137</v>
      </c>
      <c r="S8" s="29" t="s">
        <v>138</v>
      </c>
      <c r="T8" s="35" t="s">
        <v>139</v>
      </c>
      <c r="U8" s="29" t="s">
        <v>140</v>
      </c>
      <c r="V8" s="29" t="s">
        <v>141</v>
      </c>
      <c r="W8" s="29" t="s">
        <v>142</v>
      </c>
      <c r="X8" s="29" t="s">
        <v>143</v>
      </c>
      <c r="Y8" s="28"/>
      <c r="Z8" s="29" t="s">
        <v>144</v>
      </c>
      <c r="AA8" s="29" t="s">
        <v>144</v>
      </c>
      <c r="AB8" s="29" t="s">
        <v>145</v>
      </c>
      <c r="AC8" s="29" t="s">
        <v>145</v>
      </c>
      <c r="AD8" s="258" t="s">
        <v>146</v>
      </c>
      <c r="AE8" s="258" t="s">
        <v>146</v>
      </c>
      <c r="AF8" s="259" t="s">
        <v>147</v>
      </c>
      <c r="AG8" s="257" t="s">
        <v>147</v>
      </c>
      <c r="AH8" s="257" t="s">
        <v>148</v>
      </c>
      <c r="AI8" s="257" t="s">
        <v>148</v>
      </c>
      <c r="AJ8" s="257" t="s">
        <v>149</v>
      </c>
      <c r="AK8" s="257" t="s">
        <v>149</v>
      </c>
      <c r="AL8" s="257" t="s">
        <v>150</v>
      </c>
      <c r="AM8" s="257" t="s">
        <v>150</v>
      </c>
      <c r="AN8" s="257" t="s">
        <v>151</v>
      </c>
      <c r="AO8" s="257" t="s">
        <v>151</v>
      </c>
      <c r="AP8" s="257" t="s">
        <v>152</v>
      </c>
      <c r="AQ8" s="257" t="s">
        <v>152</v>
      </c>
      <c r="AR8" s="257" t="s">
        <v>153</v>
      </c>
      <c r="AS8" s="257" t="s">
        <v>153</v>
      </c>
      <c r="AT8" s="257" t="s">
        <v>154</v>
      </c>
      <c r="AU8" s="257" t="s">
        <v>154</v>
      </c>
      <c r="AV8" s="257" t="s">
        <v>155</v>
      </c>
      <c r="AW8" s="257" t="s">
        <v>155</v>
      </c>
      <c r="AX8" s="257" t="s">
        <v>156</v>
      </c>
      <c r="AY8" s="257" t="s">
        <v>156</v>
      </c>
      <c r="AZ8" s="257" t="s">
        <v>157</v>
      </c>
      <c r="BA8" s="257" t="s">
        <v>157</v>
      </c>
      <c r="BB8" s="257" t="s">
        <v>158</v>
      </c>
      <c r="BC8" s="257" t="s">
        <v>158</v>
      </c>
      <c r="BD8" s="257" t="s">
        <v>159</v>
      </c>
      <c r="BE8" s="257" t="s">
        <v>159</v>
      </c>
      <c r="BF8" s="257" t="s">
        <v>160</v>
      </c>
    </row>
    <row r="9" spans="1:58" ht="25.5" customHeight="1">
      <c r="A9" s="14"/>
      <c r="B9" s="407"/>
      <c r="C9" s="486"/>
      <c r="D9" s="487"/>
      <c r="E9" s="486"/>
      <c r="F9" s="95" t="s">
        <v>127</v>
      </c>
      <c r="G9" s="82"/>
      <c r="H9" s="33" t="s">
        <v>128</v>
      </c>
      <c r="I9" s="33" t="s">
        <v>129</v>
      </c>
      <c r="J9" s="33" t="s">
        <v>130</v>
      </c>
      <c r="K9" s="33" t="s">
        <v>131</v>
      </c>
      <c r="L9" s="33" t="s">
        <v>132</v>
      </c>
      <c r="M9" s="34" t="s">
        <v>133</v>
      </c>
      <c r="N9" s="33" t="s">
        <v>134</v>
      </c>
      <c r="O9" s="33" t="s">
        <v>135</v>
      </c>
      <c r="P9" s="82"/>
      <c r="Q9" s="29" t="s">
        <v>136</v>
      </c>
      <c r="R9" s="29" t="s">
        <v>137</v>
      </c>
      <c r="S9" s="29" t="s">
        <v>138</v>
      </c>
      <c r="T9" s="35" t="s">
        <v>139</v>
      </c>
      <c r="U9" s="29" t="s">
        <v>140</v>
      </c>
      <c r="V9" s="29" t="s">
        <v>141</v>
      </c>
      <c r="W9" s="29" t="s">
        <v>142</v>
      </c>
      <c r="X9" s="29" t="s">
        <v>143</v>
      </c>
      <c r="Y9" s="82"/>
      <c r="Z9" s="29" t="s">
        <v>144</v>
      </c>
      <c r="AA9" s="29" t="s">
        <v>161</v>
      </c>
      <c r="AB9" s="29" t="s">
        <v>145</v>
      </c>
      <c r="AC9" s="29" t="s">
        <v>162</v>
      </c>
      <c r="AD9" s="29" t="s">
        <v>163</v>
      </c>
      <c r="AE9" s="29" t="s">
        <v>164</v>
      </c>
      <c r="AF9" s="29" t="s">
        <v>165</v>
      </c>
      <c r="AG9" s="29" t="s">
        <v>166</v>
      </c>
      <c r="AH9" s="29" t="s">
        <v>167</v>
      </c>
      <c r="AI9" s="29" t="s">
        <v>168</v>
      </c>
      <c r="AJ9" s="29" t="s">
        <v>169</v>
      </c>
      <c r="AK9" s="29" t="s">
        <v>170</v>
      </c>
      <c r="AL9" s="29" t="s">
        <v>171</v>
      </c>
      <c r="AM9" s="29" t="s">
        <v>172</v>
      </c>
      <c r="AN9" s="29" t="s">
        <v>173</v>
      </c>
      <c r="AO9" s="29" t="s">
        <v>174</v>
      </c>
      <c r="AP9" s="29" t="s">
        <v>175</v>
      </c>
      <c r="AQ9" s="29" t="s">
        <v>176</v>
      </c>
      <c r="AR9" s="29" t="s">
        <v>177</v>
      </c>
      <c r="AS9" s="29" t="s">
        <v>178</v>
      </c>
      <c r="AT9" s="29" t="s">
        <v>179</v>
      </c>
      <c r="AU9" s="29" t="s">
        <v>180</v>
      </c>
      <c r="AV9" s="29" t="s">
        <v>181</v>
      </c>
      <c r="AW9" s="29" t="s">
        <v>182</v>
      </c>
      <c r="AX9" s="29" t="s">
        <v>183</v>
      </c>
      <c r="AY9" s="29" t="s">
        <v>184</v>
      </c>
      <c r="AZ9" s="29" t="s">
        <v>185</v>
      </c>
      <c r="BA9" s="29" t="s">
        <v>186</v>
      </c>
      <c r="BB9" s="29" t="s">
        <v>187</v>
      </c>
      <c r="BC9" s="29" t="s">
        <v>188</v>
      </c>
      <c r="BD9" s="29" t="s">
        <v>189</v>
      </c>
      <c r="BE9" s="29" t="s">
        <v>190</v>
      </c>
      <c r="BF9" s="29" t="s">
        <v>191</v>
      </c>
    </row>
    <row r="10" spans="1:58" ht="12.75" customHeight="1">
      <c r="A10" s="14"/>
      <c r="B10" s="407"/>
      <c r="C10" s="486"/>
      <c r="D10" s="487"/>
      <c r="E10" s="486"/>
      <c r="F10" s="53" t="s">
        <v>192</v>
      </c>
      <c r="G10" s="28"/>
      <c r="H10" s="31" t="s">
        <v>193</v>
      </c>
      <c r="I10" s="31" t="s">
        <v>194</v>
      </c>
      <c r="J10" s="31" t="s">
        <v>195</v>
      </c>
      <c r="K10" s="31" t="s">
        <v>196</v>
      </c>
      <c r="L10" s="31" t="s">
        <v>197</v>
      </c>
      <c r="M10" s="32" t="s">
        <v>198</v>
      </c>
      <c r="N10" s="31" t="s">
        <v>199</v>
      </c>
      <c r="O10" s="31" t="s">
        <v>200</v>
      </c>
      <c r="P10" s="28"/>
      <c r="Q10" s="31" t="s">
        <v>201</v>
      </c>
      <c r="R10" s="31" t="s">
        <v>202</v>
      </c>
      <c r="S10" s="31" t="s">
        <v>203</v>
      </c>
      <c r="T10" s="36" t="s">
        <v>204</v>
      </c>
      <c r="U10" s="31" t="s">
        <v>205</v>
      </c>
      <c r="V10" s="31" t="s">
        <v>206</v>
      </c>
      <c r="W10" s="31" t="s">
        <v>207</v>
      </c>
      <c r="X10" s="31" t="s">
        <v>208</v>
      </c>
      <c r="Y10" s="28"/>
      <c r="Z10" s="31" t="s">
        <v>209</v>
      </c>
      <c r="AA10" s="31" t="s">
        <v>210</v>
      </c>
      <c r="AB10" s="31" t="s">
        <v>211</v>
      </c>
      <c r="AC10" s="31" t="s">
        <v>212</v>
      </c>
      <c r="AD10" s="31" t="s">
        <v>213</v>
      </c>
      <c r="AE10" s="31" t="s">
        <v>214</v>
      </c>
      <c r="AF10" s="31" t="s">
        <v>215</v>
      </c>
      <c r="AG10" s="31" t="s">
        <v>216</v>
      </c>
      <c r="AH10" s="31" t="s">
        <v>217</v>
      </c>
      <c r="AI10" s="31" t="s">
        <v>218</v>
      </c>
      <c r="AJ10" s="31" t="s">
        <v>219</v>
      </c>
      <c r="AK10" s="31" t="s">
        <v>220</v>
      </c>
      <c r="AL10" s="31" t="s">
        <v>221</v>
      </c>
      <c r="AM10" s="31" t="s">
        <v>222</v>
      </c>
      <c r="AN10" s="31" t="s">
        <v>223</v>
      </c>
      <c r="AO10" s="31" t="s">
        <v>224</v>
      </c>
      <c r="AP10" s="31" t="s">
        <v>225</v>
      </c>
      <c r="AQ10" s="31" t="s">
        <v>226</v>
      </c>
      <c r="AR10" s="31" t="s">
        <v>227</v>
      </c>
      <c r="AS10" s="31" t="s">
        <v>228</v>
      </c>
      <c r="AT10" s="31" t="s">
        <v>229</v>
      </c>
      <c r="AU10" s="31" t="s">
        <v>230</v>
      </c>
      <c r="AV10" s="31" t="s">
        <v>231</v>
      </c>
      <c r="AW10" s="31" t="s">
        <v>232</v>
      </c>
      <c r="AX10" s="31" t="s">
        <v>233</v>
      </c>
      <c r="AY10" s="31" t="s">
        <v>234</v>
      </c>
      <c r="AZ10" s="31" t="s">
        <v>235</v>
      </c>
      <c r="BA10" s="31" t="s">
        <v>236</v>
      </c>
      <c r="BB10" s="31" t="s">
        <v>237</v>
      </c>
      <c r="BC10" s="31" t="s">
        <v>238</v>
      </c>
      <c r="BD10" s="31" t="s">
        <v>239</v>
      </c>
      <c r="BE10" s="31" t="s">
        <v>240</v>
      </c>
      <c r="BF10" s="31" t="s">
        <v>241</v>
      </c>
    </row>
    <row r="11" spans="1:58" ht="12.75" customHeight="1">
      <c r="A11" s="14"/>
      <c r="B11" s="407"/>
      <c r="C11" s="486"/>
      <c r="D11" s="487"/>
      <c r="E11" s="486"/>
      <c r="F11" s="54" t="s">
        <v>380</v>
      </c>
      <c r="G11" s="28"/>
      <c r="H11" s="29" t="s">
        <v>243</v>
      </c>
      <c r="I11" s="29" t="s">
        <v>243</v>
      </c>
      <c r="J11" s="29" t="s">
        <v>244</v>
      </c>
      <c r="K11" s="29" t="s">
        <v>244</v>
      </c>
      <c r="L11" s="29" t="s">
        <v>245</v>
      </c>
      <c r="M11" s="30" t="s">
        <v>245</v>
      </c>
      <c r="N11" s="29" t="s">
        <v>246</v>
      </c>
      <c r="O11" s="29" t="s">
        <v>246</v>
      </c>
      <c r="P11" s="28"/>
      <c r="Q11" s="29" t="s">
        <v>247</v>
      </c>
      <c r="R11" s="29" t="s">
        <v>248</v>
      </c>
      <c r="S11" s="29" t="s">
        <v>248</v>
      </c>
      <c r="T11" s="35" t="s">
        <v>249</v>
      </c>
      <c r="U11" s="29" t="s">
        <v>249</v>
      </c>
      <c r="V11" s="29" t="s">
        <v>250</v>
      </c>
      <c r="W11" s="29" t="s">
        <v>250</v>
      </c>
      <c r="X11" s="29" t="s">
        <v>251</v>
      </c>
      <c r="Y11" s="28"/>
      <c r="Z11" s="29" t="s">
        <v>281</v>
      </c>
      <c r="AA11" s="29" t="s">
        <v>251</v>
      </c>
      <c r="AB11" s="29" t="s">
        <v>252</v>
      </c>
      <c r="AC11" s="29" t="s">
        <v>252</v>
      </c>
      <c r="AD11" s="29" t="s">
        <v>252</v>
      </c>
      <c r="AE11" s="29" t="s">
        <v>252</v>
      </c>
      <c r="AF11" s="176" t="s">
        <v>253</v>
      </c>
      <c r="AG11" s="176" t="s">
        <v>253</v>
      </c>
      <c r="AH11" s="176" t="s">
        <v>253</v>
      </c>
      <c r="AI11" s="176" t="s">
        <v>253</v>
      </c>
      <c r="AJ11" s="176" t="s">
        <v>254</v>
      </c>
      <c r="AK11" s="176" t="s">
        <v>254</v>
      </c>
      <c r="AL11" s="176" t="s">
        <v>254</v>
      </c>
      <c r="AM11" s="176" t="s">
        <v>254</v>
      </c>
      <c r="AN11" s="176" t="s">
        <v>255</v>
      </c>
      <c r="AO11" s="176" t="s">
        <v>255</v>
      </c>
      <c r="AP11" s="176" t="s">
        <v>255</v>
      </c>
      <c r="AQ11" s="176" t="s">
        <v>255</v>
      </c>
      <c r="AR11" s="176" t="s">
        <v>256</v>
      </c>
      <c r="AS11" s="176" t="s">
        <v>256</v>
      </c>
      <c r="AT11" s="176" t="s">
        <v>256</v>
      </c>
      <c r="AU11" s="176" t="s">
        <v>256</v>
      </c>
      <c r="AV11" s="176" t="s">
        <v>257</v>
      </c>
      <c r="AW11" s="176" t="s">
        <v>257</v>
      </c>
      <c r="AX11" s="176" t="s">
        <v>257</v>
      </c>
      <c r="AY11" s="176" t="s">
        <v>257</v>
      </c>
      <c r="AZ11" s="176" t="s">
        <v>258</v>
      </c>
      <c r="BA11" s="176" t="s">
        <v>258</v>
      </c>
      <c r="BB11" s="176" t="s">
        <v>258</v>
      </c>
      <c r="BC11" s="176" t="s">
        <v>258</v>
      </c>
      <c r="BD11" s="176" t="s">
        <v>259</v>
      </c>
      <c r="BE11" s="176" t="s">
        <v>259</v>
      </c>
      <c r="BF11" s="176" t="s">
        <v>259</v>
      </c>
    </row>
    <row r="12" spans="1:58" s="52" customFormat="1">
      <c r="A12" s="14"/>
      <c r="B12" s="484" t="s">
        <v>85</v>
      </c>
      <c r="C12" s="485"/>
      <c r="D12" s="485"/>
      <c r="E12" s="485"/>
      <c r="F12" s="485"/>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56.25">
      <c r="A13" s="55"/>
      <c r="B13" s="26" t="s">
        <v>381</v>
      </c>
      <c r="C13" s="26"/>
      <c r="D13" s="26" t="s">
        <v>382</v>
      </c>
      <c r="E13" s="3" t="s">
        <v>337</v>
      </c>
      <c r="F13" s="489"/>
      <c r="G13" s="28"/>
      <c r="H13" s="17">
        <v>320000000</v>
      </c>
      <c r="I13" s="17">
        <v>320000000</v>
      </c>
      <c r="J13" s="17">
        <v>323000000</v>
      </c>
      <c r="K13" s="17">
        <v>323000000</v>
      </c>
      <c r="L13" s="17">
        <v>329000000</v>
      </c>
      <c r="M13" s="17">
        <v>329000000</v>
      </c>
      <c r="N13" s="17">
        <v>340000000</v>
      </c>
      <c r="O13" s="17">
        <v>340000000</v>
      </c>
      <c r="P13" s="28"/>
      <c r="Q13" s="17">
        <v>340000000</v>
      </c>
      <c r="R13" s="17">
        <v>348000000</v>
      </c>
      <c r="S13" s="17">
        <v>347000000</v>
      </c>
      <c r="T13" s="17">
        <v>355000000</v>
      </c>
      <c r="U13" s="17">
        <v>354000000</v>
      </c>
      <c r="V13" s="17">
        <v>357000000</v>
      </c>
      <c r="W13" s="17">
        <v>354000000</v>
      </c>
      <c r="X13" s="17">
        <v>488000000</v>
      </c>
      <c r="Y13" s="28"/>
      <c r="Z13" s="239">
        <v>520000000</v>
      </c>
      <c r="AA13" s="239">
        <v>520000000</v>
      </c>
      <c r="AB13" s="17">
        <v>545000000</v>
      </c>
      <c r="AC13" s="17">
        <v>545000000</v>
      </c>
      <c r="AD13" s="17">
        <v>545000000</v>
      </c>
      <c r="AE13" s="17">
        <v>545000000</v>
      </c>
      <c r="AF13" s="17">
        <v>553000000</v>
      </c>
      <c r="AG13" s="17">
        <v>553000000</v>
      </c>
      <c r="AH13" s="17">
        <v>553000000</v>
      </c>
      <c r="AI13" s="17">
        <v>553000000</v>
      </c>
      <c r="AJ13" s="17">
        <v>564000000</v>
      </c>
      <c r="AK13" s="17">
        <v>564000000</v>
      </c>
      <c r="AL13" s="17">
        <v>1000000000</v>
      </c>
      <c r="AM13" s="17">
        <v>1174834853.5607438</v>
      </c>
      <c r="AN13" s="381">
        <v>976000000</v>
      </c>
      <c r="AO13" s="381">
        <v>976000000</v>
      </c>
      <c r="AP13" s="68"/>
      <c r="AQ13" s="68"/>
      <c r="AR13" s="68"/>
      <c r="AS13" s="68"/>
      <c r="AT13" s="68"/>
      <c r="AU13" s="68"/>
      <c r="AV13" s="68"/>
      <c r="AW13" s="68"/>
      <c r="AX13" s="68"/>
      <c r="AY13" s="68"/>
      <c r="AZ13" s="68"/>
      <c r="BA13" s="68"/>
      <c r="BB13" s="68"/>
      <c r="BC13" s="68"/>
      <c r="BD13" s="68"/>
      <c r="BE13" s="68"/>
      <c r="BF13" s="68"/>
    </row>
    <row r="14" spans="1:58" s="4" customFormat="1" ht="13.5" customHeight="1">
      <c r="A14" s="55"/>
      <c r="B14" s="223" t="s">
        <v>383</v>
      </c>
      <c r="C14" s="523"/>
      <c r="D14" s="479" t="s">
        <v>384</v>
      </c>
      <c r="E14" s="3" t="s">
        <v>337</v>
      </c>
      <c r="F14" s="490"/>
      <c r="G14" s="28"/>
      <c r="H14" s="517"/>
      <c r="I14" s="518"/>
      <c r="J14" s="518"/>
      <c r="K14" s="519"/>
      <c r="L14" s="68">
        <v>174000000</v>
      </c>
      <c r="M14" s="68">
        <f>174000000</f>
        <v>174000000</v>
      </c>
      <c r="N14" s="68">
        <v>160000000</v>
      </c>
      <c r="O14" s="68">
        <v>160000000</v>
      </c>
      <c r="P14" s="28"/>
      <c r="Q14" s="68">
        <v>160000000</v>
      </c>
      <c r="R14" s="17">
        <v>164000000</v>
      </c>
      <c r="S14" s="17">
        <v>153000000</v>
      </c>
      <c r="T14" s="17">
        <v>157000000</v>
      </c>
      <c r="U14" s="17">
        <v>147000000</v>
      </c>
      <c r="V14" s="17">
        <v>148000000</v>
      </c>
      <c r="W14" s="17">
        <v>130000000</v>
      </c>
      <c r="X14" s="17">
        <v>179000000</v>
      </c>
      <c r="Y14" s="28"/>
      <c r="Z14" s="239">
        <v>520000000</v>
      </c>
      <c r="AA14" s="239">
        <v>520000000</v>
      </c>
      <c r="AB14" s="17">
        <v>446000000</v>
      </c>
      <c r="AC14" s="17">
        <v>446000000</v>
      </c>
      <c r="AD14" s="17">
        <v>446000000</v>
      </c>
      <c r="AE14" s="17">
        <v>446000000</v>
      </c>
      <c r="AF14" s="17">
        <v>452546789</v>
      </c>
      <c r="AG14" s="17">
        <v>452546789</v>
      </c>
      <c r="AH14" s="17">
        <v>452546789</v>
      </c>
      <c r="AI14" s="17">
        <v>452546789</v>
      </c>
      <c r="AJ14" s="17">
        <v>461548623.86256802</v>
      </c>
      <c r="AK14" s="17">
        <v>461548623.86256802</v>
      </c>
      <c r="AL14" s="17">
        <v>818348623.8698014</v>
      </c>
      <c r="AM14" s="17">
        <v>961424485.68571436</v>
      </c>
      <c r="AN14" s="515" t="s">
        <v>385</v>
      </c>
      <c r="AO14" s="515"/>
      <c r="AP14" s="515"/>
      <c r="AQ14" s="515"/>
      <c r="AR14" s="515"/>
      <c r="AS14" s="515"/>
      <c r="AT14" s="515"/>
      <c r="AU14" s="515"/>
      <c r="AV14" s="515"/>
      <c r="AW14" s="515"/>
      <c r="AX14" s="515"/>
      <c r="AY14" s="515"/>
      <c r="AZ14" s="515"/>
      <c r="BA14" s="515"/>
      <c r="BB14" s="515"/>
      <c r="BC14" s="515"/>
      <c r="BD14" s="515"/>
      <c r="BE14" s="515"/>
      <c r="BF14" s="515"/>
    </row>
    <row r="15" spans="1:58" s="4" customFormat="1" ht="11.25">
      <c r="A15" s="55"/>
      <c r="B15" s="223" t="s">
        <v>386</v>
      </c>
      <c r="C15" s="524"/>
      <c r="D15" s="480"/>
      <c r="E15" s="3" t="s">
        <v>337</v>
      </c>
      <c r="F15" s="490"/>
      <c r="G15" s="28"/>
      <c r="H15" s="520"/>
      <c r="I15" s="521"/>
      <c r="J15" s="521"/>
      <c r="K15" s="522"/>
      <c r="L15" s="68">
        <v>155000000</v>
      </c>
      <c r="M15" s="68">
        <v>155000000</v>
      </c>
      <c r="N15" s="68">
        <v>180000000</v>
      </c>
      <c r="O15" s="68">
        <v>180000000</v>
      </c>
      <c r="P15" s="28"/>
      <c r="Q15" s="68">
        <v>180000000</v>
      </c>
      <c r="R15" s="17">
        <v>184000000</v>
      </c>
      <c r="S15" s="17">
        <v>194000000</v>
      </c>
      <c r="T15" s="17">
        <v>198000000</v>
      </c>
      <c r="U15" s="17">
        <v>207000000</v>
      </c>
      <c r="V15" s="17">
        <v>209000000</v>
      </c>
      <c r="W15" s="17">
        <v>224000000</v>
      </c>
      <c r="X15" s="17">
        <v>309000000</v>
      </c>
      <c r="Y15" s="28"/>
      <c r="Z15" s="237">
        <v>0</v>
      </c>
      <c r="AA15" s="237">
        <v>0</v>
      </c>
      <c r="AB15" s="17">
        <v>99000000</v>
      </c>
      <c r="AC15" s="17">
        <v>99000000</v>
      </c>
      <c r="AD15" s="17">
        <v>99000000</v>
      </c>
      <c r="AE15" s="17">
        <v>99000000</v>
      </c>
      <c r="AF15" s="17">
        <v>100453211</v>
      </c>
      <c r="AG15" s="17">
        <v>100453211</v>
      </c>
      <c r="AH15" s="17">
        <v>100453211</v>
      </c>
      <c r="AI15" s="17">
        <v>100453211</v>
      </c>
      <c r="AJ15" s="17">
        <v>102451376.13743219</v>
      </c>
      <c r="AK15" s="17">
        <v>102451376.13743219</v>
      </c>
      <c r="AL15" s="17">
        <v>181651376.1301989</v>
      </c>
      <c r="AM15" s="17">
        <v>213410367.8750298</v>
      </c>
      <c r="AN15" s="515"/>
      <c r="AO15" s="515"/>
      <c r="AP15" s="515"/>
      <c r="AQ15" s="515"/>
      <c r="AR15" s="515"/>
      <c r="AS15" s="515"/>
      <c r="AT15" s="515"/>
      <c r="AU15" s="515"/>
      <c r="AV15" s="515"/>
      <c r="AW15" s="515"/>
      <c r="AX15" s="515"/>
      <c r="AY15" s="515"/>
      <c r="AZ15" s="515"/>
      <c r="BA15" s="515"/>
      <c r="BB15" s="515"/>
      <c r="BC15" s="515"/>
      <c r="BD15" s="515"/>
      <c r="BE15" s="515"/>
      <c r="BF15" s="515"/>
    </row>
    <row r="16" spans="1:58" s="4" customFormat="1" ht="31.5" customHeight="1">
      <c r="A16" s="55"/>
      <c r="B16" s="25" t="s">
        <v>387</v>
      </c>
      <c r="C16" s="479" t="s">
        <v>388</v>
      </c>
      <c r="D16" s="479" t="s">
        <v>367</v>
      </c>
      <c r="E16" s="25" t="s">
        <v>389</v>
      </c>
      <c r="F16" s="490"/>
      <c r="G16" s="28"/>
      <c r="H16" s="17">
        <v>48804601</v>
      </c>
      <c r="I16" s="68">
        <v>48804601</v>
      </c>
      <c r="J16" s="68">
        <v>48793487</v>
      </c>
      <c r="K16" s="68">
        <v>48793487</v>
      </c>
      <c r="L16" s="68">
        <v>49081370</v>
      </c>
      <c r="M16" s="68">
        <v>49081370</v>
      </c>
      <c r="N16" s="68">
        <v>47655700</v>
      </c>
      <c r="O16" s="68">
        <v>47655700</v>
      </c>
      <c r="P16" s="28"/>
      <c r="Q16" s="68">
        <v>47655700</v>
      </c>
      <c r="R16" s="17">
        <v>47655700</v>
      </c>
      <c r="S16" s="17">
        <v>48171495</v>
      </c>
      <c r="T16" s="17">
        <v>48171495</v>
      </c>
      <c r="U16" s="17">
        <v>50203694</v>
      </c>
      <c r="V16" s="17">
        <v>50203694</v>
      </c>
      <c r="W16" s="17">
        <v>50687416</v>
      </c>
      <c r="X16" s="17">
        <v>50687416</v>
      </c>
      <c r="Y16" s="28"/>
      <c r="Z16" s="239">
        <v>52258752</v>
      </c>
      <c r="AA16" s="239">
        <v>52258752</v>
      </c>
      <c r="AB16" s="17">
        <v>52919620</v>
      </c>
      <c r="AC16" s="17">
        <v>52919620</v>
      </c>
      <c r="AD16" s="17">
        <v>52919620</v>
      </c>
      <c r="AE16" s="17">
        <v>52919620</v>
      </c>
      <c r="AF16" s="17">
        <v>50690856</v>
      </c>
      <c r="AG16" s="17">
        <v>50690856</v>
      </c>
      <c r="AH16" s="17">
        <v>50690856</v>
      </c>
      <c r="AI16" s="17">
        <v>50690856</v>
      </c>
      <c r="AJ16" s="17">
        <v>51366964</v>
      </c>
      <c r="AK16" s="17">
        <v>51366964</v>
      </c>
      <c r="AL16" s="17">
        <v>51267952</v>
      </c>
      <c r="AM16" s="348">
        <v>51267952</v>
      </c>
      <c r="AN16" s="515"/>
      <c r="AO16" s="515"/>
      <c r="AP16" s="515"/>
      <c r="AQ16" s="515"/>
      <c r="AR16" s="515"/>
      <c r="AS16" s="515"/>
      <c r="AT16" s="515"/>
      <c r="AU16" s="515"/>
      <c r="AV16" s="515"/>
      <c r="AW16" s="515"/>
      <c r="AX16" s="515"/>
      <c r="AY16" s="515"/>
      <c r="AZ16" s="515"/>
      <c r="BA16" s="515"/>
      <c r="BB16" s="515"/>
      <c r="BC16" s="515"/>
      <c r="BD16" s="515"/>
      <c r="BE16" s="515"/>
      <c r="BF16" s="515"/>
    </row>
    <row r="17" spans="1:58" s="4" customFormat="1" ht="31.5" customHeight="1">
      <c r="A17" s="55"/>
      <c r="B17" s="18" t="s">
        <v>390</v>
      </c>
      <c r="C17" s="480"/>
      <c r="D17" s="480"/>
      <c r="E17" s="18" t="s">
        <v>329</v>
      </c>
      <c r="F17" s="491"/>
      <c r="G17" s="28"/>
      <c r="H17" s="517"/>
      <c r="I17" s="518"/>
      <c r="J17" s="518"/>
      <c r="K17" s="519"/>
      <c r="L17" s="362">
        <v>0.99897000000000002</v>
      </c>
      <c r="M17" s="362">
        <v>0.99897000000000002</v>
      </c>
      <c r="N17" s="362">
        <v>0.99363000000000001</v>
      </c>
      <c r="O17" s="362">
        <v>0.99363000000000001</v>
      </c>
      <c r="P17" s="28"/>
      <c r="Q17" s="362">
        <v>0.99363000000000001</v>
      </c>
      <c r="R17" s="362">
        <v>0.99363000000000001</v>
      </c>
      <c r="S17" s="363">
        <v>0.99690000000000001</v>
      </c>
      <c r="T17" s="363">
        <v>0.99690000000000001</v>
      </c>
      <c r="U17" s="363">
        <v>0.99929999999999997</v>
      </c>
      <c r="V17" s="363">
        <v>0.99929999999999997</v>
      </c>
      <c r="W17" s="364">
        <v>0.99960000000000004</v>
      </c>
      <c r="X17" s="364">
        <v>0.99960000000000004</v>
      </c>
      <c r="Y17" s="28"/>
      <c r="Z17" s="359">
        <v>1</v>
      </c>
      <c r="AA17" s="359">
        <v>1</v>
      </c>
      <c r="AB17" s="359">
        <v>1</v>
      </c>
      <c r="AC17" s="359">
        <v>1</v>
      </c>
      <c r="AD17" s="359">
        <v>1</v>
      </c>
      <c r="AE17" s="359">
        <v>1</v>
      </c>
      <c r="AF17" s="359">
        <v>1</v>
      </c>
      <c r="AG17" s="359">
        <v>1</v>
      </c>
      <c r="AH17" s="359">
        <v>1</v>
      </c>
      <c r="AI17" s="359">
        <v>1</v>
      </c>
      <c r="AJ17" s="359">
        <v>1</v>
      </c>
      <c r="AK17" s="359">
        <v>1</v>
      </c>
      <c r="AL17" s="359">
        <v>1</v>
      </c>
      <c r="AM17" s="359">
        <v>1</v>
      </c>
      <c r="AN17" s="515"/>
      <c r="AO17" s="515"/>
      <c r="AP17" s="515"/>
      <c r="AQ17" s="515"/>
      <c r="AR17" s="515"/>
      <c r="AS17" s="515"/>
      <c r="AT17" s="515"/>
      <c r="AU17" s="515"/>
      <c r="AV17" s="515"/>
      <c r="AW17" s="515"/>
      <c r="AX17" s="515"/>
      <c r="AY17" s="515"/>
      <c r="AZ17" s="515"/>
      <c r="BA17" s="515"/>
      <c r="BB17" s="515"/>
      <c r="BC17" s="515"/>
      <c r="BD17" s="515"/>
      <c r="BE17" s="515"/>
      <c r="BF17" s="515"/>
    </row>
    <row r="18" spans="1:58" s="4" customFormat="1" ht="31.5" customHeight="1">
      <c r="A18" s="55"/>
      <c r="B18" s="376" t="s">
        <v>369</v>
      </c>
      <c r="C18" s="26" t="s">
        <v>391</v>
      </c>
      <c r="D18" s="26" t="s">
        <v>367</v>
      </c>
      <c r="E18" s="18" t="s">
        <v>341</v>
      </c>
      <c r="F18" s="12"/>
      <c r="G18" s="28"/>
      <c r="H18" s="367"/>
      <c r="I18" s="367"/>
      <c r="J18" s="367"/>
      <c r="K18" s="367"/>
      <c r="L18" s="367"/>
      <c r="M18" s="367"/>
      <c r="N18" s="367"/>
      <c r="O18" s="367"/>
      <c r="P18" s="28"/>
      <c r="Q18" s="367"/>
      <c r="R18" s="367"/>
      <c r="S18" s="367"/>
      <c r="T18" s="367"/>
      <c r="U18" s="367"/>
      <c r="V18" s="367"/>
      <c r="W18" s="367"/>
      <c r="X18" s="367"/>
      <c r="Y18" s="28"/>
      <c r="Z18" s="367"/>
      <c r="AA18" s="367"/>
      <c r="AB18" s="367"/>
      <c r="AC18" s="367"/>
      <c r="AD18" s="367"/>
      <c r="AE18" s="367"/>
      <c r="AF18" s="367"/>
      <c r="AG18" s="367"/>
      <c r="AH18" s="367"/>
      <c r="AI18" s="367"/>
      <c r="AJ18" s="367"/>
      <c r="AK18" s="367"/>
      <c r="AL18" s="367"/>
      <c r="AM18" s="367"/>
      <c r="AN18" s="17">
        <v>269086901.54869002</v>
      </c>
      <c r="AO18" s="17">
        <v>269086901.54869002</v>
      </c>
      <c r="AP18" s="17"/>
      <c r="AQ18" s="17"/>
      <c r="AR18" s="17"/>
      <c r="AS18" s="17"/>
      <c r="AT18" s="17"/>
      <c r="AU18" s="17"/>
      <c r="AV18" s="17"/>
      <c r="AW18" s="17"/>
      <c r="AX18" s="17"/>
      <c r="AY18" s="17"/>
      <c r="AZ18" s="17"/>
      <c r="BA18" s="17"/>
      <c r="BB18" s="17"/>
      <c r="BC18" s="17"/>
      <c r="BD18" s="17"/>
      <c r="BE18" s="17"/>
      <c r="BF18" s="17"/>
    </row>
    <row r="19" spans="1:58" s="4" customFormat="1" ht="31.5" customHeight="1">
      <c r="A19" s="55"/>
      <c r="B19" s="376" t="s">
        <v>370</v>
      </c>
      <c r="C19" s="26" t="s">
        <v>391</v>
      </c>
      <c r="D19" s="26" t="s">
        <v>367</v>
      </c>
      <c r="E19" s="18" t="s">
        <v>341</v>
      </c>
      <c r="F19" s="12"/>
      <c r="G19" s="28"/>
      <c r="H19" s="367"/>
      <c r="I19" s="367"/>
      <c r="J19" s="367"/>
      <c r="K19" s="367"/>
      <c r="L19" s="367"/>
      <c r="M19" s="367"/>
      <c r="N19" s="367"/>
      <c r="O19" s="367"/>
      <c r="P19" s="28"/>
      <c r="Q19" s="367"/>
      <c r="R19" s="367"/>
      <c r="S19" s="367"/>
      <c r="T19" s="367"/>
      <c r="U19" s="367"/>
      <c r="V19" s="367"/>
      <c r="W19" s="367"/>
      <c r="X19" s="367"/>
      <c r="Y19" s="28"/>
      <c r="Z19" s="367"/>
      <c r="AA19" s="367"/>
      <c r="AB19" s="367"/>
      <c r="AC19" s="367"/>
      <c r="AD19" s="367"/>
      <c r="AE19" s="367"/>
      <c r="AF19" s="367"/>
      <c r="AG19" s="367"/>
      <c r="AH19" s="367"/>
      <c r="AI19" s="367"/>
      <c r="AJ19" s="367"/>
      <c r="AK19" s="367"/>
      <c r="AL19" s="367"/>
      <c r="AM19" s="367"/>
      <c r="AN19" s="17">
        <v>97479142.979000002</v>
      </c>
      <c r="AO19" s="17">
        <v>97479142.979000002</v>
      </c>
      <c r="AP19" s="17"/>
      <c r="AQ19" s="17"/>
      <c r="AR19" s="17"/>
      <c r="AS19" s="17"/>
      <c r="AT19" s="17"/>
      <c r="AU19" s="17"/>
      <c r="AV19" s="17"/>
      <c r="AW19" s="17"/>
      <c r="AX19" s="17"/>
      <c r="AY19" s="17"/>
      <c r="AZ19" s="17"/>
      <c r="BA19" s="17"/>
      <c r="BB19" s="17"/>
      <c r="BC19" s="17"/>
      <c r="BD19" s="17"/>
      <c r="BE19" s="17"/>
      <c r="BF19" s="17"/>
    </row>
    <row r="20" spans="1:58" s="52" customFormat="1">
      <c r="A20" s="14"/>
      <c r="B20" s="516" t="s">
        <v>81</v>
      </c>
      <c r="C20" s="516"/>
      <c r="D20" s="516"/>
      <c r="E20" s="516"/>
      <c r="F20" s="516"/>
      <c r="G20" s="28"/>
      <c r="H20" s="69"/>
      <c r="I20" s="69"/>
      <c r="J20" s="69"/>
      <c r="K20" s="69"/>
      <c r="L20" s="69"/>
      <c r="M20" s="365"/>
      <c r="N20" s="69"/>
      <c r="O20" s="69"/>
      <c r="P20" s="28"/>
      <c r="Q20" s="69"/>
      <c r="R20" s="69"/>
      <c r="S20" s="69"/>
      <c r="T20" s="366"/>
      <c r="U20" s="69"/>
      <c r="V20" s="69"/>
      <c r="W20" s="69"/>
      <c r="X20" s="69"/>
      <c r="Y20" s="28"/>
      <c r="Z20" s="69"/>
      <c r="AA20" s="69"/>
      <c r="AB20" s="69"/>
      <c r="AC20" s="69"/>
      <c r="AD20" s="69"/>
      <c r="BF20" s="358"/>
    </row>
    <row r="21" spans="1:58" s="4" customFormat="1" ht="11.25">
      <c r="A21" s="55"/>
      <c r="B21" s="18" t="s">
        <v>392</v>
      </c>
      <c r="C21" s="18"/>
      <c r="D21" s="18"/>
      <c r="E21" s="11" t="s">
        <v>287</v>
      </c>
      <c r="F21" s="11"/>
      <c r="G21" s="28"/>
      <c r="H21" s="360">
        <f>IF(H14="",(H13/H16),((L14*L17))+L15/L16)</f>
        <v>6.5567588596821027</v>
      </c>
      <c r="I21" s="360">
        <f>IF(I14="",(I13/I16),((M14*M17))+M15/M16)</f>
        <v>6.5567588596821027</v>
      </c>
      <c r="J21" s="360">
        <f>IF(J14="",(J13/J16),((O14*O17))+O15/O16)</f>
        <v>6.6197359495950758</v>
      </c>
      <c r="K21" s="360">
        <f>IF(K14="",(K13/K16),((P14*P17))+P15/P16)</f>
        <v>6.6197359495950758</v>
      </c>
      <c r="L21" s="360">
        <f>IF(L14="",(L13/L16),((L14*L17)+L15)/L16)</f>
        <v>6.6995028867368616</v>
      </c>
      <c r="M21" s="360">
        <f>IF(M14="",(M13/M16),((M14*M17)+M15)/M16)</f>
        <v>6.6995028867368616</v>
      </c>
      <c r="N21" s="360">
        <f>IF(N14="",(N13/N16),((N14*N17)+N15)/N16)</f>
        <v>7.1131218301273513</v>
      </c>
      <c r="O21" s="360">
        <f>IF(O14="",(O13/O16),((O14*O17)+O15)/O16)</f>
        <v>7.1131218301273513</v>
      </c>
      <c r="P21" s="28"/>
      <c r="Q21" s="360">
        <f>IF(Q14="","",((Q14*Q17)+Q15)/Q16)</f>
        <v>7.1131218301273513</v>
      </c>
      <c r="R21" s="360">
        <f t="shared" ref="R21:AM21" si="0">IF(R14="","",((R14*R17)+R15)/R16)</f>
        <v>7.2804579515147188</v>
      </c>
      <c r="S21" s="360">
        <f t="shared" si="0"/>
        <v>7.1935840895118579</v>
      </c>
      <c r="T21" s="360">
        <f t="shared" si="0"/>
        <v>7.3593999937099728</v>
      </c>
      <c r="U21" s="360">
        <f>IF(U14="","",((U14*U17)+U15)/U16)</f>
        <v>7.0492243060839304</v>
      </c>
      <c r="V21" s="360">
        <f t="shared" si="0"/>
        <v>7.1089669218364691</v>
      </c>
      <c r="W21" s="360">
        <f t="shared" si="0"/>
        <v>6.9829560851947949</v>
      </c>
      <c r="X21" s="360">
        <f t="shared" si="0"/>
        <v>9.6262235975887975</v>
      </c>
      <c r="Y21" s="28"/>
      <c r="Z21" s="360">
        <f t="shared" ref="Z21" si="1">IF(Z14="","",((Z14*Z17)+Z15)/Z16)</f>
        <v>9.9504863797742438</v>
      </c>
      <c r="AA21" s="360">
        <f>IF(AA14="","",((AA14*AA17)+AA15)/AA16)</f>
        <v>9.9504863797742438</v>
      </c>
      <c r="AB21" s="360">
        <f t="shared" ref="AB21" si="2">IF(AB14="","",((AB14*AB17)+AB15)/AB16)</f>
        <v>10.298637820906499</v>
      </c>
      <c r="AC21" s="360">
        <f t="shared" si="0"/>
        <v>10.298637820906499</v>
      </c>
      <c r="AD21" s="360">
        <f>IF(AD14="","",((AD14*AD17)+AD15)/AD16)</f>
        <v>10.298637820906499</v>
      </c>
      <c r="AE21" s="360">
        <f t="shared" si="0"/>
        <v>10.298637820906499</v>
      </c>
      <c r="AF21" s="360">
        <f>IF(AF14="","",((AF14*AF17)+AF15)/AF16)</f>
        <v>10.909265371253545</v>
      </c>
      <c r="AG21" s="360">
        <f t="shared" si="0"/>
        <v>10.909265371253545</v>
      </c>
      <c r="AH21" s="360">
        <f t="shared" si="0"/>
        <v>10.909265371253545</v>
      </c>
      <c r="AI21" s="360">
        <f t="shared" si="0"/>
        <v>10.909265371253545</v>
      </c>
      <c r="AJ21" s="360">
        <f t="shared" si="0"/>
        <v>10.979819636605352</v>
      </c>
      <c r="AK21" s="360">
        <f t="shared" si="0"/>
        <v>10.979819636605352</v>
      </c>
      <c r="AL21" s="360">
        <f t="shared" si="0"/>
        <v>19.505362726406553</v>
      </c>
      <c r="AM21" s="360">
        <f t="shared" si="0"/>
        <v>22.915579962327037</v>
      </c>
      <c r="AN21" s="204">
        <v>3.4102172359204843</v>
      </c>
      <c r="AO21" s="204">
        <v>3.4102172359204843</v>
      </c>
      <c r="AP21" s="204" t="s">
        <v>372</v>
      </c>
      <c r="AQ21" s="204" t="s">
        <v>372</v>
      </c>
      <c r="AR21" s="361" t="s">
        <v>372</v>
      </c>
      <c r="AS21" s="361" t="s">
        <v>372</v>
      </c>
      <c r="AT21" s="361" t="s">
        <v>372</v>
      </c>
      <c r="AU21" s="361" t="s">
        <v>372</v>
      </c>
      <c r="AV21" s="361" t="s">
        <v>372</v>
      </c>
      <c r="AW21" s="361" t="s">
        <v>372</v>
      </c>
      <c r="AX21" s="361" t="s">
        <v>372</v>
      </c>
      <c r="AY21" s="361" t="s">
        <v>372</v>
      </c>
      <c r="AZ21" s="361" t="s">
        <v>372</v>
      </c>
      <c r="BA21" s="361" t="s">
        <v>372</v>
      </c>
      <c r="BB21" s="361" t="s">
        <v>372</v>
      </c>
      <c r="BC21" s="361" t="s">
        <v>372</v>
      </c>
      <c r="BD21" s="361" t="s">
        <v>372</v>
      </c>
      <c r="BE21" s="361" t="s">
        <v>372</v>
      </c>
      <c r="BF21" s="361" t="s">
        <v>372</v>
      </c>
    </row>
    <row r="22" spans="1:58" s="14" customFormat="1">
      <c r="B22" s="377" t="s">
        <v>393</v>
      </c>
      <c r="C22" s="377"/>
      <c r="D22" s="377"/>
      <c r="E22" s="172" t="s">
        <v>283</v>
      </c>
      <c r="F22" s="172"/>
      <c r="G22" s="28"/>
      <c r="H22" s="368"/>
      <c r="I22" s="368"/>
      <c r="J22" s="368"/>
      <c r="K22" s="368"/>
      <c r="L22" s="368"/>
      <c r="M22" s="368"/>
      <c r="N22" s="368"/>
      <c r="O22" s="368"/>
      <c r="P22" s="28"/>
      <c r="Q22" s="368"/>
      <c r="R22" s="368"/>
      <c r="S22" s="368"/>
      <c r="T22" s="368"/>
      <c r="U22" s="368"/>
      <c r="V22" s="368"/>
      <c r="W22" s="368"/>
      <c r="X22" s="368"/>
      <c r="Y22" s="28"/>
      <c r="Z22" s="368"/>
      <c r="AA22" s="368"/>
      <c r="AB22" s="368"/>
      <c r="AC22" s="368"/>
      <c r="AD22" s="368"/>
      <c r="AE22" s="368"/>
      <c r="AF22" s="368"/>
      <c r="AG22" s="368"/>
      <c r="AH22" s="368"/>
      <c r="AI22" s="368"/>
      <c r="AJ22" s="368"/>
      <c r="AK22" s="368"/>
      <c r="AL22" s="368"/>
      <c r="AM22" s="368"/>
      <c r="AN22" s="360">
        <f>IF(AN13="","-",(AN13/2)/AN18)</f>
        <v>1.8135405223791567</v>
      </c>
      <c r="AO22" s="360">
        <f t="shared" ref="AO22:AR22" si="3">IF(AO13="","-",(AO13/2)/AO18)</f>
        <v>1.8135405223791567</v>
      </c>
      <c r="AP22" s="360" t="str">
        <f t="shared" si="3"/>
        <v>-</v>
      </c>
      <c r="AQ22" s="360" t="str">
        <f t="shared" si="3"/>
        <v>-</v>
      </c>
      <c r="AR22" s="360" t="str">
        <f t="shared" si="3"/>
        <v>-</v>
      </c>
      <c r="AS22" s="360" t="str">
        <f t="shared" ref="AS22:BF22" si="4">IF(AS13="","-",(AS13/2)/AS18)</f>
        <v>-</v>
      </c>
      <c r="AT22" s="360" t="str">
        <f t="shared" si="4"/>
        <v>-</v>
      </c>
      <c r="AU22" s="360" t="str">
        <f t="shared" si="4"/>
        <v>-</v>
      </c>
      <c r="AV22" s="360" t="str">
        <f t="shared" si="4"/>
        <v>-</v>
      </c>
      <c r="AW22" s="360" t="str">
        <f t="shared" si="4"/>
        <v>-</v>
      </c>
      <c r="AX22" s="360" t="str">
        <f t="shared" si="4"/>
        <v>-</v>
      </c>
      <c r="AY22" s="360" t="str">
        <f t="shared" si="4"/>
        <v>-</v>
      </c>
      <c r="AZ22" s="360" t="str">
        <f t="shared" si="4"/>
        <v>-</v>
      </c>
      <c r="BA22" s="360" t="str">
        <f t="shared" si="4"/>
        <v>-</v>
      </c>
      <c r="BB22" s="360" t="str">
        <f t="shared" si="4"/>
        <v>-</v>
      </c>
      <c r="BC22" s="360" t="str">
        <f t="shared" si="4"/>
        <v>-</v>
      </c>
      <c r="BD22" s="360" t="str">
        <f t="shared" si="4"/>
        <v>-</v>
      </c>
      <c r="BE22" s="360" t="str">
        <f t="shared" si="4"/>
        <v>-</v>
      </c>
      <c r="BF22" s="360" t="str">
        <f t="shared" si="4"/>
        <v>-</v>
      </c>
    </row>
    <row r="23" spans="1:58" s="14" customFormat="1">
      <c r="B23" s="172" t="s">
        <v>394</v>
      </c>
      <c r="C23" s="172"/>
      <c r="D23" s="172"/>
      <c r="E23" s="172" t="s">
        <v>283</v>
      </c>
      <c r="F23" s="172"/>
      <c r="G23" s="28"/>
      <c r="H23" s="368"/>
      <c r="I23" s="368"/>
      <c r="J23" s="368"/>
      <c r="K23" s="368"/>
      <c r="L23" s="368"/>
      <c r="M23" s="368"/>
      <c r="N23" s="368"/>
      <c r="O23" s="368"/>
      <c r="P23" s="28"/>
      <c r="Q23" s="368"/>
      <c r="R23" s="368"/>
      <c r="S23" s="368"/>
      <c r="T23" s="368"/>
      <c r="U23" s="368"/>
      <c r="V23" s="368"/>
      <c r="W23" s="368"/>
      <c r="X23" s="368"/>
      <c r="Y23" s="28"/>
      <c r="Z23" s="368"/>
      <c r="AA23" s="368"/>
      <c r="AB23" s="368"/>
      <c r="AC23" s="368"/>
      <c r="AD23" s="368"/>
      <c r="AE23" s="368"/>
      <c r="AF23" s="368"/>
      <c r="AG23" s="368"/>
      <c r="AH23" s="368"/>
      <c r="AI23" s="368"/>
      <c r="AJ23" s="368"/>
      <c r="AK23" s="368"/>
      <c r="AL23" s="368"/>
      <c r="AM23" s="368"/>
      <c r="AN23" s="5">
        <f>IF(AN13="","-",(AN13/2)/AN19)</f>
        <v>5.0061991220535269</v>
      </c>
      <c r="AO23" s="5">
        <f t="shared" ref="AO23:AR23" si="5">IF(AO13="","-",(AO13/2)/AO19)</f>
        <v>5.0061991220535269</v>
      </c>
      <c r="AP23" s="5" t="str">
        <f t="shared" si="5"/>
        <v>-</v>
      </c>
      <c r="AQ23" s="5" t="str">
        <f t="shared" si="5"/>
        <v>-</v>
      </c>
      <c r="AR23" s="5" t="str">
        <f t="shared" si="5"/>
        <v>-</v>
      </c>
      <c r="AS23" s="5" t="str">
        <f t="shared" ref="AS23:BF23" si="6">IF(AS13="","-",(AS13/2)/AS19)</f>
        <v>-</v>
      </c>
      <c r="AT23" s="5" t="str">
        <f t="shared" si="6"/>
        <v>-</v>
      </c>
      <c r="AU23" s="5" t="str">
        <f t="shared" si="6"/>
        <v>-</v>
      </c>
      <c r="AV23" s="5" t="str">
        <f t="shared" si="6"/>
        <v>-</v>
      </c>
      <c r="AW23" s="5" t="str">
        <f t="shared" si="6"/>
        <v>-</v>
      </c>
      <c r="AX23" s="5" t="str">
        <f t="shared" si="6"/>
        <v>-</v>
      </c>
      <c r="AY23" s="5" t="str">
        <f t="shared" si="6"/>
        <v>-</v>
      </c>
      <c r="AZ23" s="5" t="str">
        <f t="shared" si="6"/>
        <v>-</v>
      </c>
      <c r="BA23" s="5" t="str">
        <f t="shared" si="6"/>
        <v>-</v>
      </c>
      <c r="BB23" s="5" t="str">
        <f t="shared" si="6"/>
        <v>-</v>
      </c>
      <c r="BC23" s="5" t="str">
        <f t="shared" si="6"/>
        <v>-</v>
      </c>
      <c r="BD23" s="5" t="str">
        <f t="shared" si="6"/>
        <v>-</v>
      </c>
      <c r="BE23" s="5" t="str">
        <f t="shared" si="6"/>
        <v>-</v>
      </c>
      <c r="BF23" s="5" t="str">
        <f t="shared" si="6"/>
        <v>-</v>
      </c>
    </row>
    <row r="24" spans="1:58" s="14" customFormat="1">
      <c r="AC24" s="254"/>
      <c r="AN24" s="383"/>
    </row>
    <row r="25" spans="1:58" s="14" customFormat="1">
      <c r="AF25" s="290"/>
    </row>
    <row r="26" spans="1:58" s="14" customFormat="1">
      <c r="AJ26" s="165"/>
    </row>
    <row r="27" spans="1:58" s="14" customFormat="1">
      <c r="AJ27" s="165"/>
    </row>
    <row r="28" spans="1:58" s="14" customFormat="1">
      <c r="AM28" s="74"/>
    </row>
    <row r="29" spans="1:58" s="14" customFormat="1">
      <c r="AA29" s="202"/>
      <c r="AB29" s="202"/>
      <c r="AC29" s="200"/>
      <c r="AJ29" s="254"/>
    </row>
    <row r="30" spans="1:58" s="14" customFormat="1">
      <c r="B30" s="64"/>
      <c r="C30" s="64"/>
      <c r="AA30" s="202"/>
      <c r="AB30" s="202"/>
      <c r="AC30" s="200"/>
      <c r="AJ30" s="254"/>
    </row>
    <row r="31" spans="1:58" s="14" customFormat="1">
      <c r="AA31" s="203"/>
      <c r="AB31" s="203"/>
    </row>
    <row r="32" spans="1:58" s="14" customFormat="1">
      <c r="H32" s="65"/>
      <c r="I32" s="65"/>
      <c r="J32" s="65"/>
    </row>
    <row r="33" spans="10:15" s="14" customFormat="1"/>
    <row r="34" spans="10:15" s="14" customFormat="1"/>
    <row r="35" spans="10:15" s="14" customFormat="1">
      <c r="J35" s="65"/>
    </row>
    <row r="36" spans="10:15" s="14" customFormat="1">
      <c r="M36" s="66"/>
    </row>
    <row r="41" spans="10:15" ht="12.75" hidden="1" customHeight="1">
      <c r="K41" s="13"/>
      <c r="L41" s="24"/>
      <c r="M41" s="24"/>
      <c r="N41" s="24"/>
      <c r="O41" s="24"/>
    </row>
    <row r="42" spans="10:15" ht="12.75" hidden="1" customHeight="1">
      <c r="K42" s="13"/>
      <c r="L42" s="24"/>
      <c r="M42" s="24"/>
      <c r="N42" s="24"/>
      <c r="O42" s="24"/>
    </row>
  </sheetData>
  <mergeCells count="18">
    <mergeCell ref="B3:F3"/>
    <mergeCell ref="D16:D17"/>
    <mergeCell ref="B12:F12"/>
    <mergeCell ref="C16:C17"/>
    <mergeCell ref="E6:E11"/>
    <mergeCell ref="F6:F7"/>
    <mergeCell ref="B6:B11"/>
    <mergeCell ref="C6:C11"/>
    <mergeCell ref="D6:D11"/>
    <mergeCell ref="AN14:BF17"/>
    <mergeCell ref="B20:F20"/>
    <mergeCell ref="H17:K17"/>
    <mergeCell ref="H14:K15"/>
    <mergeCell ref="H6:O6"/>
    <mergeCell ref="D14:D15"/>
    <mergeCell ref="C14:C15"/>
    <mergeCell ref="F13:F17"/>
    <mergeCell ref="H7:O7"/>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autoPageBreaks="0" fitToPage="1"/>
  </sheetPr>
  <dimension ref="A1:BF27"/>
  <sheetViews>
    <sheetView zoomScaleNormal="100" workbookViewId="0"/>
  </sheetViews>
  <sheetFormatPr defaultColWidth="0" defaultRowHeight="12.4" zeroHeight="1"/>
  <cols>
    <col min="1" max="1" width="2.875" customWidth="1"/>
    <col min="2" max="2" width="38.125" customWidth="1"/>
    <col min="3" max="3" width="41" customWidth="1"/>
    <col min="4" max="4" width="35" style="1" customWidth="1"/>
    <col min="5" max="5" width="13.125" customWidth="1"/>
    <col min="6" max="6" width="24.5" customWidth="1"/>
    <col min="7" max="7" width="1.5" customWidth="1"/>
    <col min="8" max="8" width="15.625" customWidth="1"/>
    <col min="9" max="9" width="12" customWidth="1"/>
    <col min="10" max="10" width="13.5" customWidth="1"/>
    <col min="11" max="11" width="13.75" customWidth="1"/>
    <col min="12" max="12" width="14.875" customWidth="1"/>
    <col min="13" max="13" width="15.625" customWidth="1"/>
    <col min="14" max="15" width="13.875" customWidth="1"/>
    <col min="16" max="16" width="1.5" customWidth="1"/>
    <col min="17" max="24" width="15.625" customWidth="1"/>
    <col min="25" max="25" width="1.5" customWidth="1"/>
    <col min="26" max="26" width="15.75" customWidth="1"/>
    <col min="27" max="58" width="15.625" customWidth="1"/>
    <col min="59" max="16384" width="9.25" hidden="1"/>
  </cols>
  <sheetData>
    <row r="1" spans="1:58" s="2" customFormat="1" ht="12.75" customHeight="1">
      <c r="E1" s="39"/>
    </row>
    <row r="2" spans="1:58" s="2" customFormat="1" ht="18.75" customHeight="1">
      <c r="B2" s="40" t="s">
        <v>395</v>
      </c>
      <c r="C2" s="40"/>
      <c r="E2" s="39"/>
    </row>
    <row r="3" spans="1:58" s="2" customFormat="1" ht="12.75" customHeight="1">
      <c r="B3" s="2" t="s">
        <v>396</v>
      </c>
      <c r="E3" s="39"/>
    </row>
    <row r="4" spans="1:58" s="2" customFormat="1" ht="12.75" customHeight="1">
      <c r="E4" s="39"/>
    </row>
    <row r="5" spans="1:58">
      <c r="A5" s="14"/>
      <c r="G5" s="27"/>
      <c r="P5" s="27"/>
      <c r="Y5" s="27"/>
      <c r="Z5" s="27"/>
    </row>
    <row r="6" spans="1:58" ht="14.25" customHeight="1">
      <c r="A6" s="14"/>
      <c r="B6" s="407" t="s">
        <v>57</v>
      </c>
      <c r="C6" s="486" t="s">
        <v>73</v>
      </c>
      <c r="D6" s="487" t="s">
        <v>317</v>
      </c>
      <c r="E6" s="486" t="s">
        <v>122</v>
      </c>
      <c r="F6" s="424"/>
      <c r="G6" s="44"/>
      <c r="H6" s="438" t="s">
        <v>123</v>
      </c>
      <c r="I6" s="439"/>
      <c r="J6" s="439"/>
      <c r="K6" s="439"/>
      <c r="L6" s="439"/>
      <c r="M6" s="439"/>
      <c r="N6" s="439"/>
      <c r="O6" s="440"/>
      <c r="P6" s="134"/>
      <c r="Q6" s="224" t="s">
        <v>124</v>
      </c>
      <c r="R6" s="225"/>
      <c r="S6" s="225"/>
      <c r="T6" s="225"/>
      <c r="U6" s="225"/>
      <c r="V6" s="225"/>
      <c r="W6" s="225"/>
      <c r="X6" s="225"/>
      <c r="Y6" s="44"/>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7"/>
      <c r="C7" s="486"/>
      <c r="D7" s="487"/>
      <c r="E7" s="486"/>
      <c r="F7" s="424"/>
      <c r="G7" s="44"/>
      <c r="H7" s="408" t="s">
        <v>125</v>
      </c>
      <c r="I7" s="409"/>
      <c r="J7" s="409"/>
      <c r="K7" s="409"/>
      <c r="L7" s="409"/>
      <c r="M7" s="409"/>
      <c r="N7" s="409"/>
      <c r="O7" s="410"/>
      <c r="P7" s="134"/>
      <c r="Q7" s="227" t="s">
        <v>126</v>
      </c>
      <c r="R7" s="228"/>
      <c r="S7" s="228"/>
      <c r="T7" s="228"/>
      <c r="U7" s="228"/>
      <c r="V7" s="228"/>
      <c r="W7" s="228"/>
      <c r="X7" s="228"/>
      <c r="Y7" s="44"/>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7"/>
      <c r="C8" s="486"/>
      <c r="D8" s="487"/>
      <c r="E8" s="486"/>
      <c r="F8" s="53" t="s">
        <v>127</v>
      </c>
      <c r="G8" s="44"/>
      <c r="H8" s="29" t="s">
        <v>128</v>
      </c>
      <c r="I8" s="29" t="s">
        <v>129</v>
      </c>
      <c r="J8" s="29" t="s">
        <v>130</v>
      </c>
      <c r="K8" s="29" t="s">
        <v>131</v>
      </c>
      <c r="L8" s="29" t="s">
        <v>132</v>
      </c>
      <c r="M8" s="30" t="s">
        <v>133</v>
      </c>
      <c r="N8" s="29" t="s">
        <v>134</v>
      </c>
      <c r="O8" s="33" t="s">
        <v>135</v>
      </c>
      <c r="P8" s="44"/>
      <c r="Q8" s="29" t="s">
        <v>136</v>
      </c>
      <c r="R8" s="29" t="s">
        <v>137</v>
      </c>
      <c r="S8" s="29" t="s">
        <v>138</v>
      </c>
      <c r="T8" s="35" t="s">
        <v>139</v>
      </c>
      <c r="U8" s="29" t="s">
        <v>140</v>
      </c>
      <c r="V8" s="29" t="s">
        <v>141</v>
      </c>
      <c r="W8" s="29" t="s">
        <v>142</v>
      </c>
      <c r="X8" s="29" t="s">
        <v>143</v>
      </c>
      <c r="Y8" s="44"/>
      <c r="Z8" s="29" t="s">
        <v>144</v>
      </c>
      <c r="AA8" s="29" t="s">
        <v>144</v>
      </c>
      <c r="AB8" s="29" t="s">
        <v>145</v>
      </c>
      <c r="AC8" s="29" t="s">
        <v>145</v>
      </c>
      <c r="AD8" s="258" t="s">
        <v>146</v>
      </c>
      <c r="AE8" s="258" t="s">
        <v>146</v>
      </c>
      <c r="AF8" s="259" t="s">
        <v>147</v>
      </c>
      <c r="AG8" s="257" t="s">
        <v>147</v>
      </c>
      <c r="AH8" s="257" t="s">
        <v>148</v>
      </c>
      <c r="AI8" s="257" t="s">
        <v>148</v>
      </c>
      <c r="AJ8" s="257" t="s">
        <v>149</v>
      </c>
      <c r="AK8" s="257" t="s">
        <v>149</v>
      </c>
      <c r="AL8" s="257" t="s">
        <v>150</v>
      </c>
      <c r="AM8" s="257" t="s">
        <v>150</v>
      </c>
      <c r="AN8" s="257" t="s">
        <v>151</v>
      </c>
      <c r="AO8" s="257" t="s">
        <v>151</v>
      </c>
      <c r="AP8" s="257" t="s">
        <v>152</v>
      </c>
      <c r="AQ8" s="257" t="s">
        <v>152</v>
      </c>
      <c r="AR8" s="257" t="s">
        <v>153</v>
      </c>
      <c r="AS8" s="257" t="s">
        <v>153</v>
      </c>
      <c r="AT8" s="257" t="s">
        <v>154</v>
      </c>
      <c r="AU8" s="257" t="s">
        <v>154</v>
      </c>
      <c r="AV8" s="257" t="s">
        <v>155</v>
      </c>
      <c r="AW8" s="257" t="s">
        <v>155</v>
      </c>
      <c r="AX8" s="257" t="s">
        <v>156</v>
      </c>
      <c r="AY8" s="257" t="s">
        <v>156</v>
      </c>
      <c r="AZ8" s="257" t="s">
        <v>157</v>
      </c>
      <c r="BA8" s="257" t="s">
        <v>157</v>
      </c>
      <c r="BB8" s="257" t="s">
        <v>158</v>
      </c>
      <c r="BC8" s="257" t="s">
        <v>158</v>
      </c>
      <c r="BD8" s="257" t="s">
        <v>159</v>
      </c>
      <c r="BE8" s="257" t="s">
        <v>159</v>
      </c>
      <c r="BF8" s="257" t="s">
        <v>160</v>
      </c>
    </row>
    <row r="9" spans="1:58" ht="25.5" customHeight="1">
      <c r="A9" s="14"/>
      <c r="B9" s="407"/>
      <c r="C9" s="486"/>
      <c r="D9" s="487"/>
      <c r="E9" s="486"/>
      <c r="F9" s="95" t="s">
        <v>127</v>
      </c>
      <c r="G9" s="82"/>
      <c r="H9" s="33" t="s">
        <v>128</v>
      </c>
      <c r="I9" s="33" t="s">
        <v>129</v>
      </c>
      <c r="J9" s="33" t="s">
        <v>130</v>
      </c>
      <c r="K9" s="33" t="s">
        <v>131</v>
      </c>
      <c r="L9" s="33" t="s">
        <v>132</v>
      </c>
      <c r="M9" s="34" t="s">
        <v>133</v>
      </c>
      <c r="N9" s="33" t="s">
        <v>134</v>
      </c>
      <c r="O9" s="33" t="s">
        <v>135</v>
      </c>
      <c r="P9" s="82"/>
      <c r="Q9" s="29" t="s">
        <v>136</v>
      </c>
      <c r="R9" s="29" t="s">
        <v>137</v>
      </c>
      <c r="S9" s="29" t="s">
        <v>138</v>
      </c>
      <c r="T9" s="35" t="s">
        <v>139</v>
      </c>
      <c r="U9" s="29" t="s">
        <v>140</v>
      </c>
      <c r="V9" s="29" t="s">
        <v>141</v>
      </c>
      <c r="W9" s="29" t="s">
        <v>142</v>
      </c>
      <c r="X9" s="29" t="s">
        <v>143</v>
      </c>
      <c r="Y9" s="82"/>
      <c r="Z9" s="29" t="s">
        <v>144</v>
      </c>
      <c r="AA9" s="29" t="s">
        <v>161</v>
      </c>
      <c r="AB9" s="29" t="s">
        <v>145</v>
      </c>
      <c r="AC9" s="29" t="s">
        <v>162</v>
      </c>
      <c r="AD9" s="29" t="s">
        <v>163</v>
      </c>
      <c r="AE9" s="29" t="s">
        <v>164</v>
      </c>
      <c r="AF9" s="29" t="s">
        <v>165</v>
      </c>
      <c r="AG9" s="29" t="s">
        <v>166</v>
      </c>
      <c r="AH9" s="29" t="s">
        <v>167</v>
      </c>
      <c r="AI9" s="29" t="s">
        <v>168</v>
      </c>
      <c r="AJ9" s="29" t="s">
        <v>169</v>
      </c>
      <c r="AK9" s="29" t="s">
        <v>170</v>
      </c>
      <c r="AL9" s="29" t="s">
        <v>171</v>
      </c>
      <c r="AM9" s="29" t="s">
        <v>172</v>
      </c>
      <c r="AN9" s="29" t="s">
        <v>173</v>
      </c>
      <c r="AO9" s="29" t="s">
        <v>174</v>
      </c>
      <c r="AP9" s="29" t="s">
        <v>175</v>
      </c>
      <c r="AQ9" s="29" t="s">
        <v>176</v>
      </c>
      <c r="AR9" s="29" t="s">
        <v>177</v>
      </c>
      <c r="AS9" s="29" t="s">
        <v>178</v>
      </c>
      <c r="AT9" s="29" t="s">
        <v>179</v>
      </c>
      <c r="AU9" s="29" t="s">
        <v>180</v>
      </c>
      <c r="AV9" s="29" t="s">
        <v>181</v>
      </c>
      <c r="AW9" s="29" t="s">
        <v>182</v>
      </c>
      <c r="AX9" s="29" t="s">
        <v>183</v>
      </c>
      <c r="AY9" s="29" t="s">
        <v>184</v>
      </c>
      <c r="AZ9" s="29" t="s">
        <v>185</v>
      </c>
      <c r="BA9" s="29" t="s">
        <v>186</v>
      </c>
      <c r="BB9" s="29" t="s">
        <v>187</v>
      </c>
      <c r="BC9" s="29" t="s">
        <v>188</v>
      </c>
      <c r="BD9" s="29" t="s">
        <v>189</v>
      </c>
      <c r="BE9" s="29" t="s">
        <v>190</v>
      </c>
      <c r="BF9" s="29" t="s">
        <v>191</v>
      </c>
    </row>
    <row r="10" spans="1:58" s="14" customFormat="1" ht="12.75" customHeight="1">
      <c r="B10" s="407"/>
      <c r="C10" s="486"/>
      <c r="D10" s="487"/>
      <c r="E10" s="486"/>
      <c r="F10" s="53" t="s">
        <v>192</v>
      </c>
      <c r="G10" s="44"/>
      <c r="H10" s="31" t="s">
        <v>193</v>
      </c>
      <c r="I10" s="31" t="s">
        <v>194</v>
      </c>
      <c r="J10" s="31" t="s">
        <v>195</v>
      </c>
      <c r="K10" s="31" t="s">
        <v>196</v>
      </c>
      <c r="L10" s="31" t="s">
        <v>197</v>
      </c>
      <c r="M10" s="32" t="s">
        <v>198</v>
      </c>
      <c r="N10" s="31" t="s">
        <v>199</v>
      </c>
      <c r="O10" s="31" t="s">
        <v>200</v>
      </c>
      <c r="P10" s="44"/>
      <c r="Q10" s="31" t="s">
        <v>201</v>
      </c>
      <c r="R10" s="31" t="s">
        <v>202</v>
      </c>
      <c r="S10" s="31" t="s">
        <v>203</v>
      </c>
      <c r="T10" s="36" t="s">
        <v>204</v>
      </c>
      <c r="U10" s="31" t="s">
        <v>205</v>
      </c>
      <c r="V10" s="31" t="s">
        <v>206</v>
      </c>
      <c r="W10" s="31" t="s">
        <v>207</v>
      </c>
      <c r="X10" s="31" t="s">
        <v>208</v>
      </c>
      <c r="Y10" s="44"/>
      <c r="Z10" s="31" t="s">
        <v>209</v>
      </c>
      <c r="AA10" s="31" t="s">
        <v>210</v>
      </c>
      <c r="AB10" s="31" t="s">
        <v>211</v>
      </c>
      <c r="AC10" s="31" t="s">
        <v>212</v>
      </c>
      <c r="AD10" s="31" t="s">
        <v>213</v>
      </c>
      <c r="AE10" s="31" t="s">
        <v>214</v>
      </c>
      <c r="AF10" s="31" t="s">
        <v>215</v>
      </c>
      <c r="AG10" s="31" t="s">
        <v>216</v>
      </c>
      <c r="AH10" s="31" t="s">
        <v>217</v>
      </c>
      <c r="AI10" s="31" t="s">
        <v>218</v>
      </c>
      <c r="AJ10" s="31" t="s">
        <v>219</v>
      </c>
      <c r="AK10" s="31" t="s">
        <v>220</v>
      </c>
      <c r="AL10" s="31" t="s">
        <v>221</v>
      </c>
      <c r="AM10" s="31" t="s">
        <v>222</v>
      </c>
      <c r="AN10" s="31" t="s">
        <v>223</v>
      </c>
      <c r="AO10" s="31" t="s">
        <v>224</v>
      </c>
      <c r="AP10" s="31" t="s">
        <v>225</v>
      </c>
      <c r="AQ10" s="31" t="s">
        <v>226</v>
      </c>
      <c r="AR10" s="31" t="s">
        <v>227</v>
      </c>
      <c r="AS10" s="31" t="s">
        <v>228</v>
      </c>
      <c r="AT10" s="31" t="s">
        <v>229</v>
      </c>
      <c r="AU10" s="31" t="s">
        <v>230</v>
      </c>
      <c r="AV10" s="31" t="s">
        <v>231</v>
      </c>
      <c r="AW10" s="31" t="s">
        <v>232</v>
      </c>
      <c r="AX10" s="31" t="s">
        <v>233</v>
      </c>
      <c r="AY10" s="31" t="s">
        <v>234</v>
      </c>
      <c r="AZ10" s="31" t="s">
        <v>235</v>
      </c>
      <c r="BA10" s="31" t="s">
        <v>236</v>
      </c>
      <c r="BB10" s="31" t="s">
        <v>237</v>
      </c>
      <c r="BC10" s="31" t="s">
        <v>238</v>
      </c>
      <c r="BD10" s="31" t="s">
        <v>239</v>
      </c>
      <c r="BE10" s="31" t="s">
        <v>240</v>
      </c>
      <c r="BF10" s="31" t="s">
        <v>241</v>
      </c>
    </row>
    <row r="11" spans="1:58" s="14" customFormat="1">
      <c r="B11" s="407"/>
      <c r="C11" s="486"/>
      <c r="D11" s="487"/>
      <c r="E11" s="486"/>
      <c r="F11" s="54" t="s">
        <v>397</v>
      </c>
      <c r="G11" s="44"/>
      <c r="H11" s="29" t="s">
        <v>243</v>
      </c>
      <c r="I11" s="29" t="s">
        <v>243</v>
      </c>
      <c r="J11" s="29" t="s">
        <v>244</v>
      </c>
      <c r="K11" s="29" t="s">
        <v>244</v>
      </c>
      <c r="L11" s="29" t="s">
        <v>245</v>
      </c>
      <c r="M11" s="30" t="s">
        <v>245</v>
      </c>
      <c r="N11" s="29" t="s">
        <v>246</v>
      </c>
      <c r="O11" s="29" t="s">
        <v>246</v>
      </c>
      <c r="P11" s="44"/>
      <c r="Q11" s="29" t="s">
        <v>247</v>
      </c>
      <c r="R11" s="29" t="s">
        <v>248</v>
      </c>
      <c r="S11" s="29" t="s">
        <v>248</v>
      </c>
      <c r="T11" s="35" t="s">
        <v>249</v>
      </c>
      <c r="U11" s="29" t="s">
        <v>249</v>
      </c>
      <c r="V11" s="29" t="s">
        <v>250</v>
      </c>
      <c r="W11" s="29" t="s">
        <v>250</v>
      </c>
      <c r="X11" s="29" t="s">
        <v>251</v>
      </c>
      <c r="Y11" s="44"/>
      <c r="Z11" s="29" t="s">
        <v>251</v>
      </c>
      <c r="AA11" s="29" t="s">
        <v>251</v>
      </c>
      <c r="AB11" s="29" t="s">
        <v>252</v>
      </c>
      <c r="AC11" s="29" t="s">
        <v>252</v>
      </c>
      <c r="AD11" s="29" t="s">
        <v>252</v>
      </c>
      <c r="AE11" s="29" t="s">
        <v>252</v>
      </c>
      <c r="AF11" s="176" t="s">
        <v>253</v>
      </c>
      <c r="AG11" s="176" t="s">
        <v>253</v>
      </c>
      <c r="AH11" s="176" t="s">
        <v>253</v>
      </c>
      <c r="AI11" s="176" t="s">
        <v>253</v>
      </c>
      <c r="AJ11" s="176" t="s">
        <v>254</v>
      </c>
      <c r="AK11" s="176" t="s">
        <v>254</v>
      </c>
      <c r="AL11" s="176" t="s">
        <v>254</v>
      </c>
      <c r="AM11" s="176" t="s">
        <v>254</v>
      </c>
      <c r="AN11" s="176" t="s">
        <v>255</v>
      </c>
      <c r="AO11" s="176" t="s">
        <v>255</v>
      </c>
      <c r="AP11" s="176" t="s">
        <v>255</v>
      </c>
      <c r="AQ11" s="176" t="s">
        <v>255</v>
      </c>
      <c r="AR11" s="176" t="s">
        <v>256</v>
      </c>
      <c r="AS11" s="176" t="s">
        <v>256</v>
      </c>
      <c r="AT11" s="176" t="s">
        <v>256</v>
      </c>
      <c r="AU11" s="176" t="s">
        <v>256</v>
      </c>
      <c r="AV11" s="176" t="s">
        <v>257</v>
      </c>
      <c r="AW11" s="176" t="s">
        <v>257</v>
      </c>
      <c r="AX11" s="176" t="s">
        <v>257</v>
      </c>
      <c r="AY11" s="176" t="s">
        <v>257</v>
      </c>
      <c r="AZ11" s="176" t="s">
        <v>258</v>
      </c>
      <c r="BA11" s="176" t="s">
        <v>258</v>
      </c>
      <c r="BB11" s="176" t="s">
        <v>258</v>
      </c>
      <c r="BC11" s="176" t="s">
        <v>258</v>
      </c>
      <c r="BD11" s="176" t="s">
        <v>259</v>
      </c>
      <c r="BE11" s="176" t="s">
        <v>259</v>
      </c>
      <c r="BF11" s="176" t="s">
        <v>259</v>
      </c>
    </row>
    <row r="12" spans="1:58" s="14" customFormat="1">
      <c r="B12" s="484" t="s">
        <v>85</v>
      </c>
      <c r="C12" s="485"/>
      <c r="D12" s="485"/>
      <c r="E12" s="485"/>
      <c r="F12" s="485"/>
      <c r="G12" s="51"/>
      <c r="H12" s="48"/>
      <c r="I12" s="48"/>
      <c r="J12" s="48"/>
      <c r="K12" s="48"/>
      <c r="L12" s="48"/>
      <c r="M12" s="49"/>
      <c r="N12" s="48"/>
      <c r="O12" s="48"/>
      <c r="P12" s="51"/>
      <c r="Q12" s="48"/>
      <c r="R12" s="48"/>
      <c r="S12" s="48"/>
      <c r="T12" s="50"/>
      <c r="U12" s="48"/>
      <c r="V12" s="48"/>
      <c r="W12" s="48"/>
      <c r="X12" s="48"/>
      <c r="Y12" s="51"/>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14" customFormat="1" ht="37.15">
      <c r="B13" s="26" t="s">
        <v>398</v>
      </c>
      <c r="C13" s="26"/>
      <c r="D13" s="198" t="s">
        <v>399</v>
      </c>
      <c r="E13" s="3" t="s">
        <v>400</v>
      </c>
      <c r="F13" s="511"/>
      <c r="G13" s="44"/>
      <c r="H13" s="12"/>
      <c r="I13" s="46">
        <v>2.1649000000000002E-2</v>
      </c>
      <c r="J13" s="21"/>
      <c r="K13" s="38">
        <v>2.3129E-2</v>
      </c>
      <c r="L13" s="20"/>
      <c r="M13" s="38">
        <v>2.3116000000000001E-2</v>
      </c>
      <c r="N13" s="20"/>
      <c r="O13" s="38">
        <v>2.4527E-2</v>
      </c>
      <c r="P13" s="44"/>
      <c r="Q13" s="38">
        <v>2.4527E-2</v>
      </c>
      <c r="R13" s="219"/>
      <c r="S13" s="38">
        <v>2.6270000000000002E-2</v>
      </c>
      <c r="T13" s="219"/>
      <c r="U13" s="38">
        <v>3.0446000000000001E-2</v>
      </c>
      <c r="V13" s="219"/>
      <c r="W13" s="38">
        <v>4.0426999999999998E-2</v>
      </c>
      <c r="X13" s="219"/>
      <c r="Y13" s="44"/>
      <c r="Z13" s="237">
        <v>4.0669999999999998E-2</v>
      </c>
      <c r="AA13" s="237">
        <v>4.0669999999999998E-2</v>
      </c>
      <c r="AB13" s="219"/>
      <c r="AC13" s="219"/>
      <c r="AD13" s="221">
        <v>4.2037999999999999E-2</v>
      </c>
      <c r="AE13" s="221">
        <v>4.2037999999999999E-2</v>
      </c>
      <c r="AF13" s="219"/>
      <c r="AG13" s="219"/>
      <c r="AH13" s="221">
        <v>4.2145000000000002E-2</v>
      </c>
      <c r="AI13" s="221">
        <v>4.2145000000000002E-2</v>
      </c>
      <c r="AJ13" s="219"/>
      <c r="AK13" s="219"/>
      <c r="AL13" s="237">
        <v>4.0984E-2</v>
      </c>
      <c r="AM13" s="237">
        <v>4.0984E-2</v>
      </c>
      <c r="AN13" s="219"/>
      <c r="AO13" s="219"/>
      <c r="AP13" s="221"/>
      <c r="AQ13" s="219"/>
      <c r="AR13" s="221"/>
      <c r="AS13" s="219"/>
      <c r="AT13" s="221"/>
      <c r="AU13" s="219"/>
      <c r="AV13" s="221"/>
      <c r="AW13" s="219"/>
      <c r="AX13" s="221"/>
      <c r="AY13" s="219"/>
      <c r="AZ13" s="221"/>
      <c r="BA13" s="219"/>
      <c r="BB13" s="221"/>
      <c r="BC13" s="219"/>
      <c r="BD13" s="221"/>
      <c r="BE13" s="219"/>
      <c r="BF13" s="221"/>
    </row>
    <row r="14" spans="1:58" s="14" customFormat="1" ht="37.15">
      <c r="B14" s="26" t="s">
        <v>401</v>
      </c>
      <c r="C14" s="533" t="s">
        <v>402</v>
      </c>
      <c r="D14" s="198" t="s">
        <v>399</v>
      </c>
      <c r="E14" s="3" t="s">
        <v>400</v>
      </c>
      <c r="F14" s="531"/>
      <c r="G14" s="44"/>
      <c r="H14" s="38">
        <v>2.1361000000000002E-2</v>
      </c>
      <c r="I14" s="529"/>
      <c r="J14" s="38">
        <v>2.1649000000000002E-2</v>
      </c>
      <c r="K14" s="527"/>
      <c r="L14" s="38">
        <v>2.3129E-2</v>
      </c>
      <c r="M14" s="525"/>
      <c r="N14" s="38">
        <v>2.3116000000000001E-2</v>
      </c>
      <c r="O14" s="525"/>
      <c r="P14" s="44"/>
      <c r="Q14" s="474"/>
      <c r="R14" s="38">
        <v>2.4527E-2</v>
      </c>
      <c r="S14" s="474"/>
      <c r="T14" s="38">
        <v>2.6270000000000002E-2</v>
      </c>
      <c r="U14" s="474"/>
      <c r="V14" s="38">
        <f>0.030446+0.012483</f>
        <v>4.2929000000000002E-2</v>
      </c>
      <c r="W14" s="474"/>
      <c r="X14" s="38">
        <v>4.0426999999999998E-2</v>
      </c>
      <c r="Y14" s="44"/>
      <c r="Z14" s="474"/>
      <c r="AA14" s="474"/>
      <c r="AB14" s="237">
        <v>4.0669999999999998E-2</v>
      </c>
      <c r="AC14" s="237">
        <v>4.0669999999999998E-2</v>
      </c>
      <c r="AD14" s="474"/>
      <c r="AE14" s="474"/>
      <c r="AF14" s="237">
        <v>4.2037999999999999E-2</v>
      </c>
      <c r="AG14" s="237">
        <v>4.2037999999999999E-2</v>
      </c>
      <c r="AH14" s="474"/>
      <c r="AI14" s="474"/>
      <c r="AJ14" s="237">
        <v>4.2145000000000002E-2</v>
      </c>
      <c r="AK14" s="237">
        <v>4.2145000000000002E-2</v>
      </c>
      <c r="AL14" s="474"/>
      <c r="AM14" s="474"/>
      <c r="AN14" s="237">
        <v>4.0984E-2</v>
      </c>
      <c r="AO14" s="237">
        <v>4.0984E-2</v>
      </c>
      <c r="AP14" s="474"/>
      <c r="AQ14" s="237"/>
      <c r="AR14" s="474"/>
      <c r="AS14" s="237"/>
      <c r="AT14" s="474"/>
      <c r="AU14" s="237"/>
      <c r="AV14" s="474"/>
      <c r="AW14" s="237"/>
      <c r="AX14" s="474"/>
      <c r="AY14" s="237"/>
      <c r="AZ14" s="474"/>
      <c r="BA14" s="237"/>
      <c r="BB14" s="474"/>
      <c r="BC14" s="237"/>
      <c r="BD14" s="474"/>
      <c r="BE14" s="237"/>
      <c r="BF14" s="474"/>
    </row>
    <row r="15" spans="1:58" s="14" customFormat="1" ht="42" customHeight="1">
      <c r="B15" s="26" t="s">
        <v>403</v>
      </c>
      <c r="C15" s="534"/>
      <c r="D15" s="198" t="s">
        <v>404</v>
      </c>
      <c r="E15" s="3" t="s">
        <v>329</v>
      </c>
      <c r="F15" s="531"/>
      <c r="G15" s="44"/>
      <c r="H15" s="47">
        <v>3</v>
      </c>
      <c r="I15" s="530"/>
      <c r="J15" s="145">
        <v>2.4</v>
      </c>
      <c r="K15" s="528"/>
      <c r="L15" s="145">
        <v>1.8</v>
      </c>
      <c r="M15" s="526"/>
      <c r="N15" s="145">
        <v>3.8211141420510399</v>
      </c>
      <c r="O15" s="526"/>
      <c r="P15" s="44"/>
      <c r="Q15" s="475"/>
      <c r="R15" s="145">
        <v>3.3906618707162863</v>
      </c>
      <c r="S15" s="475"/>
      <c r="T15" s="145">
        <v>2.9462716452876094</v>
      </c>
      <c r="U15" s="475"/>
      <c r="V15" s="147">
        <v>1.1073457872565307</v>
      </c>
      <c r="W15" s="475"/>
      <c r="X15" s="145">
        <v>4.5872469714375299</v>
      </c>
      <c r="Y15" s="44"/>
      <c r="Z15" s="475"/>
      <c r="AA15" s="475"/>
      <c r="AB15" s="145">
        <v>12.9870399244827</v>
      </c>
      <c r="AC15" s="145">
        <v>12.9870399244827</v>
      </c>
      <c r="AD15" s="475"/>
      <c r="AE15" s="475"/>
      <c r="AF15" s="289">
        <v>8.26377177348445</v>
      </c>
      <c r="AG15" s="289">
        <v>8.26377177348445</v>
      </c>
      <c r="AH15" s="475"/>
      <c r="AI15" s="475"/>
      <c r="AJ15" s="289">
        <v>3.35570040693975</v>
      </c>
      <c r="AK15" s="289">
        <v>3.35570040693975</v>
      </c>
      <c r="AL15" s="475"/>
      <c r="AM15" s="475"/>
      <c r="AN15" s="289">
        <v>4.5646370047441875</v>
      </c>
      <c r="AO15" s="289">
        <v>4.5646370047441875</v>
      </c>
      <c r="AP15" s="475"/>
      <c r="AQ15" s="145"/>
      <c r="AR15" s="475"/>
      <c r="AS15" s="145"/>
      <c r="AT15" s="475"/>
      <c r="AU15" s="145"/>
      <c r="AV15" s="475"/>
      <c r="AW15" s="145"/>
      <c r="AX15" s="475"/>
      <c r="AY15" s="145"/>
      <c r="AZ15" s="475"/>
      <c r="BA15" s="145"/>
      <c r="BB15" s="475"/>
      <c r="BC15" s="145"/>
      <c r="BD15" s="475"/>
      <c r="BE15" s="145"/>
      <c r="BF15" s="475"/>
    </row>
    <row r="16" spans="1:58" s="14" customFormat="1">
      <c r="B16" s="484" t="s">
        <v>81</v>
      </c>
      <c r="C16" s="485"/>
      <c r="D16" s="485"/>
      <c r="E16" s="485"/>
      <c r="F16" s="485"/>
      <c r="G16" s="51"/>
      <c r="H16" s="48"/>
      <c r="I16" s="48"/>
      <c r="J16" s="48"/>
      <c r="K16" s="48"/>
      <c r="L16" s="48"/>
      <c r="M16" s="49"/>
      <c r="N16" s="48"/>
      <c r="O16" s="48"/>
      <c r="P16" s="51"/>
      <c r="Q16" s="48"/>
      <c r="R16" s="48"/>
      <c r="S16" s="48"/>
      <c r="T16" s="50"/>
      <c r="U16" s="48"/>
      <c r="V16" s="48"/>
      <c r="W16" s="48"/>
      <c r="X16" s="48"/>
      <c r="Y16" s="51"/>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14" customFormat="1" ht="12.75" customHeight="1">
      <c r="B17" s="481" t="s">
        <v>405</v>
      </c>
      <c r="C17" s="482"/>
      <c r="D17" s="483"/>
      <c r="E17" s="11" t="s">
        <v>299</v>
      </c>
      <c r="F17" s="513"/>
      <c r="G17" s="44"/>
      <c r="H17" s="5">
        <f>IF(H14="","",H14*(1+H15/100))</f>
        <v>2.2001830000000003E-2</v>
      </c>
      <c r="I17" s="5" t="str">
        <f t="shared" ref="I17:O17" si="0">IF(I14="","",I14*(1+I15/100))</f>
        <v/>
      </c>
      <c r="J17" s="5">
        <f t="shared" si="0"/>
        <v>2.2168576000000002E-2</v>
      </c>
      <c r="K17" s="5" t="str">
        <f t="shared" si="0"/>
        <v/>
      </c>
      <c r="L17" s="5">
        <f t="shared" si="0"/>
        <v>2.3545322E-2</v>
      </c>
      <c r="M17" s="5" t="str">
        <f t="shared" si="0"/>
        <v/>
      </c>
      <c r="N17" s="5">
        <f>IF(N14="","",N14*(1+N15/100))</f>
        <v>2.3999288745076518E-2</v>
      </c>
      <c r="O17" s="5" t="str">
        <f t="shared" si="0"/>
        <v/>
      </c>
      <c r="P17" s="45"/>
      <c r="Q17" s="5" t="str">
        <f>IF(Q14="","",Q14*(1+Q15/100))</f>
        <v/>
      </c>
      <c r="R17" s="5">
        <f t="shared" ref="R17:AC17" si="1">IF(R14="","",R14*(1+R15/100))</f>
        <v>2.5358627637030583E-2</v>
      </c>
      <c r="S17" s="5" t="str">
        <f t="shared" si="1"/>
        <v/>
      </c>
      <c r="T17" s="5">
        <f t="shared" si="1"/>
        <v>2.7043985561217055E-2</v>
      </c>
      <c r="U17" s="5" t="str">
        <f>IF(U14="","",U14*(1+U15/100))</f>
        <v/>
      </c>
      <c r="V17" s="5">
        <f t="shared" si="1"/>
        <v>4.3404372473011356E-2</v>
      </c>
      <c r="W17" s="5" t="str">
        <f t="shared" si="1"/>
        <v/>
      </c>
      <c r="X17" s="5">
        <f>IF(X14="","",X14*(1+X15/100))</f>
        <v>4.2281486333143048E-2</v>
      </c>
      <c r="Y17" s="45"/>
      <c r="Z17" s="5" t="str">
        <f t="shared" ref="Z17" si="2">IF(Z14="","",Z14*(1+Z15/100))</f>
        <v/>
      </c>
      <c r="AA17" s="5" t="str">
        <f t="shared" si="1"/>
        <v/>
      </c>
      <c r="AB17" s="5">
        <f t="shared" ref="AB17" si="3">IF(AB14="","",AB14*(1+AB15/100))</f>
        <v>4.5951829137287105E-2</v>
      </c>
      <c r="AC17" s="5">
        <f t="shared" si="1"/>
        <v>4.5951829137287105E-2</v>
      </c>
      <c r="AD17" s="5" t="str">
        <f>IF(AD14="","",AD14*(1+AD15/100))</f>
        <v/>
      </c>
      <c r="AE17" s="5" t="str">
        <f t="shared" ref="AE17:BF17" si="4">IF(AE14="","",AE14*(1+AE15/100))</f>
        <v/>
      </c>
      <c r="AF17" s="5">
        <f t="shared" si="4"/>
        <v>4.5511924378137392E-2</v>
      </c>
      <c r="AG17" s="5">
        <f t="shared" si="4"/>
        <v>4.5511924378137392E-2</v>
      </c>
      <c r="AH17" s="5" t="str">
        <f t="shared" si="4"/>
        <v/>
      </c>
      <c r="AI17" s="5" t="str">
        <f t="shared" si="4"/>
        <v/>
      </c>
      <c r="AJ17" s="5">
        <f t="shared" si="4"/>
        <v>4.3559259936504759E-2</v>
      </c>
      <c r="AK17" s="5">
        <f>IF(AK14="","",AK14*(1+AK15/100))</f>
        <v>4.3559259936504759E-2</v>
      </c>
      <c r="AL17" s="5" t="str">
        <f t="shared" si="4"/>
        <v/>
      </c>
      <c r="AM17" s="5" t="str">
        <f t="shared" si="4"/>
        <v/>
      </c>
      <c r="AN17" s="5">
        <f t="shared" si="4"/>
        <v>4.2854770830024355E-2</v>
      </c>
      <c r="AO17" s="5">
        <f t="shared" si="4"/>
        <v>4.2854770830024355E-2</v>
      </c>
      <c r="AP17" s="5" t="str">
        <f t="shared" si="4"/>
        <v/>
      </c>
      <c r="AQ17" s="5" t="str">
        <f t="shared" si="4"/>
        <v/>
      </c>
      <c r="AR17" s="5" t="str">
        <f t="shared" si="4"/>
        <v/>
      </c>
      <c r="AS17" s="5" t="str">
        <f t="shared" si="4"/>
        <v/>
      </c>
      <c r="AT17" s="5" t="str">
        <f t="shared" si="4"/>
        <v/>
      </c>
      <c r="AU17" s="5" t="str">
        <f t="shared" si="4"/>
        <v/>
      </c>
      <c r="AV17" s="5" t="str">
        <f t="shared" si="4"/>
        <v/>
      </c>
      <c r="AW17" s="5" t="str">
        <f t="shared" si="4"/>
        <v/>
      </c>
      <c r="AX17" s="5" t="str">
        <f t="shared" si="4"/>
        <v/>
      </c>
      <c r="AY17" s="5" t="str">
        <f t="shared" si="4"/>
        <v/>
      </c>
      <c r="AZ17" s="5" t="str">
        <f t="shared" si="4"/>
        <v/>
      </c>
      <c r="BA17" s="5" t="str">
        <f t="shared" si="4"/>
        <v/>
      </c>
      <c r="BB17" s="5" t="str">
        <f t="shared" si="4"/>
        <v/>
      </c>
      <c r="BC17" s="5" t="str">
        <f>IF(BC14="","",BC14*(1+BC15/100))</f>
        <v/>
      </c>
      <c r="BD17" s="5" t="str">
        <f t="shared" si="4"/>
        <v/>
      </c>
      <c r="BE17" s="5" t="str">
        <f t="shared" si="4"/>
        <v/>
      </c>
      <c r="BF17" s="5" t="str">
        <f t="shared" si="4"/>
        <v/>
      </c>
    </row>
    <row r="18" spans="1:58" s="4" customFormat="1" ht="11.25">
      <c r="A18" s="55"/>
      <c r="B18" s="471" t="s">
        <v>406</v>
      </c>
      <c r="C18" s="472"/>
      <c r="D18" s="473"/>
      <c r="E18" s="11" t="s">
        <v>299</v>
      </c>
      <c r="F18" s="532"/>
      <c r="G18" s="44"/>
      <c r="H18" s="5">
        <f>IF(H13="",IF(H17="","-",H17*10),H13*10)</f>
        <v>0.22001830000000003</v>
      </c>
      <c r="I18" s="5">
        <f>IF(I13="",IF(I17="","-",I17*10),I13*10)</f>
        <v>0.21649000000000002</v>
      </c>
      <c r="J18" s="5">
        <f t="shared" ref="J18:O18" si="5">IF(J13="",IF(J17="","-",J17*10),J13*10)</f>
        <v>0.22168576000000001</v>
      </c>
      <c r="K18" s="5">
        <f t="shared" si="5"/>
        <v>0.23129</v>
      </c>
      <c r="L18" s="5">
        <f t="shared" si="5"/>
        <v>0.23545322000000002</v>
      </c>
      <c r="M18" s="5">
        <f t="shared" si="5"/>
        <v>0.23116</v>
      </c>
      <c r="N18" s="5">
        <f>IF(N13="",IF(N17="","-",N17*10),N13*10)</f>
        <v>0.23999288745076519</v>
      </c>
      <c r="O18" s="5">
        <f t="shared" si="5"/>
        <v>0.24526999999999999</v>
      </c>
      <c r="P18" s="44"/>
      <c r="Q18" s="5">
        <f t="shared" ref="Q18:AC18" si="6">IF(Q13="",IF(Q17="","-",Q17*10),Q13*10)</f>
        <v>0.24526999999999999</v>
      </c>
      <c r="R18" s="5">
        <f t="shared" si="6"/>
        <v>0.25358627637030584</v>
      </c>
      <c r="S18" s="5">
        <f t="shared" si="6"/>
        <v>0.26270000000000004</v>
      </c>
      <c r="T18" s="5">
        <f t="shared" si="6"/>
        <v>0.27043985561217054</v>
      </c>
      <c r="U18" s="5">
        <f>IF(U13="",IF(U17="","-",U17*10),U13*10)</f>
        <v>0.30446000000000001</v>
      </c>
      <c r="V18" s="5">
        <f t="shared" si="6"/>
        <v>0.43404372473011354</v>
      </c>
      <c r="W18" s="5">
        <f t="shared" si="6"/>
        <v>0.40426999999999996</v>
      </c>
      <c r="X18" s="5">
        <f t="shared" si="6"/>
        <v>0.42281486333143048</v>
      </c>
      <c r="Y18" s="44"/>
      <c r="Z18" s="5">
        <f t="shared" ref="Z18" si="7">IF(Z13="",IF(Z17="","-",Z17*10),Z13*10)</f>
        <v>0.40669999999999995</v>
      </c>
      <c r="AA18" s="5">
        <f t="shared" si="6"/>
        <v>0.40669999999999995</v>
      </c>
      <c r="AB18" s="5">
        <f t="shared" ref="AB18" si="8">IF(AB13="",IF(AB17="","-",AB17*10),AB13*10)</f>
        <v>0.45951829137287103</v>
      </c>
      <c r="AC18" s="5">
        <f t="shared" si="6"/>
        <v>0.45951829137287103</v>
      </c>
      <c r="AD18" s="5">
        <f>IF(AD13="",IF(AD17="","-",AD17*10),AD13*10)</f>
        <v>0.42037999999999998</v>
      </c>
      <c r="AE18" s="5">
        <f t="shared" ref="AE18:BF18" si="9">IF(AE13="",IF(AE17="","-",AE17*10),AE13*10)</f>
        <v>0.42037999999999998</v>
      </c>
      <c r="AF18" s="5">
        <f t="shared" si="9"/>
        <v>0.45511924378137392</v>
      </c>
      <c r="AG18" s="5">
        <f t="shared" si="9"/>
        <v>0.45511924378137392</v>
      </c>
      <c r="AH18" s="5">
        <f t="shared" si="9"/>
        <v>0.42144999999999999</v>
      </c>
      <c r="AI18" s="5">
        <f t="shared" si="9"/>
        <v>0.42144999999999999</v>
      </c>
      <c r="AJ18" s="5">
        <f t="shared" si="9"/>
        <v>0.43559259936504757</v>
      </c>
      <c r="AK18" s="5">
        <f>IF(AK13="",IF(AK17="","-",AK17*10),AK13*10)</f>
        <v>0.43559259936504757</v>
      </c>
      <c r="AL18" s="5">
        <f t="shared" si="9"/>
        <v>0.40983999999999998</v>
      </c>
      <c r="AM18" s="5">
        <f t="shared" si="9"/>
        <v>0.40983999999999998</v>
      </c>
      <c r="AN18" s="5">
        <f t="shared" si="9"/>
        <v>0.42854770830024358</v>
      </c>
      <c r="AO18" s="5">
        <f t="shared" si="9"/>
        <v>0.42854770830024358</v>
      </c>
      <c r="AP18" s="5" t="str">
        <f t="shared" si="9"/>
        <v>-</v>
      </c>
      <c r="AQ18" s="5" t="str">
        <f t="shared" si="9"/>
        <v>-</v>
      </c>
      <c r="AR18" s="5" t="str">
        <f t="shared" si="9"/>
        <v>-</v>
      </c>
      <c r="AS18" s="5" t="str">
        <f t="shared" si="9"/>
        <v>-</v>
      </c>
      <c r="AT18" s="5" t="str">
        <f t="shared" si="9"/>
        <v>-</v>
      </c>
      <c r="AU18" s="5" t="str">
        <f t="shared" si="9"/>
        <v>-</v>
      </c>
      <c r="AV18" s="5" t="str">
        <f t="shared" si="9"/>
        <v>-</v>
      </c>
      <c r="AW18" s="5" t="str">
        <f t="shared" si="9"/>
        <v>-</v>
      </c>
      <c r="AX18" s="5" t="str">
        <f t="shared" si="9"/>
        <v>-</v>
      </c>
      <c r="AY18" s="5" t="str">
        <f t="shared" si="9"/>
        <v>-</v>
      </c>
      <c r="AZ18" s="5" t="str">
        <f t="shared" si="9"/>
        <v>-</v>
      </c>
      <c r="BA18" s="5" t="str">
        <f t="shared" si="9"/>
        <v>-</v>
      </c>
      <c r="BB18" s="5" t="str">
        <f t="shared" si="9"/>
        <v>-</v>
      </c>
      <c r="BC18" s="5" t="str">
        <f>IF(BC13="",IF(BC17="","-",BC17*10),BC13*10)</f>
        <v>-</v>
      </c>
      <c r="BD18" s="5" t="str">
        <f t="shared" si="9"/>
        <v>-</v>
      </c>
      <c r="BE18" s="5" t="str">
        <f t="shared" si="9"/>
        <v>-</v>
      </c>
      <c r="BF18" s="5" t="str">
        <f t="shared" si="9"/>
        <v>-</v>
      </c>
    </row>
    <row r="19" spans="1:58" s="14" customFormat="1">
      <c r="B19" s="56"/>
      <c r="C19" s="56"/>
      <c r="D19" s="56"/>
      <c r="G19" s="57"/>
      <c r="P19" s="57"/>
      <c r="Y19" s="57"/>
      <c r="Z19" s="57"/>
      <c r="AK19" s="370"/>
    </row>
    <row r="20" spans="1:58" s="14" customFormat="1">
      <c r="D20" s="56"/>
      <c r="G20" s="57"/>
      <c r="P20" s="58"/>
      <c r="Y20" s="58"/>
      <c r="Z20" s="58"/>
      <c r="AP20" s="370"/>
    </row>
    <row r="21" spans="1:58" hidden="1">
      <c r="B21" s="6"/>
      <c r="C21" s="6"/>
      <c r="G21" s="28"/>
      <c r="P21" s="37"/>
      <c r="Y21" s="37"/>
      <c r="Z21" s="37"/>
    </row>
    <row r="22" spans="1:58" hidden="1">
      <c r="G22" s="28"/>
      <c r="P22" s="37"/>
      <c r="Y22" s="37"/>
      <c r="Z22" s="37"/>
    </row>
    <row r="23" spans="1:58" hidden="1">
      <c r="D23"/>
      <c r="P23" s="37"/>
      <c r="Y23" s="37"/>
      <c r="Z23" s="37"/>
    </row>
    <row r="24" spans="1:58" hidden="1">
      <c r="B24" s="22"/>
      <c r="C24" s="22"/>
      <c r="D24" s="23"/>
      <c r="E24" s="23"/>
      <c r="F24" s="23"/>
      <c r="H24" s="23"/>
    </row>
    <row r="25" spans="1:58" hidden="1">
      <c r="D25" s="41"/>
      <c r="E25" s="41"/>
      <c r="F25" s="41"/>
      <c r="H25" s="41"/>
    </row>
    <row r="26" spans="1:58" hidden="1">
      <c r="D26" s="42"/>
      <c r="E26" s="42"/>
      <c r="F26" s="42"/>
      <c r="H26" s="41"/>
    </row>
    <row r="27" spans="1:58" hidden="1">
      <c r="D27" s="43"/>
      <c r="E27" s="43"/>
      <c r="F27" s="43"/>
      <c r="H27" s="43"/>
    </row>
  </sheetData>
  <mergeCells count="39">
    <mergeCell ref="B17:D17"/>
    <mergeCell ref="F13:F15"/>
    <mergeCell ref="F17:F18"/>
    <mergeCell ref="B12:F12"/>
    <mergeCell ref="B16:F16"/>
    <mergeCell ref="B18:D18"/>
    <mergeCell ref="C14:C15"/>
    <mergeCell ref="E6:E11"/>
    <mergeCell ref="D6:D11"/>
    <mergeCell ref="C6:C11"/>
    <mergeCell ref="B6:B11"/>
    <mergeCell ref="F6:F7"/>
    <mergeCell ref="AD14:AD15"/>
    <mergeCell ref="H6:O6"/>
    <mergeCell ref="H7:O7"/>
    <mergeCell ref="Q14:Q15"/>
    <mergeCell ref="S14:S15"/>
    <mergeCell ref="U14:U15"/>
    <mergeCell ref="W14:W15"/>
    <mergeCell ref="AA14:AA15"/>
    <mergeCell ref="M14:M15"/>
    <mergeCell ref="K14:K15"/>
    <mergeCell ref="I14:I15"/>
    <mergeCell ref="O14:O15"/>
    <mergeCell ref="Z14:Z15"/>
    <mergeCell ref="AE14:AE15"/>
    <mergeCell ref="AZ14:AZ15"/>
    <mergeCell ref="BB14:BB15"/>
    <mergeCell ref="BD14:BD15"/>
    <mergeCell ref="BF14:BF15"/>
    <mergeCell ref="AP14:AP15"/>
    <mergeCell ref="AR14:AR15"/>
    <mergeCell ref="AT14:AT15"/>
    <mergeCell ref="AV14:AV15"/>
    <mergeCell ref="AX14:AX15"/>
    <mergeCell ref="AH14:AH15"/>
    <mergeCell ref="AL14:AL15"/>
    <mergeCell ref="AI14:AI15"/>
    <mergeCell ref="AM14:AM15"/>
  </mergeCells>
  <hyperlinks>
    <hyperlink ref="D13" r:id="rId1" xr:uid="{54D73F3D-A218-45FE-8FDD-78B49DC37236}"/>
    <hyperlink ref="D14" r:id="rId2" xr:uid="{B20676D6-91E6-4C65-8CEA-B42037DF7EFB}"/>
    <hyperlink ref="D15" r:id="rId3" xr:uid="{57C92F13-DDC7-4223-AAE3-21115FB67E94}"/>
  </hyperlinks>
  <pageMargins left="0.70866141732283472" right="0.70866141732283472" top="0.74803149606299213" bottom="0.74803149606299213" header="0.31496062992125984" footer="0.31496062992125984"/>
  <pageSetup orientation="landscape" r:id="rId4"/>
  <headerFooter>
    <oddFooter>&amp;C_x000D_&amp;1#&amp;"Calibri"&amp;10&amp;K000000 OFFICIAL-InternalOnly</oddFooter>
  </headerFooter>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autoPageBreaks="0"/>
  </sheetPr>
  <dimension ref="A1:BH80"/>
  <sheetViews>
    <sheetView zoomScaleNormal="100" workbookViewId="0"/>
  </sheetViews>
  <sheetFormatPr defaultColWidth="0" defaultRowHeight="12.4" zeroHeight="1"/>
  <cols>
    <col min="1" max="1" width="9" customWidth="1"/>
    <col min="2" max="2" width="12.625" customWidth="1"/>
    <col min="3" max="3" width="9" customWidth="1"/>
    <col min="4" max="4" width="19.75" customWidth="1"/>
    <col min="5" max="5" width="25" customWidth="1"/>
    <col min="6" max="6" width="2.5" customWidth="1"/>
    <col min="7" max="14" width="15.625" customWidth="1"/>
    <col min="15" max="15" width="2.5" customWidth="1"/>
    <col min="16" max="23" width="15.625" customWidth="1"/>
    <col min="24" max="24" width="2.5" customWidth="1"/>
    <col min="25" max="25" width="17" customWidth="1"/>
    <col min="26" max="57" width="15.625" customWidth="1"/>
    <col min="58" max="60" width="0" hidden="1" customWidth="1"/>
    <col min="61" max="16384" width="9.25" hidden="1"/>
  </cols>
  <sheetData>
    <row r="1" spans="1:60" s="2" customFormat="1" ht="12.75" customHeight="1"/>
    <row r="2" spans="1:60" s="2" customFormat="1" ht="18.75" customHeight="1">
      <c r="B2" s="40" t="s">
        <v>407</v>
      </c>
      <c r="C2" s="40"/>
      <c r="D2" s="40"/>
      <c r="E2" s="40"/>
      <c r="F2" s="40"/>
    </row>
    <row r="3" spans="1:60" s="2" customFormat="1" ht="28.5" customHeight="1">
      <c r="B3" s="420" t="s">
        <v>408</v>
      </c>
      <c r="C3" s="420"/>
      <c r="D3" s="420"/>
      <c r="E3" s="420"/>
      <c r="F3" s="420"/>
      <c r="G3" s="420"/>
      <c r="H3" s="420"/>
      <c r="I3" s="39"/>
      <c r="J3" s="39"/>
      <c r="K3" s="39"/>
      <c r="L3" s="39"/>
      <c r="M3" s="39"/>
      <c r="N3" s="39"/>
      <c r="O3" s="39"/>
      <c r="P3" s="39"/>
      <c r="Q3" s="39"/>
      <c r="X3" s="39"/>
      <c r="Y3" s="39"/>
    </row>
    <row r="4" spans="1:60" s="2" customFormat="1" ht="12.75" customHeight="1"/>
    <row r="5" spans="1:60" s="14" customFormat="1">
      <c r="G5" s="55"/>
      <c r="P5" s="55"/>
    </row>
    <row r="6" spans="1:60">
      <c r="A6" s="88"/>
      <c r="B6" s="89" t="s">
        <v>409</v>
      </c>
      <c r="C6" s="88"/>
      <c r="D6" s="88"/>
      <c r="E6" s="88"/>
      <c r="F6" s="88"/>
      <c r="G6" s="88"/>
      <c r="H6" s="88"/>
      <c r="I6" s="88"/>
      <c r="J6" s="88"/>
      <c r="K6" s="88"/>
      <c r="L6" s="88"/>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5"/>
      <c r="AY6" s="535"/>
      <c r="AZ6" s="535"/>
      <c r="BA6" s="535"/>
      <c r="BB6" s="535"/>
      <c r="BC6" s="535"/>
      <c r="BD6" s="535"/>
      <c r="BE6" s="535"/>
      <c r="BF6" s="535"/>
      <c r="BG6" s="535"/>
      <c r="BH6" s="535"/>
    </row>
    <row r="7" spans="1:60" s="14" customFormat="1"/>
    <row r="8" spans="1:60">
      <c r="A8" s="14"/>
      <c r="B8" s="543" t="s">
        <v>410</v>
      </c>
      <c r="C8" s="539" t="s">
        <v>411</v>
      </c>
      <c r="D8" s="538" t="s">
        <v>121</v>
      </c>
      <c r="E8" s="540"/>
      <c r="F8" s="28"/>
      <c r="G8" s="438" t="s">
        <v>123</v>
      </c>
      <c r="H8" s="439"/>
      <c r="I8" s="439"/>
      <c r="J8" s="439"/>
      <c r="K8" s="439"/>
      <c r="L8" s="439"/>
      <c r="M8" s="439"/>
      <c r="N8" s="440"/>
      <c r="O8" s="134"/>
      <c r="P8" s="224" t="s">
        <v>124</v>
      </c>
      <c r="Q8" s="225"/>
      <c r="R8" s="225"/>
      <c r="S8" s="225"/>
      <c r="T8" s="225"/>
      <c r="U8" s="225"/>
      <c r="V8" s="225"/>
      <c r="W8" s="225"/>
      <c r="X8" s="28"/>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6"/>
    </row>
    <row r="9" spans="1:60" ht="12.75" customHeight="1">
      <c r="A9" s="14"/>
      <c r="B9" s="543"/>
      <c r="C9" s="539"/>
      <c r="D9" s="538"/>
      <c r="E9" s="541"/>
      <c r="F9" s="28"/>
      <c r="G9" s="408" t="s">
        <v>125</v>
      </c>
      <c r="H9" s="409"/>
      <c r="I9" s="409"/>
      <c r="J9" s="409"/>
      <c r="K9" s="409"/>
      <c r="L9" s="409"/>
      <c r="M9" s="409"/>
      <c r="N9" s="410"/>
      <c r="O9" s="134"/>
      <c r="P9" s="227" t="s">
        <v>126</v>
      </c>
      <c r="Q9" s="228"/>
      <c r="R9" s="228"/>
      <c r="S9" s="228"/>
      <c r="T9" s="228"/>
      <c r="U9" s="228"/>
      <c r="V9" s="228"/>
      <c r="W9" s="228"/>
      <c r="X9" s="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9"/>
    </row>
    <row r="10" spans="1:60" ht="25.5" customHeight="1">
      <c r="A10" s="14"/>
      <c r="B10" s="543"/>
      <c r="C10" s="539"/>
      <c r="D10" s="538"/>
      <c r="E10" s="95" t="s">
        <v>127</v>
      </c>
      <c r="F10" s="28"/>
      <c r="G10" s="33" t="s">
        <v>128</v>
      </c>
      <c r="H10" s="33" t="s">
        <v>129</v>
      </c>
      <c r="I10" s="33" t="s">
        <v>130</v>
      </c>
      <c r="J10" s="33" t="s">
        <v>131</v>
      </c>
      <c r="K10" s="33" t="s">
        <v>132</v>
      </c>
      <c r="L10" s="34" t="s">
        <v>133</v>
      </c>
      <c r="M10" s="33" t="s">
        <v>134</v>
      </c>
      <c r="N10" s="33" t="s">
        <v>135</v>
      </c>
      <c r="O10" s="28"/>
      <c r="P10" s="29" t="s">
        <v>136</v>
      </c>
      <c r="Q10" s="29" t="s">
        <v>137</v>
      </c>
      <c r="R10" s="29" t="s">
        <v>138</v>
      </c>
      <c r="S10" s="35" t="s">
        <v>139</v>
      </c>
      <c r="T10" s="29" t="s">
        <v>140</v>
      </c>
      <c r="U10" s="29" t="s">
        <v>141</v>
      </c>
      <c r="V10" s="29" t="s">
        <v>142</v>
      </c>
      <c r="W10" s="29" t="s">
        <v>143</v>
      </c>
      <c r="X10" s="28"/>
      <c r="Y10" s="29" t="s">
        <v>144</v>
      </c>
      <c r="Z10" s="29" t="s">
        <v>144</v>
      </c>
      <c r="AA10" s="29" t="s">
        <v>145</v>
      </c>
      <c r="AB10" s="29" t="s">
        <v>145</v>
      </c>
      <c r="AC10" s="258" t="s">
        <v>146</v>
      </c>
      <c r="AD10" s="258" t="s">
        <v>146</v>
      </c>
      <c r="AE10" s="259" t="s">
        <v>147</v>
      </c>
      <c r="AF10" s="257" t="s">
        <v>147</v>
      </c>
      <c r="AG10" s="257" t="s">
        <v>148</v>
      </c>
      <c r="AH10" s="257" t="s">
        <v>148</v>
      </c>
      <c r="AI10" s="257" t="s">
        <v>149</v>
      </c>
      <c r="AJ10" s="257" t="s">
        <v>149</v>
      </c>
      <c r="AK10" s="257" t="s">
        <v>150</v>
      </c>
      <c r="AL10" s="257" t="s">
        <v>150</v>
      </c>
      <c r="AM10" s="257" t="s">
        <v>151</v>
      </c>
      <c r="AN10" s="257" t="s">
        <v>151</v>
      </c>
      <c r="AO10" s="257" t="s">
        <v>152</v>
      </c>
      <c r="AP10" s="257" t="s">
        <v>152</v>
      </c>
      <c r="AQ10" s="257" t="s">
        <v>153</v>
      </c>
      <c r="AR10" s="257" t="s">
        <v>153</v>
      </c>
      <c r="AS10" s="257" t="s">
        <v>154</v>
      </c>
      <c r="AT10" s="257" t="s">
        <v>154</v>
      </c>
      <c r="AU10" s="257" t="s">
        <v>155</v>
      </c>
      <c r="AV10" s="257" t="s">
        <v>155</v>
      </c>
      <c r="AW10" s="257" t="s">
        <v>156</v>
      </c>
      <c r="AX10" s="257" t="s">
        <v>156</v>
      </c>
      <c r="AY10" s="257" t="s">
        <v>157</v>
      </c>
      <c r="AZ10" s="257" t="s">
        <v>157</v>
      </c>
      <c r="BA10" s="257" t="s">
        <v>158</v>
      </c>
      <c r="BB10" s="257" t="s">
        <v>158</v>
      </c>
      <c r="BC10" s="257" t="s">
        <v>159</v>
      </c>
      <c r="BD10" s="257" t="s">
        <v>159</v>
      </c>
      <c r="BE10" s="257" t="s">
        <v>160</v>
      </c>
    </row>
    <row r="11" spans="1:60" ht="25.5" customHeight="1">
      <c r="A11" s="14"/>
      <c r="B11" s="543"/>
      <c r="C11" s="539"/>
      <c r="D11" s="538"/>
      <c r="E11" s="95" t="s">
        <v>127</v>
      </c>
      <c r="F11" s="82"/>
      <c r="G11" s="33" t="s">
        <v>128</v>
      </c>
      <c r="H11" s="33" t="s">
        <v>129</v>
      </c>
      <c r="I11" s="33" t="s">
        <v>130</v>
      </c>
      <c r="J11" s="33" t="s">
        <v>131</v>
      </c>
      <c r="K11" s="33" t="s">
        <v>132</v>
      </c>
      <c r="L11" s="34" t="s">
        <v>133</v>
      </c>
      <c r="M11" s="33" t="s">
        <v>134</v>
      </c>
      <c r="N11" s="33" t="s">
        <v>135</v>
      </c>
      <c r="O11" s="82"/>
      <c r="P11" s="29" t="s">
        <v>136</v>
      </c>
      <c r="Q11" s="29" t="s">
        <v>137</v>
      </c>
      <c r="R11" s="29" t="s">
        <v>138</v>
      </c>
      <c r="S11" s="35" t="s">
        <v>139</v>
      </c>
      <c r="T11" s="29" t="s">
        <v>140</v>
      </c>
      <c r="U11" s="29" t="s">
        <v>141</v>
      </c>
      <c r="V11" s="29" t="s">
        <v>142</v>
      </c>
      <c r="W11" s="29" t="s">
        <v>143</v>
      </c>
      <c r="X11" s="82"/>
      <c r="Y11" s="29" t="s">
        <v>144</v>
      </c>
      <c r="Z11" s="29" t="s">
        <v>161</v>
      </c>
      <c r="AA11" s="29" t="s">
        <v>145</v>
      </c>
      <c r="AB11" s="29" t="s">
        <v>162</v>
      </c>
      <c r="AC11" s="29" t="s">
        <v>163</v>
      </c>
      <c r="AD11" s="29" t="s">
        <v>164</v>
      </c>
      <c r="AE11" s="29" t="s">
        <v>165</v>
      </c>
      <c r="AF11" s="29" t="s">
        <v>166</v>
      </c>
      <c r="AG11" s="29" t="s">
        <v>167</v>
      </c>
      <c r="AH11" s="29" t="s">
        <v>168</v>
      </c>
      <c r="AI11" s="29" t="s">
        <v>169</v>
      </c>
      <c r="AJ11" s="29" t="s">
        <v>170</v>
      </c>
      <c r="AK11" s="29" t="s">
        <v>171</v>
      </c>
      <c r="AL11" s="29" t="s">
        <v>172</v>
      </c>
      <c r="AM11" s="29" t="s">
        <v>173</v>
      </c>
      <c r="AN11" s="29" t="s">
        <v>174</v>
      </c>
      <c r="AO11" s="29" t="s">
        <v>175</v>
      </c>
      <c r="AP11" s="29" t="s">
        <v>176</v>
      </c>
      <c r="AQ11" s="29" t="s">
        <v>177</v>
      </c>
      <c r="AR11" s="29" t="s">
        <v>178</v>
      </c>
      <c r="AS11" s="29" t="s">
        <v>179</v>
      </c>
      <c r="AT11" s="29" t="s">
        <v>180</v>
      </c>
      <c r="AU11" s="29" t="s">
        <v>181</v>
      </c>
      <c r="AV11" s="29" t="s">
        <v>182</v>
      </c>
      <c r="AW11" s="29" t="s">
        <v>183</v>
      </c>
      <c r="AX11" s="29" t="s">
        <v>184</v>
      </c>
      <c r="AY11" s="29" t="s">
        <v>185</v>
      </c>
      <c r="AZ11" s="29" t="s">
        <v>186</v>
      </c>
      <c r="BA11" s="29" t="s">
        <v>187</v>
      </c>
      <c r="BB11" s="29" t="s">
        <v>188</v>
      </c>
      <c r="BC11" s="29" t="s">
        <v>189</v>
      </c>
      <c r="BD11" s="29" t="s">
        <v>190</v>
      </c>
      <c r="BE11" s="29" t="s">
        <v>191</v>
      </c>
    </row>
    <row r="12" spans="1:60" ht="15" customHeight="1">
      <c r="A12" s="14"/>
      <c r="B12" s="543"/>
      <c r="C12" s="539"/>
      <c r="D12" s="538"/>
      <c r="E12" s="95" t="s">
        <v>192</v>
      </c>
      <c r="F12" s="28"/>
      <c r="G12" s="31" t="s">
        <v>193</v>
      </c>
      <c r="H12" s="31" t="s">
        <v>194</v>
      </c>
      <c r="I12" s="31" t="s">
        <v>195</v>
      </c>
      <c r="J12" s="31" t="s">
        <v>196</v>
      </c>
      <c r="K12" s="31" t="s">
        <v>197</v>
      </c>
      <c r="L12" s="32" t="s">
        <v>198</v>
      </c>
      <c r="M12" s="31" t="s">
        <v>199</v>
      </c>
      <c r="N12" s="31" t="s">
        <v>200</v>
      </c>
      <c r="O12" s="28"/>
      <c r="P12" s="31" t="s">
        <v>201</v>
      </c>
      <c r="Q12" s="31" t="s">
        <v>202</v>
      </c>
      <c r="R12" s="31" t="s">
        <v>203</v>
      </c>
      <c r="S12" s="36" t="s">
        <v>204</v>
      </c>
      <c r="T12" s="31" t="s">
        <v>205</v>
      </c>
      <c r="U12" s="31" t="s">
        <v>206</v>
      </c>
      <c r="V12" s="31" t="s">
        <v>207</v>
      </c>
      <c r="W12" s="31" t="s">
        <v>208</v>
      </c>
      <c r="X12" s="28"/>
      <c r="Y12" s="31" t="s">
        <v>209</v>
      </c>
      <c r="Z12" s="31" t="s">
        <v>210</v>
      </c>
      <c r="AA12" s="31" t="s">
        <v>211</v>
      </c>
      <c r="AB12" s="31" t="s">
        <v>212</v>
      </c>
      <c r="AC12" s="31" t="s">
        <v>213</v>
      </c>
      <c r="AD12" s="31" t="s">
        <v>214</v>
      </c>
      <c r="AE12" s="31" t="s">
        <v>215</v>
      </c>
      <c r="AF12" s="31" t="s">
        <v>216</v>
      </c>
      <c r="AG12" s="31" t="s">
        <v>217</v>
      </c>
      <c r="AH12" s="31" t="s">
        <v>218</v>
      </c>
      <c r="AI12" s="31" t="s">
        <v>219</v>
      </c>
      <c r="AJ12" s="31" t="s">
        <v>220</v>
      </c>
      <c r="AK12" s="31" t="s">
        <v>221</v>
      </c>
      <c r="AL12" s="31" t="s">
        <v>222</v>
      </c>
      <c r="AM12" s="31" t="s">
        <v>223</v>
      </c>
      <c r="AN12" s="31" t="s">
        <v>224</v>
      </c>
      <c r="AO12" s="31" t="s">
        <v>225</v>
      </c>
      <c r="AP12" s="31" t="s">
        <v>226</v>
      </c>
      <c r="AQ12" s="31" t="s">
        <v>227</v>
      </c>
      <c r="AR12" s="31" t="s">
        <v>228</v>
      </c>
      <c r="AS12" s="31" t="s">
        <v>229</v>
      </c>
      <c r="AT12" s="31" t="s">
        <v>230</v>
      </c>
      <c r="AU12" s="31" t="s">
        <v>231</v>
      </c>
      <c r="AV12" s="31" t="s">
        <v>232</v>
      </c>
      <c r="AW12" s="31" t="s">
        <v>233</v>
      </c>
      <c r="AX12" s="31" t="s">
        <v>234</v>
      </c>
      <c r="AY12" s="31" t="s">
        <v>235</v>
      </c>
      <c r="AZ12" s="31" t="s">
        <v>236</v>
      </c>
      <c r="BA12" s="31" t="s">
        <v>237</v>
      </c>
      <c r="BB12" s="31" t="s">
        <v>238</v>
      </c>
      <c r="BC12" s="31" t="s">
        <v>239</v>
      </c>
      <c r="BD12" s="31" t="s">
        <v>240</v>
      </c>
      <c r="BE12" s="31" t="s">
        <v>241</v>
      </c>
    </row>
    <row r="13" spans="1:60" ht="15" customHeight="1">
      <c r="A13" s="14"/>
      <c r="B13" s="543"/>
      <c r="C13" s="539"/>
      <c r="D13" s="538"/>
      <c r="E13" s="96" t="s">
        <v>397</v>
      </c>
      <c r="F13" s="28"/>
      <c r="G13" s="29" t="s">
        <v>243</v>
      </c>
      <c r="H13" s="29" t="s">
        <v>243</v>
      </c>
      <c r="I13" s="29" t="s">
        <v>244</v>
      </c>
      <c r="J13" s="29" t="s">
        <v>244</v>
      </c>
      <c r="K13" s="29" t="s">
        <v>245</v>
      </c>
      <c r="L13" s="30" t="s">
        <v>245</v>
      </c>
      <c r="M13" s="29" t="s">
        <v>246</v>
      </c>
      <c r="N13" s="29" t="s">
        <v>246</v>
      </c>
      <c r="O13" s="28"/>
      <c r="P13" s="29" t="s">
        <v>247</v>
      </c>
      <c r="Q13" s="29" t="s">
        <v>248</v>
      </c>
      <c r="R13" s="29" t="s">
        <v>248</v>
      </c>
      <c r="S13" s="35" t="s">
        <v>249</v>
      </c>
      <c r="T13" s="29" t="s">
        <v>249</v>
      </c>
      <c r="U13" s="29" t="s">
        <v>250</v>
      </c>
      <c r="V13" s="29" t="s">
        <v>250</v>
      </c>
      <c r="W13" s="29" t="s">
        <v>251</v>
      </c>
      <c r="X13" s="28"/>
      <c r="Y13" s="29" t="s">
        <v>251</v>
      </c>
      <c r="Z13" s="29" t="s">
        <v>251</v>
      </c>
      <c r="AA13" s="29" t="s">
        <v>252</v>
      </c>
      <c r="AB13" s="29" t="s">
        <v>252</v>
      </c>
      <c r="AC13" s="29" t="s">
        <v>252</v>
      </c>
      <c r="AD13" s="29" t="s">
        <v>252</v>
      </c>
      <c r="AE13" s="176" t="s">
        <v>253</v>
      </c>
      <c r="AF13" s="176" t="s">
        <v>253</v>
      </c>
      <c r="AG13" s="176" t="s">
        <v>253</v>
      </c>
      <c r="AH13" s="176" t="s">
        <v>253</v>
      </c>
      <c r="AI13" s="176" t="s">
        <v>254</v>
      </c>
      <c r="AJ13" s="176" t="s">
        <v>254</v>
      </c>
      <c r="AK13" s="176" t="s">
        <v>254</v>
      </c>
      <c r="AL13" s="176" t="s">
        <v>254</v>
      </c>
      <c r="AM13" s="176" t="s">
        <v>255</v>
      </c>
      <c r="AN13" s="176" t="s">
        <v>255</v>
      </c>
      <c r="AO13" s="176" t="s">
        <v>255</v>
      </c>
      <c r="AP13" s="176" t="s">
        <v>255</v>
      </c>
      <c r="AQ13" s="176" t="s">
        <v>256</v>
      </c>
      <c r="AR13" s="176" t="s">
        <v>256</v>
      </c>
      <c r="AS13" s="176" t="s">
        <v>256</v>
      </c>
      <c r="AT13" s="176" t="s">
        <v>256</v>
      </c>
      <c r="AU13" s="176" t="s">
        <v>257</v>
      </c>
      <c r="AV13" s="176" t="s">
        <v>257</v>
      </c>
      <c r="AW13" s="176" t="s">
        <v>257</v>
      </c>
      <c r="AX13" s="176" t="s">
        <v>257</v>
      </c>
      <c r="AY13" s="176" t="s">
        <v>258</v>
      </c>
      <c r="AZ13" s="176" t="s">
        <v>258</v>
      </c>
      <c r="BA13" s="176" t="s">
        <v>258</v>
      </c>
      <c r="BB13" s="176" t="s">
        <v>258</v>
      </c>
      <c r="BC13" s="176" t="s">
        <v>259</v>
      </c>
      <c r="BD13" s="176" t="s">
        <v>259</v>
      </c>
      <c r="BE13" s="176" t="s">
        <v>259</v>
      </c>
    </row>
    <row r="14" spans="1:60" ht="12.75" customHeight="1">
      <c r="A14" s="14"/>
      <c r="B14" s="423" t="s">
        <v>412</v>
      </c>
      <c r="C14" s="93">
        <v>1</v>
      </c>
      <c r="D14" s="94" t="s">
        <v>260</v>
      </c>
      <c r="E14" s="542"/>
      <c r="F14" s="28"/>
      <c r="G14" s="133">
        <v>1.0949858793281448</v>
      </c>
      <c r="H14" s="133">
        <v>1.0949858793281448</v>
      </c>
      <c r="I14" s="133">
        <v>1.0949858793281448</v>
      </c>
      <c r="J14" s="133">
        <v>1.0949858793281448</v>
      </c>
      <c r="K14" s="133">
        <v>1.0949858793281448</v>
      </c>
      <c r="L14" s="133">
        <v>1.0949858793281448</v>
      </c>
      <c r="M14" s="133">
        <v>1.0834385940745799</v>
      </c>
      <c r="N14" s="133">
        <v>1.0834385940745799</v>
      </c>
      <c r="O14" s="28"/>
      <c r="P14" s="133">
        <v>1.0834385940745799</v>
      </c>
      <c r="Q14" s="133">
        <v>1.0890285431507547</v>
      </c>
      <c r="R14" s="133">
        <v>1.089038749889933</v>
      </c>
      <c r="S14" s="133">
        <v>1.0874483229921645</v>
      </c>
      <c r="T14" s="133">
        <v>1.0875029312038718</v>
      </c>
      <c r="U14" s="133">
        <v>1.08585979877342</v>
      </c>
      <c r="V14" s="133">
        <v>1.085848917745023</v>
      </c>
      <c r="W14" s="211">
        <v>1.0898115402143711</v>
      </c>
      <c r="X14" s="28"/>
      <c r="Y14" s="211">
        <v>1.0897993159170496</v>
      </c>
      <c r="Z14" s="211">
        <v>1.0897993159170496</v>
      </c>
      <c r="AA14" s="211">
        <v>1.0953226418779949</v>
      </c>
      <c r="AB14" s="211">
        <v>1.0953226418779949</v>
      </c>
      <c r="AC14" s="288">
        <v>1.0951651983444066</v>
      </c>
      <c r="AD14" s="288">
        <v>1.0951651983444066</v>
      </c>
      <c r="AE14" s="288">
        <v>1.0986825083022833</v>
      </c>
      <c r="AF14" s="288">
        <v>1.0986825083022833</v>
      </c>
      <c r="AG14" s="288">
        <v>1.0984618224528644</v>
      </c>
      <c r="AH14" s="288">
        <v>1.0984618224528644</v>
      </c>
      <c r="AI14" s="288">
        <v>1.1041295409025911</v>
      </c>
      <c r="AJ14" s="288">
        <v>1.1041295409025911</v>
      </c>
      <c r="AK14" s="288">
        <v>1.1042034750293135</v>
      </c>
      <c r="AL14" s="309">
        <v>1.1229136844573369</v>
      </c>
      <c r="AM14" s="309">
        <v>1.1250235321491817</v>
      </c>
      <c r="AN14" s="309">
        <v>1.1250235321491817</v>
      </c>
      <c r="AO14" s="86"/>
      <c r="AP14" s="86"/>
      <c r="AQ14" s="86"/>
      <c r="AR14" s="86"/>
      <c r="AS14" s="86"/>
      <c r="AT14" s="86"/>
      <c r="AU14" s="86"/>
      <c r="AV14" s="86"/>
      <c r="AW14" s="86"/>
      <c r="AX14" s="86"/>
      <c r="AY14" s="86"/>
      <c r="AZ14" s="86"/>
      <c r="BA14" s="86"/>
      <c r="BB14" s="86"/>
      <c r="BC14" s="86"/>
      <c r="BD14" s="86"/>
      <c r="BE14" s="86"/>
    </row>
    <row r="15" spans="1:60">
      <c r="A15" s="14"/>
      <c r="B15" s="423"/>
      <c r="C15" s="93">
        <v>2</v>
      </c>
      <c r="D15" s="94" t="s">
        <v>262</v>
      </c>
      <c r="E15" s="542"/>
      <c r="F15" s="28"/>
      <c r="G15" s="133">
        <v>1.0708036775576268</v>
      </c>
      <c r="H15" s="133">
        <v>1.0708036775576268</v>
      </c>
      <c r="I15" s="133">
        <v>1.0708036775576268</v>
      </c>
      <c r="J15" s="133">
        <v>1.0708036775576268</v>
      </c>
      <c r="K15" s="133">
        <v>1.0708036775576268</v>
      </c>
      <c r="L15" s="133">
        <v>1.0708036775576268</v>
      </c>
      <c r="M15" s="133">
        <v>1.0708036775576268</v>
      </c>
      <c r="N15" s="133">
        <v>1.0708036775576268</v>
      </c>
      <c r="O15" s="28"/>
      <c r="P15" s="133">
        <v>1.0708036775576268</v>
      </c>
      <c r="Q15" s="133">
        <v>1.0679783265695075</v>
      </c>
      <c r="R15" s="133">
        <v>1.0679827167619282</v>
      </c>
      <c r="S15" s="133">
        <v>1.0679827167619282</v>
      </c>
      <c r="T15" s="133">
        <v>1.0679932251333426</v>
      </c>
      <c r="U15" s="133">
        <v>1.066763623447796</v>
      </c>
      <c r="V15" s="133">
        <v>1.066742956946414</v>
      </c>
      <c r="W15" s="211">
        <v>1.066742956946414</v>
      </c>
      <c r="X15" s="28"/>
      <c r="Y15" s="211">
        <v>1.0667507410333845</v>
      </c>
      <c r="Z15" s="211">
        <v>1.0667507410333845</v>
      </c>
      <c r="AA15" s="211">
        <v>1.078333671009992</v>
      </c>
      <c r="AB15" s="211">
        <v>1.078333671009992</v>
      </c>
      <c r="AC15" s="288">
        <v>1.0783009795088436</v>
      </c>
      <c r="AD15" s="288">
        <v>1.0783009795088436</v>
      </c>
      <c r="AE15" s="288">
        <v>1.0783009795088436</v>
      </c>
      <c r="AF15" s="288">
        <v>1.0783009795088436</v>
      </c>
      <c r="AG15" s="288">
        <v>1.0782670028364925</v>
      </c>
      <c r="AH15" s="288">
        <v>1.0782670028364925</v>
      </c>
      <c r="AI15" s="288">
        <v>1.0800935648716437</v>
      </c>
      <c r="AJ15" s="288">
        <v>1.0800935648716437</v>
      </c>
      <c r="AK15" s="288">
        <v>1.0801017985823886</v>
      </c>
      <c r="AL15" s="309">
        <v>1.098812008010412</v>
      </c>
      <c r="AM15" s="309">
        <v>1.098812008010412</v>
      </c>
      <c r="AN15" s="309">
        <v>1.098812008010412</v>
      </c>
      <c r="AO15" s="86"/>
      <c r="AP15" s="86"/>
      <c r="AQ15" s="86"/>
      <c r="AR15" s="86"/>
      <c r="AS15" s="86"/>
      <c r="AT15" s="86"/>
      <c r="AU15" s="86"/>
      <c r="AV15" s="86"/>
      <c r="AW15" s="86"/>
      <c r="AX15" s="86"/>
      <c r="AY15" s="86"/>
      <c r="AZ15" s="86"/>
      <c r="BA15" s="86"/>
      <c r="BB15" s="86"/>
      <c r="BC15" s="86"/>
      <c r="BD15" s="86"/>
      <c r="BE15" s="86"/>
    </row>
    <row r="16" spans="1:60">
      <c r="A16" s="14"/>
      <c r="B16" s="423"/>
      <c r="C16" s="93">
        <v>3</v>
      </c>
      <c r="D16" s="94" t="s">
        <v>263</v>
      </c>
      <c r="E16" s="542"/>
      <c r="F16" s="28"/>
      <c r="G16" s="133">
        <v>1.0817492877987211</v>
      </c>
      <c r="H16" s="133">
        <v>1.0817492877987211</v>
      </c>
      <c r="I16" s="133">
        <v>1.0817492877987211</v>
      </c>
      <c r="J16" s="133">
        <v>1.0817492877987211</v>
      </c>
      <c r="K16" s="133">
        <v>1.0817492877987211</v>
      </c>
      <c r="L16" s="133">
        <v>1.0817492877987211</v>
      </c>
      <c r="M16" s="133">
        <v>1.0832986726933644</v>
      </c>
      <c r="N16" s="133">
        <v>1.0832986726933644</v>
      </c>
      <c r="O16" s="28"/>
      <c r="P16" s="133">
        <v>1.0832986726933644</v>
      </c>
      <c r="Q16" s="133">
        <v>1.0826949605071026</v>
      </c>
      <c r="R16" s="133">
        <v>1.0827071120076854</v>
      </c>
      <c r="S16" s="133">
        <v>1.0809673614300677</v>
      </c>
      <c r="T16" s="133">
        <v>1.0810097968527648</v>
      </c>
      <c r="U16" s="133">
        <v>1.0808933110074093</v>
      </c>
      <c r="V16" s="133">
        <v>1.0808916214500004</v>
      </c>
      <c r="W16" s="211">
        <v>1.089365904855816</v>
      </c>
      <c r="X16" s="28"/>
      <c r="Y16" s="211">
        <v>1.0893587922042363</v>
      </c>
      <c r="Z16" s="211">
        <v>1.0893587922042363</v>
      </c>
      <c r="AA16" s="211">
        <v>1.0868009802875453</v>
      </c>
      <c r="AB16" s="211">
        <v>1.0868009802875453</v>
      </c>
      <c r="AC16" s="288">
        <v>1.0866480505233596</v>
      </c>
      <c r="AD16" s="288">
        <v>1.0866480505233596</v>
      </c>
      <c r="AE16" s="288">
        <v>1.0897700754157948</v>
      </c>
      <c r="AF16" s="288">
        <v>1.0897700754157948</v>
      </c>
      <c r="AG16" s="288">
        <v>1.0895619817123057</v>
      </c>
      <c r="AH16" s="288">
        <v>1.0895619817123057</v>
      </c>
      <c r="AI16" s="288">
        <v>1.0960307199648673</v>
      </c>
      <c r="AJ16" s="288">
        <v>1.0960307199648673</v>
      </c>
      <c r="AK16" s="288">
        <v>1.0960717083447049</v>
      </c>
      <c r="AL16" s="309">
        <v>1.1147819177727283</v>
      </c>
      <c r="AM16" s="309">
        <v>1.1163142543298203</v>
      </c>
      <c r="AN16" s="309">
        <v>1.1163142543298203</v>
      </c>
      <c r="AO16" s="86"/>
      <c r="AP16" s="86"/>
      <c r="AQ16" s="86"/>
      <c r="AR16" s="86"/>
      <c r="AS16" s="86"/>
      <c r="AT16" s="86"/>
      <c r="AU16" s="86"/>
      <c r="AV16" s="86"/>
      <c r="AW16" s="86"/>
      <c r="AX16" s="86"/>
      <c r="AY16" s="86"/>
      <c r="AZ16" s="86"/>
      <c r="BA16" s="86"/>
      <c r="BB16" s="86"/>
      <c r="BC16" s="86"/>
      <c r="BD16" s="86"/>
      <c r="BE16" s="86"/>
    </row>
    <row r="17" spans="1:57">
      <c r="A17" s="14"/>
      <c r="B17" s="423"/>
      <c r="C17" s="93">
        <v>4</v>
      </c>
      <c r="D17" s="94" t="s">
        <v>264</v>
      </c>
      <c r="E17" s="542"/>
      <c r="F17" s="28"/>
      <c r="G17" s="133">
        <v>1.0949504131351664</v>
      </c>
      <c r="H17" s="133">
        <v>1.0949504131351664</v>
      </c>
      <c r="I17" s="133">
        <v>1.0949504131351664</v>
      </c>
      <c r="J17" s="133">
        <v>1.0949504131351664</v>
      </c>
      <c r="K17" s="133">
        <v>1.0949504131351664</v>
      </c>
      <c r="L17" s="133">
        <v>1.0949504131351664</v>
      </c>
      <c r="M17" s="133">
        <v>1.1027101049442916</v>
      </c>
      <c r="N17" s="133">
        <v>1.1027101049442916</v>
      </c>
      <c r="O17" s="28"/>
      <c r="P17" s="133">
        <v>1.1027101049442916</v>
      </c>
      <c r="Q17" s="133">
        <v>1.1047382103549057</v>
      </c>
      <c r="R17" s="133">
        <v>1.1047700847377127</v>
      </c>
      <c r="S17" s="133">
        <v>1.1117235831881356</v>
      </c>
      <c r="T17" s="133">
        <v>1.111788242398184</v>
      </c>
      <c r="U17" s="133">
        <v>1.1075253856072571</v>
      </c>
      <c r="V17" s="133">
        <v>1.107449123040477</v>
      </c>
      <c r="W17" s="211">
        <v>1.1161302471517789</v>
      </c>
      <c r="X17" s="28"/>
      <c r="Y17" s="211">
        <v>1.1161511877317911</v>
      </c>
      <c r="Z17" s="211">
        <v>1.1161511877317911</v>
      </c>
      <c r="AA17" s="211">
        <v>1.115151187731793</v>
      </c>
      <c r="AB17" s="211">
        <v>1.115151187731793</v>
      </c>
      <c r="AC17" s="288">
        <v>1.1149062431834664</v>
      </c>
      <c r="AD17" s="288">
        <v>1.1149062431834664</v>
      </c>
      <c r="AE17" s="288">
        <v>1.1108564748283778</v>
      </c>
      <c r="AF17" s="288">
        <v>1.1108564748283778</v>
      </c>
      <c r="AG17" s="288">
        <v>1.1107379806163353</v>
      </c>
      <c r="AH17" s="288">
        <v>1.1107379806163353</v>
      </c>
      <c r="AI17" s="288">
        <v>1.121533000966592</v>
      </c>
      <c r="AJ17" s="288">
        <v>1.121533000966592</v>
      </c>
      <c r="AK17" s="288">
        <v>1.1215425098574252</v>
      </c>
      <c r="AL17" s="309">
        <v>1.1402527192854486</v>
      </c>
      <c r="AM17" s="309">
        <v>1.152859292009514</v>
      </c>
      <c r="AN17" s="309">
        <v>1.152859292009514</v>
      </c>
      <c r="AO17" s="86"/>
      <c r="AP17" s="86"/>
      <c r="AQ17" s="86"/>
      <c r="AR17" s="86"/>
      <c r="AS17" s="86"/>
      <c r="AT17" s="86"/>
      <c r="AU17" s="86"/>
      <c r="AV17" s="86"/>
      <c r="AW17" s="86"/>
      <c r="AX17" s="86"/>
      <c r="AY17" s="86"/>
      <c r="AZ17" s="86"/>
      <c r="BA17" s="86"/>
      <c r="BB17" s="86"/>
      <c r="BC17" s="86"/>
      <c r="BD17" s="86"/>
      <c r="BE17" s="86"/>
    </row>
    <row r="18" spans="1:57">
      <c r="A18" s="14"/>
      <c r="B18" s="423"/>
      <c r="C18" s="93">
        <v>5</v>
      </c>
      <c r="D18" s="94" t="s">
        <v>265</v>
      </c>
      <c r="E18" s="542"/>
      <c r="F18" s="28"/>
      <c r="G18" s="133">
        <v>1.0730548587765876</v>
      </c>
      <c r="H18" s="133">
        <v>1.0730548587765876</v>
      </c>
      <c r="I18" s="133">
        <v>1.0730548587765876</v>
      </c>
      <c r="J18" s="133">
        <v>1.0730548587765876</v>
      </c>
      <c r="K18" s="133">
        <v>1.0730548587765876</v>
      </c>
      <c r="L18" s="133">
        <v>1.0730548587765876</v>
      </c>
      <c r="M18" s="133">
        <v>1.0707055607528237</v>
      </c>
      <c r="N18" s="133">
        <v>1.0707055607528237</v>
      </c>
      <c r="O18" s="28"/>
      <c r="P18" s="133">
        <v>1.0707055607528237</v>
      </c>
      <c r="Q18" s="133">
        <v>1.0707055607528237</v>
      </c>
      <c r="R18" s="133">
        <v>1.0707118844597545</v>
      </c>
      <c r="S18" s="133">
        <v>1.076061726095664</v>
      </c>
      <c r="T18" s="133">
        <v>1.0760783378482837</v>
      </c>
      <c r="U18" s="133">
        <v>1.0760783378482837</v>
      </c>
      <c r="V18" s="133">
        <v>1.0760390106188671</v>
      </c>
      <c r="W18" s="211">
        <v>1.0791575380439684</v>
      </c>
      <c r="X18" s="28"/>
      <c r="Y18" s="211">
        <v>1.079172270915405</v>
      </c>
      <c r="Z18" s="211">
        <v>1.079172270915405</v>
      </c>
      <c r="AA18" s="211">
        <v>1.079172270915405</v>
      </c>
      <c r="AB18" s="211">
        <v>1.079172270915405</v>
      </c>
      <c r="AC18" s="288">
        <v>1.0791214725647593</v>
      </c>
      <c r="AD18" s="288">
        <v>1.0791214725647593</v>
      </c>
      <c r="AE18" s="288">
        <v>1.0811191052534892</v>
      </c>
      <c r="AF18" s="288">
        <v>1.0811191052534892</v>
      </c>
      <c r="AG18" s="288">
        <v>1.0810712711306956</v>
      </c>
      <c r="AH18" s="288">
        <v>1.0810712711306956</v>
      </c>
      <c r="AI18" s="288">
        <v>1.0810712711306956</v>
      </c>
      <c r="AJ18" s="288">
        <v>1.0810712711306956</v>
      </c>
      <c r="AK18" s="288">
        <v>1.0810800081748255</v>
      </c>
      <c r="AL18" s="309">
        <v>1.0997902176028489</v>
      </c>
      <c r="AM18" s="309">
        <v>1.1063421011032892</v>
      </c>
      <c r="AN18" s="309">
        <v>1.1063421011032892</v>
      </c>
      <c r="AO18" s="86"/>
      <c r="AP18" s="86"/>
      <c r="AQ18" s="86"/>
      <c r="AR18" s="86"/>
      <c r="AS18" s="86"/>
      <c r="AT18" s="86"/>
      <c r="AU18" s="86"/>
      <c r="AV18" s="86"/>
      <c r="AW18" s="86"/>
      <c r="AX18" s="86"/>
      <c r="AY18" s="86"/>
      <c r="AZ18" s="86"/>
      <c r="BA18" s="86"/>
      <c r="BB18" s="86"/>
      <c r="BC18" s="86"/>
      <c r="BD18" s="86"/>
      <c r="BE18" s="86"/>
    </row>
    <row r="19" spans="1:57">
      <c r="A19" s="14"/>
      <c r="B19" s="423"/>
      <c r="C19" s="93">
        <v>6</v>
      </c>
      <c r="D19" s="94" t="s">
        <v>266</v>
      </c>
      <c r="E19" s="542"/>
      <c r="F19" s="28"/>
      <c r="G19" s="133">
        <v>1.0817237587088393</v>
      </c>
      <c r="H19" s="133">
        <v>1.0817237587088393</v>
      </c>
      <c r="I19" s="133">
        <v>1.0817237587088393</v>
      </c>
      <c r="J19" s="133">
        <v>1.0817237587088393</v>
      </c>
      <c r="K19" s="133">
        <v>1.0817237587088393</v>
      </c>
      <c r="L19" s="133">
        <v>1.0817237587088393</v>
      </c>
      <c r="M19" s="133">
        <v>1.0767941226979461</v>
      </c>
      <c r="N19" s="133">
        <v>1.0767941226979461</v>
      </c>
      <c r="O19" s="28"/>
      <c r="P19" s="133">
        <v>1.0767941226979461</v>
      </c>
      <c r="Q19" s="133">
        <v>1.0710928235838431</v>
      </c>
      <c r="R19" s="133">
        <v>1.071099196605285</v>
      </c>
      <c r="S19" s="133">
        <v>1.067915659388986</v>
      </c>
      <c r="T19" s="133">
        <v>1.0679299736846177</v>
      </c>
      <c r="U19" s="133">
        <v>1.0675895241245954</v>
      </c>
      <c r="V19" s="133">
        <v>1.0675618007345877</v>
      </c>
      <c r="W19" s="211">
        <v>1.0690508467768913</v>
      </c>
      <c r="X19" s="28"/>
      <c r="Y19" s="211">
        <v>1.0690631433493445</v>
      </c>
      <c r="Z19" s="211">
        <v>1.0690631433493445</v>
      </c>
      <c r="AA19" s="211">
        <v>1.0741527013810204</v>
      </c>
      <c r="AB19" s="211">
        <v>1.0741527013810204</v>
      </c>
      <c r="AC19" s="288">
        <v>1.0741017418396306</v>
      </c>
      <c r="AD19" s="288">
        <v>1.0741017418396306</v>
      </c>
      <c r="AE19" s="288">
        <v>1.0741017418396306</v>
      </c>
      <c r="AF19" s="288">
        <v>1.0741017418396306</v>
      </c>
      <c r="AG19" s="288">
        <v>1.0618065667446182</v>
      </c>
      <c r="AH19" s="288">
        <v>1.0618065667446182</v>
      </c>
      <c r="AI19" s="288">
        <v>1.0828715524130494</v>
      </c>
      <c r="AJ19" s="288">
        <v>1.0828715524130494</v>
      </c>
      <c r="AK19" s="288">
        <v>1.0828828523230392</v>
      </c>
      <c r="AL19" s="309">
        <v>1.1015930617510625</v>
      </c>
      <c r="AM19" s="309">
        <v>1.1084563687023732</v>
      </c>
      <c r="AN19" s="309">
        <v>1.1084563687023732</v>
      </c>
      <c r="AO19" s="86"/>
      <c r="AP19" s="86"/>
      <c r="AQ19" s="86"/>
      <c r="AR19" s="86"/>
      <c r="AS19" s="86"/>
      <c r="AT19" s="86"/>
      <c r="AU19" s="86"/>
      <c r="AV19" s="86"/>
      <c r="AW19" s="86"/>
      <c r="AX19" s="86"/>
      <c r="AY19" s="86"/>
      <c r="AZ19" s="86"/>
      <c r="BA19" s="86"/>
      <c r="BB19" s="86"/>
      <c r="BC19" s="86"/>
      <c r="BD19" s="86"/>
      <c r="BE19" s="86"/>
    </row>
    <row r="20" spans="1:57">
      <c r="A20" s="14"/>
      <c r="B20" s="423"/>
      <c r="C20" s="93">
        <v>7</v>
      </c>
      <c r="D20" s="94" t="s">
        <v>267</v>
      </c>
      <c r="E20" s="542"/>
      <c r="F20" s="28"/>
      <c r="G20" s="133">
        <v>1.0867587611282226</v>
      </c>
      <c r="H20" s="133">
        <v>1.0867587611282226</v>
      </c>
      <c r="I20" s="133">
        <v>1.0867587611282226</v>
      </c>
      <c r="J20" s="133">
        <v>1.0867587611282226</v>
      </c>
      <c r="K20" s="133">
        <v>1.0867587611282226</v>
      </c>
      <c r="L20" s="133">
        <v>1.0867587611282226</v>
      </c>
      <c r="M20" s="133">
        <v>1.0916466768035786</v>
      </c>
      <c r="N20" s="133">
        <v>1.0916466768035786</v>
      </c>
      <c r="O20" s="28"/>
      <c r="P20" s="133">
        <v>1.0916466768035786</v>
      </c>
      <c r="Q20" s="133">
        <v>1.0916466768035786</v>
      </c>
      <c r="R20" s="133">
        <v>1.0916562803436576</v>
      </c>
      <c r="S20" s="133">
        <v>1.089990558113566</v>
      </c>
      <c r="T20" s="133">
        <v>1.0900260398378245</v>
      </c>
      <c r="U20" s="133">
        <v>1.0817565992005873</v>
      </c>
      <c r="V20" s="133">
        <v>1.0817215490070475</v>
      </c>
      <c r="W20" s="211">
        <v>1.0817215490070475</v>
      </c>
      <c r="X20" s="28"/>
      <c r="Y20" s="211">
        <v>1.0798225080818811</v>
      </c>
      <c r="Z20" s="211">
        <v>1.0798225080818811</v>
      </c>
      <c r="AA20" s="211">
        <v>1.0731433721937738</v>
      </c>
      <c r="AB20" s="211">
        <v>1.0731433721937738</v>
      </c>
      <c r="AC20" s="288">
        <v>1.073107784515074</v>
      </c>
      <c r="AD20" s="288">
        <v>1.073107784515074</v>
      </c>
      <c r="AE20" s="288">
        <v>1.073107784515074</v>
      </c>
      <c r="AF20" s="288">
        <v>1.073107784515074</v>
      </c>
      <c r="AG20" s="288">
        <v>1.1006132670773712</v>
      </c>
      <c r="AH20" s="288">
        <v>1.1006132670773712</v>
      </c>
      <c r="AI20" s="288">
        <v>1.1006132670773712</v>
      </c>
      <c r="AJ20" s="288">
        <v>1.1006132670773712</v>
      </c>
      <c r="AK20" s="288">
        <v>1.0960079572994799</v>
      </c>
      <c r="AL20" s="309">
        <v>1.1147181667275032</v>
      </c>
      <c r="AM20" s="309">
        <v>1.1147181667275032</v>
      </c>
      <c r="AN20" s="309">
        <v>1.1147181667275032</v>
      </c>
      <c r="AO20" s="86"/>
      <c r="AP20" s="86"/>
      <c r="AQ20" s="86"/>
      <c r="AR20" s="86"/>
      <c r="AS20" s="86"/>
      <c r="AT20" s="86"/>
      <c r="AU20" s="86"/>
      <c r="AV20" s="86"/>
      <c r="AW20" s="86"/>
      <c r="AX20" s="86"/>
      <c r="AY20" s="86"/>
      <c r="AZ20" s="86"/>
      <c r="BA20" s="86"/>
      <c r="BB20" s="86"/>
      <c r="BC20" s="86"/>
      <c r="BD20" s="86"/>
      <c r="BE20" s="86"/>
    </row>
    <row r="21" spans="1:57">
      <c r="A21" s="14"/>
      <c r="B21" s="423"/>
      <c r="C21" s="93">
        <v>8</v>
      </c>
      <c r="D21" s="94" t="s">
        <v>268</v>
      </c>
      <c r="E21" s="542"/>
      <c r="F21" s="28"/>
      <c r="G21" s="133">
        <v>1.0680311055811802</v>
      </c>
      <c r="H21" s="133">
        <v>1.0680311055811802</v>
      </c>
      <c r="I21" s="133">
        <v>1.0680311055811802</v>
      </c>
      <c r="J21" s="133">
        <v>1.0680311055811802</v>
      </c>
      <c r="K21" s="133">
        <v>1.0680311055811802</v>
      </c>
      <c r="L21" s="133">
        <v>1.0680311055811802</v>
      </c>
      <c r="M21" s="133">
        <v>1.0688564565692973</v>
      </c>
      <c r="N21" s="133">
        <v>1.0688564565692973</v>
      </c>
      <c r="O21" s="28"/>
      <c r="P21" s="133">
        <v>1.0688564565692973</v>
      </c>
      <c r="Q21" s="133">
        <v>1.0688564565692973</v>
      </c>
      <c r="R21" s="133">
        <v>1.0736224158915013</v>
      </c>
      <c r="S21" s="133">
        <v>1.0736224158915013</v>
      </c>
      <c r="T21" s="133">
        <v>1.077406104697348</v>
      </c>
      <c r="U21" s="133">
        <v>1.077406104697348</v>
      </c>
      <c r="V21" s="133">
        <v>1.0752006015161224</v>
      </c>
      <c r="W21" s="211">
        <v>1.0752006015161224</v>
      </c>
      <c r="X21" s="28"/>
      <c r="Y21" s="211">
        <v>1.0749249709912476</v>
      </c>
      <c r="Z21" s="211">
        <v>1.0749249709912476</v>
      </c>
      <c r="AA21" s="211">
        <v>1.0779185520901606</v>
      </c>
      <c r="AB21" s="211">
        <v>1.0779185520901606</v>
      </c>
      <c r="AC21" s="288">
        <v>1.0778804415495122</v>
      </c>
      <c r="AD21" s="288">
        <v>1.0778804415495122</v>
      </c>
      <c r="AE21" s="288">
        <v>1.0778804415495122</v>
      </c>
      <c r="AF21" s="288">
        <v>1.0778804415495122</v>
      </c>
      <c r="AG21" s="288">
        <v>1.0769698606644567</v>
      </c>
      <c r="AH21" s="288">
        <v>1.0769698606644567</v>
      </c>
      <c r="AI21" s="288">
        <v>1.0769698606644567</v>
      </c>
      <c r="AJ21" s="288">
        <v>1.0769698606644567</v>
      </c>
      <c r="AK21" s="288">
        <v>1.0803736329425333</v>
      </c>
      <c r="AL21" s="309">
        <v>1.0990838423705567</v>
      </c>
      <c r="AM21" s="309">
        <v>1.0990838423705567</v>
      </c>
      <c r="AN21" s="309">
        <v>1.0990838423705567</v>
      </c>
      <c r="AO21" s="86"/>
      <c r="AP21" s="86"/>
      <c r="AQ21" s="86"/>
      <c r="AR21" s="86"/>
      <c r="AS21" s="86"/>
      <c r="AT21" s="86"/>
      <c r="AU21" s="86"/>
      <c r="AV21" s="86"/>
      <c r="AW21" s="86"/>
      <c r="AX21" s="86"/>
      <c r="AY21" s="86"/>
      <c r="AZ21" s="86"/>
      <c r="BA21" s="86"/>
      <c r="BB21" s="86"/>
      <c r="BC21" s="86"/>
      <c r="BD21" s="86"/>
      <c r="BE21" s="86"/>
    </row>
    <row r="22" spans="1:57">
      <c r="A22" s="14"/>
      <c r="B22" s="423"/>
      <c r="C22" s="93">
        <v>9</v>
      </c>
      <c r="D22" s="94" t="s">
        <v>269</v>
      </c>
      <c r="E22" s="542"/>
      <c r="F22" s="28"/>
      <c r="G22" s="133">
        <v>1.080351670843245</v>
      </c>
      <c r="H22" s="133">
        <v>1.080351670843245</v>
      </c>
      <c r="I22" s="133">
        <v>1.080351670843245</v>
      </c>
      <c r="J22" s="133">
        <v>1.080351670843245</v>
      </c>
      <c r="K22" s="133">
        <v>1.080351670843245</v>
      </c>
      <c r="L22" s="133">
        <v>1.080351670843245</v>
      </c>
      <c r="M22" s="133">
        <v>1.0756369005925197</v>
      </c>
      <c r="N22" s="133">
        <v>1.0756369005925197</v>
      </c>
      <c r="O22" s="28"/>
      <c r="P22" s="133">
        <v>1.0756369005925197</v>
      </c>
      <c r="Q22" s="133">
        <v>1.0774114382334907</v>
      </c>
      <c r="R22" s="133">
        <v>1.0774220296989658</v>
      </c>
      <c r="S22" s="133">
        <v>1.0798658355307653</v>
      </c>
      <c r="T22" s="133">
        <v>1.0799176512113269</v>
      </c>
      <c r="U22" s="133">
        <v>1.0786400560561302</v>
      </c>
      <c r="V22" s="133">
        <v>1.0786276808924873</v>
      </c>
      <c r="W22" s="211">
        <v>1.084666546557933</v>
      </c>
      <c r="X22" s="28"/>
      <c r="Y22" s="211">
        <v>1.0846548507061871</v>
      </c>
      <c r="Z22" s="211">
        <v>1.0846548507061871</v>
      </c>
      <c r="AA22" s="211">
        <v>1.0849180382268648</v>
      </c>
      <c r="AB22" s="211">
        <v>1.0849180382268648</v>
      </c>
      <c r="AC22" s="288">
        <v>1.0847752985654155</v>
      </c>
      <c r="AD22" s="288">
        <v>1.0847752985654155</v>
      </c>
      <c r="AE22" s="288">
        <v>1.0834169594214011</v>
      </c>
      <c r="AF22" s="288">
        <v>1.0834169594214011</v>
      </c>
      <c r="AG22" s="288">
        <v>1.0832418637473127</v>
      </c>
      <c r="AH22" s="288">
        <v>1.0832418637473127</v>
      </c>
      <c r="AI22" s="288">
        <v>1.0894306801662987</v>
      </c>
      <c r="AJ22" s="288">
        <v>1.0894306801662987</v>
      </c>
      <c r="AK22" s="288">
        <v>1.0894833489696791</v>
      </c>
      <c r="AL22" s="309">
        <v>1.1081935583977025</v>
      </c>
      <c r="AM22" s="309">
        <v>1.1131882799799468</v>
      </c>
      <c r="AN22" s="309">
        <v>1.1131882799799468</v>
      </c>
      <c r="AO22" s="86"/>
      <c r="AP22" s="86"/>
      <c r="AQ22" s="86"/>
      <c r="AR22" s="86"/>
      <c r="AS22" s="86"/>
      <c r="AT22" s="86"/>
      <c r="AU22" s="86"/>
      <c r="AV22" s="86"/>
      <c r="AW22" s="86"/>
      <c r="AX22" s="86"/>
      <c r="AY22" s="86"/>
      <c r="AZ22" s="86"/>
      <c r="BA22" s="86"/>
      <c r="BB22" s="86"/>
      <c r="BC22" s="86"/>
      <c r="BD22" s="86"/>
      <c r="BE22" s="86"/>
    </row>
    <row r="23" spans="1:57">
      <c r="A23" s="14"/>
      <c r="B23" s="423"/>
      <c r="C23" s="93">
        <v>10</v>
      </c>
      <c r="D23" s="94" t="s">
        <v>270</v>
      </c>
      <c r="E23" s="542"/>
      <c r="F23" s="28"/>
      <c r="G23" s="133">
        <v>1.0742758754173296</v>
      </c>
      <c r="H23" s="133">
        <v>1.0742758754173296</v>
      </c>
      <c r="I23" s="133">
        <v>1.0742758754173296</v>
      </c>
      <c r="J23" s="133">
        <v>1.0742758754173296</v>
      </c>
      <c r="K23" s="133">
        <v>1.0742758754173296</v>
      </c>
      <c r="L23" s="133">
        <v>1.0742758754173296</v>
      </c>
      <c r="M23" s="133">
        <v>1.0694000273489142</v>
      </c>
      <c r="N23" s="133">
        <v>1.0694000273489142</v>
      </c>
      <c r="O23" s="28"/>
      <c r="P23" s="133">
        <v>1.0694000273489142</v>
      </c>
      <c r="Q23" s="133">
        <v>1.0694000273489142</v>
      </c>
      <c r="R23" s="133">
        <v>1.0694035133458974</v>
      </c>
      <c r="S23" s="133">
        <v>1.0654293985275314</v>
      </c>
      <c r="T23" s="133">
        <v>1.0654306319967486</v>
      </c>
      <c r="U23" s="133">
        <v>1.0654306319967486</v>
      </c>
      <c r="V23" s="133">
        <v>1.0654287528540021</v>
      </c>
      <c r="W23" s="211">
        <v>1.0767909211680142</v>
      </c>
      <c r="X23" s="28"/>
      <c r="Y23" s="211">
        <v>1.0767989059913399</v>
      </c>
      <c r="Z23" s="211">
        <v>1.0767989059913399</v>
      </c>
      <c r="AA23" s="211">
        <v>1.0767989059913399</v>
      </c>
      <c r="AB23" s="211">
        <v>1.0767989059913399</v>
      </c>
      <c r="AC23" s="288">
        <v>1.0768068292419233</v>
      </c>
      <c r="AD23" s="288">
        <v>1.0768068292419233</v>
      </c>
      <c r="AE23" s="288">
        <v>1.0810167257783039</v>
      </c>
      <c r="AF23" s="288">
        <v>1.0810167257783039</v>
      </c>
      <c r="AG23" s="288">
        <v>1.0810085561205818</v>
      </c>
      <c r="AH23" s="288">
        <v>1.0810085561205818</v>
      </c>
      <c r="AI23" s="288">
        <v>1.0810085561205818</v>
      </c>
      <c r="AJ23" s="288">
        <v>1.0810085561205818</v>
      </c>
      <c r="AK23" s="288">
        <v>1.0810155481497215</v>
      </c>
      <c r="AL23" s="309">
        <v>1.0997257575777448</v>
      </c>
      <c r="AM23" s="309">
        <v>1.0999075438826742</v>
      </c>
      <c r="AN23" s="309">
        <v>1.0999075438826742</v>
      </c>
      <c r="AO23" s="86"/>
      <c r="AP23" s="86"/>
      <c r="AQ23" s="86"/>
      <c r="AR23" s="86"/>
      <c r="AS23" s="86"/>
      <c r="AT23" s="86"/>
      <c r="AU23" s="86"/>
      <c r="AV23" s="86"/>
      <c r="AW23" s="86"/>
      <c r="AX23" s="86"/>
      <c r="AY23" s="86"/>
      <c r="AZ23" s="86"/>
      <c r="BA23" s="86"/>
      <c r="BB23" s="86"/>
      <c r="BC23" s="86"/>
      <c r="BD23" s="86"/>
      <c r="BE23" s="86"/>
    </row>
    <row r="24" spans="1:57">
      <c r="A24" s="14"/>
      <c r="B24" s="423"/>
      <c r="C24" s="93">
        <v>11</v>
      </c>
      <c r="D24" s="94" t="s">
        <v>271</v>
      </c>
      <c r="E24" s="542"/>
      <c r="F24" s="28"/>
      <c r="G24" s="133">
        <v>1.0565426394469863</v>
      </c>
      <c r="H24" s="133">
        <v>1.0565426394469863</v>
      </c>
      <c r="I24" s="133">
        <v>1.0565426394469863</v>
      </c>
      <c r="J24" s="133">
        <v>1.0565426394469863</v>
      </c>
      <c r="K24" s="133">
        <v>1.0565426394469863</v>
      </c>
      <c r="L24" s="133">
        <v>1.0565426394469863</v>
      </c>
      <c r="M24" s="133">
        <v>1.0565426394469863</v>
      </c>
      <c r="N24" s="133">
        <v>1.0565426394469863</v>
      </c>
      <c r="O24" s="28"/>
      <c r="P24" s="133">
        <v>1.0565426394469863</v>
      </c>
      <c r="Q24" s="133">
        <v>1.0623768777468365</v>
      </c>
      <c r="R24" s="133">
        <v>1.0623787320838187</v>
      </c>
      <c r="S24" s="133">
        <v>1.0623787320838187</v>
      </c>
      <c r="T24" s="133">
        <v>1.0623836213497835</v>
      </c>
      <c r="U24" s="133">
        <v>1.0591084594872873</v>
      </c>
      <c r="V24" s="133">
        <v>1.0591076095358136</v>
      </c>
      <c r="W24" s="211">
        <v>1.0591076095358136</v>
      </c>
      <c r="X24" s="28"/>
      <c r="Y24" s="211">
        <v>1.0591075947704607</v>
      </c>
      <c r="Z24" s="211">
        <v>1.0591075947704607</v>
      </c>
      <c r="AA24" s="211">
        <v>1.0579403483666887</v>
      </c>
      <c r="AB24" s="211">
        <v>1.0579403483666887</v>
      </c>
      <c r="AC24" s="288">
        <v>1.0579432884068376</v>
      </c>
      <c r="AD24" s="288">
        <v>1.0579432884068376</v>
      </c>
      <c r="AE24" s="288">
        <v>1.0579432884068376</v>
      </c>
      <c r="AF24" s="288">
        <v>1.0579432884068376</v>
      </c>
      <c r="AG24" s="288">
        <v>1.057945564352474</v>
      </c>
      <c r="AH24" s="288">
        <v>1.057945564352474</v>
      </c>
      <c r="AI24" s="288">
        <v>1.0620625760521394</v>
      </c>
      <c r="AJ24" s="288">
        <v>1.0620625760521394</v>
      </c>
      <c r="AK24" s="288">
        <v>1.0620626457133491</v>
      </c>
      <c r="AL24" s="309">
        <v>1.0807728551413724</v>
      </c>
      <c r="AM24" s="309">
        <v>1.0807728551413724</v>
      </c>
      <c r="AN24" s="309">
        <v>1.0807728551413724</v>
      </c>
      <c r="AO24" s="86"/>
      <c r="AP24" s="86"/>
      <c r="AQ24" s="86"/>
      <c r="AR24" s="86"/>
      <c r="AS24" s="86"/>
      <c r="AT24" s="86"/>
      <c r="AU24" s="86"/>
      <c r="AV24" s="86"/>
      <c r="AW24" s="86"/>
      <c r="AX24" s="86"/>
      <c r="AY24" s="86"/>
      <c r="AZ24" s="86"/>
      <c r="BA24" s="86"/>
      <c r="BB24" s="86"/>
      <c r="BC24" s="86"/>
      <c r="BD24" s="86"/>
      <c r="BE24" s="86"/>
    </row>
    <row r="25" spans="1:57">
      <c r="A25" s="14"/>
      <c r="B25" s="423"/>
      <c r="C25" s="93">
        <v>12</v>
      </c>
      <c r="D25" s="94" t="s">
        <v>272</v>
      </c>
      <c r="E25" s="542"/>
      <c r="F25" s="28"/>
      <c r="G25" s="133">
        <v>1.0956985955193892</v>
      </c>
      <c r="H25" s="133">
        <v>1.0956985955193892</v>
      </c>
      <c r="I25" s="133">
        <v>1.0956985955193892</v>
      </c>
      <c r="J25" s="133">
        <v>1.0956985955193892</v>
      </c>
      <c r="K25" s="133">
        <v>1.0956985955193892</v>
      </c>
      <c r="L25" s="133">
        <v>1.0956985955193892</v>
      </c>
      <c r="M25" s="133">
        <v>1.0864431465467139</v>
      </c>
      <c r="N25" s="133">
        <v>1.0864431465467139</v>
      </c>
      <c r="O25" s="28"/>
      <c r="P25" s="133">
        <v>1.0864431465467139</v>
      </c>
      <c r="Q25" s="133">
        <v>1.0860200708513319</v>
      </c>
      <c r="R25" s="133">
        <v>1.0860375000329994</v>
      </c>
      <c r="S25" s="133">
        <v>1.0921967722355264</v>
      </c>
      <c r="T25" s="133">
        <v>1.0922365269077137</v>
      </c>
      <c r="U25" s="133">
        <v>1.0932719860530218</v>
      </c>
      <c r="V25" s="133">
        <v>1.0932177423775433</v>
      </c>
      <c r="W25" s="211">
        <v>1.097123042698974</v>
      </c>
      <c r="X25" s="28"/>
      <c r="Y25" s="211">
        <v>1.0971291080715717</v>
      </c>
      <c r="Z25" s="211">
        <v>1.0971291080715717</v>
      </c>
      <c r="AA25" s="211">
        <v>1.0971291080715717</v>
      </c>
      <c r="AB25" s="211">
        <v>1.0971291080715717</v>
      </c>
      <c r="AC25" s="288">
        <v>1.0969978370713589</v>
      </c>
      <c r="AD25" s="288">
        <v>1.0969978370713589</v>
      </c>
      <c r="AE25" s="288">
        <v>1.0969978370713589</v>
      </c>
      <c r="AF25" s="288">
        <v>1.0969978370713589</v>
      </c>
      <c r="AG25" s="288">
        <v>1.1078847611106761</v>
      </c>
      <c r="AH25" s="288">
        <v>1.1078847611106761</v>
      </c>
      <c r="AI25" s="288">
        <v>1.1169357377876747</v>
      </c>
      <c r="AJ25" s="288">
        <v>1.1169357377876747</v>
      </c>
      <c r="AK25" s="288">
        <v>1.1169495908803622</v>
      </c>
      <c r="AL25" s="309">
        <v>1.1356598003083855</v>
      </c>
      <c r="AM25" s="309">
        <v>1.1484024307141867</v>
      </c>
      <c r="AN25" s="309">
        <v>1.1484024307141867</v>
      </c>
      <c r="AO25" s="86"/>
      <c r="AP25" s="86"/>
      <c r="AQ25" s="86"/>
      <c r="AR25" s="86"/>
      <c r="AS25" s="86"/>
      <c r="AT25" s="86"/>
      <c r="AU25" s="86"/>
      <c r="AV25" s="86"/>
      <c r="AW25" s="86"/>
      <c r="AX25" s="86"/>
      <c r="AY25" s="86"/>
      <c r="AZ25" s="86"/>
      <c r="BA25" s="86"/>
      <c r="BB25" s="86"/>
      <c r="BC25" s="86"/>
      <c r="BD25" s="86"/>
      <c r="BE25" s="86"/>
    </row>
    <row r="26" spans="1:57">
      <c r="A26" s="14"/>
      <c r="B26" s="423"/>
      <c r="C26" s="93">
        <v>13</v>
      </c>
      <c r="D26" s="94" t="s">
        <v>273</v>
      </c>
      <c r="E26" s="542"/>
      <c r="F26" s="28"/>
      <c r="G26" s="133">
        <v>1.0883900439389949</v>
      </c>
      <c r="H26" s="133">
        <v>1.0883900439389949</v>
      </c>
      <c r="I26" s="133">
        <v>1.0883900439389949</v>
      </c>
      <c r="J26" s="133">
        <v>1.0883900439389949</v>
      </c>
      <c r="K26" s="133">
        <v>1.0883900439389949</v>
      </c>
      <c r="L26" s="133">
        <v>1.0883900439389949</v>
      </c>
      <c r="M26" s="133">
        <v>1.0979948305226443</v>
      </c>
      <c r="N26" s="133">
        <v>1.0979948305226443</v>
      </c>
      <c r="O26" s="28"/>
      <c r="P26" s="133">
        <v>1.0979948305226443</v>
      </c>
      <c r="Q26" s="133">
        <v>1.0974462547602135</v>
      </c>
      <c r="R26" s="133">
        <v>1.0974718912332098</v>
      </c>
      <c r="S26" s="133">
        <v>1.0982205595017869</v>
      </c>
      <c r="T26" s="133">
        <v>1.0982692248952142</v>
      </c>
      <c r="U26" s="133">
        <v>1.0992149951515648</v>
      </c>
      <c r="V26" s="133">
        <v>1.099143943244675</v>
      </c>
      <c r="W26" s="211">
        <v>1.1054630618610095</v>
      </c>
      <c r="X26" s="28"/>
      <c r="Y26" s="211">
        <v>1.1054853059596441</v>
      </c>
      <c r="Z26" s="211">
        <v>1.1054853059596441</v>
      </c>
      <c r="AA26" s="211">
        <v>1.1056466981153272</v>
      </c>
      <c r="AB26" s="211">
        <v>1.1056466981153272</v>
      </c>
      <c r="AC26" s="288">
        <v>1.105463283289531</v>
      </c>
      <c r="AD26" s="288">
        <v>1.105463283289531</v>
      </c>
      <c r="AE26" s="288">
        <v>1.109675191360137</v>
      </c>
      <c r="AF26" s="288">
        <v>1.109675191360137</v>
      </c>
      <c r="AG26" s="288">
        <v>1.1095463307143711</v>
      </c>
      <c r="AH26" s="288">
        <v>1.1095463307143711</v>
      </c>
      <c r="AI26" s="288">
        <v>1.1172200686779379</v>
      </c>
      <c r="AJ26" s="288">
        <v>1.1172200686779379</v>
      </c>
      <c r="AK26" s="288">
        <v>1.117231729894772</v>
      </c>
      <c r="AL26" s="309">
        <v>1.1359419393227954</v>
      </c>
      <c r="AM26" s="309">
        <v>1.1497622934266529</v>
      </c>
      <c r="AN26" s="309">
        <v>1.1497622934266529</v>
      </c>
      <c r="AO26" s="86"/>
      <c r="AP26" s="86"/>
      <c r="AQ26" s="86"/>
      <c r="AR26" s="86"/>
      <c r="AS26" s="86"/>
      <c r="AT26" s="86"/>
      <c r="AU26" s="86"/>
      <c r="AV26" s="86"/>
      <c r="AW26" s="86"/>
      <c r="AX26" s="86"/>
      <c r="AY26" s="86"/>
      <c r="AZ26" s="86"/>
      <c r="BA26" s="86"/>
      <c r="BB26" s="86"/>
      <c r="BC26" s="86"/>
      <c r="BD26" s="86"/>
      <c r="BE26" s="86"/>
    </row>
    <row r="27" spans="1:57">
      <c r="A27" s="14"/>
      <c r="B27" s="423"/>
      <c r="C27" s="93">
        <v>14</v>
      </c>
      <c r="D27" s="94" t="s">
        <v>274</v>
      </c>
      <c r="E27" s="542"/>
      <c r="F27" s="28"/>
      <c r="G27" s="133">
        <v>1.088775515935106</v>
      </c>
      <c r="H27" s="133">
        <v>1.088775515935106</v>
      </c>
      <c r="I27" s="133">
        <v>1.088775515935106</v>
      </c>
      <c r="J27" s="133">
        <v>1.088775515935106</v>
      </c>
      <c r="K27" s="133">
        <v>1.088775515935106</v>
      </c>
      <c r="L27" s="133">
        <v>1.088775515935106</v>
      </c>
      <c r="M27" s="133">
        <v>1.092418300179536</v>
      </c>
      <c r="N27" s="133">
        <v>1.092418300179536</v>
      </c>
      <c r="O27" s="28"/>
      <c r="P27" s="133">
        <v>1.092418300179536</v>
      </c>
      <c r="Q27" s="133">
        <v>1.092418300179536</v>
      </c>
      <c r="R27" s="133">
        <v>1.0872876840112828</v>
      </c>
      <c r="S27" s="133">
        <v>1.0872876840112828</v>
      </c>
      <c r="T27" s="133">
        <v>1.0964643498830797</v>
      </c>
      <c r="U27" s="133">
        <v>1.0964643498830797</v>
      </c>
      <c r="V27" s="133">
        <v>1.1033124404987553</v>
      </c>
      <c r="W27" s="211">
        <v>1.1033124404987553</v>
      </c>
      <c r="X27" s="28"/>
      <c r="Y27" s="211">
        <v>1.0979205270104186</v>
      </c>
      <c r="Z27" s="211">
        <v>1.0979205270104186</v>
      </c>
      <c r="AA27" s="211">
        <v>1.0979205270104186</v>
      </c>
      <c r="AB27" s="211">
        <v>1.0979205270104186</v>
      </c>
      <c r="AC27" s="288">
        <v>1.0979575797424108</v>
      </c>
      <c r="AD27" s="288">
        <v>1.0979575797424108</v>
      </c>
      <c r="AE27" s="288">
        <v>1.0979575797424108</v>
      </c>
      <c r="AF27" s="288">
        <v>1.0979575797424108</v>
      </c>
      <c r="AG27" s="288">
        <v>1.0979799912302626</v>
      </c>
      <c r="AH27" s="288">
        <v>1.0979799912302626</v>
      </c>
      <c r="AI27" s="288">
        <v>1.0979799912302626</v>
      </c>
      <c r="AJ27" s="288">
        <v>1.0979799912302626</v>
      </c>
      <c r="AK27" s="288">
        <v>1.0993994436738157</v>
      </c>
      <c r="AL27" s="309">
        <v>1.1181096531018391</v>
      </c>
      <c r="AM27" s="309">
        <v>1.1181096531018391</v>
      </c>
      <c r="AN27" s="309">
        <v>1.1181096531018391</v>
      </c>
      <c r="AO27" s="86"/>
      <c r="AP27" s="86"/>
      <c r="AQ27" s="86"/>
      <c r="AR27" s="86"/>
      <c r="AS27" s="86"/>
      <c r="AT27" s="86"/>
      <c r="AU27" s="86"/>
      <c r="AV27" s="86"/>
      <c r="AW27" s="86"/>
      <c r="AX27" s="86"/>
      <c r="AY27" s="86"/>
      <c r="AZ27" s="86"/>
      <c r="BA27" s="86"/>
      <c r="BB27" s="86"/>
      <c r="BC27" s="86"/>
      <c r="BD27" s="86"/>
      <c r="BE27" s="86"/>
    </row>
    <row r="28" spans="1:57">
      <c r="A28" s="14"/>
      <c r="B28" s="536" t="s">
        <v>413</v>
      </c>
      <c r="C28" s="93">
        <v>1</v>
      </c>
      <c r="D28" s="94" t="s">
        <v>260</v>
      </c>
      <c r="E28" s="542"/>
      <c r="F28" s="28"/>
      <c r="G28" s="133">
        <v>1.0929819558782343</v>
      </c>
      <c r="H28" s="133">
        <v>1.0929819558782343</v>
      </c>
      <c r="I28" s="133">
        <v>1.0929819558782343</v>
      </c>
      <c r="J28" s="133">
        <v>1.0929819558782343</v>
      </c>
      <c r="K28" s="133">
        <v>1.0929819558782343</v>
      </c>
      <c r="L28" s="133">
        <v>1.0929819558782343</v>
      </c>
      <c r="M28" s="133">
        <v>1.0814814628367599</v>
      </c>
      <c r="N28" s="133">
        <v>1.0814814628367599</v>
      </c>
      <c r="O28" s="28"/>
      <c r="P28" s="133">
        <v>1.0814814628367599</v>
      </c>
      <c r="Q28" s="133">
        <v>1.0862979473417027</v>
      </c>
      <c r="R28" s="133">
        <v>1.086176033127406</v>
      </c>
      <c r="S28" s="133">
        <v>1.0849110833782238</v>
      </c>
      <c r="T28" s="133">
        <v>1.0848508233828325</v>
      </c>
      <c r="U28" s="133">
        <v>1.0833441013572565</v>
      </c>
      <c r="V28" s="133">
        <v>1.0833575087965104</v>
      </c>
      <c r="W28" s="211">
        <v>1.0871075085797932</v>
      </c>
      <c r="X28" s="28"/>
      <c r="Y28" s="211">
        <v>1.0875196228946538</v>
      </c>
      <c r="Z28" s="211">
        <v>1.0875196228946538</v>
      </c>
      <c r="AA28" s="211">
        <v>1.0926205423862632</v>
      </c>
      <c r="AB28" s="211">
        <v>1.0926205423862632</v>
      </c>
      <c r="AC28" s="288">
        <v>1.092814282561841</v>
      </c>
      <c r="AD28" s="288">
        <v>1.092814282561841</v>
      </c>
      <c r="AE28" s="288">
        <v>1.0960868964073671</v>
      </c>
      <c r="AF28" s="288">
        <v>1.0960868964073671</v>
      </c>
      <c r="AG28" s="288">
        <v>1.0958562330488364</v>
      </c>
      <c r="AH28" s="288">
        <v>1.0958562330488364</v>
      </c>
      <c r="AI28" s="288">
        <v>1.1015763690689098</v>
      </c>
      <c r="AJ28" s="288">
        <v>1.1015763690689098</v>
      </c>
      <c r="AK28" s="288">
        <v>1.1017303004540726</v>
      </c>
      <c r="AL28" s="352">
        <v>1.120440509882096</v>
      </c>
      <c r="AM28" s="309">
        <v>1.122536137738285</v>
      </c>
      <c r="AN28" s="309">
        <v>1.122536137738285</v>
      </c>
      <c r="AO28" s="86"/>
      <c r="AP28" s="86"/>
      <c r="AQ28" s="86"/>
      <c r="AR28" s="86"/>
      <c r="AS28" s="86"/>
      <c r="AT28" s="86"/>
      <c r="AU28" s="86"/>
      <c r="AV28" s="86"/>
      <c r="AW28" s="86"/>
      <c r="AX28" s="86"/>
      <c r="AY28" s="86"/>
      <c r="AZ28" s="86"/>
      <c r="BA28" s="86"/>
      <c r="BB28" s="86"/>
      <c r="BC28" s="86"/>
      <c r="BD28" s="86"/>
      <c r="BE28" s="86"/>
    </row>
    <row r="29" spans="1:57">
      <c r="A29" s="14"/>
      <c r="B29" s="536"/>
      <c r="C29" s="93">
        <v>2</v>
      </c>
      <c r="D29" s="94" t="s">
        <v>262</v>
      </c>
      <c r="E29" s="542"/>
      <c r="F29" s="28"/>
      <c r="G29" s="133">
        <v>1.0702269441411798</v>
      </c>
      <c r="H29" s="133">
        <v>1.0702269441411798</v>
      </c>
      <c r="I29" s="133">
        <v>1.0702269441411798</v>
      </c>
      <c r="J29" s="133">
        <v>1.0702269441411798</v>
      </c>
      <c r="K29" s="133">
        <v>1.0702269441411798</v>
      </c>
      <c r="L29" s="133">
        <v>1.0702269441411798</v>
      </c>
      <c r="M29" s="133">
        <v>1.0702269441411798</v>
      </c>
      <c r="N29" s="133">
        <v>1.0702269441411798</v>
      </c>
      <c r="O29" s="28"/>
      <c r="P29" s="133">
        <v>1.0702269441411798</v>
      </c>
      <c r="Q29" s="133">
        <v>1.0673651173302494</v>
      </c>
      <c r="R29" s="133">
        <v>1.0673385915884153</v>
      </c>
      <c r="S29" s="133">
        <v>1.0673385915884153</v>
      </c>
      <c r="T29" s="133">
        <v>1.0673244213509145</v>
      </c>
      <c r="U29" s="133">
        <v>1.0661481805009931</v>
      </c>
      <c r="V29" s="133">
        <v>1.066131162322463</v>
      </c>
      <c r="W29" s="211">
        <v>1.066131162322463</v>
      </c>
      <c r="X29" s="28"/>
      <c r="Y29" s="211">
        <v>1.0662425676655396</v>
      </c>
      <c r="Z29" s="211">
        <v>1.0662425676655396</v>
      </c>
      <c r="AA29" s="211">
        <v>1.0775421607272568</v>
      </c>
      <c r="AB29" s="211">
        <v>1.0775421607272568</v>
      </c>
      <c r="AC29" s="288">
        <v>1.0776093638475073</v>
      </c>
      <c r="AD29" s="288">
        <v>1.0776093638475073</v>
      </c>
      <c r="AE29" s="288">
        <v>1.0776093638475073</v>
      </c>
      <c r="AF29" s="288">
        <v>1.0776093638475073</v>
      </c>
      <c r="AG29" s="288">
        <v>1.0775770298859761</v>
      </c>
      <c r="AH29" s="288">
        <v>1.0775770298859761</v>
      </c>
      <c r="AI29" s="288">
        <v>1.0794319909875136</v>
      </c>
      <c r="AJ29" s="288">
        <v>1.0794319909875136</v>
      </c>
      <c r="AK29" s="288">
        <v>1.0794578275089746</v>
      </c>
      <c r="AL29" s="352">
        <v>1.0981680369369979</v>
      </c>
      <c r="AM29" s="309">
        <v>1.0981680369369979</v>
      </c>
      <c r="AN29" s="309">
        <v>1.0981680369369979</v>
      </c>
      <c r="AO29" s="86"/>
      <c r="AP29" s="86"/>
      <c r="AQ29" s="86"/>
      <c r="AR29" s="86"/>
      <c r="AS29" s="86"/>
      <c r="AT29" s="86"/>
      <c r="AU29" s="86"/>
      <c r="AV29" s="86"/>
      <c r="AW29" s="86"/>
      <c r="AX29" s="86"/>
      <c r="AY29" s="86"/>
      <c r="AZ29" s="86"/>
      <c r="BA29" s="86"/>
      <c r="BB29" s="86"/>
      <c r="BC29" s="86"/>
      <c r="BD29" s="86"/>
      <c r="BE29" s="86"/>
    </row>
    <row r="30" spans="1:57">
      <c r="A30" s="14"/>
      <c r="B30" s="536"/>
      <c r="C30" s="93">
        <v>3</v>
      </c>
      <c r="D30" s="94" t="s">
        <v>263</v>
      </c>
      <c r="E30" s="542"/>
      <c r="F30" s="28"/>
      <c r="G30" s="133">
        <v>1.0794702750020808</v>
      </c>
      <c r="H30" s="133">
        <v>1.0794702750020808</v>
      </c>
      <c r="I30" s="133">
        <v>1.0794702750020808</v>
      </c>
      <c r="J30" s="133">
        <v>1.0794702750020808</v>
      </c>
      <c r="K30" s="133">
        <v>1.0794702750020808</v>
      </c>
      <c r="L30" s="133">
        <v>1.0794702750020808</v>
      </c>
      <c r="M30" s="133">
        <v>1.0806862799422217</v>
      </c>
      <c r="N30" s="133">
        <v>1.0806862799422217</v>
      </c>
      <c r="O30" s="28"/>
      <c r="P30" s="133">
        <v>1.0806862799422217</v>
      </c>
      <c r="Q30" s="133">
        <v>1.0792718084943291</v>
      </c>
      <c r="R30" s="133">
        <v>1.0791302963588514</v>
      </c>
      <c r="S30" s="133">
        <v>1.0775445345864723</v>
      </c>
      <c r="T30" s="133">
        <v>1.0774334280571309</v>
      </c>
      <c r="U30" s="133">
        <v>1.0775463030038692</v>
      </c>
      <c r="V30" s="133">
        <v>1.077576334849796</v>
      </c>
      <c r="W30" s="211">
        <v>1.0855292496768039</v>
      </c>
      <c r="X30" s="28"/>
      <c r="Y30" s="211">
        <v>1.0860808871539669</v>
      </c>
      <c r="Z30" s="211">
        <v>1.0860808871539669</v>
      </c>
      <c r="AA30" s="211">
        <v>1.0840130979488212</v>
      </c>
      <c r="AB30" s="211">
        <v>1.0840130979488212</v>
      </c>
      <c r="AC30" s="288">
        <v>1.0842351609639904</v>
      </c>
      <c r="AD30" s="288">
        <v>1.0842351609639904</v>
      </c>
      <c r="AE30" s="288">
        <v>1.0870368375944619</v>
      </c>
      <c r="AF30" s="288">
        <v>1.0870368375944619</v>
      </c>
      <c r="AG30" s="288">
        <v>1.0867659889764056</v>
      </c>
      <c r="AH30" s="288">
        <v>1.0867659889764056</v>
      </c>
      <c r="AI30" s="288">
        <v>1.0929909492485075</v>
      </c>
      <c r="AJ30" s="288">
        <v>1.0929909492485075</v>
      </c>
      <c r="AK30" s="288">
        <v>1.0931383254193383</v>
      </c>
      <c r="AL30" s="352">
        <v>1.1118485348473617</v>
      </c>
      <c r="AM30" s="309">
        <v>1.113307737667198</v>
      </c>
      <c r="AN30" s="309">
        <v>1.113307737667198</v>
      </c>
      <c r="AO30" s="86"/>
      <c r="AP30" s="86"/>
      <c r="AQ30" s="86"/>
      <c r="AR30" s="86"/>
      <c r="AS30" s="86"/>
      <c r="AT30" s="86"/>
      <c r="AU30" s="86"/>
      <c r="AV30" s="86"/>
      <c r="AW30" s="86"/>
      <c r="AX30" s="86"/>
      <c r="AY30" s="86"/>
      <c r="AZ30" s="86"/>
      <c r="BA30" s="86"/>
      <c r="BB30" s="86"/>
      <c r="BC30" s="86"/>
      <c r="BD30" s="86"/>
      <c r="BE30" s="86"/>
    </row>
    <row r="31" spans="1:57">
      <c r="A31" s="14"/>
      <c r="B31" s="536"/>
      <c r="C31" s="93">
        <v>4</v>
      </c>
      <c r="D31" s="94" t="s">
        <v>264</v>
      </c>
      <c r="E31" s="542"/>
      <c r="F31" s="28"/>
      <c r="G31" s="133">
        <v>1.0918650447973948</v>
      </c>
      <c r="H31" s="133">
        <v>1.0918650447973948</v>
      </c>
      <c r="I31" s="133">
        <v>1.0918650447973948</v>
      </c>
      <c r="J31" s="133">
        <v>1.0918650447973948</v>
      </c>
      <c r="K31" s="133">
        <v>1.0918650447973948</v>
      </c>
      <c r="L31" s="133">
        <v>1.0918650447973948</v>
      </c>
      <c r="M31" s="133">
        <v>1.0992619858752828</v>
      </c>
      <c r="N31" s="133">
        <v>1.0992619858752828</v>
      </c>
      <c r="O31" s="28"/>
      <c r="P31" s="133">
        <v>1.0992619858752828</v>
      </c>
      <c r="Q31" s="133">
        <v>1.101077853329788</v>
      </c>
      <c r="R31" s="133">
        <v>1.100933384402605</v>
      </c>
      <c r="S31" s="133">
        <v>1.1074675182084446</v>
      </c>
      <c r="T31" s="133">
        <v>1.1073255443478454</v>
      </c>
      <c r="U31" s="133">
        <v>1.1033488660249229</v>
      </c>
      <c r="V31" s="133">
        <v>1.1032925725217808</v>
      </c>
      <c r="W31" s="211">
        <v>1.1113656241596015</v>
      </c>
      <c r="X31" s="28"/>
      <c r="Y31" s="211">
        <v>1.1120558947886601</v>
      </c>
      <c r="Z31" s="211">
        <v>1.1120558947886601</v>
      </c>
      <c r="AA31" s="211">
        <v>1.1110558947886542</v>
      </c>
      <c r="AB31" s="211">
        <v>1.1110558947886542</v>
      </c>
      <c r="AC31" s="288">
        <v>1.1114003662206171</v>
      </c>
      <c r="AD31" s="288">
        <v>1.1114003662206171</v>
      </c>
      <c r="AE31" s="288">
        <v>1.108184683485532</v>
      </c>
      <c r="AF31" s="288">
        <v>1.108184683485532</v>
      </c>
      <c r="AG31" s="288">
        <v>1.1081037593886169</v>
      </c>
      <c r="AH31" s="288">
        <v>1.1081037593886169</v>
      </c>
      <c r="AI31" s="288">
        <v>1.1179335903713179</v>
      </c>
      <c r="AJ31" s="288">
        <v>1.1179335903713179</v>
      </c>
      <c r="AK31" s="288">
        <v>1.1180535866704868</v>
      </c>
      <c r="AL31" s="352">
        <v>1.1367637960985102</v>
      </c>
      <c r="AM31" s="309">
        <v>1.1487877188382452</v>
      </c>
      <c r="AN31" s="309">
        <v>1.1487877188382452</v>
      </c>
      <c r="AO31" s="86"/>
      <c r="AP31" s="86"/>
      <c r="AQ31" s="86"/>
      <c r="AR31" s="86"/>
      <c r="AS31" s="86"/>
      <c r="AT31" s="86"/>
      <c r="AU31" s="86"/>
      <c r="AV31" s="86"/>
      <c r="AW31" s="86"/>
      <c r="AX31" s="86"/>
      <c r="AY31" s="86"/>
      <c r="AZ31" s="86"/>
      <c r="BA31" s="86"/>
      <c r="BB31" s="86"/>
      <c r="BC31" s="86"/>
      <c r="BD31" s="86"/>
      <c r="BE31" s="86"/>
    </row>
    <row r="32" spans="1:57">
      <c r="A32" s="14"/>
      <c r="B32" s="536"/>
      <c r="C32" s="93">
        <v>5</v>
      </c>
      <c r="D32" s="94" t="s">
        <v>265</v>
      </c>
      <c r="E32" s="542"/>
      <c r="F32" s="28"/>
      <c r="G32" s="133">
        <v>1.0718136626355232</v>
      </c>
      <c r="H32" s="133">
        <v>1.0718136626355232</v>
      </c>
      <c r="I32" s="133">
        <v>1.0718136626355232</v>
      </c>
      <c r="J32" s="133">
        <v>1.0718136626355232</v>
      </c>
      <c r="K32" s="133">
        <v>1.0718136626355232</v>
      </c>
      <c r="L32" s="133">
        <v>1.0718136626355232</v>
      </c>
      <c r="M32" s="133">
        <v>1.0695373162573705</v>
      </c>
      <c r="N32" s="133">
        <v>1.0695373162573705</v>
      </c>
      <c r="O32" s="28"/>
      <c r="P32" s="133">
        <v>1.0695373162573705</v>
      </c>
      <c r="Q32" s="133">
        <v>1.0695373162573705</v>
      </c>
      <c r="R32" s="133">
        <v>1.0694935607140168</v>
      </c>
      <c r="S32" s="133">
        <v>1.0747661653287264</v>
      </c>
      <c r="T32" s="133">
        <v>1.0747338083640094</v>
      </c>
      <c r="U32" s="133">
        <v>1.0747338083640094</v>
      </c>
      <c r="V32" s="133">
        <v>1.0747036109078327</v>
      </c>
      <c r="W32" s="211">
        <v>1.0777990015449401</v>
      </c>
      <c r="X32" s="28"/>
      <c r="Y32" s="211">
        <v>1.0780368506036861</v>
      </c>
      <c r="Z32" s="211">
        <v>1.0780368506036861</v>
      </c>
      <c r="AA32" s="211">
        <v>1.0780368506036861</v>
      </c>
      <c r="AB32" s="211">
        <v>1.0780368506036861</v>
      </c>
      <c r="AC32" s="288">
        <v>1.0781366865910675</v>
      </c>
      <c r="AD32" s="288">
        <v>1.0781366865910675</v>
      </c>
      <c r="AE32" s="288">
        <v>1.0799745828510925</v>
      </c>
      <c r="AF32" s="288">
        <v>1.0799745828510925</v>
      </c>
      <c r="AG32" s="288">
        <v>1.0799287582261188</v>
      </c>
      <c r="AH32" s="288">
        <v>1.0799287582261188</v>
      </c>
      <c r="AI32" s="288">
        <v>1.0799287582261188</v>
      </c>
      <c r="AJ32" s="288">
        <v>1.0799287582261188</v>
      </c>
      <c r="AK32" s="288">
        <v>1.0799707111511891</v>
      </c>
      <c r="AL32" s="352">
        <v>1.0986809205792125</v>
      </c>
      <c r="AM32" s="309">
        <v>1.1056109093258284</v>
      </c>
      <c r="AN32" s="309">
        <v>1.1056109093258284</v>
      </c>
      <c r="AO32" s="86"/>
      <c r="AP32" s="86"/>
      <c r="AQ32" s="86"/>
      <c r="AR32" s="86"/>
      <c r="AS32" s="86"/>
      <c r="AT32" s="86"/>
      <c r="AU32" s="86"/>
      <c r="AV32" s="86"/>
      <c r="AW32" s="86"/>
      <c r="AX32" s="86"/>
      <c r="AY32" s="86"/>
      <c r="AZ32" s="86"/>
      <c r="BA32" s="86"/>
      <c r="BB32" s="86"/>
      <c r="BC32" s="86"/>
      <c r="BD32" s="86"/>
      <c r="BE32" s="86"/>
    </row>
    <row r="33" spans="1:57">
      <c r="A33" s="14"/>
      <c r="B33" s="536"/>
      <c r="C33" s="93">
        <v>6</v>
      </c>
      <c r="D33" s="94" t="s">
        <v>266</v>
      </c>
      <c r="E33" s="542"/>
      <c r="F33" s="28"/>
      <c r="G33" s="133">
        <v>1.0795324874413401</v>
      </c>
      <c r="H33" s="133">
        <v>1.0795324874413401</v>
      </c>
      <c r="I33" s="133">
        <v>1.0795324874413401</v>
      </c>
      <c r="J33" s="133">
        <v>1.0795324874413401</v>
      </c>
      <c r="K33" s="133">
        <v>1.0795324874413401</v>
      </c>
      <c r="L33" s="133">
        <v>1.0795324874413401</v>
      </c>
      <c r="M33" s="133">
        <v>1.0752001682715286</v>
      </c>
      <c r="N33" s="133">
        <v>1.0752001682715286</v>
      </c>
      <c r="O33" s="28"/>
      <c r="P33" s="133">
        <v>1.0752001682715286</v>
      </c>
      <c r="Q33" s="133">
        <v>1.0700483553578828</v>
      </c>
      <c r="R33" s="133">
        <v>1.0700092036052256</v>
      </c>
      <c r="S33" s="133">
        <v>1.0670771715792171</v>
      </c>
      <c r="T33" s="133">
        <v>1.0670602529065194</v>
      </c>
      <c r="U33" s="133">
        <v>1.0665768999235643</v>
      </c>
      <c r="V33" s="133">
        <v>1.0665558930269585</v>
      </c>
      <c r="W33" s="211">
        <v>1.0679382624056522</v>
      </c>
      <c r="X33" s="28"/>
      <c r="Y33" s="211">
        <v>1.0681374159339239</v>
      </c>
      <c r="Z33" s="211">
        <v>1.0681374159339239</v>
      </c>
      <c r="AA33" s="211">
        <v>1.0730204445512042</v>
      </c>
      <c r="AB33" s="211">
        <v>1.0730204445512042</v>
      </c>
      <c r="AC33" s="288">
        <v>1.0731215091872555</v>
      </c>
      <c r="AD33" s="288">
        <v>1.0731215091872555</v>
      </c>
      <c r="AE33" s="288">
        <v>1.0731215091872555</v>
      </c>
      <c r="AF33" s="288">
        <v>1.0731215091872555</v>
      </c>
      <c r="AG33" s="288">
        <v>1.061353105937088</v>
      </c>
      <c r="AH33" s="288">
        <v>1.061353105937088</v>
      </c>
      <c r="AI33" s="288">
        <v>1.0816011357487805</v>
      </c>
      <c r="AJ33" s="288">
        <v>1.0816011357487805</v>
      </c>
      <c r="AK33" s="288">
        <v>1.0816497989578078</v>
      </c>
      <c r="AL33" s="352">
        <v>1.1003600083858311</v>
      </c>
      <c r="AM33" s="309">
        <v>1.1069331705789294</v>
      </c>
      <c r="AN33" s="309">
        <v>1.1069331705789294</v>
      </c>
      <c r="AO33" s="86"/>
      <c r="AP33" s="86"/>
      <c r="AQ33" s="86"/>
      <c r="AR33" s="86"/>
      <c r="AS33" s="86"/>
      <c r="AT33" s="86"/>
      <c r="AU33" s="86"/>
      <c r="AV33" s="86"/>
      <c r="AW33" s="86"/>
      <c r="AX33" s="86"/>
      <c r="AY33" s="86"/>
      <c r="AZ33" s="86"/>
      <c r="BA33" s="86"/>
      <c r="BB33" s="86"/>
      <c r="BC33" s="86"/>
      <c r="BD33" s="86"/>
      <c r="BE33" s="86"/>
    </row>
    <row r="34" spans="1:57">
      <c r="A34" s="14"/>
      <c r="B34" s="536"/>
      <c r="C34" s="93">
        <v>7</v>
      </c>
      <c r="D34" s="94" t="s">
        <v>267</v>
      </c>
      <c r="E34" s="542"/>
      <c r="F34" s="28"/>
      <c r="G34" s="133">
        <v>1.085452733436888</v>
      </c>
      <c r="H34" s="133">
        <v>1.085452733436888</v>
      </c>
      <c r="I34" s="133">
        <v>1.085452733436888</v>
      </c>
      <c r="J34" s="133">
        <v>1.085452733436888</v>
      </c>
      <c r="K34" s="133">
        <v>1.085452733436888</v>
      </c>
      <c r="L34" s="133">
        <v>1.085452733436888</v>
      </c>
      <c r="M34" s="133">
        <v>1.090168180084981</v>
      </c>
      <c r="N34" s="133">
        <v>1.090168180084981</v>
      </c>
      <c r="O34" s="28"/>
      <c r="P34" s="133">
        <v>1.090168180084981</v>
      </c>
      <c r="Q34" s="133">
        <v>1.090168180084981</v>
      </c>
      <c r="R34" s="133">
        <v>1.0901114729358925</v>
      </c>
      <c r="S34" s="133">
        <v>1.0877931386948556</v>
      </c>
      <c r="T34" s="133">
        <v>1.0877232184882555</v>
      </c>
      <c r="U34" s="133">
        <v>1.0801287256807237</v>
      </c>
      <c r="V34" s="133">
        <v>1.0801039085948869</v>
      </c>
      <c r="W34" s="211">
        <v>1.0801039085948869</v>
      </c>
      <c r="X34" s="28"/>
      <c r="Y34" s="211">
        <v>1.0786080527638926</v>
      </c>
      <c r="Z34" s="211">
        <v>1.0786080527638926</v>
      </c>
      <c r="AA34" s="211">
        <v>1.072598750390197</v>
      </c>
      <c r="AB34" s="211">
        <v>1.072598750390197</v>
      </c>
      <c r="AC34" s="288">
        <v>1.0726357718349002</v>
      </c>
      <c r="AD34" s="288">
        <v>1.0726357718349002</v>
      </c>
      <c r="AE34" s="288">
        <v>1.0726357718349002</v>
      </c>
      <c r="AF34" s="288">
        <v>1.0726357718349002</v>
      </c>
      <c r="AG34" s="288">
        <v>1.0985070367175245</v>
      </c>
      <c r="AH34" s="288">
        <v>1.0985070367175245</v>
      </c>
      <c r="AI34" s="288">
        <v>1.0985070367175245</v>
      </c>
      <c r="AJ34" s="288">
        <v>1.0985070367175245</v>
      </c>
      <c r="AK34" s="288">
        <v>1.0945189039405199</v>
      </c>
      <c r="AL34" s="352">
        <v>1.1132291133685432</v>
      </c>
      <c r="AM34" s="309">
        <v>1.1132291133685432</v>
      </c>
      <c r="AN34" s="309">
        <v>1.1132291133685432</v>
      </c>
      <c r="AO34" s="86"/>
      <c r="AP34" s="86"/>
      <c r="AQ34" s="86"/>
      <c r="AR34" s="86"/>
      <c r="AS34" s="86"/>
      <c r="AT34" s="86"/>
      <c r="AU34" s="86"/>
      <c r="AV34" s="86"/>
      <c r="AW34" s="86"/>
      <c r="AX34" s="86"/>
      <c r="AY34" s="86"/>
      <c r="AZ34" s="86"/>
      <c r="BA34" s="86"/>
      <c r="BB34" s="86"/>
      <c r="BC34" s="86"/>
      <c r="BD34" s="86"/>
      <c r="BE34" s="86"/>
    </row>
    <row r="35" spans="1:57">
      <c r="A35" s="14"/>
      <c r="B35" s="536"/>
      <c r="C35" s="93">
        <v>8</v>
      </c>
      <c r="D35" s="94" t="s">
        <v>268</v>
      </c>
      <c r="E35" s="542"/>
      <c r="F35" s="28"/>
      <c r="G35" s="133">
        <v>1.0674066698772735</v>
      </c>
      <c r="H35" s="133">
        <v>1.0674066698772735</v>
      </c>
      <c r="I35" s="133">
        <v>1.0674066698772735</v>
      </c>
      <c r="J35" s="133">
        <v>1.0674066698772735</v>
      </c>
      <c r="K35" s="133">
        <v>1.0674066698772735</v>
      </c>
      <c r="L35" s="133">
        <v>1.0674066698772735</v>
      </c>
      <c r="M35" s="133">
        <v>1.0682684966881959</v>
      </c>
      <c r="N35" s="133">
        <v>1.0682684966881959</v>
      </c>
      <c r="O35" s="28"/>
      <c r="P35" s="133">
        <v>1.0682684966881959</v>
      </c>
      <c r="Q35" s="133">
        <v>1.0682684966881959</v>
      </c>
      <c r="R35" s="133">
        <v>1.0726239973978122</v>
      </c>
      <c r="S35" s="133">
        <v>1.0726239973978122</v>
      </c>
      <c r="T35" s="133">
        <v>1.0761993198070865</v>
      </c>
      <c r="U35" s="133">
        <v>1.0761993198070865</v>
      </c>
      <c r="V35" s="133">
        <v>1.0742638006468059</v>
      </c>
      <c r="W35" s="211">
        <v>1.0742638006468059</v>
      </c>
      <c r="X35" s="28"/>
      <c r="Y35" s="211">
        <v>1.0740059429428332</v>
      </c>
      <c r="Z35" s="211">
        <v>1.0740059429428332</v>
      </c>
      <c r="AA35" s="211">
        <v>1.0771855422693835</v>
      </c>
      <c r="AB35" s="211">
        <v>1.0771855422693835</v>
      </c>
      <c r="AC35" s="288">
        <v>1.0772458970813967</v>
      </c>
      <c r="AD35" s="288">
        <v>1.0772458970813967</v>
      </c>
      <c r="AE35" s="288">
        <v>1.0772458970813967</v>
      </c>
      <c r="AF35" s="288">
        <v>1.0772458970813967</v>
      </c>
      <c r="AG35" s="288">
        <v>1.0763289579403825</v>
      </c>
      <c r="AH35" s="288">
        <v>1.0763289579403825</v>
      </c>
      <c r="AI35" s="288">
        <v>1.0763289579403825</v>
      </c>
      <c r="AJ35" s="288">
        <v>1.0763289579403825</v>
      </c>
      <c r="AK35" s="288">
        <v>1.0814066231475581</v>
      </c>
      <c r="AL35" s="352">
        <v>1.1001168325755815</v>
      </c>
      <c r="AM35" s="309">
        <v>1.1001168325755815</v>
      </c>
      <c r="AN35" s="309">
        <v>1.1001168325755815</v>
      </c>
      <c r="AO35" s="86"/>
      <c r="AP35" s="86"/>
      <c r="AQ35" s="86"/>
      <c r="AR35" s="86"/>
      <c r="AS35" s="86"/>
      <c r="AT35" s="86"/>
      <c r="AU35" s="86"/>
      <c r="AV35" s="86"/>
      <c r="AW35" s="86"/>
      <c r="AX35" s="86"/>
      <c r="AY35" s="86"/>
      <c r="AZ35" s="86"/>
      <c r="BA35" s="86"/>
      <c r="BB35" s="86"/>
      <c r="BC35" s="86"/>
      <c r="BD35" s="86"/>
      <c r="BE35" s="86"/>
    </row>
    <row r="36" spans="1:57">
      <c r="A36" s="14"/>
      <c r="B36" s="536"/>
      <c r="C36" s="93">
        <v>9</v>
      </c>
      <c r="D36" s="94" t="s">
        <v>269</v>
      </c>
      <c r="E36" s="542"/>
      <c r="F36" s="28"/>
      <c r="G36" s="133">
        <v>1.0774654762193439</v>
      </c>
      <c r="H36" s="133">
        <v>1.0774654762193439</v>
      </c>
      <c r="I36" s="133">
        <v>1.0774654762193439</v>
      </c>
      <c r="J36" s="133">
        <v>1.0774654762193439</v>
      </c>
      <c r="K36" s="133">
        <v>1.0774654762193439</v>
      </c>
      <c r="L36" s="133">
        <v>1.0774654762193439</v>
      </c>
      <c r="M36" s="133">
        <v>1.0738360384983456</v>
      </c>
      <c r="N36" s="133">
        <v>1.0738360384983456</v>
      </c>
      <c r="O36" s="28"/>
      <c r="P36" s="133">
        <v>1.0738360384983456</v>
      </c>
      <c r="Q36" s="133">
        <v>1.0749970312119093</v>
      </c>
      <c r="R36" s="133">
        <v>1.0748937452388276</v>
      </c>
      <c r="S36" s="133">
        <v>1.0772508512545704</v>
      </c>
      <c r="T36" s="133">
        <v>1.0771808652862276</v>
      </c>
      <c r="U36" s="133">
        <v>1.0761698787013338</v>
      </c>
      <c r="V36" s="133">
        <v>1.0761805902669486</v>
      </c>
      <c r="W36" s="211">
        <v>1.0817884939635833</v>
      </c>
      <c r="X36" s="28"/>
      <c r="Y36" s="211">
        <v>1.082218500772562</v>
      </c>
      <c r="Z36" s="211">
        <v>1.082218500772562</v>
      </c>
      <c r="AA36" s="211">
        <v>1.0824611748875825</v>
      </c>
      <c r="AB36" s="211">
        <v>1.0824611748875825</v>
      </c>
      <c r="AC36" s="288">
        <v>1.082641349048433</v>
      </c>
      <c r="AD36" s="288">
        <v>1.082641349048433</v>
      </c>
      <c r="AE36" s="288">
        <v>1.0813269663709675</v>
      </c>
      <c r="AF36" s="288">
        <v>1.0813269663709675</v>
      </c>
      <c r="AG36" s="288">
        <v>1.0811468741877734</v>
      </c>
      <c r="AH36" s="288">
        <v>1.0811468741877734</v>
      </c>
      <c r="AI36" s="288">
        <v>1.0871446039961368</v>
      </c>
      <c r="AJ36" s="288">
        <v>1.0871446039961368</v>
      </c>
      <c r="AK36" s="288">
        <v>1.0872710639481304</v>
      </c>
      <c r="AL36" s="352">
        <v>1.1059812733761538</v>
      </c>
      <c r="AM36" s="309">
        <v>1.11082816512956</v>
      </c>
      <c r="AN36" s="309">
        <v>1.11082816512956</v>
      </c>
      <c r="AO36" s="86"/>
      <c r="AP36" s="86"/>
      <c r="AQ36" s="86"/>
      <c r="AR36" s="86"/>
      <c r="AS36" s="86"/>
      <c r="AT36" s="86"/>
      <c r="AU36" s="86"/>
      <c r="AV36" s="86"/>
      <c r="AW36" s="86"/>
      <c r="AX36" s="86"/>
      <c r="AY36" s="86"/>
      <c r="AZ36" s="86"/>
      <c r="BA36" s="86"/>
      <c r="BB36" s="86"/>
      <c r="BC36" s="86"/>
      <c r="BD36" s="86"/>
      <c r="BE36" s="86"/>
    </row>
    <row r="37" spans="1:57">
      <c r="A37" s="14"/>
      <c r="B37" s="536"/>
      <c r="C37" s="93">
        <v>10</v>
      </c>
      <c r="D37" s="94" t="s">
        <v>270</v>
      </c>
      <c r="E37" s="542"/>
      <c r="F37" s="28"/>
      <c r="G37" s="133">
        <v>1.0733996094318452</v>
      </c>
      <c r="H37" s="133">
        <v>1.0733996094318452</v>
      </c>
      <c r="I37" s="133">
        <v>1.0733996094318452</v>
      </c>
      <c r="J37" s="133">
        <v>1.0733996094318452</v>
      </c>
      <c r="K37" s="133">
        <v>1.0733996094318452</v>
      </c>
      <c r="L37" s="133">
        <v>1.0733996094318452</v>
      </c>
      <c r="M37" s="133">
        <v>1.0689063256170588</v>
      </c>
      <c r="N37" s="133">
        <v>1.0689063256170588</v>
      </c>
      <c r="O37" s="28"/>
      <c r="P37" s="133">
        <v>1.0689063256170588</v>
      </c>
      <c r="Q37" s="133">
        <v>1.0689063256170588</v>
      </c>
      <c r="R37" s="133">
        <v>1.0688855498479561</v>
      </c>
      <c r="S37" s="133">
        <v>1.0655429324585941</v>
      </c>
      <c r="T37" s="133">
        <v>1.0655481946707537</v>
      </c>
      <c r="U37" s="133">
        <v>1.0655481946707537</v>
      </c>
      <c r="V37" s="133">
        <v>1.0655449219615913</v>
      </c>
      <c r="W37" s="211">
        <v>1.0768242907521903</v>
      </c>
      <c r="X37" s="28"/>
      <c r="Y37" s="211">
        <v>1.0768458314398932</v>
      </c>
      <c r="Z37" s="211">
        <v>1.0768458314398932</v>
      </c>
      <c r="AA37" s="211">
        <v>1.0768458314398932</v>
      </c>
      <c r="AB37" s="211">
        <v>1.0768458314398932</v>
      </c>
      <c r="AC37" s="288">
        <v>1.0768395673187516</v>
      </c>
      <c r="AD37" s="288">
        <v>1.0768395673187516</v>
      </c>
      <c r="AE37" s="288">
        <v>1.0810158985861709</v>
      </c>
      <c r="AF37" s="288">
        <v>1.0810158985861709</v>
      </c>
      <c r="AG37" s="288">
        <v>1.0810055867952857</v>
      </c>
      <c r="AH37" s="288">
        <v>1.0810055867952857</v>
      </c>
      <c r="AI37" s="288">
        <v>1.0810055867952857</v>
      </c>
      <c r="AJ37" s="288">
        <v>1.0810055867952857</v>
      </c>
      <c r="AK37" s="288">
        <v>1.0810093185535647</v>
      </c>
      <c r="AL37" s="352">
        <v>1.0997195279815881</v>
      </c>
      <c r="AM37" s="309">
        <v>1.1000284677302985</v>
      </c>
      <c r="AN37" s="309">
        <v>1.1000284677302985</v>
      </c>
      <c r="AO37" s="86"/>
      <c r="AP37" s="86"/>
      <c r="AQ37" s="86"/>
      <c r="AR37" s="86"/>
      <c r="AS37" s="86"/>
      <c r="AT37" s="86"/>
      <c r="AU37" s="86"/>
      <c r="AV37" s="86"/>
      <c r="AW37" s="86"/>
      <c r="AX37" s="86"/>
      <c r="AY37" s="86"/>
      <c r="AZ37" s="86"/>
      <c r="BA37" s="86"/>
      <c r="BB37" s="86"/>
      <c r="BC37" s="86"/>
      <c r="BD37" s="86"/>
      <c r="BE37" s="86"/>
    </row>
    <row r="38" spans="1:57">
      <c r="A38" s="14"/>
      <c r="B38" s="536"/>
      <c r="C38" s="93">
        <v>11</v>
      </c>
      <c r="D38" s="94" t="s">
        <v>271</v>
      </c>
      <c r="E38" s="542"/>
      <c r="F38" s="28"/>
      <c r="G38" s="133">
        <v>1.0564421023082484</v>
      </c>
      <c r="H38" s="133">
        <v>1.0564421023082484</v>
      </c>
      <c r="I38" s="133">
        <v>1.0564421023082484</v>
      </c>
      <c r="J38" s="133">
        <v>1.0564421023082484</v>
      </c>
      <c r="K38" s="133">
        <v>1.0564421023082484</v>
      </c>
      <c r="L38" s="133">
        <v>1.0564421023082484</v>
      </c>
      <c r="M38" s="133">
        <v>1.0564421023082484</v>
      </c>
      <c r="N38" s="133">
        <v>1.0564421023082484</v>
      </c>
      <c r="O38" s="28"/>
      <c r="P38" s="133">
        <v>1.0564421023082484</v>
      </c>
      <c r="Q38" s="133">
        <v>1.0623041562481781</v>
      </c>
      <c r="R38" s="133">
        <v>1.0622972759370308</v>
      </c>
      <c r="S38" s="133">
        <v>1.0622972759370308</v>
      </c>
      <c r="T38" s="133">
        <v>1.0622948436434854</v>
      </c>
      <c r="U38" s="133">
        <v>1.0590791996550259</v>
      </c>
      <c r="V38" s="133">
        <v>1.0590774473782516</v>
      </c>
      <c r="W38" s="211">
        <v>1.0590774473782516</v>
      </c>
      <c r="X38" s="28"/>
      <c r="Y38" s="211">
        <v>1.0590817159535859</v>
      </c>
      <c r="Z38" s="211">
        <v>1.0590817159535859</v>
      </c>
      <c r="AA38" s="211">
        <v>1.0580990615808532</v>
      </c>
      <c r="AB38" s="211">
        <v>1.0580990615808532</v>
      </c>
      <c r="AC38" s="288">
        <v>1.0580814076049103</v>
      </c>
      <c r="AD38" s="288">
        <v>1.0580814076049103</v>
      </c>
      <c r="AE38" s="288">
        <v>1.0580814076049103</v>
      </c>
      <c r="AF38" s="288">
        <v>1.0580814076049103</v>
      </c>
      <c r="AG38" s="288">
        <v>1.0581000546812944</v>
      </c>
      <c r="AH38" s="288">
        <v>1.0581000546812944</v>
      </c>
      <c r="AI38" s="288">
        <v>1.0622015319577374</v>
      </c>
      <c r="AJ38" s="288">
        <v>1.0622015319577374</v>
      </c>
      <c r="AK38" s="288">
        <v>1.0621963796753244</v>
      </c>
      <c r="AL38" s="352">
        <v>1.0809065891033478</v>
      </c>
      <c r="AM38" s="309">
        <v>1.0809065891033478</v>
      </c>
      <c r="AN38" s="309">
        <v>1.0809065891033478</v>
      </c>
      <c r="AO38" s="86"/>
      <c r="AP38" s="86"/>
      <c r="AQ38" s="86"/>
      <c r="AR38" s="86"/>
      <c r="AS38" s="86"/>
      <c r="AT38" s="86"/>
      <c r="AU38" s="86"/>
      <c r="AV38" s="86"/>
      <c r="AW38" s="86"/>
      <c r="AX38" s="86"/>
      <c r="AY38" s="86"/>
      <c r="AZ38" s="86"/>
      <c r="BA38" s="86"/>
      <c r="BB38" s="86"/>
      <c r="BC38" s="86"/>
      <c r="BD38" s="86"/>
      <c r="BE38" s="86"/>
    </row>
    <row r="39" spans="1:57">
      <c r="A39" s="14"/>
      <c r="B39" s="536"/>
      <c r="C39" s="93">
        <v>12</v>
      </c>
      <c r="D39" s="94" t="s">
        <v>272</v>
      </c>
      <c r="E39" s="542"/>
      <c r="F39" s="28"/>
      <c r="G39" s="133">
        <v>1.093046755459234</v>
      </c>
      <c r="H39" s="133">
        <v>1.093046755459234</v>
      </c>
      <c r="I39" s="133">
        <v>1.093046755459234</v>
      </c>
      <c r="J39" s="133">
        <v>1.093046755459234</v>
      </c>
      <c r="K39" s="133">
        <v>1.093046755459234</v>
      </c>
      <c r="L39" s="133">
        <v>1.093046755459234</v>
      </c>
      <c r="M39" s="133">
        <v>1.0844223757094351</v>
      </c>
      <c r="N39" s="133">
        <v>1.0844223757094351</v>
      </c>
      <c r="O39" s="28"/>
      <c r="P39" s="133">
        <v>1.0844223757094351</v>
      </c>
      <c r="Q39" s="133">
        <v>1.0840810256610449</v>
      </c>
      <c r="R39" s="133">
        <v>1.0840014833163434</v>
      </c>
      <c r="S39" s="133">
        <v>1.089729151712139</v>
      </c>
      <c r="T39" s="133">
        <v>1.0896568330775738</v>
      </c>
      <c r="U39" s="133">
        <v>1.0908901430158633</v>
      </c>
      <c r="V39" s="133">
        <v>1.090853813393611</v>
      </c>
      <c r="W39" s="211">
        <v>1.0943597840369708</v>
      </c>
      <c r="X39" s="28"/>
      <c r="Y39" s="211">
        <v>1.0947827985026726</v>
      </c>
      <c r="Z39" s="211">
        <v>1.0947827985026726</v>
      </c>
      <c r="AA39" s="211">
        <v>1.0947827985026726</v>
      </c>
      <c r="AB39" s="211">
        <v>1.0947827985026726</v>
      </c>
      <c r="AC39" s="288">
        <v>1.0949799806482483</v>
      </c>
      <c r="AD39" s="288">
        <v>1.0949799806482483</v>
      </c>
      <c r="AE39" s="288">
        <v>1.0949799806482483</v>
      </c>
      <c r="AF39" s="288">
        <v>1.0949799806482483</v>
      </c>
      <c r="AG39" s="288">
        <v>1.1052236224452636</v>
      </c>
      <c r="AH39" s="288">
        <v>1.1052236224452636</v>
      </c>
      <c r="AI39" s="288">
        <v>1.1139511573020942</v>
      </c>
      <c r="AJ39" s="288">
        <v>1.1139511573020942</v>
      </c>
      <c r="AK39" s="288">
        <v>1.1140611930414008</v>
      </c>
      <c r="AL39" s="352">
        <v>1.1327714024694242</v>
      </c>
      <c r="AM39" s="309">
        <v>1.1449450878477427</v>
      </c>
      <c r="AN39" s="309">
        <v>1.1449450878477427</v>
      </c>
      <c r="AO39" s="86"/>
      <c r="AP39" s="86"/>
      <c r="AQ39" s="86"/>
      <c r="AR39" s="86"/>
      <c r="AS39" s="86"/>
      <c r="AT39" s="86"/>
      <c r="AU39" s="86"/>
      <c r="AV39" s="86"/>
      <c r="AW39" s="86"/>
      <c r="AX39" s="86"/>
      <c r="AY39" s="86"/>
      <c r="AZ39" s="86"/>
      <c r="BA39" s="86"/>
      <c r="BB39" s="86"/>
      <c r="BC39" s="86"/>
      <c r="BD39" s="86"/>
      <c r="BE39" s="86"/>
    </row>
    <row r="40" spans="1:57">
      <c r="A40" s="14"/>
      <c r="B40" s="536"/>
      <c r="C40" s="93">
        <v>13</v>
      </c>
      <c r="D40" s="94" t="s">
        <v>273</v>
      </c>
      <c r="E40" s="542"/>
      <c r="F40" s="28"/>
      <c r="G40" s="133">
        <v>1.0858319620011085</v>
      </c>
      <c r="H40" s="133">
        <v>1.0858319620011085</v>
      </c>
      <c r="I40" s="133">
        <v>1.0858319620011085</v>
      </c>
      <c r="J40" s="133">
        <v>1.0858319620011085</v>
      </c>
      <c r="K40" s="133">
        <v>1.0858319620011085</v>
      </c>
      <c r="L40" s="133">
        <v>1.0858319620011085</v>
      </c>
      <c r="M40" s="133">
        <v>1.094694427799904</v>
      </c>
      <c r="N40" s="133">
        <v>1.094694427799904</v>
      </c>
      <c r="O40" s="28"/>
      <c r="P40" s="133">
        <v>1.094694427799904</v>
      </c>
      <c r="Q40" s="133">
        <v>1.0944636969101207</v>
      </c>
      <c r="R40" s="133">
        <v>1.0943447054059863</v>
      </c>
      <c r="S40" s="133">
        <v>1.0949350854172193</v>
      </c>
      <c r="T40" s="133">
        <v>1.0948303212449852</v>
      </c>
      <c r="U40" s="133">
        <v>1.095790721417468</v>
      </c>
      <c r="V40" s="133">
        <v>1.0957378979020587</v>
      </c>
      <c r="W40" s="211">
        <v>1.1017640335058234</v>
      </c>
      <c r="X40" s="28"/>
      <c r="Y40" s="211">
        <v>1.1023213441864601</v>
      </c>
      <c r="Z40" s="211">
        <v>1.1023213441864601</v>
      </c>
      <c r="AA40" s="211">
        <v>1.1024439181168273</v>
      </c>
      <c r="AB40" s="211">
        <v>1.1024439181168273</v>
      </c>
      <c r="AC40" s="288">
        <v>1.1027140349333862</v>
      </c>
      <c r="AD40" s="288">
        <v>1.1027140349333862</v>
      </c>
      <c r="AE40" s="288">
        <v>1.1067359084636179</v>
      </c>
      <c r="AF40" s="288">
        <v>1.1067359084636179</v>
      </c>
      <c r="AG40" s="288">
        <v>1.106615175569023</v>
      </c>
      <c r="AH40" s="288">
        <v>1.106615175569023</v>
      </c>
      <c r="AI40" s="288">
        <v>1.1140081655871283</v>
      </c>
      <c r="AJ40" s="288">
        <v>1.1140081655871283</v>
      </c>
      <c r="AK40" s="288">
        <v>1.1141173626785126</v>
      </c>
      <c r="AL40" s="352">
        <v>1.132827572106536</v>
      </c>
      <c r="AM40" s="309">
        <v>1.1461932173837963</v>
      </c>
      <c r="AN40" s="309">
        <v>1.1461932173837963</v>
      </c>
      <c r="AO40" s="86"/>
      <c r="AP40" s="86"/>
      <c r="AQ40" s="86"/>
      <c r="AR40" s="86"/>
      <c r="AS40" s="86"/>
      <c r="AT40" s="86"/>
      <c r="AU40" s="86"/>
      <c r="AV40" s="86"/>
      <c r="AW40" s="86"/>
      <c r="AX40" s="86"/>
      <c r="AY40" s="86"/>
      <c r="AZ40" s="86"/>
      <c r="BA40" s="86"/>
      <c r="BB40" s="86"/>
      <c r="BC40" s="86"/>
      <c r="BD40" s="86"/>
      <c r="BE40" s="86"/>
    </row>
    <row r="41" spans="1:57">
      <c r="A41" s="14"/>
      <c r="B41" s="537"/>
      <c r="C41" s="93">
        <v>14</v>
      </c>
      <c r="D41" s="94" t="s">
        <v>274</v>
      </c>
      <c r="E41" s="542"/>
      <c r="F41" s="28"/>
      <c r="G41" s="133">
        <v>1.0890162916795407</v>
      </c>
      <c r="H41" s="133">
        <v>1.0890162916795407</v>
      </c>
      <c r="I41" s="133">
        <v>1.0890162916795407</v>
      </c>
      <c r="J41" s="133">
        <v>1.0890162916795407</v>
      </c>
      <c r="K41" s="133">
        <v>1.0890162916795407</v>
      </c>
      <c r="L41" s="133">
        <v>1.0890162916795407</v>
      </c>
      <c r="M41" s="133">
        <v>1.0929376143819718</v>
      </c>
      <c r="N41" s="133">
        <v>1.0929376143819718</v>
      </c>
      <c r="O41" s="28"/>
      <c r="P41" s="133">
        <v>1.0929376143819718</v>
      </c>
      <c r="Q41" s="133">
        <v>1.0929376143819718</v>
      </c>
      <c r="R41" s="133">
        <v>1.088056236726862</v>
      </c>
      <c r="S41" s="133">
        <v>1.088056236726862</v>
      </c>
      <c r="T41" s="133">
        <v>1.0976703486960437</v>
      </c>
      <c r="U41" s="133">
        <v>1.0976703486960437</v>
      </c>
      <c r="V41" s="133">
        <v>1.1045464548906672</v>
      </c>
      <c r="W41" s="211">
        <v>1.1045464548906672</v>
      </c>
      <c r="X41" s="28"/>
      <c r="Y41" s="211">
        <v>1.0986775393293593</v>
      </c>
      <c r="Z41" s="211">
        <v>1.0986775393293593</v>
      </c>
      <c r="AA41" s="211">
        <v>1.0986775393293593</v>
      </c>
      <c r="AB41" s="211">
        <v>1.0986775393293593</v>
      </c>
      <c r="AC41" s="288">
        <v>1.0986074436781958</v>
      </c>
      <c r="AD41" s="288">
        <v>1.0986074436781958</v>
      </c>
      <c r="AE41" s="288">
        <v>1.0986074436781958</v>
      </c>
      <c r="AF41" s="288">
        <v>1.0986074436781958</v>
      </c>
      <c r="AG41" s="288">
        <v>1.0986289711638653</v>
      </c>
      <c r="AH41" s="288">
        <v>1.0986289711638653</v>
      </c>
      <c r="AI41" s="288">
        <v>1.0986289711638653</v>
      </c>
      <c r="AJ41" s="288">
        <v>1.0986289711638653</v>
      </c>
      <c r="AK41" s="288">
        <v>1.0977967242372866</v>
      </c>
      <c r="AL41" s="352">
        <v>1.11650693366531</v>
      </c>
      <c r="AM41" s="309">
        <v>1.11650693366531</v>
      </c>
      <c r="AN41" s="309">
        <v>1.11650693366531</v>
      </c>
      <c r="AO41" s="86"/>
      <c r="AP41" s="86"/>
      <c r="AQ41" s="86"/>
      <c r="AR41" s="86"/>
      <c r="AS41" s="86"/>
      <c r="AT41" s="86"/>
      <c r="AU41" s="86"/>
      <c r="AV41" s="86"/>
      <c r="AW41" s="86"/>
      <c r="AX41" s="86"/>
      <c r="AY41" s="86"/>
      <c r="AZ41" s="86"/>
      <c r="BA41" s="86"/>
      <c r="BB41" s="86"/>
      <c r="BC41" s="86"/>
      <c r="BD41" s="86"/>
      <c r="BE41" s="86"/>
    </row>
    <row r="42" spans="1:57" s="14" customFormat="1">
      <c r="B42" s="87"/>
      <c r="C42" s="90"/>
      <c r="D42" s="91"/>
      <c r="E42" s="92"/>
    </row>
    <row r="43" spans="1:57">
      <c r="A43" s="88"/>
      <c r="B43" s="89" t="s">
        <v>414</v>
      </c>
      <c r="C43" s="88"/>
      <c r="D43" s="88"/>
      <c r="E43" s="88"/>
      <c r="F43" s="88"/>
      <c r="G43" s="88"/>
      <c r="H43" s="88"/>
      <c r="I43" s="88"/>
      <c r="J43" s="88"/>
      <c r="K43" s="88"/>
      <c r="L43" s="88"/>
      <c r="M43" s="535"/>
      <c r="N43" s="535"/>
      <c r="O43" s="535"/>
      <c r="P43" s="535"/>
      <c r="Q43" s="535"/>
      <c r="R43" s="535"/>
      <c r="S43" s="535"/>
      <c r="T43" s="535"/>
      <c r="U43" s="535"/>
      <c r="V43" s="535"/>
      <c r="W43" s="535"/>
      <c r="X43" s="535"/>
      <c r="Y43" s="535"/>
      <c r="Z43" s="535"/>
      <c r="AA43" s="535"/>
      <c r="AB43" s="535"/>
      <c r="AC43" s="535"/>
      <c r="AD43" s="535"/>
      <c r="AE43" s="535"/>
      <c r="AF43" s="535"/>
      <c r="AG43" s="535"/>
      <c r="AH43" s="535"/>
      <c r="AI43" s="535"/>
      <c r="AJ43" s="535"/>
      <c r="AK43" s="535"/>
      <c r="AL43" s="535"/>
      <c r="AM43" s="535"/>
      <c r="AN43" s="535"/>
      <c r="AO43" s="535"/>
      <c r="AP43" s="535"/>
      <c r="AQ43" s="535"/>
      <c r="AR43" s="535"/>
      <c r="AS43" s="535"/>
      <c r="AT43" s="535"/>
      <c r="AU43" s="535"/>
      <c r="AV43" s="535"/>
      <c r="AW43" s="535"/>
      <c r="AX43" s="535"/>
      <c r="AY43" s="535"/>
      <c r="AZ43" s="535"/>
      <c r="BA43" s="535"/>
      <c r="BB43" s="535"/>
      <c r="BC43" s="535"/>
      <c r="BD43" s="535"/>
      <c r="BE43" s="535"/>
    </row>
    <row r="44" spans="1:57" s="14" customFormat="1"/>
    <row r="45" spans="1:57" s="14" customFormat="1">
      <c r="B45" s="97"/>
    </row>
    <row r="46" spans="1:57">
      <c r="A46" s="14"/>
      <c r="B46" s="543" t="s">
        <v>410</v>
      </c>
      <c r="C46" s="544" t="s">
        <v>411</v>
      </c>
      <c r="D46" s="545" t="s">
        <v>121</v>
      </c>
      <c r="E46" s="540"/>
      <c r="F46" s="28"/>
      <c r="G46" s="438" t="s">
        <v>123</v>
      </c>
      <c r="H46" s="439"/>
      <c r="I46" s="439"/>
      <c r="J46" s="439"/>
      <c r="K46" s="439"/>
      <c r="L46" s="439"/>
      <c r="M46" s="439"/>
      <c r="N46" s="440"/>
      <c r="O46" s="134"/>
      <c r="P46" s="224" t="s">
        <v>124</v>
      </c>
      <c r="Q46" s="225"/>
      <c r="R46" s="225"/>
      <c r="S46" s="225"/>
      <c r="T46" s="225"/>
      <c r="U46" s="225"/>
      <c r="V46" s="225"/>
      <c r="W46" s="225"/>
      <c r="X46" s="28"/>
      <c r="Y46" s="312"/>
      <c r="Z46" s="312"/>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row>
    <row r="47" spans="1:57" ht="12.75" customHeight="1">
      <c r="A47" s="14"/>
      <c r="B47" s="543"/>
      <c r="C47" s="544"/>
      <c r="D47" s="545"/>
      <c r="E47" s="541"/>
      <c r="F47" s="28"/>
      <c r="G47" s="546" t="s">
        <v>125</v>
      </c>
      <c r="H47" s="547"/>
      <c r="I47" s="547"/>
      <c r="J47" s="547"/>
      <c r="K47" s="547"/>
      <c r="L47" s="547"/>
      <c r="M47" s="547"/>
      <c r="N47" s="548"/>
      <c r="O47" s="134"/>
      <c r="P47" s="227" t="s">
        <v>126</v>
      </c>
      <c r="Q47" s="228"/>
      <c r="R47" s="228"/>
      <c r="S47" s="228"/>
      <c r="T47" s="228"/>
      <c r="U47" s="228"/>
      <c r="V47" s="228"/>
      <c r="W47" s="228"/>
      <c r="X47" s="28"/>
      <c r="Y47" s="307"/>
      <c r="Z47" s="30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row>
    <row r="48" spans="1:57" ht="25.5" customHeight="1">
      <c r="A48" s="14"/>
      <c r="B48" s="543"/>
      <c r="C48" s="544"/>
      <c r="D48" s="545"/>
      <c r="E48" s="95" t="s">
        <v>127</v>
      </c>
      <c r="F48" s="28"/>
      <c r="G48" s="33" t="s">
        <v>128</v>
      </c>
      <c r="H48" s="33" t="s">
        <v>129</v>
      </c>
      <c r="I48" s="33" t="s">
        <v>130</v>
      </c>
      <c r="J48" s="33" t="s">
        <v>131</v>
      </c>
      <c r="K48" s="33" t="s">
        <v>132</v>
      </c>
      <c r="L48" s="34" t="s">
        <v>133</v>
      </c>
      <c r="M48" s="33" t="s">
        <v>134</v>
      </c>
      <c r="N48" s="33" t="s">
        <v>135</v>
      </c>
      <c r="O48" s="28"/>
      <c r="P48" s="29" t="s">
        <v>136</v>
      </c>
      <c r="Q48" s="29" t="s">
        <v>137</v>
      </c>
      <c r="R48" s="29" t="s">
        <v>138</v>
      </c>
      <c r="S48" s="35" t="s">
        <v>139</v>
      </c>
      <c r="T48" s="29" t="s">
        <v>140</v>
      </c>
      <c r="U48" s="29" t="s">
        <v>141</v>
      </c>
      <c r="V48" s="29" t="s">
        <v>142</v>
      </c>
      <c r="W48" s="29" t="s">
        <v>143</v>
      </c>
      <c r="X48" s="28"/>
      <c r="Y48" s="29" t="s">
        <v>144</v>
      </c>
      <c r="Z48" s="29" t="s">
        <v>161</v>
      </c>
      <c r="AA48" s="29" t="s">
        <v>145</v>
      </c>
      <c r="AB48" s="29" t="s">
        <v>162</v>
      </c>
      <c r="AC48" s="29" t="s">
        <v>163</v>
      </c>
      <c r="AD48" s="29" t="s">
        <v>164</v>
      </c>
      <c r="AE48" s="29" t="s">
        <v>165</v>
      </c>
      <c r="AF48" s="29" t="s">
        <v>166</v>
      </c>
      <c r="AG48" s="29" t="s">
        <v>167</v>
      </c>
      <c r="AH48" s="29" t="s">
        <v>168</v>
      </c>
      <c r="AI48" s="29" t="s">
        <v>169</v>
      </c>
      <c r="AJ48" s="29" t="s">
        <v>170</v>
      </c>
      <c r="AK48" s="29" t="s">
        <v>171</v>
      </c>
      <c r="AL48" s="29" t="s">
        <v>172</v>
      </c>
      <c r="AM48" s="29" t="s">
        <v>173</v>
      </c>
      <c r="AN48" s="29" t="s">
        <v>174</v>
      </c>
      <c r="AO48" s="29" t="s">
        <v>175</v>
      </c>
      <c r="AP48" s="29" t="s">
        <v>176</v>
      </c>
      <c r="AQ48" s="29" t="s">
        <v>177</v>
      </c>
      <c r="AR48" s="29" t="s">
        <v>178</v>
      </c>
      <c r="AS48" s="29" t="s">
        <v>179</v>
      </c>
      <c r="AT48" s="29" t="s">
        <v>180</v>
      </c>
      <c r="AU48" s="29" t="s">
        <v>181</v>
      </c>
      <c r="AV48" s="29" t="s">
        <v>182</v>
      </c>
      <c r="AW48" s="29" t="s">
        <v>183</v>
      </c>
      <c r="AX48" s="29" t="s">
        <v>184</v>
      </c>
      <c r="AY48" s="29" t="s">
        <v>185</v>
      </c>
      <c r="AZ48" s="29" t="s">
        <v>186</v>
      </c>
      <c r="BA48" s="29" t="s">
        <v>187</v>
      </c>
      <c r="BB48" s="29" t="s">
        <v>188</v>
      </c>
      <c r="BC48" s="29" t="s">
        <v>189</v>
      </c>
      <c r="BD48" s="29" t="s">
        <v>190</v>
      </c>
      <c r="BE48" s="29" t="s">
        <v>191</v>
      </c>
    </row>
    <row r="49" spans="1:57" ht="15" customHeight="1">
      <c r="A49" s="14"/>
      <c r="B49" s="543"/>
      <c r="C49" s="544"/>
      <c r="D49" s="545"/>
      <c r="E49" s="95" t="s">
        <v>192</v>
      </c>
      <c r="F49" s="28"/>
      <c r="G49" s="31" t="s">
        <v>193</v>
      </c>
      <c r="H49" s="31" t="s">
        <v>194</v>
      </c>
      <c r="I49" s="31" t="s">
        <v>195</v>
      </c>
      <c r="J49" s="31" t="s">
        <v>196</v>
      </c>
      <c r="K49" s="31" t="s">
        <v>197</v>
      </c>
      <c r="L49" s="32" t="s">
        <v>198</v>
      </c>
      <c r="M49" s="31" t="s">
        <v>199</v>
      </c>
      <c r="N49" s="31" t="s">
        <v>200</v>
      </c>
      <c r="O49" s="28"/>
      <c r="P49" s="31" t="s">
        <v>201</v>
      </c>
      <c r="Q49" s="31" t="s">
        <v>202</v>
      </c>
      <c r="R49" s="31" t="s">
        <v>203</v>
      </c>
      <c r="S49" s="36" t="s">
        <v>204</v>
      </c>
      <c r="T49" s="31" t="s">
        <v>205</v>
      </c>
      <c r="U49" s="31" t="s">
        <v>206</v>
      </c>
      <c r="V49" s="31" t="s">
        <v>207</v>
      </c>
      <c r="W49" s="31" t="s">
        <v>208</v>
      </c>
      <c r="X49" s="28"/>
      <c r="Y49" s="31" t="s">
        <v>209</v>
      </c>
      <c r="Z49" s="31" t="s">
        <v>210</v>
      </c>
      <c r="AA49" s="31" t="s">
        <v>211</v>
      </c>
      <c r="AB49" s="31" t="s">
        <v>212</v>
      </c>
      <c r="AC49" s="31" t="s">
        <v>213</v>
      </c>
      <c r="AD49" s="31" t="s">
        <v>214</v>
      </c>
      <c r="AE49" s="31" t="s">
        <v>215</v>
      </c>
      <c r="AF49" s="31" t="s">
        <v>216</v>
      </c>
      <c r="AG49" s="31" t="s">
        <v>217</v>
      </c>
      <c r="AH49" s="31" t="s">
        <v>218</v>
      </c>
      <c r="AI49" s="31" t="s">
        <v>219</v>
      </c>
      <c r="AJ49" s="31" t="s">
        <v>220</v>
      </c>
      <c r="AK49" s="31" t="s">
        <v>221</v>
      </c>
      <c r="AL49" s="31" t="s">
        <v>222</v>
      </c>
      <c r="AM49" s="31" t="s">
        <v>223</v>
      </c>
      <c r="AN49" s="31" t="s">
        <v>224</v>
      </c>
      <c r="AO49" s="31" t="s">
        <v>225</v>
      </c>
      <c r="AP49" s="31" t="s">
        <v>226</v>
      </c>
      <c r="AQ49" s="31" t="s">
        <v>227</v>
      </c>
      <c r="AR49" s="31" t="s">
        <v>228</v>
      </c>
      <c r="AS49" s="31" t="s">
        <v>229</v>
      </c>
      <c r="AT49" s="31" t="s">
        <v>230</v>
      </c>
      <c r="AU49" s="31" t="s">
        <v>231</v>
      </c>
      <c r="AV49" s="31" t="s">
        <v>232</v>
      </c>
      <c r="AW49" s="31" t="s">
        <v>233</v>
      </c>
      <c r="AX49" s="31" t="s">
        <v>234</v>
      </c>
      <c r="AY49" s="31" t="s">
        <v>235</v>
      </c>
      <c r="AZ49" s="31" t="s">
        <v>236</v>
      </c>
      <c r="BA49" s="31" t="s">
        <v>237</v>
      </c>
      <c r="BB49" s="31" t="s">
        <v>238</v>
      </c>
      <c r="BC49" s="31" t="s">
        <v>239</v>
      </c>
      <c r="BD49" s="31" t="s">
        <v>240</v>
      </c>
      <c r="BE49" s="31" t="s">
        <v>241</v>
      </c>
    </row>
    <row r="50" spans="1:57" ht="15" customHeight="1">
      <c r="A50" s="14"/>
      <c r="B50" s="543"/>
      <c r="C50" s="544"/>
      <c r="D50" s="545"/>
      <c r="E50" s="96" t="s">
        <v>415</v>
      </c>
      <c r="F50" s="28"/>
      <c r="G50" s="29" t="s">
        <v>243</v>
      </c>
      <c r="H50" s="29" t="s">
        <v>243</v>
      </c>
      <c r="I50" s="29" t="s">
        <v>244</v>
      </c>
      <c r="J50" s="29" t="s">
        <v>244</v>
      </c>
      <c r="K50" s="29" t="s">
        <v>245</v>
      </c>
      <c r="L50" s="30" t="s">
        <v>245</v>
      </c>
      <c r="M50" s="29" t="s">
        <v>246</v>
      </c>
      <c r="N50" s="29" t="s">
        <v>246</v>
      </c>
      <c r="O50" s="28"/>
      <c r="P50" s="29" t="s">
        <v>247</v>
      </c>
      <c r="Q50" s="29" t="s">
        <v>248</v>
      </c>
      <c r="R50" s="29" t="s">
        <v>248</v>
      </c>
      <c r="S50" s="35" t="s">
        <v>249</v>
      </c>
      <c r="T50" s="29" t="s">
        <v>249</v>
      </c>
      <c r="U50" s="29" t="s">
        <v>250</v>
      </c>
      <c r="V50" s="29" t="s">
        <v>250</v>
      </c>
      <c r="W50" s="29" t="s">
        <v>251</v>
      </c>
      <c r="X50" s="28"/>
      <c r="Y50" s="29" t="s">
        <v>251</v>
      </c>
      <c r="Z50" s="29" t="s">
        <v>251</v>
      </c>
      <c r="AA50" s="29" t="s">
        <v>252</v>
      </c>
      <c r="AB50" s="29" t="s">
        <v>252</v>
      </c>
      <c r="AC50" s="29" t="s">
        <v>252</v>
      </c>
      <c r="AD50" s="29" t="s">
        <v>252</v>
      </c>
      <c r="AE50" s="29" t="s">
        <v>253</v>
      </c>
      <c r="AF50" s="29" t="s">
        <v>253</v>
      </c>
      <c r="AG50" s="29" t="s">
        <v>253</v>
      </c>
      <c r="AH50" s="29" t="s">
        <v>253</v>
      </c>
      <c r="AI50" s="29" t="s">
        <v>254</v>
      </c>
      <c r="AJ50" s="29" t="s">
        <v>254</v>
      </c>
      <c r="AK50" s="29" t="s">
        <v>254</v>
      </c>
      <c r="AL50" s="29" t="s">
        <v>254</v>
      </c>
      <c r="AM50" s="29" t="s">
        <v>255</v>
      </c>
      <c r="AN50" s="29" t="s">
        <v>255</v>
      </c>
      <c r="AO50" s="29" t="s">
        <v>255</v>
      </c>
      <c r="AP50" s="29" t="s">
        <v>255</v>
      </c>
      <c r="AQ50" s="29" t="s">
        <v>256</v>
      </c>
      <c r="AR50" s="29" t="s">
        <v>256</v>
      </c>
      <c r="AS50" s="29" t="s">
        <v>256</v>
      </c>
      <c r="AT50" s="29" t="s">
        <v>256</v>
      </c>
      <c r="AU50" s="29" t="s">
        <v>257</v>
      </c>
      <c r="AV50" s="29" t="s">
        <v>257</v>
      </c>
      <c r="AW50" s="29" t="s">
        <v>257</v>
      </c>
      <c r="AX50" s="29" t="s">
        <v>257</v>
      </c>
      <c r="AY50" s="29" t="s">
        <v>258</v>
      </c>
      <c r="AZ50" s="29" t="s">
        <v>258</v>
      </c>
      <c r="BA50" s="29" t="s">
        <v>258</v>
      </c>
      <c r="BB50" s="29" t="s">
        <v>258</v>
      </c>
      <c r="BC50" s="29" t="s">
        <v>259</v>
      </c>
      <c r="BD50" s="29" t="s">
        <v>259</v>
      </c>
      <c r="BE50" s="29" t="s">
        <v>259</v>
      </c>
    </row>
    <row r="51" spans="1:57" ht="12.75" customHeight="1">
      <c r="A51" s="14"/>
      <c r="B51" s="423" t="s">
        <v>412</v>
      </c>
      <c r="C51" s="305">
        <v>1</v>
      </c>
      <c r="D51" s="306" t="s">
        <v>260</v>
      </c>
      <c r="E51" s="489"/>
      <c r="F51" s="28"/>
      <c r="G51" s="209"/>
      <c r="H51" s="14"/>
      <c r="I51" s="14"/>
      <c r="J51" s="14"/>
      <c r="K51" s="14"/>
      <c r="L51" s="14"/>
      <c r="M51" s="14"/>
      <c r="N51" s="208"/>
      <c r="O51" s="28"/>
      <c r="P51" s="209"/>
      <c r="Q51" s="14"/>
      <c r="R51" s="14"/>
      <c r="S51" s="14"/>
      <c r="T51" s="14"/>
      <c r="U51" s="14"/>
      <c r="V51" s="14"/>
      <c r="W51" s="208"/>
      <c r="X51" s="28"/>
      <c r="Y51" s="209"/>
      <c r="Z51" s="14"/>
      <c r="AA51" s="14"/>
      <c r="AB51" s="14"/>
      <c r="AC51" s="14"/>
      <c r="AD51" s="14"/>
      <c r="AE51" s="14"/>
      <c r="AF51" s="14"/>
      <c r="AG51" s="14"/>
      <c r="AH51" s="208"/>
      <c r="AI51" s="309">
        <v>1.1318553773507796</v>
      </c>
      <c r="AJ51" s="309">
        <v>1.1318553773507796</v>
      </c>
      <c r="AK51" s="288">
        <v>1.1211768785917711</v>
      </c>
      <c r="AL51" s="288">
        <v>1.1398870880197944</v>
      </c>
      <c r="AM51" s="288">
        <v>1.143424143589759</v>
      </c>
      <c r="AN51" s="288">
        <v>1.143424143589759</v>
      </c>
      <c r="AO51" s="86"/>
      <c r="AP51" s="86"/>
      <c r="AQ51" s="86"/>
      <c r="AR51" s="86"/>
      <c r="AS51" s="86"/>
      <c r="AT51" s="86"/>
      <c r="AU51" s="86"/>
      <c r="AV51" s="86"/>
      <c r="AW51" s="86"/>
      <c r="AX51" s="86"/>
      <c r="AY51" s="86"/>
      <c r="AZ51" s="86"/>
      <c r="BA51" s="86"/>
      <c r="BB51" s="86"/>
      <c r="BC51" s="86"/>
      <c r="BD51" s="86"/>
      <c r="BE51" s="86"/>
    </row>
    <row r="52" spans="1:57">
      <c r="A52" s="14"/>
      <c r="B52" s="423"/>
      <c r="C52" s="305">
        <v>2</v>
      </c>
      <c r="D52" s="306" t="s">
        <v>262</v>
      </c>
      <c r="E52" s="490"/>
      <c r="F52" s="28"/>
      <c r="G52" s="209"/>
      <c r="H52" s="14"/>
      <c r="I52" s="14"/>
      <c r="J52" s="14"/>
      <c r="K52" s="14"/>
      <c r="L52" s="14"/>
      <c r="M52" s="14"/>
      <c r="N52" s="208"/>
      <c r="O52" s="28"/>
      <c r="P52" s="209"/>
      <c r="Q52" s="14"/>
      <c r="R52" s="14"/>
      <c r="S52" s="14"/>
      <c r="T52" s="14"/>
      <c r="U52" s="14"/>
      <c r="V52" s="14"/>
      <c r="W52" s="208"/>
      <c r="X52" s="28"/>
      <c r="Y52" s="209"/>
      <c r="Z52" s="14"/>
      <c r="AA52" s="14"/>
      <c r="AB52" s="14"/>
      <c r="AC52" s="14"/>
      <c r="AD52" s="14"/>
      <c r="AE52" s="14"/>
      <c r="AF52" s="14"/>
      <c r="AG52" s="14"/>
      <c r="AH52" s="208"/>
      <c r="AI52" s="309">
        <v>1.1126441139678844</v>
      </c>
      <c r="AJ52" s="309">
        <v>1.1126441139678844</v>
      </c>
      <c r="AK52" s="288">
        <v>1.1021760155461298</v>
      </c>
      <c r="AL52" s="288">
        <v>1.1208862249741531</v>
      </c>
      <c r="AM52" s="288">
        <v>1.1188083328473408</v>
      </c>
      <c r="AN52" s="288">
        <v>1.1188083328473408</v>
      </c>
      <c r="AO52" s="86"/>
      <c r="AP52" s="86"/>
      <c r="AQ52" s="86"/>
      <c r="AR52" s="86"/>
      <c r="AS52" s="86"/>
      <c r="AT52" s="86"/>
      <c r="AU52" s="86"/>
      <c r="AV52" s="86"/>
      <c r="AW52" s="86"/>
      <c r="AX52" s="86"/>
      <c r="AY52" s="86"/>
      <c r="AZ52" s="86"/>
      <c r="BA52" s="86"/>
      <c r="BB52" s="86"/>
      <c r="BC52" s="86"/>
      <c r="BD52" s="86"/>
      <c r="BE52" s="86"/>
    </row>
    <row r="53" spans="1:57">
      <c r="A53" s="14"/>
      <c r="B53" s="423"/>
      <c r="C53" s="305">
        <v>3</v>
      </c>
      <c r="D53" s="306" t="s">
        <v>263</v>
      </c>
      <c r="E53" s="490"/>
      <c r="F53" s="28"/>
      <c r="G53" s="209"/>
      <c r="H53" s="14"/>
      <c r="I53" s="14"/>
      <c r="J53" s="14"/>
      <c r="K53" s="14"/>
      <c r="L53" s="14"/>
      <c r="M53" s="14"/>
      <c r="N53" s="208"/>
      <c r="O53" s="28"/>
      <c r="P53" s="209"/>
      <c r="Q53" s="14"/>
      <c r="R53" s="14"/>
      <c r="S53" s="14"/>
      <c r="T53" s="14"/>
      <c r="U53" s="14"/>
      <c r="V53" s="14"/>
      <c r="W53" s="208"/>
      <c r="X53" s="28"/>
      <c r="Y53" s="209"/>
      <c r="Z53" s="14"/>
      <c r="AA53" s="14"/>
      <c r="AB53" s="14"/>
      <c r="AC53" s="14"/>
      <c r="AD53" s="14"/>
      <c r="AE53" s="14"/>
      <c r="AF53" s="14"/>
      <c r="AG53" s="14"/>
      <c r="AH53" s="208"/>
      <c r="AI53" s="309">
        <v>1.1416671770575908</v>
      </c>
      <c r="AJ53" s="309">
        <v>1.1416671770575908</v>
      </c>
      <c r="AK53" s="288">
        <v>1.1311182381848108</v>
      </c>
      <c r="AL53" s="288">
        <v>1.1498284476128342</v>
      </c>
      <c r="AM53" s="288">
        <v>1.1512893043857721</v>
      </c>
      <c r="AN53" s="288">
        <v>1.1512893043857721</v>
      </c>
      <c r="AO53" s="86"/>
      <c r="AP53" s="86"/>
      <c r="AQ53" s="86"/>
      <c r="AR53" s="86"/>
      <c r="AS53" s="86"/>
      <c r="AT53" s="86"/>
      <c r="AU53" s="86"/>
      <c r="AV53" s="86"/>
      <c r="AW53" s="86"/>
      <c r="AX53" s="86"/>
      <c r="AY53" s="86"/>
      <c r="AZ53" s="86"/>
      <c r="BA53" s="86"/>
      <c r="BB53" s="86"/>
      <c r="BC53" s="86"/>
      <c r="BD53" s="86"/>
      <c r="BE53" s="86"/>
    </row>
    <row r="54" spans="1:57">
      <c r="A54" s="14"/>
      <c r="B54" s="423"/>
      <c r="C54" s="305">
        <v>4</v>
      </c>
      <c r="D54" s="306" t="s">
        <v>264</v>
      </c>
      <c r="E54" s="490"/>
      <c r="F54" s="28"/>
      <c r="G54" s="209"/>
      <c r="H54" s="14"/>
      <c r="I54" s="14"/>
      <c r="J54" s="14"/>
      <c r="K54" s="14"/>
      <c r="L54" s="14"/>
      <c r="M54" s="14"/>
      <c r="N54" s="208"/>
      <c r="O54" s="28"/>
      <c r="P54" s="209"/>
      <c r="Q54" s="14"/>
      <c r="R54" s="14"/>
      <c r="S54" s="14"/>
      <c r="T54" s="14"/>
      <c r="U54" s="14"/>
      <c r="V54" s="14"/>
      <c r="W54" s="208"/>
      <c r="X54" s="28"/>
      <c r="Y54" s="209"/>
      <c r="Z54" s="14"/>
      <c r="AA54" s="14"/>
      <c r="AB54" s="14"/>
      <c r="AC54" s="14"/>
      <c r="AD54" s="14"/>
      <c r="AE54" s="14"/>
      <c r="AF54" s="14"/>
      <c r="AG54" s="14"/>
      <c r="AH54" s="208"/>
      <c r="AI54" s="309">
        <v>1.1483032975479031</v>
      </c>
      <c r="AJ54" s="309">
        <v>1.1483032975479031</v>
      </c>
      <c r="AK54" s="288">
        <v>1.1378351205434971</v>
      </c>
      <c r="AL54" s="288">
        <v>1.1565453299715205</v>
      </c>
      <c r="AM54" s="288">
        <v>1.1667967356365243</v>
      </c>
      <c r="AN54" s="288">
        <v>1.1667967356365243</v>
      </c>
      <c r="AO54" s="86"/>
      <c r="AP54" s="86"/>
      <c r="AQ54" s="86"/>
      <c r="AR54" s="86"/>
      <c r="AS54" s="86"/>
      <c r="AT54" s="86"/>
      <c r="AU54" s="86"/>
      <c r="AV54" s="86"/>
      <c r="AW54" s="86"/>
      <c r="AX54" s="86"/>
      <c r="AY54" s="86"/>
      <c r="AZ54" s="86"/>
      <c r="BA54" s="86"/>
      <c r="BB54" s="86"/>
      <c r="BC54" s="86"/>
      <c r="BD54" s="86"/>
      <c r="BE54" s="86"/>
    </row>
    <row r="55" spans="1:57">
      <c r="A55" s="14"/>
      <c r="B55" s="423"/>
      <c r="C55" s="305">
        <v>5</v>
      </c>
      <c r="D55" s="306" t="s">
        <v>265</v>
      </c>
      <c r="E55" s="490"/>
      <c r="F55" s="28"/>
      <c r="G55" s="209"/>
      <c r="H55" s="14"/>
      <c r="I55" s="14"/>
      <c r="J55" s="14"/>
      <c r="K55" s="14"/>
      <c r="L55" s="14"/>
      <c r="M55" s="14"/>
      <c r="N55" s="208"/>
      <c r="O55" s="28"/>
      <c r="P55" s="209"/>
      <c r="Q55" s="14"/>
      <c r="R55" s="14"/>
      <c r="S55" s="14"/>
      <c r="T55" s="14"/>
      <c r="U55" s="14"/>
      <c r="V55" s="14"/>
      <c r="W55" s="208"/>
      <c r="X55" s="28"/>
      <c r="Y55" s="209"/>
      <c r="Z55" s="14"/>
      <c r="AA55" s="14"/>
      <c r="AB55" s="14"/>
      <c r="AC55" s="14"/>
      <c r="AD55" s="14"/>
      <c r="AE55" s="14"/>
      <c r="AF55" s="14"/>
      <c r="AG55" s="14"/>
      <c r="AH55" s="208"/>
      <c r="AI55" s="309">
        <v>1.1212988574582334</v>
      </c>
      <c r="AJ55" s="309">
        <v>1.1212988574582334</v>
      </c>
      <c r="AK55" s="288">
        <v>1.1109874412664655</v>
      </c>
      <c r="AL55" s="288">
        <v>1.1296976506944889</v>
      </c>
      <c r="AM55" s="288">
        <v>1.1350904969005609</v>
      </c>
      <c r="AN55" s="288">
        <v>1.1350904969005609</v>
      </c>
      <c r="AO55" s="86"/>
      <c r="AP55" s="86"/>
      <c r="AQ55" s="86"/>
      <c r="AR55" s="86"/>
      <c r="AS55" s="86"/>
      <c r="AT55" s="86"/>
      <c r="AU55" s="86"/>
      <c r="AV55" s="86"/>
      <c r="AW55" s="86"/>
      <c r="AX55" s="86"/>
      <c r="AY55" s="86"/>
      <c r="AZ55" s="86"/>
      <c r="BA55" s="86"/>
      <c r="BB55" s="86"/>
      <c r="BC55" s="86"/>
      <c r="BD55" s="86"/>
      <c r="BE55" s="86"/>
    </row>
    <row r="56" spans="1:57">
      <c r="A56" s="14"/>
      <c r="B56" s="423"/>
      <c r="C56" s="305">
        <v>6</v>
      </c>
      <c r="D56" s="306" t="s">
        <v>266</v>
      </c>
      <c r="E56" s="490"/>
      <c r="F56" s="28"/>
      <c r="G56" s="209"/>
      <c r="H56" s="14"/>
      <c r="I56" s="14"/>
      <c r="J56" s="14"/>
      <c r="K56" s="14"/>
      <c r="L56" s="14"/>
      <c r="M56" s="14"/>
      <c r="N56" s="208"/>
      <c r="O56" s="28"/>
      <c r="P56" s="209"/>
      <c r="Q56" s="14"/>
      <c r="R56" s="14"/>
      <c r="S56" s="14"/>
      <c r="T56" s="14"/>
      <c r="U56" s="14"/>
      <c r="V56" s="14"/>
      <c r="W56" s="208"/>
      <c r="X56" s="28"/>
      <c r="Y56" s="209"/>
      <c r="Z56" s="14"/>
      <c r="AA56" s="14"/>
      <c r="AB56" s="14"/>
      <c r="AC56" s="14"/>
      <c r="AD56" s="14"/>
      <c r="AE56" s="14"/>
      <c r="AF56" s="14"/>
      <c r="AG56" s="14"/>
      <c r="AH56" s="208"/>
      <c r="AI56" s="309">
        <v>1.0999148493289419</v>
      </c>
      <c r="AJ56" s="309">
        <v>1.0999148493289419</v>
      </c>
      <c r="AK56" s="288">
        <v>1.0883618271155806</v>
      </c>
      <c r="AL56" s="288">
        <v>1.107072036543604</v>
      </c>
      <c r="AM56" s="288">
        <v>1.1073059332610169</v>
      </c>
      <c r="AN56" s="288">
        <v>1.1073059332610169</v>
      </c>
      <c r="AO56" s="86"/>
      <c r="AP56" s="86"/>
      <c r="AQ56" s="86"/>
      <c r="AR56" s="86"/>
      <c r="AS56" s="86"/>
      <c r="AT56" s="86"/>
      <c r="AU56" s="86"/>
      <c r="AV56" s="86"/>
      <c r="AW56" s="86"/>
      <c r="AX56" s="86"/>
      <c r="AY56" s="86"/>
      <c r="AZ56" s="86"/>
      <c r="BA56" s="86"/>
      <c r="BB56" s="86"/>
      <c r="BC56" s="86"/>
      <c r="BD56" s="86"/>
      <c r="BE56" s="86"/>
    </row>
    <row r="57" spans="1:57">
      <c r="A57" s="14"/>
      <c r="B57" s="423"/>
      <c r="C57" s="305">
        <v>7</v>
      </c>
      <c r="D57" s="306" t="s">
        <v>267</v>
      </c>
      <c r="E57" s="490"/>
      <c r="F57" s="28"/>
      <c r="G57" s="209"/>
      <c r="H57" s="14"/>
      <c r="I57" s="14"/>
      <c r="J57" s="14"/>
      <c r="K57" s="14"/>
      <c r="L57" s="14"/>
      <c r="M57" s="14"/>
      <c r="N57" s="208"/>
      <c r="O57" s="28"/>
      <c r="P57" s="209"/>
      <c r="Q57" s="14"/>
      <c r="R57" s="14"/>
      <c r="S57" s="14"/>
      <c r="T57" s="14"/>
      <c r="U57" s="14"/>
      <c r="V57" s="14"/>
      <c r="W57" s="208"/>
      <c r="X57" s="28"/>
      <c r="Y57" s="209"/>
      <c r="Z57" s="14"/>
      <c r="AA57" s="14"/>
      <c r="AB57" s="14"/>
      <c r="AC57" s="14"/>
      <c r="AD57" s="14"/>
      <c r="AE57" s="14"/>
      <c r="AF57" s="14"/>
      <c r="AG57" s="14"/>
      <c r="AH57" s="208"/>
      <c r="AI57" s="309">
        <v>1.1195929613049556</v>
      </c>
      <c r="AJ57" s="309">
        <v>1.1195929613049556</v>
      </c>
      <c r="AK57" s="288">
        <v>1.1051384158329502</v>
      </c>
      <c r="AL57" s="288">
        <v>1.1238486252609736</v>
      </c>
      <c r="AM57" s="288">
        <v>1.1210242947137796</v>
      </c>
      <c r="AN57" s="288">
        <v>1.1210242947137796</v>
      </c>
      <c r="AO57" s="86"/>
      <c r="AP57" s="86"/>
      <c r="AQ57" s="86"/>
      <c r="AR57" s="86"/>
      <c r="AS57" s="86"/>
      <c r="AT57" s="86"/>
      <c r="AU57" s="86"/>
      <c r="AV57" s="86"/>
      <c r="AW57" s="86"/>
      <c r="AX57" s="86"/>
      <c r="AY57" s="86"/>
      <c r="AZ57" s="86"/>
      <c r="BA57" s="86"/>
      <c r="BB57" s="86"/>
      <c r="BC57" s="86"/>
      <c r="BD57" s="86"/>
      <c r="BE57" s="86"/>
    </row>
    <row r="58" spans="1:57">
      <c r="A58" s="14"/>
      <c r="B58" s="423"/>
      <c r="C58" s="305">
        <v>8</v>
      </c>
      <c r="D58" s="306" t="s">
        <v>268</v>
      </c>
      <c r="E58" s="490"/>
      <c r="F58" s="28"/>
      <c r="G58" s="209"/>
      <c r="H58" s="14"/>
      <c r="I58" s="14"/>
      <c r="J58" s="14"/>
      <c r="K58" s="14"/>
      <c r="L58" s="14"/>
      <c r="M58" s="14"/>
      <c r="N58" s="208"/>
      <c r="O58" s="28"/>
      <c r="P58" s="209"/>
      <c r="Q58" s="14"/>
      <c r="R58" s="14"/>
      <c r="S58" s="14"/>
      <c r="T58" s="14"/>
      <c r="U58" s="14"/>
      <c r="V58" s="14"/>
      <c r="W58" s="208"/>
      <c r="X58" s="28"/>
      <c r="Y58" s="209"/>
      <c r="Z58" s="14"/>
      <c r="AA58" s="14"/>
      <c r="AB58" s="14"/>
      <c r="AC58" s="14"/>
      <c r="AD58" s="14"/>
      <c r="AE58" s="14"/>
      <c r="AF58" s="14"/>
      <c r="AG58" s="14"/>
      <c r="AH58" s="208"/>
      <c r="AI58" s="309">
        <v>1.1210460494566559</v>
      </c>
      <c r="AJ58" s="309">
        <v>1.1210460494566559</v>
      </c>
      <c r="AK58" s="288">
        <v>1.1141999961121269</v>
      </c>
      <c r="AL58" s="288">
        <v>1.1329102055401503</v>
      </c>
      <c r="AM58" s="288">
        <v>1.1320243410974671</v>
      </c>
      <c r="AN58" s="288">
        <v>1.1320243410974671</v>
      </c>
      <c r="AO58" s="86"/>
      <c r="AP58" s="86"/>
      <c r="AQ58" s="86"/>
      <c r="AR58" s="86"/>
      <c r="AS58" s="86"/>
      <c r="AT58" s="86"/>
      <c r="AU58" s="86"/>
      <c r="AV58" s="86"/>
      <c r="AW58" s="86"/>
      <c r="AX58" s="86"/>
      <c r="AY58" s="86"/>
      <c r="AZ58" s="86"/>
      <c r="BA58" s="86"/>
      <c r="BB58" s="86"/>
      <c r="BC58" s="86"/>
      <c r="BD58" s="86"/>
      <c r="BE58" s="86"/>
    </row>
    <row r="59" spans="1:57">
      <c r="A59" s="14"/>
      <c r="B59" s="423"/>
      <c r="C59" s="305">
        <v>9</v>
      </c>
      <c r="D59" s="306" t="s">
        <v>269</v>
      </c>
      <c r="E59" s="490"/>
      <c r="F59" s="28"/>
      <c r="G59" s="209"/>
      <c r="H59" s="14"/>
      <c r="I59" s="14"/>
      <c r="J59" s="14"/>
      <c r="K59" s="14"/>
      <c r="L59" s="14"/>
      <c r="M59" s="14"/>
      <c r="N59" s="208"/>
      <c r="O59" s="28"/>
      <c r="P59" s="209"/>
      <c r="Q59" s="14"/>
      <c r="R59" s="14"/>
      <c r="S59" s="14"/>
      <c r="T59" s="14"/>
      <c r="U59" s="14"/>
      <c r="V59" s="14"/>
      <c r="W59" s="208"/>
      <c r="X59" s="28"/>
      <c r="Y59" s="209"/>
      <c r="Z59" s="14"/>
      <c r="AA59" s="14"/>
      <c r="AB59" s="14"/>
      <c r="AC59" s="14"/>
      <c r="AD59" s="14"/>
      <c r="AE59" s="14"/>
      <c r="AF59" s="14"/>
      <c r="AG59" s="14"/>
      <c r="AH59" s="208"/>
      <c r="AI59" s="309">
        <v>1.1239069176481187</v>
      </c>
      <c r="AJ59" s="309">
        <v>1.1239069176481187</v>
      </c>
      <c r="AK59" s="288">
        <v>1.1134229926146808</v>
      </c>
      <c r="AL59" s="288">
        <v>1.1321332020427042</v>
      </c>
      <c r="AM59" s="288">
        <v>1.1382013772095891</v>
      </c>
      <c r="AN59" s="288">
        <v>1.1382013772095891</v>
      </c>
      <c r="AO59" s="86"/>
      <c r="AP59" s="86"/>
      <c r="AQ59" s="86"/>
      <c r="AR59" s="86"/>
      <c r="AS59" s="86"/>
      <c r="AT59" s="86"/>
      <c r="AU59" s="86"/>
      <c r="AV59" s="86"/>
      <c r="AW59" s="86"/>
      <c r="AX59" s="86"/>
      <c r="AY59" s="86"/>
      <c r="AZ59" s="86"/>
      <c r="BA59" s="86"/>
      <c r="BB59" s="86"/>
      <c r="BC59" s="86"/>
      <c r="BD59" s="86"/>
      <c r="BE59" s="86"/>
    </row>
    <row r="60" spans="1:57">
      <c r="A60" s="14"/>
      <c r="B60" s="423"/>
      <c r="C60" s="305">
        <v>10</v>
      </c>
      <c r="D60" s="306" t="s">
        <v>270</v>
      </c>
      <c r="E60" s="490"/>
      <c r="F60" s="28"/>
      <c r="G60" s="209"/>
      <c r="H60" s="14"/>
      <c r="I60" s="14"/>
      <c r="J60" s="14"/>
      <c r="K60" s="14"/>
      <c r="L60" s="14"/>
      <c r="M60" s="14"/>
      <c r="N60" s="208"/>
      <c r="O60" s="28"/>
      <c r="P60" s="209"/>
      <c r="Q60" s="14"/>
      <c r="R60" s="14"/>
      <c r="S60" s="14"/>
      <c r="T60" s="14"/>
      <c r="U60" s="14"/>
      <c r="V60" s="14"/>
      <c r="W60" s="208"/>
      <c r="X60" s="28"/>
      <c r="Y60" s="209"/>
      <c r="Z60" s="14"/>
      <c r="AA60" s="14"/>
      <c r="AB60" s="14"/>
      <c r="AC60" s="14"/>
      <c r="AD60" s="14"/>
      <c r="AE60" s="14"/>
      <c r="AF60" s="14"/>
      <c r="AG60" s="14"/>
      <c r="AH60" s="208"/>
      <c r="AI60" s="309">
        <v>1.1221707783177683</v>
      </c>
      <c r="AJ60" s="309">
        <v>1.1221707783177683</v>
      </c>
      <c r="AK60" s="288">
        <v>1.1118046062781328</v>
      </c>
      <c r="AL60" s="288">
        <v>1.1305148157061562</v>
      </c>
      <c r="AM60" s="288">
        <v>1.130235722310563</v>
      </c>
      <c r="AN60" s="288">
        <v>1.130235722310563</v>
      </c>
      <c r="AO60" s="86"/>
      <c r="AP60" s="86"/>
      <c r="AQ60" s="86"/>
      <c r="AR60" s="86"/>
      <c r="AS60" s="86"/>
      <c r="AT60" s="86"/>
      <c r="AU60" s="86"/>
      <c r="AV60" s="86"/>
      <c r="AW60" s="86"/>
      <c r="AX60" s="86"/>
      <c r="AY60" s="86"/>
      <c r="AZ60" s="86"/>
      <c r="BA60" s="86"/>
      <c r="BB60" s="86"/>
      <c r="BC60" s="86"/>
      <c r="BD60" s="86"/>
      <c r="BE60" s="86"/>
    </row>
    <row r="61" spans="1:57">
      <c r="A61" s="14"/>
      <c r="B61" s="423"/>
      <c r="C61" s="305">
        <v>11</v>
      </c>
      <c r="D61" s="306" t="s">
        <v>271</v>
      </c>
      <c r="E61" s="490"/>
      <c r="F61" s="28"/>
      <c r="G61" s="209"/>
      <c r="H61" s="14"/>
      <c r="I61" s="14"/>
      <c r="J61" s="14"/>
      <c r="K61" s="14"/>
      <c r="L61" s="14"/>
      <c r="M61" s="14"/>
      <c r="N61" s="208"/>
      <c r="O61" s="28"/>
      <c r="P61" s="209"/>
      <c r="Q61" s="14"/>
      <c r="R61" s="14"/>
      <c r="S61" s="14"/>
      <c r="T61" s="14"/>
      <c r="U61" s="14"/>
      <c r="V61" s="14"/>
      <c r="W61" s="208"/>
      <c r="X61" s="28"/>
      <c r="Y61" s="209"/>
      <c r="Z61" s="14"/>
      <c r="AA61" s="14"/>
      <c r="AB61" s="14"/>
      <c r="AC61" s="14"/>
      <c r="AD61" s="14"/>
      <c r="AE61" s="14"/>
      <c r="AF61" s="14"/>
      <c r="AG61" s="14"/>
      <c r="AH61" s="208"/>
      <c r="AI61" s="309">
        <v>1.1077504544793413</v>
      </c>
      <c r="AJ61" s="309">
        <v>1.1077504544793413</v>
      </c>
      <c r="AK61" s="288">
        <v>1.097578601513862</v>
      </c>
      <c r="AL61" s="288">
        <v>1.1162888109418854</v>
      </c>
      <c r="AM61" s="288">
        <v>1.1150492585243188</v>
      </c>
      <c r="AN61" s="288">
        <v>1.1150492585243188</v>
      </c>
      <c r="AO61" s="86"/>
      <c r="AP61" s="86"/>
      <c r="AQ61" s="86"/>
      <c r="AR61" s="86"/>
      <c r="AS61" s="86"/>
      <c r="AT61" s="86"/>
      <c r="AU61" s="86"/>
      <c r="AV61" s="86"/>
      <c r="AW61" s="86"/>
      <c r="AX61" s="86"/>
      <c r="AY61" s="86"/>
      <c r="AZ61" s="86"/>
      <c r="BA61" s="86"/>
      <c r="BB61" s="86"/>
      <c r="BC61" s="86"/>
      <c r="BD61" s="86"/>
      <c r="BE61" s="86"/>
    </row>
    <row r="62" spans="1:57">
      <c r="A62" s="14"/>
      <c r="B62" s="423"/>
      <c r="C62" s="305">
        <v>12</v>
      </c>
      <c r="D62" s="306" t="s">
        <v>272</v>
      </c>
      <c r="E62" s="490"/>
      <c r="F62" s="28"/>
      <c r="G62" s="209"/>
      <c r="H62" s="14"/>
      <c r="I62" s="14"/>
      <c r="J62" s="14"/>
      <c r="K62" s="14"/>
      <c r="L62" s="14"/>
      <c r="M62" s="14"/>
      <c r="N62" s="208"/>
      <c r="O62" s="28"/>
      <c r="P62" s="209"/>
      <c r="Q62" s="14"/>
      <c r="R62" s="14"/>
      <c r="S62" s="14"/>
      <c r="T62" s="14"/>
      <c r="U62" s="14"/>
      <c r="V62" s="14"/>
      <c r="W62" s="208"/>
      <c r="X62" s="28"/>
      <c r="Y62" s="209"/>
      <c r="Z62" s="14"/>
      <c r="AA62" s="14"/>
      <c r="AB62" s="14"/>
      <c r="AC62" s="14"/>
      <c r="AD62" s="14"/>
      <c r="AE62" s="14"/>
      <c r="AF62" s="14"/>
      <c r="AG62" s="14"/>
      <c r="AH62" s="208"/>
      <c r="AI62" s="309">
        <v>1.1373517220404397</v>
      </c>
      <c r="AJ62" s="309">
        <v>1.1373517220404397</v>
      </c>
      <c r="AK62" s="288">
        <v>1.1263714397139815</v>
      </c>
      <c r="AL62" s="288">
        <v>1.1450816491420048</v>
      </c>
      <c r="AM62" s="288">
        <v>1.1545270299362509</v>
      </c>
      <c r="AN62" s="288">
        <v>1.1545270299362509</v>
      </c>
      <c r="AO62" s="86"/>
      <c r="AP62" s="86"/>
      <c r="AQ62" s="86"/>
      <c r="AR62" s="86"/>
      <c r="AS62" s="86"/>
      <c r="AT62" s="86"/>
      <c r="AU62" s="86"/>
      <c r="AV62" s="86"/>
      <c r="AW62" s="86"/>
      <c r="AX62" s="86"/>
      <c r="AY62" s="86"/>
      <c r="AZ62" s="86"/>
      <c r="BA62" s="86"/>
      <c r="BB62" s="86"/>
      <c r="BC62" s="86"/>
      <c r="BD62" s="86"/>
      <c r="BE62" s="86"/>
    </row>
    <row r="63" spans="1:57">
      <c r="A63" s="14"/>
      <c r="B63" s="423"/>
      <c r="C63" s="305">
        <v>13</v>
      </c>
      <c r="D63" s="306" t="s">
        <v>273</v>
      </c>
      <c r="E63" s="490"/>
      <c r="F63" s="28"/>
      <c r="G63" s="209"/>
      <c r="H63" s="14"/>
      <c r="I63" s="14"/>
      <c r="J63" s="14"/>
      <c r="K63" s="14"/>
      <c r="L63" s="14"/>
      <c r="M63" s="14"/>
      <c r="N63" s="208"/>
      <c r="O63" s="28"/>
      <c r="P63" s="209"/>
      <c r="Q63" s="14"/>
      <c r="R63" s="14"/>
      <c r="S63" s="14"/>
      <c r="T63" s="14"/>
      <c r="U63" s="14"/>
      <c r="V63" s="14"/>
      <c r="W63" s="208"/>
      <c r="X63" s="28"/>
      <c r="Y63" s="209"/>
      <c r="Z63" s="14"/>
      <c r="AA63" s="14"/>
      <c r="AB63" s="14"/>
      <c r="AC63" s="14"/>
      <c r="AD63" s="14"/>
      <c r="AE63" s="14"/>
      <c r="AF63" s="14"/>
      <c r="AG63" s="14"/>
      <c r="AH63" s="208"/>
      <c r="AI63" s="309">
        <v>1.0706689449570517</v>
      </c>
      <c r="AJ63" s="309">
        <v>1.0706689449570517</v>
      </c>
      <c r="AK63" s="288">
        <v>1.1159571767137433</v>
      </c>
      <c r="AL63" s="288">
        <v>1.1346673861417667</v>
      </c>
      <c r="AM63" s="288">
        <v>1.1467297078397345</v>
      </c>
      <c r="AN63" s="288">
        <v>1.1467297078397345</v>
      </c>
      <c r="AO63" s="86"/>
      <c r="AP63" s="86"/>
      <c r="AQ63" s="86"/>
      <c r="AR63" s="86"/>
      <c r="AS63" s="86"/>
      <c r="AT63" s="86"/>
      <c r="AU63" s="86"/>
      <c r="AV63" s="86"/>
      <c r="AW63" s="86"/>
      <c r="AX63" s="86"/>
      <c r="AY63" s="86"/>
      <c r="AZ63" s="86"/>
      <c r="BA63" s="86"/>
      <c r="BB63" s="86"/>
      <c r="BC63" s="86"/>
      <c r="BD63" s="86"/>
      <c r="BE63" s="86"/>
    </row>
    <row r="64" spans="1:57">
      <c r="A64" s="14"/>
      <c r="B64" s="423"/>
      <c r="C64" s="305">
        <v>14</v>
      </c>
      <c r="D64" s="306" t="s">
        <v>274</v>
      </c>
      <c r="E64" s="490"/>
      <c r="F64" s="28"/>
      <c r="G64" s="209"/>
      <c r="H64" s="14"/>
      <c r="I64" s="14"/>
      <c r="J64" s="14"/>
      <c r="K64" s="14"/>
      <c r="L64" s="14"/>
      <c r="M64" s="14"/>
      <c r="N64" s="208"/>
      <c r="O64" s="28"/>
      <c r="P64" s="209"/>
      <c r="Q64" s="14"/>
      <c r="R64" s="14"/>
      <c r="S64" s="14"/>
      <c r="T64" s="14"/>
      <c r="U64" s="14"/>
      <c r="V64" s="14"/>
      <c r="W64" s="208"/>
      <c r="X64" s="28"/>
      <c r="Y64" s="209"/>
      <c r="Z64" s="14"/>
      <c r="AA64" s="14"/>
      <c r="AB64" s="14"/>
      <c r="AC64" s="14"/>
      <c r="AD64" s="14"/>
      <c r="AE64" s="14"/>
      <c r="AF64" s="14"/>
      <c r="AG64" s="14"/>
      <c r="AH64" s="208"/>
      <c r="AI64" s="309">
        <v>1.0287910570399463</v>
      </c>
      <c r="AJ64" s="309">
        <v>1.0287910570399463</v>
      </c>
      <c r="AK64" s="288">
        <v>1.0744647065442645</v>
      </c>
      <c r="AL64" s="288">
        <v>1.0931749159722879</v>
      </c>
      <c r="AM64" s="288">
        <v>1.0902151882820827</v>
      </c>
      <c r="AN64" s="288">
        <v>1.0902151882820827</v>
      </c>
      <c r="AO64" s="86"/>
      <c r="AP64" s="86"/>
      <c r="AQ64" s="86"/>
      <c r="AR64" s="86"/>
      <c r="AS64" s="86"/>
      <c r="AT64" s="86"/>
      <c r="AU64" s="86"/>
      <c r="AV64" s="86"/>
      <c r="AW64" s="86"/>
      <c r="AX64" s="86"/>
      <c r="AY64" s="86"/>
      <c r="AZ64" s="86"/>
      <c r="BA64" s="86"/>
      <c r="BB64" s="86"/>
      <c r="BC64" s="86"/>
      <c r="BD64" s="86"/>
      <c r="BE64" s="86"/>
    </row>
    <row r="65" spans="1:57" ht="12.75" customHeight="1">
      <c r="A65" s="14"/>
      <c r="B65" s="536" t="s">
        <v>413</v>
      </c>
      <c r="C65" s="305">
        <v>1</v>
      </c>
      <c r="D65" s="306" t="s">
        <v>260</v>
      </c>
      <c r="E65" s="542"/>
      <c r="F65" s="28"/>
      <c r="G65" s="209"/>
      <c r="H65" s="14"/>
      <c r="I65" s="14"/>
      <c r="J65" s="14"/>
      <c r="K65" s="14"/>
      <c r="L65" s="14"/>
      <c r="M65" s="14"/>
      <c r="N65" s="208"/>
      <c r="O65" s="28"/>
      <c r="P65" s="209"/>
      <c r="Q65" s="14"/>
      <c r="R65" s="14"/>
      <c r="S65" s="14"/>
      <c r="T65" s="14"/>
      <c r="U65" s="14"/>
      <c r="V65" s="14"/>
      <c r="W65" s="208"/>
      <c r="X65" s="28"/>
      <c r="Y65" s="209"/>
      <c r="Z65" s="14"/>
      <c r="AA65" s="14"/>
      <c r="AB65" s="14"/>
      <c r="AC65" s="14"/>
      <c r="AD65" s="14"/>
      <c r="AE65" s="14"/>
      <c r="AF65" s="14"/>
      <c r="AG65" s="14"/>
      <c r="AH65" s="208"/>
      <c r="AI65" s="309">
        <v>1.1293439057987871</v>
      </c>
      <c r="AJ65" s="309">
        <v>1.1293439057987871</v>
      </c>
      <c r="AK65" s="288">
        <v>1.1185370209233321</v>
      </c>
      <c r="AL65" s="288">
        <v>1.1372472303513554</v>
      </c>
      <c r="AM65" s="288">
        <v>1.14091867879127</v>
      </c>
      <c r="AN65" s="288">
        <v>1.14091867879127</v>
      </c>
      <c r="AO65" s="86"/>
      <c r="AP65" s="86"/>
      <c r="AQ65" s="86"/>
      <c r="AR65" s="86"/>
      <c r="AS65" s="86"/>
      <c r="AT65" s="86"/>
      <c r="AU65" s="86"/>
      <c r="AV65" s="86"/>
      <c r="AW65" s="86"/>
      <c r="AX65" s="86"/>
      <c r="AY65" s="86"/>
      <c r="AZ65" s="86"/>
      <c r="BA65" s="86"/>
      <c r="BB65" s="86"/>
      <c r="BC65" s="86"/>
      <c r="BD65" s="86"/>
      <c r="BE65" s="86"/>
    </row>
    <row r="66" spans="1:57">
      <c r="A66" s="14"/>
      <c r="B66" s="536"/>
      <c r="C66" s="305">
        <v>2</v>
      </c>
      <c r="D66" s="306" t="s">
        <v>262</v>
      </c>
      <c r="E66" s="542"/>
      <c r="F66" s="28"/>
      <c r="G66" s="209"/>
      <c r="H66" s="14"/>
      <c r="I66" s="14"/>
      <c r="J66" s="14"/>
      <c r="K66" s="14"/>
      <c r="L66" s="14"/>
      <c r="M66" s="14"/>
      <c r="N66" s="208"/>
      <c r="O66" s="28"/>
      <c r="P66" s="209"/>
      <c r="Q66" s="14"/>
      <c r="R66" s="14"/>
      <c r="S66" s="14"/>
      <c r="T66" s="14"/>
      <c r="U66" s="14"/>
      <c r="V66" s="14"/>
      <c r="W66" s="208"/>
      <c r="X66" s="28"/>
      <c r="Y66" s="209"/>
      <c r="Z66" s="14"/>
      <c r="AA66" s="14"/>
      <c r="AB66" s="14"/>
      <c r="AC66" s="14"/>
      <c r="AD66" s="14"/>
      <c r="AE66" s="14"/>
      <c r="AF66" s="14"/>
      <c r="AG66" s="14"/>
      <c r="AH66" s="208"/>
      <c r="AI66" s="309">
        <v>1.1121509499701405</v>
      </c>
      <c r="AJ66" s="309">
        <v>1.1121509499701405</v>
      </c>
      <c r="AK66" s="288">
        <v>1.1014700333032892</v>
      </c>
      <c r="AL66" s="288">
        <v>1.1201802427313126</v>
      </c>
      <c r="AM66" s="288">
        <v>1.1181702217125435</v>
      </c>
      <c r="AN66" s="288">
        <v>1.1181702217125435</v>
      </c>
      <c r="AO66" s="86"/>
      <c r="AP66" s="86"/>
      <c r="AQ66" s="86"/>
      <c r="AR66" s="86"/>
      <c r="AS66" s="86"/>
      <c r="AT66" s="86"/>
      <c r="AU66" s="86"/>
      <c r="AV66" s="86"/>
      <c r="AW66" s="86"/>
      <c r="AX66" s="86"/>
      <c r="AY66" s="86"/>
      <c r="AZ66" s="86"/>
      <c r="BA66" s="86"/>
      <c r="BB66" s="86"/>
      <c r="BC66" s="86"/>
      <c r="BD66" s="86"/>
      <c r="BE66" s="86"/>
    </row>
    <row r="67" spans="1:57">
      <c r="A67" s="14"/>
      <c r="B67" s="536"/>
      <c r="C67" s="305">
        <v>3</v>
      </c>
      <c r="D67" s="306" t="s">
        <v>263</v>
      </c>
      <c r="E67" s="542"/>
      <c r="F67" s="28"/>
      <c r="G67" s="209"/>
      <c r="H67" s="14"/>
      <c r="I67" s="14"/>
      <c r="J67" s="14"/>
      <c r="K67" s="14"/>
      <c r="L67" s="14"/>
      <c r="M67" s="14"/>
      <c r="N67" s="208"/>
      <c r="O67" s="28"/>
      <c r="P67" s="209"/>
      <c r="Q67" s="14"/>
      <c r="R67" s="14"/>
      <c r="S67" s="14"/>
      <c r="T67" s="14"/>
      <c r="U67" s="14"/>
      <c r="V67" s="14"/>
      <c r="W67" s="208"/>
      <c r="X67" s="28"/>
      <c r="Y67" s="209"/>
      <c r="Z67" s="14"/>
      <c r="AA67" s="14"/>
      <c r="AB67" s="14"/>
      <c r="AC67" s="14"/>
      <c r="AD67" s="14"/>
      <c r="AE67" s="14"/>
      <c r="AF67" s="14"/>
      <c r="AG67" s="14"/>
      <c r="AH67" s="208"/>
      <c r="AI67" s="309">
        <v>1.1387567518687614</v>
      </c>
      <c r="AJ67" s="309">
        <v>1.1387567518687614</v>
      </c>
      <c r="AK67" s="288">
        <v>1.1281021905713282</v>
      </c>
      <c r="AL67" s="288">
        <v>1.1468123999993516</v>
      </c>
      <c r="AM67" s="288">
        <v>1.1483297434602735</v>
      </c>
      <c r="AN67" s="288">
        <v>1.1483297434602735</v>
      </c>
      <c r="AO67" s="86"/>
      <c r="AP67" s="86"/>
      <c r="AQ67" s="86"/>
      <c r="AR67" s="86"/>
      <c r="AS67" s="86"/>
      <c r="AT67" s="86"/>
      <c r="AU67" s="86"/>
      <c r="AV67" s="86"/>
      <c r="AW67" s="86"/>
      <c r="AX67" s="86"/>
      <c r="AY67" s="86"/>
      <c r="AZ67" s="86"/>
      <c r="BA67" s="86"/>
      <c r="BB67" s="86"/>
      <c r="BC67" s="86"/>
      <c r="BD67" s="86"/>
      <c r="BE67" s="86"/>
    </row>
    <row r="68" spans="1:57">
      <c r="A68" s="14"/>
      <c r="B68" s="536"/>
      <c r="C68" s="305">
        <v>4</v>
      </c>
      <c r="D68" s="306" t="s">
        <v>264</v>
      </c>
      <c r="E68" s="542"/>
      <c r="F68" s="28"/>
      <c r="G68" s="209"/>
      <c r="H68" s="14"/>
      <c r="I68" s="14"/>
      <c r="J68" s="14"/>
      <c r="K68" s="14"/>
      <c r="L68" s="14"/>
      <c r="M68" s="14"/>
      <c r="N68" s="208"/>
      <c r="O68" s="28"/>
      <c r="P68" s="209"/>
      <c r="Q68" s="14"/>
      <c r="R68" s="14"/>
      <c r="S68" s="14"/>
      <c r="T68" s="14"/>
      <c r="U68" s="14"/>
      <c r="V68" s="14"/>
      <c r="W68" s="208"/>
      <c r="X68" s="28"/>
      <c r="Y68" s="209"/>
      <c r="Z68" s="14"/>
      <c r="AA68" s="14"/>
      <c r="AB68" s="14"/>
      <c r="AC68" s="14"/>
      <c r="AD68" s="14"/>
      <c r="AE68" s="14"/>
      <c r="AF68" s="14"/>
      <c r="AG68" s="14"/>
      <c r="AH68" s="208"/>
      <c r="AI68" s="309">
        <v>1.1448075692368809</v>
      </c>
      <c r="AJ68" s="309">
        <v>1.1448075692368809</v>
      </c>
      <c r="AK68" s="288">
        <v>1.1342499704479303</v>
      </c>
      <c r="AL68" s="288">
        <v>1.1529601798759537</v>
      </c>
      <c r="AM68" s="288">
        <v>1.1626324916273265</v>
      </c>
      <c r="AN68" s="288">
        <v>1.1626324916273265</v>
      </c>
      <c r="AO68" s="86"/>
      <c r="AP68" s="86"/>
      <c r="AQ68" s="86"/>
      <c r="AR68" s="86"/>
      <c r="AS68" s="86"/>
      <c r="AT68" s="86"/>
      <c r="AU68" s="86"/>
      <c r="AV68" s="86"/>
      <c r="AW68" s="86"/>
      <c r="AX68" s="86"/>
      <c r="AY68" s="86"/>
      <c r="AZ68" s="86"/>
      <c r="BA68" s="86"/>
      <c r="BB68" s="86"/>
      <c r="BC68" s="86"/>
      <c r="BD68" s="86"/>
      <c r="BE68" s="86"/>
    </row>
    <row r="69" spans="1:57">
      <c r="A69" s="14"/>
      <c r="B69" s="536"/>
      <c r="C69" s="305">
        <v>5</v>
      </c>
      <c r="D69" s="306" t="s">
        <v>265</v>
      </c>
      <c r="E69" s="542"/>
      <c r="F69" s="28"/>
      <c r="G69" s="209"/>
      <c r="H69" s="14"/>
      <c r="I69" s="14"/>
      <c r="J69" s="14"/>
      <c r="K69" s="14"/>
      <c r="L69" s="14"/>
      <c r="M69" s="14"/>
      <c r="N69" s="208"/>
      <c r="O69" s="28"/>
      <c r="P69" s="209"/>
      <c r="Q69" s="14"/>
      <c r="R69" s="14"/>
      <c r="S69" s="14"/>
      <c r="T69" s="14"/>
      <c r="U69" s="14"/>
      <c r="V69" s="14"/>
      <c r="W69" s="208"/>
      <c r="X69" s="28"/>
      <c r="Y69" s="209"/>
      <c r="Z69" s="14"/>
      <c r="AA69" s="14"/>
      <c r="AB69" s="14"/>
      <c r="AC69" s="14"/>
      <c r="AD69" s="14"/>
      <c r="AE69" s="14"/>
      <c r="AF69" s="14"/>
      <c r="AG69" s="14"/>
      <c r="AH69" s="208"/>
      <c r="AI69" s="309">
        <v>1.1203786572208514</v>
      </c>
      <c r="AJ69" s="309">
        <v>1.1203786572208514</v>
      </c>
      <c r="AK69" s="288">
        <v>1.1098714040713429</v>
      </c>
      <c r="AL69" s="288">
        <v>1.1285816134993663</v>
      </c>
      <c r="AM69" s="288">
        <v>1.1344201137276713</v>
      </c>
      <c r="AN69" s="288">
        <v>1.1344201137276713</v>
      </c>
      <c r="AO69" s="86"/>
      <c r="AP69" s="86"/>
      <c r="AQ69" s="86"/>
      <c r="AR69" s="86"/>
      <c r="AS69" s="86"/>
      <c r="AT69" s="86"/>
      <c r="AU69" s="86"/>
      <c r="AV69" s="86"/>
      <c r="AW69" s="86"/>
      <c r="AX69" s="86"/>
      <c r="AY69" s="86"/>
      <c r="AZ69" s="86"/>
      <c r="BA69" s="86"/>
      <c r="BB69" s="86"/>
      <c r="BC69" s="86"/>
      <c r="BD69" s="86"/>
      <c r="BE69" s="86"/>
    </row>
    <row r="70" spans="1:57">
      <c r="A70" s="14"/>
      <c r="B70" s="536"/>
      <c r="C70" s="305">
        <v>6</v>
      </c>
      <c r="D70" s="306" t="s">
        <v>266</v>
      </c>
      <c r="E70" s="542"/>
      <c r="F70" s="28"/>
      <c r="G70" s="209"/>
      <c r="H70" s="14"/>
      <c r="I70" s="14"/>
      <c r="J70" s="14"/>
      <c r="K70" s="14"/>
      <c r="L70" s="14"/>
      <c r="M70" s="14"/>
      <c r="N70" s="208"/>
      <c r="O70" s="28"/>
      <c r="P70" s="209"/>
      <c r="Q70" s="14"/>
      <c r="R70" s="14"/>
      <c r="S70" s="14"/>
      <c r="T70" s="14"/>
      <c r="U70" s="14"/>
      <c r="V70" s="14"/>
      <c r="W70" s="208"/>
      <c r="X70" s="28"/>
      <c r="Y70" s="209"/>
      <c r="Z70" s="14"/>
      <c r="AA70" s="14"/>
      <c r="AB70" s="14"/>
      <c r="AC70" s="14"/>
      <c r="AD70" s="14"/>
      <c r="AE70" s="14"/>
      <c r="AF70" s="14"/>
      <c r="AG70" s="14"/>
      <c r="AH70" s="208"/>
      <c r="AI70" s="309">
        <v>1.098908584124056</v>
      </c>
      <c r="AJ70" s="309">
        <v>1.098908584124056</v>
      </c>
      <c r="AK70" s="288">
        <v>1.0871347118222459</v>
      </c>
      <c r="AL70" s="288">
        <v>1.1058449212502692</v>
      </c>
      <c r="AM70" s="288">
        <v>1.1056208514904022</v>
      </c>
      <c r="AN70" s="288">
        <v>1.1056208514904022</v>
      </c>
      <c r="AO70" s="86"/>
      <c r="AP70" s="86"/>
      <c r="AQ70" s="86"/>
      <c r="AR70" s="86"/>
      <c r="AS70" s="86"/>
      <c r="AT70" s="86"/>
      <c r="AU70" s="86"/>
      <c r="AV70" s="86"/>
      <c r="AW70" s="86"/>
      <c r="AX70" s="86"/>
      <c r="AY70" s="86"/>
      <c r="AZ70" s="86"/>
      <c r="BA70" s="86"/>
      <c r="BB70" s="86"/>
      <c r="BC70" s="86"/>
      <c r="BD70" s="86"/>
      <c r="BE70" s="86"/>
    </row>
    <row r="71" spans="1:57">
      <c r="A71" s="14"/>
      <c r="B71" s="536"/>
      <c r="C71" s="305">
        <v>7</v>
      </c>
      <c r="D71" s="306" t="s">
        <v>267</v>
      </c>
      <c r="E71" s="542"/>
      <c r="F71" s="28"/>
      <c r="G71" s="209"/>
      <c r="H71" s="14"/>
      <c r="I71" s="14"/>
      <c r="J71" s="14"/>
      <c r="K71" s="14"/>
      <c r="L71" s="14"/>
      <c r="M71" s="14"/>
      <c r="N71" s="208"/>
      <c r="O71" s="28"/>
      <c r="P71" s="209"/>
      <c r="Q71" s="14"/>
      <c r="R71" s="14"/>
      <c r="S71" s="14"/>
      <c r="T71" s="14"/>
      <c r="U71" s="14"/>
      <c r="V71" s="14"/>
      <c r="W71" s="208"/>
      <c r="X71" s="28"/>
      <c r="Y71" s="209"/>
      <c r="Z71" s="14"/>
      <c r="AA71" s="14"/>
      <c r="AB71" s="14"/>
      <c r="AC71" s="14"/>
      <c r="AD71" s="14"/>
      <c r="AE71" s="14"/>
      <c r="AF71" s="14"/>
      <c r="AG71" s="14"/>
      <c r="AH71" s="208"/>
      <c r="AI71" s="309">
        <v>1.1176599782834182</v>
      </c>
      <c r="AJ71" s="309">
        <v>1.1176599782834182</v>
      </c>
      <c r="AK71" s="288">
        <v>1.103623376068767</v>
      </c>
      <c r="AL71" s="288">
        <v>1.1223335854967904</v>
      </c>
      <c r="AM71" s="288">
        <v>1.119500024737913</v>
      </c>
      <c r="AN71" s="288">
        <v>1.119500024737913</v>
      </c>
      <c r="AO71" s="86"/>
      <c r="AP71" s="86"/>
      <c r="AQ71" s="86"/>
      <c r="AR71" s="86"/>
      <c r="AS71" s="86"/>
      <c r="AT71" s="86"/>
      <c r="AU71" s="86"/>
      <c r="AV71" s="86"/>
      <c r="AW71" s="86"/>
      <c r="AX71" s="86"/>
      <c r="AY71" s="86"/>
      <c r="AZ71" s="86"/>
      <c r="BA71" s="86"/>
      <c r="BB71" s="86"/>
      <c r="BC71" s="86"/>
      <c r="BD71" s="86"/>
      <c r="BE71" s="86"/>
    </row>
    <row r="72" spans="1:57">
      <c r="A72" s="14"/>
      <c r="B72" s="536"/>
      <c r="C72" s="305">
        <v>8</v>
      </c>
      <c r="D72" s="306" t="s">
        <v>268</v>
      </c>
      <c r="E72" s="542"/>
      <c r="F72" s="28"/>
      <c r="G72" s="209"/>
      <c r="H72" s="14"/>
      <c r="I72" s="14"/>
      <c r="J72" s="14"/>
      <c r="K72" s="14"/>
      <c r="L72" s="14"/>
      <c r="M72" s="14"/>
      <c r="N72" s="208"/>
      <c r="O72" s="28"/>
      <c r="P72" s="209"/>
      <c r="Q72" s="14"/>
      <c r="R72" s="14"/>
      <c r="S72" s="14"/>
      <c r="T72" s="14"/>
      <c r="U72" s="14"/>
      <c r="V72" s="14"/>
      <c r="W72" s="208"/>
      <c r="X72" s="28"/>
      <c r="Y72" s="209"/>
      <c r="Z72" s="14"/>
      <c r="AA72" s="14"/>
      <c r="AB72" s="14"/>
      <c r="AC72" s="14"/>
      <c r="AD72" s="14"/>
      <c r="AE72" s="14"/>
      <c r="AF72" s="14"/>
      <c r="AG72" s="14"/>
      <c r="AH72" s="208"/>
      <c r="AI72" s="309">
        <v>1.1206915936413087</v>
      </c>
      <c r="AJ72" s="309">
        <v>1.1206915936413087</v>
      </c>
      <c r="AK72" s="288">
        <v>1.1153334250483362</v>
      </c>
      <c r="AL72" s="288">
        <v>1.1340436344763596</v>
      </c>
      <c r="AM72" s="288">
        <v>1.1332555089917142</v>
      </c>
      <c r="AN72" s="288">
        <v>1.1332555089917142</v>
      </c>
      <c r="AO72" s="86"/>
      <c r="AP72" s="86"/>
      <c r="AQ72" s="86"/>
      <c r="AR72" s="86"/>
      <c r="AS72" s="86"/>
      <c r="AT72" s="86"/>
      <c r="AU72" s="86"/>
      <c r="AV72" s="86"/>
      <c r="AW72" s="86"/>
      <c r="AX72" s="86"/>
      <c r="AY72" s="86"/>
      <c r="AZ72" s="86"/>
      <c r="BA72" s="86"/>
      <c r="BB72" s="86"/>
      <c r="BC72" s="86"/>
      <c r="BD72" s="86"/>
      <c r="BE72" s="86"/>
    </row>
    <row r="73" spans="1:57">
      <c r="A73" s="14"/>
      <c r="B73" s="536"/>
      <c r="C73" s="305">
        <v>9</v>
      </c>
      <c r="D73" s="306" t="s">
        <v>269</v>
      </c>
      <c r="E73" s="542"/>
      <c r="F73" s="28"/>
      <c r="G73" s="209"/>
      <c r="H73" s="14"/>
      <c r="I73" s="14"/>
      <c r="J73" s="14"/>
      <c r="K73" s="14"/>
      <c r="L73" s="14"/>
      <c r="M73" s="14"/>
      <c r="N73" s="208"/>
      <c r="O73" s="28"/>
      <c r="P73" s="209"/>
      <c r="Q73" s="14"/>
      <c r="R73" s="14"/>
      <c r="S73" s="14"/>
      <c r="T73" s="14"/>
      <c r="U73" s="14"/>
      <c r="V73" s="14"/>
      <c r="W73" s="208"/>
      <c r="X73" s="28"/>
      <c r="Y73" s="209"/>
      <c r="Z73" s="14"/>
      <c r="AA73" s="14"/>
      <c r="AB73" s="14"/>
      <c r="AC73" s="14"/>
      <c r="AD73" s="14"/>
      <c r="AE73" s="14"/>
      <c r="AF73" s="14"/>
      <c r="AG73" s="14"/>
      <c r="AH73" s="208"/>
      <c r="AI73" s="309">
        <v>1.1217261397520102</v>
      </c>
      <c r="AJ73" s="309">
        <v>1.1217261397520102</v>
      </c>
      <c r="AK73" s="288">
        <v>1.1111003658584635</v>
      </c>
      <c r="AL73" s="288">
        <v>1.1298105752864869</v>
      </c>
      <c r="AM73" s="288">
        <v>1.1359397413800634</v>
      </c>
      <c r="AN73" s="288">
        <v>1.1359397413800634</v>
      </c>
      <c r="AO73" s="86"/>
      <c r="AP73" s="86"/>
      <c r="AQ73" s="86"/>
      <c r="AR73" s="86"/>
      <c r="AS73" s="86"/>
      <c r="AT73" s="86"/>
      <c r="AU73" s="86"/>
      <c r="AV73" s="86"/>
      <c r="AW73" s="86"/>
      <c r="AX73" s="86"/>
      <c r="AY73" s="86"/>
      <c r="AZ73" s="86"/>
      <c r="BA73" s="86"/>
      <c r="BB73" s="86"/>
      <c r="BC73" s="86"/>
      <c r="BD73" s="86"/>
      <c r="BE73" s="86"/>
    </row>
    <row r="74" spans="1:57">
      <c r="A74" s="14"/>
      <c r="B74" s="536"/>
      <c r="C74" s="305">
        <v>10</v>
      </c>
      <c r="D74" s="306" t="s">
        <v>270</v>
      </c>
      <c r="E74" s="542"/>
      <c r="F74" s="28"/>
      <c r="G74" s="209"/>
      <c r="H74" s="14"/>
      <c r="I74" s="14"/>
      <c r="J74" s="14"/>
      <c r="K74" s="14"/>
      <c r="L74" s="14"/>
      <c r="M74" s="14"/>
      <c r="N74" s="208"/>
      <c r="O74" s="28"/>
      <c r="P74" s="209"/>
      <c r="Q74" s="14"/>
      <c r="R74" s="14"/>
      <c r="S74" s="14"/>
      <c r="T74" s="14"/>
      <c r="U74" s="14"/>
      <c r="V74" s="14"/>
      <c r="W74" s="208"/>
      <c r="X74" s="28"/>
      <c r="Y74" s="209"/>
      <c r="Z74" s="14"/>
      <c r="AA74" s="14"/>
      <c r="AB74" s="14"/>
      <c r="AC74" s="14"/>
      <c r="AD74" s="14"/>
      <c r="AE74" s="14"/>
      <c r="AF74" s="14"/>
      <c r="AG74" s="14"/>
      <c r="AH74" s="208"/>
      <c r="AI74" s="309">
        <v>1.122464251208017</v>
      </c>
      <c r="AJ74" s="309">
        <v>1.122464251208017</v>
      </c>
      <c r="AK74" s="288">
        <v>1.1118491750585262</v>
      </c>
      <c r="AL74" s="288">
        <v>1.1305593844865496</v>
      </c>
      <c r="AM74" s="288">
        <v>1.1304558137131273</v>
      </c>
      <c r="AN74" s="288">
        <v>1.1304558137131273</v>
      </c>
      <c r="AO74" s="86"/>
      <c r="AP74" s="86"/>
      <c r="AQ74" s="86"/>
      <c r="AR74" s="86"/>
      <c r="AS74" s="86"/>
      <c r="AT74" s="86"/>
      <c r="AU74" s="86"/>
      <c r="AV74" s="86"/>
      <c r="AW74" s="86"/>
      <c r="AX74" s="86"/>
      <c r="AY74" s="86"/>
      <c r="AZ74" s="86"/>
      <c r="BA74" s="86"/>
      <c r="BB74" s="86"/>
      <c r="BC74" s="86"/>
      <c r="BD74" s="86"/>
      <c r="BE74" s="86"/>
    </row>
    <row r="75" spans="1:57">
      <c r="A75" s="14"/>
      <c r="B75" s="536"/>
      <c r="C75" s="305">
        <v>11</v>
      </c>
      <c r="D75" s="306" t="s">
        <v>271</v>
      </c>
      <c r="E75" s="542"/>
      <c r="F75" s="28"/>
      <c r="G75" s="209"/>
      <c r="H75" s="14"/>
      <c r="I75" s="14"/>
      <c r="J75" s="14"/>
      <c r="K75" s="14"/>
      <c r="L75" s="14"/>
      <c r="M75" s="14"/>
      <c r="N75" s="208"/>
      <c r="O75" s="28"/>
      <c r="P75" s="209"/>
      <c r="Q75" s="14"/>
      <c r="R75" s="14"/>
      <c r="S75" s="14"/>
      <c r="T75" s="14"/>
      <c r="U75" s="14"/>
      <c r="V75" s="14"/>
      <c r="W75" s="208"/>
      <c r="X75" s="28"/>
      <c r="Y75" s="209"/>
      <c r="Z75" s="14"/>
      <c r="AA75" s="14"/>
      <c r="AB75" s="14"/>
      <c r="AC75" s="14"/>
      <c r="AD75" s="14"/>
      <c r="AE75" s="14"/>
      <c r="AF75" s="14"/>
      <c r="AG75" s="14"/>
      <c r="AH75" s="208"/>
      <c r="AI75" s="309">
        <v>1.1082516859231546</v>
      </c>
      <c r="AJ75" s="309">
        <v>1.1082516859231546</v>
      </c>
      <c r="AK75" s="288">
        <v>1.0978261938707909</v>
      </c>
      <c r="AL75" s="288">
        <v>1.1165364032988143</v>
      </c>
      <c r="AM75" s="288">
        <v>1.1153535527055383</v>
      </c>
      <c r="AN75" s="288">
        <v>1.1153535527055383</v>
      </c>
      <c r="AO75" s="86"/>
      <c r="AP75" s="86"/>
      <c r="AQ75" s="86"/>
      <c r="AR75" s="86"/>
      <c r="AS75" s="86"/>
      <c r="AT75" s="86"/>
      <c r="AU75" s="86"/>
      <c r="AV75" s="86"/>
      <c r="AW75" s="86"/>
      <c r="AX75" s="86"/>
      <c r="AY75" s="86"/>
      <c r="AZ75" s="86"/>
      <c r="BA75" s="86"/>
      <c r="BB75" s="86"/>
      <c r="BC75" s="86"/>
      <c r="BD75" s="86"/>
      <c r="BE75" s="86"/>
    </row>
    <row r="76" spans="1:57">
      <c r="A76" s="14"/>
      <c r="B76" s="536"/>
      <c r="C76" s="305">
        <v>12</v>
      </c>
      <c r="D76" s="306" t="s">
        <v>272</v>
      </c>
      <c r="E76" s="542"/>
      <c r="F76" s="28"/>
      <c r="G76" s="209"/>
      <c r="H76" s="14"/>
      <c r="I76" s="14"/>
      <c r="J76" s="14"/>
      <c r="K76" s="14"/>
      <c r="L76" s="14"/>
      <c r="M76" s="14"/>
      <c r="N76" s="208"/>
      <c r="O76" s="28"/>
      <c r="P76" s="209"/>
      <c r="Q76" s="14"/>
      <c r="R76" s="14"/>
      <c r="S76" s="14"/>
      <c r="T76" s="14"/>
      <c r="U76" s="14"/>
      <c r="V76" s="14"/>
      <c r="W76" s="208"/>
      <c r="X76" s="28"/>
      <c r="Y76" s="209"/>
      <c r="Z76" s="14"/>
      <c r="AA76" s="14"/>
      <c r="AB76" s="14"/>
      <c r="AC76" s="14"/>
      <c r="AD76" s="14"/>
      <c r="AE76" s="14"/>
      <c r="AF76" s="14"/>
      <c r="AG76" s="14"/>
      <c r="AH76" s="208"/>
      <c r="AI76" s="309">
        <v>1.1344947928672142</v>
      </c>
      <c r="AJ76" s="309">
        <v>1.1344947928672142</v>
      </c>
      <c r="AK76" s="288">
        <v>1.1233965268463002</v>
      </c>
      <c r="AL76" s="288">
        <v>1.1421067362743236</v>
      </c>
      <c r="AM76" s="288">
        <v>1.15095288548889</v>
      </c>
      <c r="AN76" s="288">
        <v>1.15095288548889</v>
      </c>
      <c r="AO76" s="86"/>
      <c r="AP76" s="86"/>
      <c r="AQ76" s="86"/>
      <c r="AR76" s="86"/>
      <c r="AS76" s="86"/>
      <c r="AT76" s="86"/>
      <c r="AU76" s="86"/>
      <c r="AV76" s="86"/>
      <c r="AW76" s="86"/>
      <c r="AX76" s="86"/>
      <c r="AY76" s="86"/>
      <c r="AZ76" s="86"/>
      <c r="BA76" s="86"/>
      <c r="BB76" s="86"/>
      <c r="BC76" s="86"/>
      <c r="BD76" s="86"/>
      <c r="BE76" s="86"/>
    </row>
    <row r="77" spans="1:57">
      <c r="A77" s="14"/>
      <c r="B77" s="536"/>
      <c r="C77" s="305">
        <v>13</v>
      </c>
      <c r="D77" s="306" t="s">
        <v>273</v>
      </c>
      <c r="E77" s="542"/>
      <c r="F77" s="28"/>
      <c r="G77" s="209"/>
      <c r="H77" s="14"/>
      <c r="I77" s="14"/>
      <c r="J77" s="14"/>
      <c r="K77" s="14"/>
      <c r="L77" s="14"/>
      <c r="M77" s="14"/>
      <c r="N77" s="208"/>
      <c r="O77" s="28"/>
      <c r="P77" s="209"/>
      <c r="Q77" s="14"/>
      <c r="R77" s="14"/>
      <c r="S77" s="14"/>
      <c r="T77" s="14"/>
      <c r="U77" s="14"/>
      <c r="V77" s="14"/>
      <c r="W77" s="208"/>
      <c r="X77" s="28"/>
      <c r="Y77" s="209"/>
      <c r="Z77" s="14"/>
      <c r="AA77" s="14"/>
      <c r="AB77" s="14"/>
      <c r="AC77" s="14"/>
      <c r="AD77" s="14"/>
      <c r="AE77" s="14"/>
      <c r="AF77" s="14"/>
      <c r="AG77" s="14"/>
      <c r="AH77" s="208"/>
      <c r="AI77" s="309">
        <v>1.0658808943142839</v>
      </c>
      <c r="AJ77" s="309">
        <v>1.0658808943142839</v>
      </c>
      <c r="AK77" s="288">
        <v>1.1127236973004515</v>
      </c>
      <c r="AL77" s="288">
        <v>1.1314339067284749</v>
      </c>
      <c r="AM77" s="288">
        <v>1.1428680666608704</v>
      </c>
      <c r="AN77" s="288">
        <v>1.1428680666608704</v>
      </c>
      <c r="AO77" s="86"/>
      <c r="AP77" s="86"/>
      <c r="AQ77" s="86"/>
      <c r="AR77" s="86"/>
      <c r="AS77" s="86"/>
      <c r="AT77" s="86"/>
      <c r="AU77" s="86"/>
      <c r="AV77" s="86"/>
      <c r="AW77" s="86"/>
      <c r="AX77" s="86"/>
      <c r="AY77" s="86"/>
      <c r="AZ77" s="86"/>
      <c r="BA77" s="86"/>
      <c r="BB77" s="86"/>
      <c r="BC77" s="86"/>
      <c r="BD77" s="86"/>
      <c r="BE77" s="86"/>
    </row>
    <row r="78" spans="1:57">
      <c r="A78" s="14"/>
      <c r="B78" s="537"/>
      <c r="C78" s="305">
        <v>14</v>
      </c>
      <c r="D78" s="306" t="s">
        <v>274</v>
      </c>
      <c r="E78" s="542"/>
      <c r="F78" s="354"/>
      <c r="G78" s="298"/>
      <c r="H78" s="299"/>
      <c r="I78" s="299"/>
      <c r="J78" s="299"/>
      <c r="K78" s="299"/>
      <c r="L78" s="299"/>
      <c r="M78" s="299"/>
      <c r="N78" s="355"/>
      <c r="O78" s="300"/>
      <c r="P78" s="298"/>
      <c r="Q78" s="299"/>
      <c r="R78" s="299"/>
      <c r="S78" s="299"/>
      <c r="T78" s="299"/>
      <c r="U78" s="299"/>
      <c r="V78" s="299"/>
      <c r="W78" s="355"/>
      <c r="X78" s="300"/>
      <c r="Y78" s="298"/>
      <c r="Z78" s="299"/>
      <c r="AA78" s="299"/>
      <c r="AB78" s="299"/>
      <c r="AC78" s="299"/>
      <c r="AD78" s="299"/>
      <c r="AE78" s="299"/>
      <c r="AF78" s="299"/>
      <c r="AG78" s="299"/>
      <c r="AH78" s="355"/>
      <c r="AI78" s="309">
        <v>1.0274896249478478</v>
      </c>
      <c r="AJ78" s="309">
        <v>1.0274896249478478</v>
      </c>
      <c r="AK78" s="288">
        <v>1.0726102842452698</v>
      </c>
      <c r="AL78" s="288">
        <v>1.0913204936732932</v>
      </c>
      <c r="AM78" s="288">
        <v>1.0879520109192122</v>
      </c>
      <c r="AN78" s="288">
        <v>1.0879520109192122</v>
      </c>
      <c r="AO78" s="86"/>
      <c r="AP78" s="86"/>
      <c r="AQ78" s="86"/>
      <c r="AR78" s="86"/>
      <c r="AS78" s="86"/>
      <c r="AT78" s="86"/>
      <c r="AU78" s="86"/>
      <c r="AV78" s="86"/>
      <c r="AW78" s="86"/>
      <c r="AX78" s="86"/>
      <c r="AY78" s="86"/>
      <c r="AZ78" s="86"/>
      <c r="BA78" s="86"/>
      <c r="BB78" s="86"/>
      <c r="BC78" s="86"/>
      <c r="BD78" s="86"/>
      <c r="BE78" s="86"/>
    </row>
    <row r="79" spans="1:57" s="14" customFormat="1"/>
    <row r="80" spans="1:57" s="14" customFormat="1">
      <c r="B80" s="97"/>
    </row>
  </sheetData>
  <mergeCells count="35">
    <mergeCell ref="B51:B64"/>
    <mergeCell ref="E51:E64"/>
    <mergeCell ref="B65:B78"/>
    <mergeCell ref="E65:E78"/>
    <mergeCell ref="AU43:BB43"/>
    <mergeCell ref="BC43:BE43"/>
    <mergeCell ref="B46:B50"/>
    <mergeCell ref="C46:C50"/>
    <mergeCell ref="D46:D50"/>
    <mergeCell ref="E46:E47"/>
    <mergeCell ref="G46:N46"/>
    <mergeCell ref="G47:N47"/>
    <mergeCell ref="M43:Q43"/>
    <mergeCell ref="R43:V43"/>
    <mergeCell ref="W43:AD43"/>
    <mergeCell ref="AE43:AL43"/>
    <mergeCell ref="AM43:AT43"/>
    <mergeCell ref="R6:V6"/>
    <mergeCell ref="W6:AD6"/>
    <mergeCell ref="G8:N8"/>
    <mergeCell ref="G9:N9"/>
    <mergeCell ref="B3:H3"/>
    <mergeCell ref="M6:Q6"/>
    <mergeCell ref="B8:B13"/>
    <mergeCell ref="B14:B27"/>
    <mergeCell ref="B28:B41"/>
    <mergeCell ref="D8:D13"/>
    <mergeCell ref="C8:C13"/>
    <mergeCell ref="E8:E9"/>
    <mergeCell ref="E14:E41"/>
    <mergeCell ref="AE6:AJ6"/>
    <mergeCell ref="AK6:AP6"/>
    <mergeCell ref="AQ6:AV6"/>
    <mergeCell ref="AW6:BB6"/>
    <mergeCell ref="BC6:BH6"/>
  </mergeCells>
  <pageMargins left="0.7" right="0.7" top="0.75" bottom="0.75" header="0.3" footer="0.3"/>
  <pageSetup orientation="portrait" r:id="rId1"/>
  <headerFooter>
    <oddFooter>&amp;C_x000D_&amp;1#&amp;"Calibri"&amp;10&amp;K000000 OFFICIAL-InternalOnly</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autoPageBreaks="0"/>
  </sheetPr>
  <dimension ref="A1:AY231"/>
  <sheetViews>
    <sheetView zoomScaleNormal="100" workbookViewId="0"/>
  </sheetViews>
  <sheetFormatPr defaultColWidth="0" defaultRowHeight="12.4" zeroHeight="1"/>
  <cols>
    <col min="1" max="1" width="8.75" customWidth="1"/>
    <col min="2" max="2" width="17.5" customWidth="1"/>
    <col min="3" max="3" width="15.125" customWidth="1"/>
    <col min="4" max="4" width="31.5" customWidth="1"/>
    <col min="5" max="5" width="31.25" customWidth="1"/>
    <col min="6" max="6" width="13.625" customWidth="1"/>
    <col min="7" max="7" width="17.125" customWidth="1"/>
    <col min="8" max="8" width="14.5" customWidth="1"/>
    <col min="9" max="9" width="15.5" customWidth="1"/>
    <col min="10" max="10" width="14.5" customWidth="1"/>
    <col min="11" max="11" width="15.125" customWidth="1"/>
    <col min="12" max="12" width="14.5" customWidth="1"/>
    <col min="13" max="13" width="15.125" customWidth="1"/>
    <col min="14" max="14" width="17.625" bestFit="1" customWidth="1"/>
    <col min="15" max="16" width="15.625" customWidth="1"/>
    <col min="17" max="17" width="14.625" bestFit="1" customWidth="1"/>
    <col min="18" max="19" width="14.625" customWidth="1"/>
    <col min="20" max="20" width="12.5" customWidth="1"/>
    <col min="21" max="21" width="14.25" customWidth="1"/>
    <col min="22" max="22" width="16.125" customWidth="1"/>
    <col min="23" max="23" width="15.5" customWidth="1"/>
    <col min="24" max="51" width="15.625" customWidth="1"/>
    <col min="52" max="16384" width="8.75" hidden="1"/>
  </cols>
  <sheetData>
    <row r="1" spans="1:51" ht="17.25" customHeight="1">
      <c r="A1" s="2"/>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row>
    <row r="2" spans="1:51" ht="19.5" customHeight="1">
      <c r="A2" s="2"/>
      <c r="B2" s="40" t="s">
        <v>416</v>
      </c>
      <c r="C2" s="40"/>
      <c r="D2" s="40"/>
      <c r="E2" s="40"/>
      <c r="F2" s="40"/>
      <c r="G2" s="2"/>
      <c r="H2" s="2"/>
      <c r="I2" s="2"/>
      <c r="J2" s="2"/>
      <c r="K2" s="2"/>
      <c r="L2" s="2"/>
      <c r="M2" s="2"/>
      <c r="N2" s="2"/>
      <c r="O2" s="2"/>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row>
    <row r="3" spans="1:51" ht="29.25" customHeight="1">
      <c r="A3" s="2"/>
      <c r="B3" s="549" t="s">
        <v>417</v>
      </c>
      <c r="C3" s="549"/>
      <c r="D3" s="549"/>
      <c r="E3" s="549"/>
      <c r="F3" s="549"/>
      <c r="G3" s="549"/>
      <c r="H3" s="549"/>
      <c r="I3" s="549"/>
      <c r="J3" s="549"/>
      <c r="K3" s="549"/>
      <c r="L3" s="549"/>
      <c r="M3" s="549"/>
      <c r="N3" s="549"/>
      <c r="O3" s="549"/>
      <c r="P3" s="149"/>
      <c r="Q3" s="149"/>
      <c r="R3" s="149"/>
      <c r="S3" s="149"/>
      <c r="T3" s="149"/>
      <c r="U3" s="14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row>
    <row r="4" spans="1:51" s="4" customFormat="1" ht="21"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row>
    <row r="5" spans="1:51" s="85" customFormat="1" ht="28.5" customHeight="1">
      <c r="A5" s="83"/>
      <c r="B5" s="84" t="s">
        <v>418</v>
      </c>
      <c r="C5" s="84"/>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s="4" customFormat="1" ht="2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s="85" customFormat="1" ht="18" customHeight="1">
      <c r="A7" s="181"/>
      <c r="B7" s="317" t="s">
        <v>419</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row>
    <row r="8" spans="1:51" s="85" customFormat="1" ht="21" customHeight="1">
      <c r="A8" s="154"/>
      <c r="B8" s="155" t="s">
        <v>420</v>
      </c>
      <c r="C8" s="156"/>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row>
    <row r="9" spans="1:51" s="4" customFormat="1" ht="22.5" customHeight="1">
      <c r="A9" s="192"/>
      <c r="B9" s="155" t="s">
        <v>421</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row>
    <row r="10" spans="1:51" s="4" customFormat="1" ht="22.5" customHeight="1"/>
    <row r="11" spans="1:51" s="4" customFormat="1" ht="40.5" customHeight="1">
      <c r="B11" s="157" t="s">
        <v>422</v>
      </c>
      <c r="C11" s="158" t="s">
        <v>242</v>
      </c>
      <c r="D11" s="158" t="s">
        <v>423</v>
      </c>
    </row>
    <row r="12" spans="1:51" s="4" customFormat="1" ht="22.5" customHeight="1">
      <c r="B12" s="173">
        <v>7</v>
      </c>
      <c r="C12" s="173" t="s">
        <v>424</v>
      </c>
      <c r="D12" s="188">
        <v>8117254</v>
      </c>
    </row>
    <row r="13" spans="1:51" s="4" customFormat="1" ht="22.5" customHeight="1"/>
    <row r="14" spans="1:51" s="4" customFormat="1" ht="22.5" customHeight="1">
      <c r="B14" s="157" t="s">
        <v>425</v>
      </c>
    </row>
    <row r="15" spans="1:51" s="4" customFormat="1" ht="22.5" customHeight="1">
      <c r="B15" s="193">
        <v>0.1</v>
      </c>
    </row>
    <row r="16" spans="1:51" s="4" customFormat="1" ht="21" customHeight="1"/>
    <row r="17" spans="1:51" s="85" customFormat="1" ht="19.5" customHeight="1">
      <c r="A17" s="181"/>
      <c r="B17" s="318" t="s">
        <v>426</v>
      </c>
      <c r="C17" s="194"/>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row>
    <row r="18" spans="1:51" s="85" customFormat="1" ht="24.75" customHeight="1">
      <c r="A18" s="154"/>
      <c r="B18" s="155" t="s">
        <v>427</v>
      </c>
      <c r="C18" s="156"/>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row>
    <row r="19" spans="1:51" s="85" customFormat="1" ht="27" customHeight="1">
      <c r="A19" s="154"/>
      <c r="B19" s="155" t="s">
        <v>428</v>
      </c>
      <c r="C19" s="156"/>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row>
    <row r="20" spans="1:51" s="4" customFormat="1" ht="17.25" customHeight="1"/>
    <row r="21" spans="1:51" s="4" customFormat="1" ht="50.25" customHeight="1">
      <c r="B21" s="157" t="s">
        <v>422</v>
      </c>
      <c r="C21" s="158" t="s">
        <v>242</v>
      </c>
      <c r="D21" s="158" t="s">
        <v>423</v>
      </c>
      <c r="E21" s="158" t="s">
        <v>429</v>
      </c>
    </row>
    <row r="22" spans="1:51" s="4" customFormat="1" ht="17.25" customHeight="1">
      <c r="B22" s="190">
        <v>6</v>
      </c>
      <c r="C22" s="190" t="s">
        <v>430</v>
      </c>
      <c r="D22" s="190"/>
      <c r="E22" s="191" t="str">
        <f>IF(D22="","",D22/4)</f>
        <v/>
      </c>
    </row>
    <row r="23" spans="1:51" s="4" customFormat="1" ht="17.25" customHeight="1">
      <c r="B23" s="173">
        <v>7</v>
      </c>
      <c r="C23" s="173" t="s">
        <v>424</v>
      </c>
      <c r="D23" s="189">
        <f>IF(B23=$B$12,$D$12,D22*(1+$B$15))</f>
        <v>8117254</v>
      </c>
      <c r="E23" s="189">
        <f t="shared" ref="E23:E29" si="0">IF(D23="","",D23/4)</f>
        <v>2029313.5</v>
      </c>
    </row>
    <row r="24" spans="1:51" s="4" customFormat="1" ht="17.25" customHeight="1">
      <c r="B24" s="173">
        <v>8</v>
      </c>
      <c r="C24" s="173" t="s">
        <v>431</v>
      </c>
      <c r="D24" s="189">
        <f t="shared" ref="D24:D29" si="1">IF(B24=$B$12,$D$12,D23*(1+$B$15))</f>
        <v>8928979.4000000004</v>
      </c>
      <c r="E24" s="189">
        <f t="shared" si="0"/>
        <v>2232244.85</v>
      </c>
    </row>
    <row r="25" spans="1:51" s="4" customFormat="1" ht="17.25" customHeight="1">
      <c r="B25" s="173">
        <v>9</v>
      </c>
      <c r="C25" s="173" t="s">
        <v>247</v>
      </c>
      <c r="D25" s="189">
        <f t="shared" si="1"/>
        <v>9821877.3400000017</v>
      </c>
      <c r="E25" s="189">
        <f t="shared" si="0"/>
        <v>2455469.3350000004</v>
      </c>
    </row>
    <row r="26" spans="1:51" s="4" customFormat="1" ht="17.25" customHeight="1">
      <c r="B26" s="173">
        <v>10</v>
      </c>
      <c r="C26" s="173" t="s">
        <v>248</v>
      </c>
      <c r="D26" s="189">
        <f t="shared" si="1"/>
        <v>10804065.074000003</v>
      </c>
      <c r="E26" s="189">
        <f t="shared" si="0"/>
        <v>2701016.2685000007</v>
      </c>
    </row>
    <row r="27" spans="1:51" s="4" customFormat="1" ht="17.25" customHeight="1">
      <c r="B27" s="173">
        <v>11</v>
      </c>
      <c r="C27" s="173" t="s">
        <v>249</v>
      </c>
      <c r="D27" s="189">
        <f t="shared" si="1"/>
        <v>11884471.581400003</v>
      </c>
      <c r="E27" s="189">
        <f t="shared" si="0"/>
        <v>2971117.8953500008</v>
      </c>
    </row>
    <row r="28" spans="1:51" s="4" customFormat="1" ht="17.25" customHeight="1">
      <c r="B28" s="173">
        <v>12</v>
      </c>
      <c r="C28" s="173" t="s">
        <v>250</v>
      </c>
      <c r="D28" s="189">
        <f t="shared" si="1"/>
        <v>13072918.739540005</v>
      </c>
      <c r="E28" s="189">
        <f t="shared" si="0"/>
        <v>3268229.6848850013</v>
      </c>
    </row>
    <row r="29" spans="1:51" s="4" customFormat="1" ht="17.25" customHeight="1">
      <c r="B29" s="173">
        <v>13</v>
      </c>
      <c r="C29" s="173" t="s">
        <v>251</v>
      </c>
      <c r="D29" s="189">
        <f t="shared" si="1"/>
        <v>14380210.613494007</v>
      </c>
      <c r="E29" s="189">
        <f t="shared" si="0"/>
        <v>3595052.6533735017</v>
      </c>
    </row>
    <row r="30" spans="1:51" s="4" customFormat="1" ht="17.25" customHeight="1">
      <c r="B30" s="173">
        <v>14</v>
      </c>
      <c r="C30" s="173" t="s">
        <v>252</v>
      </c>
      <c r="D30" s="189">
        <f t="shared" ref="D30:D35" si="2">IF(B30=$B$12,$D$12,D29*(1+$B$15))</f>
        <v>15818231.674843408</v>
      </c>
      <c r="E30" s="189">
        <f t="shared" ref="E30:E35" si="3">IF(D30="","",D30/4)</f>
        <v>3954557.918710852</v>
      </c>
    </row>
    <row r="31" spans="1:51" s="4" customFormat="1" ht="17.25" customHeight="1">
      <c r="B31" s="173">
        <v>15</v>
      </c>
      <c r="C31" s="173" t="s">
        <v>253</v>
      </c>
      <c r="D31" s="189">
        <f t="shared" si="2"/>
        <v>17400054.842327751</v>
      </c>
      <c r="E31" s="189">
        <f t="shared" si="3"/>
        <v>4350013.7105819378</v>
      </c>
    </row>
    <row r="32" spans="1:51" s="4" customFormat="1" ht="17.25" customHeight="1">
      <c r="B32" s="173">
        <v>16</v>
      </c>
      <c r="C32" s="173" t="s">
        <v>254</v>
      </c>
      <c r="D32" s="189">
        <f t="shared" si="2"/>
        <v>19140060.326560527</v>
      </c>
      <c r="E32" s="189">
        <f t="shared" si="3"/>
        <v>4785015.0816401318</v>
      </c>
    </row>
    <row r="33" spans="1:51" s="4" customFormat="1" ht="17.25" customHeight="1">
      <c r="B33" s="173">
        <v>17</v>
      </c>
      <c r="C33" s="173" t="s">
        <v>255</v>
      </c>
      <c r="D33" s="189">
        <f t="shared" si="2"/>
        <v>21054066.359216582</v>
      </c>
      <c r="E33" s="189">
        <f t="shared" si="3"/>
        <v>5263516.5898041455</v>
      </c>
    </row>
    <row r="34" spans="1:51" s="4" customFormat="1" ht="17.25" customHeight="1">
      <c r="B34" s="173">
        <v>18</v>
      </c>
      <c r="C34" s="173" t="s">
        <v>256</v>
      </c>
      <c r="D34" s="189">
        <f t="shared" si="2"/>
        <v>23159472.995138243</v>
      </c>
      <c r="E34" s="189">
        <f t="shared" si="3"/>
        <v>5789868.2487845607</v>
      </c>
    </row>
    <row r="35" spans="1:51" s="4" customFormat="1" ht="17.25" customHeight="1">
      <c r="B35" s="173">
        <v>19</v>
      </c>
      <c r="C35" s="173" t="s">
        <v>257</v>
      </c>
      <c r="D35" s="189">
        <f t="shared" si="2"/>
        <v>25475420.294652071</v>
      </c>
      <c r="E35" s="189">
        <f t="shared" si="3"/>
        <v>6368855.0736630177</v>
      </c>
    </row>
    <row r="36" spans="1:51" s="4" customFormat="1" ht="17.25" customHeight="1">
      <c r="B36" s="173">
        <v>20</v>
      </c>
      <c r="C36" s="173" t="s">
        <v>258</v>
      </c>
      <c r="D36" s="189">
        <f t="shared" ref="D36" si="4">IF(B36=$B$12,$D$12,D35*(1+$B$15))</f>
        <v>28022962.324117281</v>
      </c>
      <c r="E36" s="189">
        <f>IF(D36="","",D36/4)</f>
        <v>7005740.5810293201</v>
      </c>
    </row>
    <row r="37" spans="1:51" s="4" customFormat="1" ht="17.25" customHeight="1"/>
    <row r="38" spans="1:51" s="4" customFormat="1" ht="17.25" customHeight="1"/>
    <row r="39" spans="1:51" s="4" customFormat="1" ht="17.25" customHeight="1"/>
    <row r="40" spans="1:51" s="85" customFormat="1" ht="25.5" customHeight="1">
      <c r="A40" s="83"/>
      <c r="B40" s="84" t="s">
        <v>432</v>
      </c>
      <c r="C40" s="84"/>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s="85" customFormat="1" ht="42.75" customHeight="1">
      <c r="A41" s="154"/>
      <c r="B41" s="155" t="s">
        <v>433</v>
      </c>
      <c r="C41" s="156"/>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row>
    <row r="42" spans="1:51" s="85" customFormat="1" ht="22.5" customHeight="1">
      <c r="A42" s="154"/>
      <c r="B42" s="155" t="s">
        <v>434</v>
      </c>
      <c r="C42" s="156"/>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row>
    <row r="43" spans="1:51"/>
    <row r="44" spans="1:51" ht="67.5" customHeight="1" thickBot="1">
      <c r="B44" s="261" t="s">
        <v>422</v>
      </c>
      <c r="C44" s="262" t="s">
        <v>242</v>
      </c>
      <c r="D44" s="262" t="s">
        <v>435</v>
      </c>
      <c r="E44" s="262" t="s">
        <v>436</v>
      </c>
      <c r="F44" s="263" t="s">
        <v>437</v>
      </c>
      <c r="G44" s="264" t="s">
        <v>438</v>
      </c>
      <c r="H44" s="262" t="s">
        <v>439</v>
      </c>
      <c r="I44" s="262" t="s">
        <v>440</v>
      </c>
      <c r="J44" s="262" t="s">
        <v>441</v>
      </c>
      <c r="K44" s="262" t="s">
        <v>442</v>
      </c>
    </row>
    <row r="45" spans="1:51" ht="15.75" customHeight="1">
      <c r="B45" s="265">
        <v>6</v>
      </c>
      <c r="C45" s="266" t="s">
        <v>430</v>
      </c>
      <c r="D45" s="266" t="s">
        <v>443</v>
      </c>
      <c r="E45" s="267" t="s">
        <v>444</v>
      </c>
      <c r="F45" s="268">
        <v>284128916</v>
      </c>
      <c r="G45" s="268">
        <v>68043095</v>
      </c>
      <c r="H45" s="269">
        <f>SUMIF($B$22:$B$36,B45,$E$22:$E$36)</f>
        <v>0</v>
      </c>
      <c r="I45" s="268">
        <v>0</v>
      </c>
      <c r="J45" s="267" t="s">
        <v>445</v>
      </c>
      <c r="K45" s="270" t="s">
        <v>446</v>
      </c>
    </row>
    <row r="46" spans="1:51">
      <c r="B46" s="271">
        <v>6</v>
      </c>
      <c r="C46" s="173" t="s">
        <v>430</v>
      </c>
      <c r="D46" s="173" t="s">
        <v>447</v>
      </c>
      <c r="E46" s="86" t="s">
        <v>448</v>
      </c>
      <c r="F46" s="159">
        <v>336650457</v>
      </c>
      <c r="G46" s="159">
        <v>66434179</v>
      </c>
      <c r="H46" s="201">
        <f t="shared" ref="H46:H76" si="5">SUMIF($B$22:$B$36,B46,$E$22:$E$36)</f>
        <v>0</v>
      </c>
      <c r="I46" s="159">
        <v>0</v>
      </c>
      <c r="J46" s="86" t="s">
        <v>445</v>
      </c>
      <c r="K46" s="272" t="s">
        <v>446</v>
      </c>
    </row>
    <row r="47" spans="1:51">
      <c r="B47" s="271">
        <v>6</v>
      </c>
      <c r="C47" s="173" t="s">
        <v>430</v>
      </c>
      <c r="D47" s="173" t="s">
        <v>449</v>
      </c>
      <c r="E47" s="86" t="s">
        <v>450</v>
      </c>
      <c r="F47" s="159">
        <v>263719607</v>
      </c>
      <c r="G47" s="159">
        <v>75616418</v>
      </c>
      <c r="H47" s="201">
        <f t="shared" si="5"/>
        <v>0</v>
      </c>
      <c r="I47" s="159">
        <v>0</v>
      </c>
      <c r="J47" s="86" t="s">
        <v>451</v>
      </c>
      <c r="K47" s="272" t="s">
        <v>446</v>
      </c>
    </row>
    <row r="48" spans="1:51" ht="12.75" thickBot="1">
      <c r="B48" s="273">
        <v>6</v>
      </c>
      <c r="C48" s="274" t="s">
        <v>430</v>
      </c>
      <c r="D48" s="274" t="s">
        <v>452</v>
      </c>
      <c r="E48" s="275" t="s">
        <v>453</v>
      </c>
      <c r="F48" s="276">
        <v>218652465</v>
      </c>
      <c r="G48" s="276">
        <v>78992633</v>
      </c>
      <c r="H48" s="277">
        <f t="shared" si="5"/>
        <v>0</v>
      </c>
      <c r="I48" s="276">
        <v>0</v>
      </c>
      <c r="J48" s="275" t="s">
        <v>451</v>
      </c>
      <c r="K48" s="278" t="s">
        <v>446</v>
      </c>
    </row>
    <row r="49" spans="2:11">
      <c r="B49" s="265">
        <v>7</v>
      </c>
      <c r="C49" s="266" t="s">
        <v>424</v>
      </c>
      <c r="D49" s="266" t="s">
        <v>443</v>
      </c>
      <c r="E49" s="267" t="s">
        <v>444</v>
      </c>
      <c r="F49" s="268">
        <v>317031811</v>
      </c>
      <c r="G49" s="268">
        <v>67196932</v>
      </c>
      <c r="H49" s="269">
        <f t="shared" si="5"/>
        <v>2029313.5</v>
      </c>
      <c r="I49" s="268">
        <v>0</v>
      </c>
      <c r="J49" s="267" t="s">
        <v>451</v>
      </c>
      <c r="K49" s="270" t="s">
        <v>454</v>
      </c>
    </row>
    <row r="50" spans="2:11">
      <c r="B50" s="271">
        <v>7</v>
      </c>
      <c r="C50" s="173" t="s">
        <v>424</v>
      </c>
      <c r="D50" s="173" t="s">
        <v>447</v>
      </c>
      <c r="E50" s="86" t="s">
        <v>448</v>
      </c>
      <c r="F50" s="159">
        <v>403937380</v>
      </c>
      <c r="G50" s="159">
        <v>65223232</v>
      </c>
      <c r="H50" s="201">
        <f t="shared" si="5"/>
        <v>2029313.5</v>
      </c>
      <c r="I50" s="159">
        <v>0</v>
      </c>
      <c r="J50" s="86" t="s">
        <v>451</v>
      </c>
      <c r="K50" s="272" t="s">
        <v>454</v>
      </c>
    </row>
    <row r="51" spans="2:11">
      <c r="B51" s="271">
        <v>7</v>
      </c>
      <c r="C51" s="173" t="s">
        <v>424</v>
      </c>
      <c r="D51" s="173" t="s">
        <v>449</v>
      </c>
      <c r="E51" s="86" t="s">
        <v>450</v>
      </c>
      <c r="F51" s="159">
        <v>305953122.12</v>
      </c>
      <c r="G51" s="159">
        <v>76952244</v>
      </c>
      <c r="H51" s="201">
        <f t="shared" si="5"/>
        <v>2029313.5</v>
      </c>
      <c r="I51" s="159">
        <v>0</v>
      </c>
      <c r="J51" s="86" t="s">
        <v>455</v>
      </c>
      <c r="K51" s="272" t="s">
        <v>454</v>
      </c>
    </row>
    <row r="52" spans="2:11" ht="12.75" thickBot="1">
      <c r="B52" s="273">
        <v>7</v>
      </c>
      <c r="C52" s="274" t="s">
        <v>424</v>
      </c>
      <c r="D52" s="274" t="s">
        <v>452</v>
      </c>
      <c r="E52" s="275" t="s">
        <v>453</v>
      </c>
      <c r="F52" s="276">
        <v>252277845</v>
      </c>
      <c r="G52" s="276">
        <v>78055804</v>
      </c>
      <c r="H52" s="277">
        <f t="shared" si="5"/>
        <v>2029313.5</v>
      </c>
      <c r="I52" s="276">
        <v>0</v>
      </c>
      <c r="J52" s="275" t="s">
        <v>455</v>
      </c>
      <c r="K52" s="278" t="s">
        <v>454</v>
      </c>
    </row>
    <row r="53" spans="2:11">
      <c r="B53" s="265">
        <v>8</v>
      </c>
      <c r="C53" s="266" t="s">
        <v>431</v>
      </c>
      <c r="D53" s="266" t="s">
        <v>443</v>
      </c>
      <c r="E53" s="267" t="s">
        <v>444</v>
      </c>
      <c r="F53" s="268">
        <v>370345733</v>
      </c>
      <c r="G53" s="268">
        <v>65511193</v>
      </c>
      <c r="H53" s="269">
        <f t="shared" si="5"/>
        <v>2232244.85</v>
      </c>
      <c r="I53" s="268">
        <v>0</v>
      </c>
      <c r="J53" s="267" t="s">
        <v>455</v>
      </c>
      <c r="K53" s="270" t="s">
        <v>456</v>
      </c>
    </row>
    <row r="54" spans="2:11">
      <c r="B54" s="271">
        <v>8</v>
      </c>
      <c r="C54" s="173" t="s">
        <v>431</v>
      </c>
      <c r="D54" s="173" t="s">
        <v>447</v>
      </c>
      <c r="E54" s="86" t="s">
        <v>448</v>
      </c>
      <c r="F54" s="159">
        <v>408397207</v>
      </c>
      <c r="G54" s="159">
        <v>64302061</v>
      </c>
      <c r="H54" s="201">
        <f t="shared" si="5"/>
        <v>2232244.85</v>
      </c>
      <c r="I54" s="159">
        <v>0</v>
      </c>
      <c r="J54" s="86" t="s">
        <v>455</v>
      </c>
      <c r="K54" s="272" t="s">
        <v>456</v>
      </c>
    </row>
    <row r="55" spans="2:11">
      <c r="B55" s="271">
        <v>8</v>
      </c>
      <c r="C55" s="173" t="s">
        <v>431</v>
      </c>
      <c r="D55" s="173" t="s">
        <v>449</v>
      </c>
      <c r="E55" s="86" t="s">
        <v>450</v>
      </c>
      <c r="F55" s="159">
        <v>328300299</v>
      </c>
      <c r="G55" s="159">
        <v>76503263</v>
      </c>
      <c r="H55" s="201">
        <f t="shared" si="5"/>
        <v>2232244.85</v>
      </c>
      <c r="I55" s="159">
        <v>0</v>
      </c>
      <c r="J55" s="86" t="s">
        <v>457</v>
      </c>
      <c r="K55" s="272" t="s">
        <v>456</v>
      </c>
    </row>
    <row r="56" spans="2:11" ht="12.75" thickBot="1">
      <c r="B56" s="273">
        <v>8</v>
      </c>
      <c r="C56" s="274" t="s">
        <v>431</v>
      </c>
      <c r="D56" s="274" t="s">
        <v>452</v>
      </c>
      <c r="E56" s="275" t="s">
        <v>453</v>
      </c>
      <c r="F56" s="276">
        <v>279798492</v>
      </c>
      <c r="G56" s="276">
        <v>79341513</v>
      </c>
      <c r="H56" s="277">
        <f t="shared" si="5"/>
        <v>2232244.85</v>
      </c>
      <c r="I56" s="276">
        <v>0</v>
      </c>
      <c r="J56" s="275" t="s">
        <v>457</v>
      </c>
      <c r="K56" s="278" t="s">
        <v>456</v>
      </c>
    </row>
    <row r="57" spans="2:11">
      <c r="B57" s="265">
        <v>9</v>
      </c>
      <c r="C57" s="266" t="s">
        <v>247</v>
      </c>
      <c r="D57" s="266" t="s">
        <v>443</v>
      </c>
      <c r="E57" s="267" t="s">
        <v>444</v>
      </c>
      <c r="F57" s="268">
        <v>388513117</v>
      </c>
      <c r="G57" s="268">
        <v>64872088</v>
      </c>
      <c r="H57" s="269">
        <f t="shared" si="5"/>
        <v>2455469.3350000004</v>
      </c>
      <c r="I57" s="268">
        <v>0</v>
      </c>
      <c r="J57" s="267" t="s">
        <v>457</v>
      </c>
      <c r="K57" s="270" t="s">
        <v>458</v>
      </c>
    </row>
    <row r="58" spans="2:11">
      <c r="B58" s="271">
        <v>9</v>
      </c>
      <c r="C58" s="173" t="s">
        <v>247</v>
      </c>
      <c r="D58" s="173" t="s">
        <v>447</v>
      </c>
      <c r="E58" s="86" t="s">
        <v>448</v>
      </c>
      <c r="F58" s="159">
        <v>437946915</v>
      </c>
      <c r="G58" s="159">
        <v>64281744</v>
      </c>
      <c r="H58" s="201">
        <f t="shared" si="5"/>
        <v>2455469.3350000004</v>
      </c>
      <c r="I58" s="159">
        <v>0</v>
      </c>
      <c r="J58" s="86" t="s">
        <v>457</v>
      </c>
      <c r="K58" s="272" t="s">
        <v>458</v>
      </c>
    </row>
    <row r="59" spans="2:11">
      <c r="B59" s="271">
        <v>9</v>
      </c>
      <c r="C59" s="173" t="s">
        <v>247</v>
      </c>
      <c r="D59" s="173" t="s">
        <v>449</v>
      </c>
      <c r="E59" s="86" t="s">
        <v>450</v>
      </c>
      <c r="F59" s="159">
        <v>345349321</v>
      </c>
      <c r="G59" s="159">
        <v>71851516</v>
      </c>
      <c r="H59" s="201">
        <f t="shared" si="5"/>
        <v>2455469.3350000004</v>
      </c>
      <c r="I59" s="159">
        <v>0</v>
      </c>
      <c r="J59" s="86" t="s">
        <v>459</v>
      </c>
      <c r="K59" s="272" t="s">
        <v>458</v>
      </c>
    </row>
    <row r="60" spans="2:11" ht="12.75" thickBot="1">
      <c r="B60" s="273">
        <v>9</v>
      </c>
      <c r="C60" s="274" t="s">
        <v>247</v>
      </c>
      <c r="D60" s="274" t="s">
        <v>452</v>
      </c>
      <c r="E60" s="275" t="s">
        <v>453</v>
      </c>
      <c r="F60" s="276">
        <v>292475632</v>
      </c>
      <c r="G60" s="276">
        <v>74227469</v>
      </c>
      <c r="H60" s="277">
        <f t="shared" si="5"/>
        <v>2455469.3350000004</v>
      </c>
      <c r="I60" s="276">
        <v>0</v>
      </c>
      <c r="J60" s="275" t="s">
        <v>459</v>
      </c>
      <c r="K60" s="278" t="s">
        <v>458</v>
      </c>
    </row>
    <row r="61" spans="2:11">
      <c r="B61" s="265">
        <v>10</v>
      </c>
      <c r="C61" s="266" t="s">
        <v>248</v>
      </c>
      <c r="D61" s="266" t="s">
        <v>443</v>
      </c>
      <c r="E61" s="267" t="s">
        <v>444</v>
      </c>
      <c r="F61" s="268">
        <v>411065384</v>
      </c>
      <c r="G61" s="268">
        <v>64431133</v>
      </c>
      <c r="H61" s="269">
        <f t="shared" si="5"/>
        <v>2701016.2685000007</v>
      </c>
      <c r="I61" s="268">
        <v>2253545.6880000001</v>
      </c>
      <c r="J61" s="267" t="s">
        <v>459</v>
      </c>
      <c r="K61" s="270" t="s">
        <v>460</v>
      </c>
    </row>
    <row r="62" spans="2:11">
      <c r="B62" s="271">
        <v>10</v>
      </c>
      <c r="C62" s="173" t="s">
        <v>248</v>
      </c>
      <c r="D62" s="173" t="s">
        <v>447</v>
      </c>
      <c r="E62" s="86" t="s">
        <v>448</v>
      </c>
      <c r="F62" s="159">
        <v>436369071</v>
      </c>
      <c r="G62" s="159">
        <v>63176820</v>
      </c>
      <c r="H62" s="201">
        <f t="shared" si="5"/>
        <v>2701016.2685000007</v>
      </c>
      <c r="I62" s="159">
        <v>2176850.696</v>
      </c>
      <c r="J62" s="86" t="s">
        <v>459</v>
      </c>
      <c r="K62" s="272" t="s">
        <v>460</v>
      </c>
    </row>
    <row r="63" spans="2:11">
      <c r="B63" s="271">
        <v>10</v>
      </c>
      <c r="C63" s="173" t="s">
        <v>248</v>
      </c>
      <c r="D63" s="173" t="s">
        <v>449</v>
      </c>
      <c r="E63" s="86" t="s">
        <v>450</v>
      </c>
      <c r="F63" s="159">
        <v>352212095</v>
      </c>
      <c r="G63" s="159">
        <v>74631055</v>
      </c>
      <c r="H63" s="201">
        <f t="shared" si="5"/>
        <v>2701016.2685000007</v>
      </c>
      <c r="I63" s="159">
        <v>2076932.987</v>
      </c>
      <c r="J63" s="86" t="s">
        <v>461</v>
      </c>
      <c r="K63" s="272" t="s">
        <v>460</v>
      </c>
    </row>
    <row r="64" spans="2:11" ht="12.75" thickBot="1">
      <c r="B64" s="273">
        <v>10</v>
      </c>
      <c r="C64" s="274" t="s">
        <v>248</v>
      </c>
      <c r="D64" s="274" t="s">
        <v>452</v>
      </c>
      <c r="E64" s="275" t="s">
        <v>453</v>
      </c>
      <c r="F64" s="276">
        <v>311292548</v>
      </c>
      <c r="G64" s="276">
        <v>73027013</v>
      </c>
      <c r="H64" s="277">
        <f t="shared" si="5"/>
        <v>2701016.2685000007</v>
      </c>
      <c r="I64" s="276">
        <v>2229268.0180000002</v>
      </c>
      <c r="J64" s="275" t="s">
        <v>461</v>
      </c>
      <c r="K64" s="278" t="s">
        <v>460</v>
      </c>
    </row>
    <row r="65" spans="2:11">
      <c r="B65" s="265">
        <v>11</v>
      </c>
      <c r="C65" s="266" t="s">
        <v>249</v>
      </c>
      <c r="D65" s="266" t="s">
        <v>443</v>
      </c>
      <c r="E65" s="267" t="s">
        <v>444</v>
      </c>
      <c r="F65" s="268">
        <v>490957439</v>
      </c>
      <c r="G65" s="268">
        <v>55167169</v>
      </c>
      <c r="H65" s="269">
        <f t="shared" si="5"/>
        <v>2971117.8953500008</v>
      </c>
      <c r="I65" s="268">
        <v>1936850.652</v>
      </c>
      <c r="J65" s="267" t="s">
        <v>461</v>
      </c>
      <c r="K65" s="270" t="s">
        <v>462</v>
      </c>
    </row>
    <row r="66" spans="2:11">
      <c r="B66" s="271">
        <v>11</v>
      </c>
      <c r="C66" s="173" t="s">
        <v>249</v>
      </c>
      <c r="D66" s="173" t="s">
        <v>447</v>
      </c>
      <c r="E66" s="86" t="s">
        <v>448</v>
      </c>
      <c r="F66" s="159">
        <v>469149403</v>
      </c>
      <c r="G66" s="159">
        <v>58960505</v>
      </c>
      <c r="H66" s="201">
        <f t="shared" si="5"/>
        <v>2971117.8953500008</v>
      </c>
      <c r="I66" s="159">
        <v>2180616.59</v>
      </c>
      <c r="J66" s="86" t="s">
        <v>461</v>
      </c>
      <c r="K66" s="272" t="s">
        <v>462</v>
      </c>
    </row>
    <row r="67" spans="2:11">
      <c r="B67" s="271">
        <v>11</v>
      </c>
      <c r="C67" s="173" t="s">
        <v>249</v>
      </c>
      <c r="D67" s="173" t="s">
        <v>449</v>
      </c>
      <c r="E67" s="86" t="s">
        <v>450</v>
      </c>
      <c r="F67" s="159">
        <v>361651072.5</v>
      </c>
      <c r="G67" s="159">
        <v>71309298.599999994</v>
      </c>
      <c r="H67" s="201">
        <f t="shared" si="5"/>
        <v>2971117.8953500008</v>
      </c>
      <c r="I67" s="159">
        <v>2316780.5</v>
      </c>
      <c r="J67" s="86" t="s">
        <v>463</v>
      </c>
      <c r="K67" s="272" t="s">
        <v>462</v>
      </c>
    </row>
    <row r="68" spans="2:11" ht="12.75" thickBot="1">
      <c r="B68" s="273">
        <v>11</v>
      </c>
      <c r="C68" s="274" t="s">
        <v>249</v>
      </c>
      <c r="D68" s="274" t="s">
        <v>452</v>
      </c>
      <c r="E68" s="275" t="s">
        <v>453</v>
      </c>
      <c r="F68" s="276">
        <v>280454492.06999999</v>
      </c>
      <c r="G68" s="276">
        <v>72021705</v>
      </c>
      <c r="H68" s="277">
        <f t="shared" si="5"/>
        <v>2971117.8953500008</v>
      </c>
      <c r="I68" s="276">
        <v>2364558.9219999998</v>
      </c>
      <c r="J68" s="275" t="s">
        <v>463</v>
      </c>
      <c r="K68" s="278" t="s">
        <v>462</v>
      </c>
    </row>
    <row r="69" spans="2:11">
      <c r="B69" s="265">
        <v>12</v>
      </c>
      <c r="C69" s="266" t="s">
        <v>250</v>
      </c>
      <c r="D69" s="266" t="s">
        <v>443</v>
      </c>
      <c r="E69" s="267" t="s">
        <v>444</v>
      </c>
      <c r="F69" s="268">
        <v>333434592.30000001</v>
      </c>
      <c r="G69" s="268">
        <v>62455280</v>
      </c>
      <c r="H69" s="269">
        <f t="shared" si="5"/>
        <v>3268229.6848850013</v>
      </c>
      <c r="I69" s="268">
        <v>2433172</v>
      </c>
      <c r="J69" s="267" t="s">
        <v>463</v>
      </c>
      <c r="K69" s="270" t="s">
        <v>464</v>
      </c>
    </row>
    <row r="70" spans="2:11">
      <c r="B70" s="271">
        <v>12</v>
      </c>
      <c r="C70" s="173" t="s">
        <v>250</v>
      </c>
      <c r="D70" s="173" t="s">
        <v>447</v>
      </c>
      <c r="E70" s="86" t="s">
        <v>448</v>
      </c>
      <c r="F70" s="159">
        <v>381226694.56</v>
      </c>
      <c r="G70" s="159">
        <v>59426897.457000002</v>
      </c>
      <c r="H70" s="201">
        <f t="shared" si="5"/>
        <v>3268229.6848850013</v>
      </c>
      <c r="I70" s="159">
        <v>2525349.9449999998</v>
      </c>
      <c r="J70" s="86" t="s">
        <v>463</v>
      </c>
      <c r="K70" s="272" t="s">
        <v>464</v>
      </c>
    </row>
    <row r="71" spans="2:11">
      <c r="B71" s="271">
        <v>12</v>
      </c>
      <c r="C71" s="173" t="s">
        <v>250</v>
      </c>
      <c r="D71" s="173" t="s">
        <v>449</v>
      </c>
      <c r="E71" s="86" t="s">
        <v>450</v>
      </c>
      <c r="F71" s="159">
        <v>311497612</v>
      </c>
      <c r="G71" s="159">
        <v>71731853</v>
      </c>
      <c r="H71" s="201">
        <f t="shared" si="5"/>
        <v>3268229.6848850013</v>
      </c>
      <c r="I71" s="159">
        <v>2470101</v>
      </c>
      <c r="J71" s="86" t="s">
        <v>465</v>
      </c>
      <c r="K71" s="272" t="s">
        <v>464</v>
      </c>
    </row>
    <row r="72" spans="2:11" ht="12.75" thickBot="1">
      <c r="B72" s="273">
        <v>12</v>
      </c>
      <c r="C72" s="274" t="s">
        <v>250</v>
      </c>
      <c r="D72" s="274" t="s">
        <v>452</v>
      </c>
      <c r="E72" s="275" t="s">
        <v>453</v>
      </c>
      <c r="F72" s="276">
        <v>245013993</v>
      </c>
      <c r="G72" s="276">
        <v>72226059</v>
      </c>
      <c r="H72" s="277">
        <f t="shared" si="5"/>
        <v>3268229.6848850013</v>
      </c>
      <c r="I72" s="276">
        <v>2438769</v>
      </c>
      <c r="J72" s="275" t="s">
        <v>465</v>
      </c>
      <c r="K72" s="278" t="s">
        <v>464</v>
      </c>
    </row>
    <row r="73" spans="2:11">
      <c r="B73" s="265">
        <v>13</v>
      </c>
      <c r="C73" s="266" t="s">
        <v>251</v>
      </c>
      <c r="D73" s="266" t="s">
        <v>443</v>
      </c>
      <c r="E73" s="267" t="s">
        <v>444</v>
      </c>
      <c r="F73" s="268">
        <v>376240533</v>
      </c>
      <c r="G73" s="268">
        <v>60293076</v>
      </c>
      <c r="H73" s="269">
        <f t="shared" si="5"/>
        <v>3595052.6533735017</v>
      </c>
      <c r="I73" s="268">
        <v>2402876</v>
      </c>
      <c r="J73" s="267" t="s">
        <v>465</v>
      </c>
      <c r="K73" s="270" t="s">
        <v>466</v>
      </c>
    </row>
    <row r="74" spans="2:11">
      <c r="B74" s="271">
        <v>13</v>
      </c>
      <c r="C74" s="173" t="s">
        <v>251</v>
      </c>
      <c r="D74" s="173" t="s">
        <v>447</v>
      </c>
      <c r="E74" s="86" t="s">
        <v>448</v>
      </c>
      <c r="F74" s="159">
        <v>390018079.68000001</v>
      </c>
      <c r="G74" s="159">
        <v>59048561</v>
      </c>
      <c r="H74" s="201">
        <f t="shared" si="5"/>
        <v>3595052.6533735017</v>
      </c>
      <c r="I74" s="159">
        <v>2343556</v>
      </c>
      <c r="J74" s="86" t="s">
        <v>465</v>
      </c>
      <c r="K74" s="272" t="s">
        <v>466</v>
      </c>
    </row>
    <row r="75" spans="2:11">
      <c r="B75" s="271">
        <v>13</v>
      </c>
      <c r="C75" s="173" t="s">
        <v>251</v>
      </c>
      <c r="D75" s="173" t="s">
        <v>449</v>
      </c>
      <c r="E75" s="86" t="s">
        <v>450</v>
      </c>
      <c r="F75" s="159">
        <v>364122193</v>
      </c>
      <c r="G75" s="159">
        <v>68253106</v>
      </c>
      <c r="H75" s="201">
        <f t="shared" si="5"/>
        <v>3595052.6533735017</v>
      </c>
      <c r="I75" s="159">
        <v>2346223</v>
      </c>
      <c r="J75" s="86" t="s">
        <v>467</v>
      </c>
      <c r="K75" s="272" t="s">
        <v>466</v>
      </c>
    </row>
    <row r="76" spans="2:11" ht="12.75" thickBot="1">
      <c r="B76" s="273">
        <v>13</v>
      </c>
      <c r="C76" s="274" t="s">
        <v>251</v>
      </c>
      <c r="D76" s="274" t="s">
        <v>452</v>
      </c>
      <c r="E76" s="275" t="s">
        <v>453</v>
      </c>
      <c r="F76" s="276">
        <v>317471093</v>
      </c>
      <c r="G76" s="276">
        <v>69632638</v>
      </c>
      <c r="H76" s="277">
        <f t="shared" si="5"/>
        <v>3595052.6533735017</v>
      </c>
      <c r="I76" s="276">
        <v>2311918</v>
      </c>
      <c r="J76" s="275" t="s">
        <v>467</v>
      </c>
      <c r="K76" s="278" t="s">
        <v>466</v>
      </c>
    </row>
    <row r="77" spans="2:11">
      <c r="B77" s="265">
        <v>14</v>
      </c>
      <c r="C77" s="266" t="s">
        <v>252</v>
      </c>
      <c r="D77" s="266" t="s">
        <v>443</v>
      </c>
      <c r="E77" s="267" t="s">
        <v>444</v>
      </c>
      <c r="F77" s="268">
        <v>441466659.50999999</v>
      </c>
      <c r="G77" s="268">
        <v>60040723</v>
      </c>
      <c r="H77" s="291" t="s">
        <v>372</v>
      </c>
      <c r="I77" s="268">
        <v>2377438</v>
      </c>
      <c r="J77" s="267" t="s">
        <v>467</v>
      </c>
      <c r="K77" s="270" t="s">
        <v>468</v>
      </c>
    </row>
    <row r="78" spans="2:11">
      <c r="B78" s="271">
        <v>14</v>
      </c>
      <c r="C78" s="173" t="s">
        <v>252</v>
      </c>
      <c r="D78" s="173" t="s">
        <v>447</v>
      </c>
      <c r="E78" s="86" t="s">
        <v>448</v>
      </c>
      <c r="F78" s="159">
        <v>514501674.91000003</v>
      </c>
      <c r="G78" s="159">
        <v>56754504</v>
      </c>
      <c r="H78" s="292" t="s">
        <v>372</v>
      </c>
      <c r="I78" s="159">
        <v>2364459</v>
      </c>
      <c r="J78" s="86" t="s">
        <v>467</v>
      </c>
      <c r="K78" s="272" t="s">
        <v>468</v>
      </c>
    </row>
    <row r="79" spans="2:11">
      <c r="B79" s="271">
        <v>14</v>
      </c>
      <c r="C79" s="173" t="s">
        <v>252</v>
      </c>
      <c r="D79" s="173" t="s">
        <v>449</v>
      </c>
      <c r="E79" s="86" t="s">
        <v>450</v>
      </c>
      <c r="F79" s="159">
        <v>399854090.93000001</v>
      </c>
      <c r="G79" s="159">
        <v>66855483</v>
      </c>
      <c r="H79" s="292" t="s">
        <v>372</v>
      </c>
      <c r="I79" s="159">
        <v>2282587</v>
      </c>
      <c r="J79" s="86" t="s">
        <v>469</v>
      </c>
      <c r="K79" s="272" t="s">
        <v>468</v>
      </c>
    </row>
    <row r="80" spans="2:11" ht="12.75" thickBot="1">
      <c r="B80" s="273">
        <v>14</v>
      </c>
      <c r="C80" s="274" t="s">
        <v>252</v>
      </c>
      <c r="D80" s="274" t="s">
        <v>452</v>
      </c>
      <c r="E80" s="275" t="s">
        <v>453</v>
      </c>
      <c r="F80" s="276">
        <v>339448602.62</v>
      </c>
      <c r="G80" s="276">
        <v>69515288</v>
      </c>
      <c r="H80" s="293" t="s">
        <v>372</v>
      </c>
      <c r="I80" s="276">
        <v>2393432</v>
      </c>
      <c r="J80" s="275" t="s">
        <v>469</v>
      </c>
      <c r="K80" s="278" t="s">
        <v>468</v>
      </c>
    </row>
    <row r="81" spans="2:11">
      <c r="B81" s="265">
        <v>15</v>
      </c>
      <c r="C81" s="266" t="s">
        <v>253</v>
      </c>
      <c r="D81" s="266" t="s">
        <v>443</v>
      </c>
      <c r="E81" s="267" t="s">
        <v>444</v>
      </c>
      <c r="F81" s="313">
        <v>464216868.22000003</v>
      </c>
      <c r="G81" s="313">
        <v>58481264</v>
      </c>
      <c r="H81" s="291" t="s">
        <v>372</v>
      </c>
      <c r="I81" s="313">
        <v>2912518</v>
      </c>
      <c r="J81" s="267" t="s">
        <v>469</v>
      </c>
      <c r="K81" s="270" t="s">
        <v>470</v>
      </c>
    </row>
    <row r="82" spans="2:11">
      <c r="B82" s="271">
        <v>15</v>
      </c>
      <c r="C82" s="173" t="s">
        <v>253</v>
      </c>
      <c r="D82" s="173" t="s">
        <v>447</v>
      </c>
      <c r="E82" s="86" t="s">
        <v>448</v>
      </c>
      <c r="F82" s="314">
        <v>518450371.89999998</v>
      </c>
      <c r="G82" s="314">
        <v>57555001</v>
      </c>
      <c r="H82" s="292" t="s">
        <v>372</v>
      </c>
      <c r="I82" s="314">
        <v>2941096</v>
      </c>
      <c r="J82" s="86" t="s">
        <v>469</v>
      </c>
      <c r="K82" s="272" t="s">
        <v>470</v>
      </c>
    </row>
    <row r="83" spans="2:11">
      <c r="B83" s="271">
        <v>15</v>
      </c>
      <c r="C83" s="173" t="s">
        <v>253</v>
      </c>
      <c r="D83" s="173" t="s">
        <v>449</v>
      </c>
      <c r="E83" s="86" t="s">
        <v>450</v>
      </c>
      <c r="F83" s="159">
        <v>346633802.26999998</v>
      </c>
      <c r="G83" s="159">
        <v>67519282</v>
      </c>
      <c r="H83" s="292" t="s">
        <v>372</v>
      </c>
      <c r="I83" s="159">
        <v>2839613</v>
      </c>
      <c r="J83" s="86" t="s">
        <v>471</v>
      </c>
      <c r="K83" s="272" t="s">
        <v>470</v>
      </c>
    </row>
    <row r="84" spans="2:11" ht="12.75" thickBot="1">
      <c r="B84" s="273">
        <v>15</v>
      </c>
      <c r="C84" s="274" t="s">
        <v>253</v>
      </c>
      <c r="D84" s="274" t="s">
        <v>452</v>
      </c>
      <c r="E84" s="275" t="s">
        <v>453</v>
      </c>
      <c r="F84" s="276">
        <v>340851252.74000001</v>
      </c>
      <c r="G84" s="276">
        <v>70285799</v>
      </c>
      <c r="H84" s="293" t="s">
        <v>372</v>
      </c>
      <c r="I84" s="276">
        <v>3093323</v>
      </c>
      <c r="J84" s="275" t="s">
        <v>471</v>
      </c>
      <c r="K84" s="278" t="s">
        <v>470</v>
      </c>
    </row>
    <row r="85" spans="2:11">
      <c r="B85" s="265">
        <v>16</v>
      </c>
      <c r="C85" s="266" t="s">
        <v>254</v>
      </c>
      <c r="D85" s="266" t="s">
        <v>443</v>
      </c>
      <c r="E85" s="267" t="s">
        <v>444</v>
      </c>
      <c r="F85" s="313">
        <v>546336933.15999997</v>
      </c>
      <c r="G85" s="313">
        <v>57949234</v>
      </c>
      <c r="H85" s="291" t="s">
        <v>372</v>
      </c>
      <c r="I85" s="313">
        <v>3089840</v>
      </c>
      <c r="J85" s="267" t="s">
        <v>471</v>
      </c>
      <c r="K85" s="270" t="s">
        <v>472</v>
      </c>
    </row>
    <row r="86" spans="2:11">
      <c r="B86" s="271">
        <v>16</v>
      </c>
      <c r="C86" s="173" t="s">
        <v>254</v>
      </c>
      <c r="D86" s="173" t="s">
        <v>447</v>
      </c>
      <c r="E86" s="86" t="s">
        <v>448</v>
      </c>
      <c r="F86" s="159">
        <v>540865854.37</v>
      </c>
      <c r="G86" s="159">
        <v>58141564</v>
      </c>
      <c r="H86" s="292" t="s">
        <v>372</v>
      </c>
      <c r="I86" s="159">
        <v>3272541</v>
      </c>
      <c r="J86" s="86" t="s">
        <v>471</v>
      </c>
      <c r="K86" s="272" t="s">
        <v>472</v>
      </c>
    </row>
    <row r="87" spans="2:11">
      <c r="B87" s="271">
        <v>16</v>
      </c>
      <c r="C87" s="173" t="s">
        <v>254</v>
      </c>
      <c r="D87" s="173" t="s">
        <v>449</v>
      </c>
      <c r="E87" s="86" t="s">
        <v>450</v>
      </c>
      <c r="F87" s="159"/>
      <c r="G87" s="159"/>
      <c r="H87" s="292" t="s">
        <v>372</v>
      </c>
      <c r="I87" s="159"/>
      <c r="J87" s="86" t="s">
        <v>473</v>
      </c>
      <c r="K87" s="272" t="s">
        <v>472</v>
      </c>
    </row>
    <row r="88" spans="2:11" ht="12.75" thickBot="1">
      <c r="B88" s="273">
        <v>16</v>
      </c>
      <c r="C88" s="274" t="s">
        <v>254</v>
      </c>
      <c r="D88" s="274" t="s">
        <v>452</v>
      </c>
      <c r="E88" s="275" t="s">
        <v>453</v>
      </c>
      <c r="F88" s="159"/>
      <c r="G88" s="159"/>
      <c r="H88" s="293" t="s">
        <v>372</v>
      </c>
      <c r="I88" s="159"/>
      <c r="J88" s="275" t="s">
        <v>473</v>
      </c>
      <c r="K88" s="278" t="s">
        <v>472</v>
      </c>
    </row>
    <row r="89" spans="2:11">
      <c r="B89" s="265">
        <v>17</v>
      </c>
      <c r="C89" s="266" t="s">
        <v>255</v>
      </c>
      <c r="D89" s="266" t="s">
        <v>443</v>
      </c>
      <c r="E89" s="267" t="s">
        <v>444</v>
      </c>
      <c r="F89" s="268"/>
      <c r="G89" s="268"/>
      <c r="H89" s="291" t="s">
        <v>372</v>
      </c>
      <c r="I89" s="268"/>
      <c r="J89" s="267" t="s">
        <v>473</v>
      </c>
      <c r="K89" s="270" t="s">
        <v>474</v>
      </c>
    </row>
    <row r="90" spans="2:11">
      <c r="B90" s="271">
        <v>17</v>
      </c>
      <c r="C90" s="173" t="s">
        <v>255</v>
      </c>
      <c r="D90" s="173" t="s">
        <v>447</v>
      </c>
      <c r="E90" s="86" t="s">
        <v>448</v>
      </c>
      <c r="F90" s="159"/>
      <c r="G90" s="159"/>
      <c r="H90" s="292" t="s">
        <v>372</v>
      </c>
      <c r="I90" s="159"/>
      <c r="J90" s="86" t="s">
        <v>473</v>
      </c>
      <c r="K90" s="272" t="s">
        <v>474</v>
      </c>
    </row>
    <row r="91" spans="2:11">
      <c r="B91" s="271">
        <v>17</v>
      </c>
      <c r="C91" s="173" t="s">
        <v>255</v>
      </c>
      <c r="D91" s="173" t="s">
        <v>449</v>
      </c>
      <c r="E91" s="86" t="s">
        <v>450</v>
      </c>
      <c r="F91" s="159"/>
      <c r="G91" s="159"/>
      <c r="H91" s="292" t="s">
        <v>372</v>
      </c>
      <c r="I91" s="159"/>
      <c r="J91" s="86" t="s">
        <v>475</v>
      </c>
      <c r="K91" s="272" t="s">
        <v>474</v>
      </c>
    </row>
    <row r="92" spans="2:11" ht="12.75" thickBot="1">
      <c r="B92" s="273">
        <v>17</v>
      </c>
      <c r="C92" s="274" t="s">
        <v>255</v>
      </c>
      <c r="D92" s="274" t="s">
        <v>452</v>
      </c>
      <c r="E92" s="275" t="s">
        <v>453</v>
      </c>
      <c r="F92" s="276"/>
      <c r="G92" s="276"/>
      <c r="H92" s="293" t="s">
        <v>372</v>
      </c>
      <c r="I92" s="276"/>
      <c r="J92" s="275" t="s">
        <v>475</v>
      </c>
      <c r="K92" s="278" t="s">
        <v>474</v>
      </c>
    </row>
    <row r="93" spans="2:11">
      <c r="B93" s="265">
        <v>18</v>
      </c>
      <c r="C93" s="266" t="s">
        <v>256</v>
      </c>
      <c r="D93" s="266" t="s">
        <v>443</v>
      </c>
      <c r="E93" s="267" t="s">
        <v>444</v>
      </c>
      <c r="F93" s="268"/>
      <c r="G93" s="268"/>
      <c r="H93" s="291" t="s">
        <v>372</v>
      </c>
      <c r="I93" s="268"/>
      <c r="J93" s="267" t="s">
        <v>475</v>
      </c>
      <c r="K93" s="270" t="s">
        <v>476</v>
      </c>
    </row>
    <row r="94" spans="2:11">
      <c r="B94" s="271">
        <v>18</v>
      </c>
      <c r="C94" s="173" t="s">
        <v>256</v>
      </c>
      <c r="D94" s="173" t="s">
        <v>447</v>
      </c>
      <c r="E94" s="86" t="s">
        <v>448</v>
      </c>
      <c r="F94" s="159"/>
      <c r="G94" s="159"/>
      <c r="H94" s="292" t="s">
        <v>372</v>
      </c>
      <c r="I94" s="159"/>
      <c r="J94" s="86" t="s">
        <v>475</v>
      </c>
      <c r="K94" s="272" t="s">
        <v>476</v>
      </c>
    </row>
    <row r="95" spans="2:11">
      <c r="B95" s="271">
        <v>18</v>
      </c>
      <c r="C95" s="173" t="s">
        <v>256</v>
      </c>
      <c r="D95" s="173" t="s">
        <v>449</v>
      </c>
      <c r="E95" s="86" t="s">
        <v>450</v>
      </c>
      <c r="F95" s="159"/>
      <c r="G95" s="159"/>
      <c r="H95" s="292" t="s">
        <v>372</v>
      </c>
      <c r="I95" s="159"/>
      <c r="J95" s="86" t="s">
        <v>477</v>
      </c>
      <c r="K95" s="272" t="s">
        <v>476</v>
      </c>
    </row>
    <row r="96" spans="2:11" ht="12.75" thickBot="1">
      <c r="B96" s="273">
        <v>18</v>
      </c>
      <c r="C96" s="274" t="s">
        <v>256</v>
      </c>
      <c r="D96" s="274" t="s">
        <v>452</v>
      </c>
      <c r="E96" s="275" t="s">
        <v>453</v>
      </c>
      <c r="F96" s="276"/>
      <c r="G96" s="276"/>
      <c r="H96" s="293" t="s">
        <v>372</v>
      </c>
      <c r="I96" s="276"/>
      <c r="J96" s="275" t="s">
        <v>477</v>
      </c>
      <c r="K96" s="278" t="s">
        <v>476</v>
      </c>
    </row>
    <row r="97" spans="1:51">
      <c r="B97" s="265">
        <v>19</v>
      </c>
      <c r="C97" s="266" t="s">
        <v>257</v>
      </c>
      <c r="D97" s="266" t="s">
        <v>443</v>
      </c>
      <c r="E97" s="267" t="s">
        <v>444</v>
      </c>
      <c r="F97" s="268"/>
      <c r="G97" s="268"/>
      <c r="H97" s="291" t="s">
        <v>372</v>
      </c>
      <c r="I97" s="268"/>
      <c r="J97" s="267" t="s">
        <v>477</v>
      </c>
      <c r="K97" s="270" t="s">
        <v>478</v>
      </c>
    </row>
    <row r="98" spans="1:51">
      <c r="B98" s="271">
        <v>19</v>
      </c>
      <c r="C98" s="173" t="s">
        <v>257</v>
      </c>
      <c r="D98" s="173" t="s">
        <v>447</v>
      </c>
      <c r="E98" s="86" t="s">
        <v>448</v>
      </c>
      <c r="F98" s="159"/>
      <c r="G98" s="159"/>
      <c r="H98" s="292" t="s">
        <v>372</v>
      </c>
      <c r="I98" s="159"/>
      <c r="J98" s="86" t="s">
        <v>477</v>
      </c>
      <c r="K98" s="272" t="s">
        <v>478</v>
      </c>
    </row>
    <row r="99" spans="1:51">
      <c r="B99" s="271">
        <v>19</v>
      </c>
      <c r="C99" s="173" t="s">
        <v>257</v>
      </c>
      <c r="D99" s="173" t="s">
        <v>449</v>
      </c>
      <c r="E99" s="86" t="s">
        <v>450</v>
      </c>
      <c r="F99" s="159"/>
      <c r="G99" s="159"/>
      <c r="H99" s="292" t="s">
        <v>372</v>
      </c>
      <c r="I99" s="159"/>
      <c r="J99" s="86" t="s">
        <v>479</v>
      </c>
      <c r="K99" s="272" t="s">
        <v>478</v>
      </c>
    </row>
    <row r="100" spans="1:51" ht="12.75" thickBot="1">
      <c r="B100" s="273">
        <v>19</v>
      </c>
      <c r="C100" s="274" t="s">
        <v>257</v>
      </c>
      <c r="D100" s="274" t="s">
        <v>452</v>
      </c>
      <c r="E100" s="275" t="s">
        <v>453</v>
      </c>
      <c r="F100" s="276"/>
      <c r="G100" s="276"/>
      <c r="H100" s="293" t="s">
        <v>372</v>
      </c>
      <c r="I100" s="276"/>
      <c r="J100" s="275" t="s">
        <v>479</v>
      </c>
      <c r="K100" s="278" t="s">
        <v>478</v>
      </c>
    </row>
    <row r="101" spans="1:51">
      <c r="B101" s="265">
        <v>20</v>
      </c>
      <c r="C101" s="266" t="s">
        <v>258</v>
      </c>
      <c r="D101" s="266" t="s">
        <v>443</v>
      </c>
      <c r="E101" s="267" t="s">
        <v>444</v>
      </c>
      <c r="F101" s="268"/>
      <c r="G101" s="268"/>
      <c r="H101" s="291" t="s">
        <v>372</v>
      </c>
      <c r="I101" s="268"/>
      <c r="J101" s="267" t="s">
        <v>479</v>
      </c>
      <c r="K101" s="270" t="s">
        <v>480</v>
      </c>
    </row>
    <row r="102" spans="1:51">
      <c r="B102" s="271">
        <v>20</v>
      </c>
      <c r="C102" s="173" t="s">
        <v>258</v>
      </c>
      <c r="D102" s="173" t="s">
        <v>447</v>
      </c>
      <c r="E102" s="86" t="s">
        <v>448</v>
      </c>
      <c r="F102" s="159"/>
      <c r="G102" s="159"/>
      <c r="H102" s="292" t="s">
        <v>372</v>
      </c>
      <c r="I102" s="159"/>
      <c r="J102" s="86" t="s">
        <v>479</v>
      </c>
      <c r="K102" s="272" t="s">
        <v>480</v>
      </c>
    </row>
    <row r="103" spans="1:51">
      <c r="B103" s="271">
        <v>20</v>
      </c>
      <c r="C103" s="173" t="s">
        <v>258</v>
      </c>
      <c r="D103" s="173" t="s">
        <v>449</v>
      </c>
      <c r="E103" s="86" t="s">
        <v>450</v>
      </c>
      <c r="F103" s="159"/>
      <c r="G103" s="159"/>
      <c r="H103" s="292" t="s">
        <v>372</v>
      </c>
      <c r="I103" s="159"/>
      <c r="J103" s="86" t="s">
        <v>481</v>
      </c>
      <c r="K103" s="272" t="s">
        <v>480</v>
      </c>
    </row>
    <row r="104" spans="1:51" ht="12.75" thickBot="1">
      <c r="B104" s="273">
        <v>20</v>
      </c>
      <c r="C104" s="274" t="s">
        <v>258</v>
      </c>
      <c r="D104" s="274" t="s">
        <v>452</v>
      </c>
      <c r="E104" s="275" t="s">
        <v>453</v>
      </c>
      <c r="F104" s="276"/>
      <c r="G104" s="276"/>
      <c r="H104" s="293" t="s">
        <v>372</v>
      </c>
      <c r="I104" s="276"/>
      <c r="J104" s="86" t="s">
        <v>481</v>
      </c>
      <c r="K104" s="278" t="s">
        <v>480</v>
      </c>
    </row>
    <row r="105" spans="1:51">
      <c r="B105" s="265">
        <v>21</v>
      </c>
      <c r="C105" s="266" t="s">
        <v>259</v>
      </c>
      <c r="D105" s="266" t="s">
        <v>443</v>
      </c>
      <c r="E105" s="267" t="s">
        <v>444</v>
      </c>
      <c r="F105" s="268"/>
      <c r="G105" s="268"/>
      <c r="H105" s="291" t="s">
        <v>372</v>
      </c>
      <c r="I105" s="268"/>
      <c r="J105" s="267" t="s">
        <v>481</v>
      </c>
      <c r="K105" s="270" t="s">
        <v>482</v>
      </c>
    </row>
    <row r="106" spans="1:51">
      <c r="B106" s="271">
        <v>21</v>
      </c>
      <c r="C106" s="173" t="s">
        <v>259</v>
      </c>
      <c r="D106" s="173" t="s">
        <v>447</v>
      </c>
      <c r="E106" s="86" t="s">
        <v>448</v>
      </c>
      <c r="F106" s="159"/>
      <c r="G106" s="159"/>
      <c r="H106" s="292" t="s">
        <v>372</v>
      </c>
      <c r="I106" s="159"/>
      <c r="J106" s="86" t="s">
        <v>481</v>
      </c>
      <c r="K106" s="272" t="s">
        <v>482</v>
      </c>
    </row>
    <row r="107" spans="1:51">
      <c r="B107" s="271">
        <v>21</v>
      </c>
      <c r="C107" s="173" t="s">
        <v>259</v>
      </c>
      <c r="D107" s="173" t="s">
        <v>449</v>
      </c>
      <c r="E107" s="86" t="s">
        <v>450</v>
      </c>
      <c r="F107" s="159"/>
      <c r="G107" s="159"/>
      <c r="H107" s="292" t="s">
        <v>372</v>
      </c>
      <c r="I107" s="159"/>
      <c r="J107" s="86" t="s">
        <v>445</v>
      </c>
      <c r="K107" s="272" t="s">
        <v>482</v>
      </c>
    </row>
    <row r="108" spans="1:51" ht="12.75" thickBot="1">
      <c r="B108" s="273">
        <v>21</v>
      </c>
      <c r="C108" s="274" t="s">
        <v>259</v>
      </c>
      <c r="D108" s="274" t="s">
        <v>452</v>
      </c>
      <c r="E108" s="275" t="s">
        <v>453</v>
      </c>
      <c r="F108" s="276"/>
      <c r="G108" s="276"/>
      <c r="H108" s="293" t="s">
        <v>372</v>
      </c>
      <c r="I108" s="276"/>
      <c r="J108" s="86" t="s">
        <v>445</v>
      </c>
      <c r="K108" s="278" t="s">
        <v>482</v>
      </c>
    </row>
    <row r="109" spans="1:51"/>
    <row r="110" spans="1:51">
      <c r="F110" s="256"/>
      <c r="G110" s="256"/>
    </row>
    <row r="111" spans="1:51"/>
    <row r="112" spans="1:51" s="85" customFormat="1" ht="18" customHeight="1">
      <c r="A112" s="83"/>
      <c r="B112" s="84" t="s">
        <v>483</v>
      </c>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row>
    <row r="113" spans="1:51" s="85" customFormat="1" ht="20.25" customHeight="1">
      <c r="A113" s="154"/>
      <c r="B113" s="155" t="s">
        <v>484</v>
      </c>
      <c r="C113" s="156"/>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row>
    <row r="114" spans="1:51"/>
    <row r="115" spans="1:51"/>
    <row r="116" spans="1:51" ht="60.75" customHeight="1">
      <c r="B116" s="171" t="s">
        <v>485</v>
      </c>
      <c r="C116" s="158" t="s">
        <v>242</v>
      </c>
      <c r="D116" s="374" t="s">
        <v>486</v>
      </c>
      <c r="E116" s="374" t="s">
        <v>487</v>
      </c>
    </row>
    <row r="117" spans="1:51">
      <c r="B117" s="173">
        <v>6</v>
      </c>
      <c r="C117" s="173" t="s">
        <v>430</v>
      </c>
      <c r="D117" s="183">
        <v>1.6</v>
      </c>
      <c r="E117" s="185">
        <v>100</v>
      </c>
    </row>
    <row r="118" spans="1:51">
      <c r="B118" s="173">
        <v>7</v>
      </c>
      <c r="C118" s="173" t="s">
        <v>424</v>
      </c>
      <c r="D118" s="183">
        <v>1.2</v>
      </c>
      <c r="E118" s="186">
        <f>E117*(1+D118/100)</f>
        <v>101.2</v>
      </c>
    </row>
    <row r="119" spans="1:51">
      <c r="B119" s="173">
        <v>8</v>
      </c>
      <c r="C119" s="173" t="s">
        <v>431</v>
      </c>
      <c r="D119" s="184">
        <v>2.5</v>
      </c>
      <c r="E119" s="186">
        <f t="shared" ref="E119:E130" si="6">E118*(1+D119/100)</f>
        <v>103.72999999999999</v>
      </c>
    </row>
    <row r="120" spans="1:51">
      <c r="B120" s="173">
        <v>9</v>
      </c>
      <c r="C120" s="173" t="s">
        <v>247</v>
      </c>
      <c r="D120" s="184">
        <v>4.0999999999999996</v>
      </c>
      <c r="E120" s="186">
        <f t="shared" si="6"/>
        <v>107.98292999999998</v>
      </c>
    </row>
    <row r="121" spans="1:51">
      <c r="B121" s="173">
        <v>10</v>
      </c>
      <c r="C121" s="173" t="s">
        <v>248</v>
      </c>
      <c r="D121" s="183">
        <v>2.7</v>
      </c>
      <c r="E121" s="186">
        <f t="shared" si="6"/>
        <v>110.89846910999997</v>
      </c>
    </row>
    <row r="122" spans="1:51">
      <c r="B122" s="173">
        <v>11</v>
      </c>
      <c r="C122" s="173" t="s">
        <v>249</v>
      </c>
      <c r="D122" s="183">
        <v>2.2000000000000002</v>
      </c>
      <c r="E122" s="186">
        <f t="shared" si="6"/>
        <v>113.33823543041997</v>
      </c>
    </row>
    <row r="123" spans="1:51">
      <c r="B123" s="173">
        <v>12</v>
      </c>
      <c r="C123" s="173" t="s">
        <v>250</v>
      </c>
      <c r="D123" s="183">
        <v>1.2</v>
      </c>
      <c r="E123" s="186">
        <f t="shared" si="6"/>
        <v>114.69829425558501</v>
      </c>
    </row>
    <row r="124" spans="1:51">
      <c r="B124" s="173">
        <v>13</v>
      </c>
      <c r="C124" s="173" t="s">
        <v>251</v>
      </c>
      <c r="D124" s="183">
        <v>7.5</v>
      </c>
      <c r="E124" s="186">
        <f t="shared" si="6"/>
        <v>123.30066632475388</v>
      </c>
    </row>
    <row r="125" spans="1:51">
      <c r="B125" s="173">
        <v>14</v>
      </c>
      <c r="C125" s="173" t="s">
        <v>252</v>
      </c>
      <c r="D125" s="183">
        <v>13.4</v>
      </c>
      <c r="E125" s="186">
        <f t="shared" si="6"/>
        <v>139.82295561227087</v>
      </c>
    </row>
    <row r="126" spans="1:51">
      <c r="B126" s="173">
        <v>15</v>
      </c>
      <c r="C126" s="173" t="s">
        <v>253</v>
      </c>
      <c r="D126" s="183">
        <v>5.2</v>
      </c>
      <c r="E126" s="186">
        <f t="shared" si="6"/>
        <v>147.09374930410897</v>
      </c>
    </row>
    <row r="127" spans="1:51">
      <c r="B127" s="173">
        <v>16</v>
      </c>
      <c r="C127" s="173" t="s">
        <v>254</v>
      </c>
      <c r="D127" s="183">
        <v>3.5</v>
      </c>
      <c r="E127" s="186">
        <f t="shared" si="6"/>
        <v>152.24203052975278</v>
      </c>
    </row>
    <row r="128" spans="1:51">
      <c r="B128" s="173">
        <v>17</v>
      </c>
      <c r="C128" s="173" t="s">
        <v>255</v>
      </c>
      <c r="D128" s="375">
        <v>3.4</v>
      </c>
      <c r="E128" s="186">
        <f t="shared" si="6"/>
        <v>157.41825956776438</v>
      </c>
    </row>
    <row r="129" spans="1:51">
      <c r="B129" s="173">
        <v>18</v>
      </c>
      <c r="C129" s="173" t="s">
        <v>256</v>
      </c>
      <c r="D129" s="183"/>
      <c r="E129" s="186">
        <f t="shared" si="6"/>
        <v>157.41825956776438</v>
      </c>
    </row>
    <row r="130" spans="1:51">
      <c r="B130" s="173">
        <v>19</v>
      </c>
      <c r="C130" s="173" t="s">
        <v>257</v>
      </c>
      <c r="D130" s="183"/>
      <c r="E130" s="186">
        <f t="shared" si="6"/>
        <v>157.41825956776438</v>
      </c>
    </row>
    <row r="131" spans="1:51">
      <c r="B131" s="173">
        <v>20</v>
      </c>
      <c r="C131" s="173" t="s">
        <v>258</v>
      </c>
      <c r="D131" s="183"/>
      <c r="E131" s="186">
        <f>E130*(1+D131/100)</f>
        <v>157.41825956776438</v>
      </c>
    </row>
    <row r="132" spans="1:51">
      <c r="B132" s="173">
        <v>21</v>
      </c>
      <c r="C132" s="173" t="s">
        <v>259</v>
      </c>
      <c r="D132" s="183"/>
      <c r="E132" s="186">
        <f>E131*(1+D132/100)</f>
        <v>157.41825956776438</v>
      </c>
    </row>
    <row r="133" spans="1:51"/>
    <row r="134" spans="1:51"/>
    <row r="135" spans="1:51"/>
    <row r="136" spans="1:51" s="85" customFormat="1" ht="18" customHeight="1">
      <c r="A136" s="83"/>
      <c r="B136" s="84" t="s">
        <v>488</v>
      </c>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row>
    <row r="137" spans="1:51"/>
    <row r="138" spans="1:51"/>
    <row r="139" spans="1:51" s="85" customFormat="1" ht="18" customHeight="1">
      <c r="A139" s="181"/>
      <c r="B139" s="317" t="s">
        <v>489</v>
      </c>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row>
    <row r="140" spans="1:51" s="85" customFormat="1" ht="15" customHeight="1">
      <c r="A140" s="154"/>
      <c r="B140" s="155" t="s">
        <v>490</v>
      </c>
      <c r="C140" s="156"/>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row>
    <row r="141" spans="1:51"/>
    <row r="142" spans="1:51"/>
    <row r="143" spans="1:51" ht="24.75">
      <c r="B143" s="150"/>
      <c r="C143" s="150" t="s">
        <v>491</v>
      </c>
      <c r="D143" s="33" t="s">
        <v>131</v>
      </c>
      <c r="E143" s="33" t="s">
        <v>132</v>
      </c>
      <c r="F143" s="34" t="s">
        <v>133</v>
      </c>
      <c r="G143" s="33" t="s">
        <v>134</v>
      </c>
      <c r="H143" s="33" t="s">
        <v>135</v>
      </c>
      <c r="I143" s="152"/>
      <c r="J143" s="33" t="s">
        <v>136</v>
      </c>
      <c r="K143" s="29" t="s">
        <v>137</v>
      </c>
      <c r="L143" s="29" t="s">
        <v>138</v>
      </c>
      <c r="M143" s="35" t="s">
        <v>139</v>
      </c>
      <c r="N143" s="29" t="s">
        <v>140</v>
      </c>
      <c r="O143" s="29" t="s">
        <v>141</v>
      </c>
      <c r="P143" s="29" t="s">
        <v>142</v>
      </c>
      <c r="Q143" s="29" t="s">
        <v>143</v>
      </c>
      <c r="R143" s="152"/>
      <c r="S143" s="29" t="s">
        <v>144</v>
      </c>
      <c r="T143" s="29" t="s">
        <v>144</v>
      </c>
      <c r="U143" s="29" t="s">
        <v>145</v>
      </c>
      <c r="V143" s="29" t="s">
        <v>145</v>
      </c>
      <c r="W143" s="258" t="s">
        <v>146</v>
      </c>
      <c r="X143" s="258" t="s">
        <v>146</v>
      </c>
      <c r="Y143" s="258" t="s">
        <v>147</v>
      </c>
      <c r="Z143" s="258" t="s">
        <v>147</v>
      </c>
      <c r="AA143" s="258" t="s">
        <v>148</v>
      </c>
      <c r="AB143" s="258" t="s">
        <v>148</v>
      </c>
      <c r="AC143" s="258" t="s">
        <v>149</v>
      </c>
      <c r="AD143" s="258" t="s">
        <v>149</v>
      </c>
      <c r="AE143" s="258" t="s">
        <v>150</v>
      </c>
      <c r="AF143" s="258" t="s">
        <v>150</v>
      </c>
      <c r="AG143" s="258" t="s">
        <v>151</v>
      </c>
      <c r="AH143" s="258" t="s">
        <v>151</v>
      </c>
      <c r="AI143" s="258" t="s">
        <v>152</v>
      </c>
      <c r="AJ143" s="258" t="s">
        <v>152</v>
      </c>
      <c r="AK143" s="258" t="s">
        <v>153</v>
      </c>
      <c r="AL143" s="258" t="s">
        <v>153</v>
      </c>
      <c r="AM143" s="258" t="s">
        <v>154</v>
      </c>
      <c r="AN143" s="258" t="s">
        <v>154</v>
      </c>
      <c r="AO143" s="258" t="s">
        <v>155</v>
      </c>
      <c r="AP143" s="258" t="s">
        <v>155</v>
      </c>
      <c r="AQ143" s="258" t="s">
        <v>156</v>
      </c>
      <c r="AR143" s="258" t="s">
        <v>156</v>
      </c>
      <c r="AS143" s="258" t="s">
        <v>157</v>
      </c>
      <c r="AT143" s="258" t="s">
        <v>157</v>
      </c>
      <c r="AU143" s="258" t="s">
        <v>158</v>
      </c>
      <c r="AV143" s="258" t="s">
        <v>158</v>
      </c>
      <c r="AW143" s="258" t="s">
        <v>159</v>
      </c>
      <c r="AX143" s="258" t="s">
        <v>159</v>
      </c>
      <c r="AY143" s="258" t="s">
        <v>160</v>
      </c>
    </row>
    <row r="144" spans="1:51" ht="22.5">
      <c r="B144" s="150"/>
      <c r="C144" s="150" t="s">
        <v>491</v>
      </c>
      <c r="D144" s="33" t="s">
        <v>131</v>
      </c>
      <c r="E144" s="33" t="s">
        <v>132</v>
      </c>
      <c r="F144" s="34" t="s">
        <v>133</v>
      </c>
      <c r="G144" s="33" t="s">
        <v>134</v>
      </c>
      <c r="H144" s="33" t="s">
        <v>135</v>
      </c>
      <c r="I144" s="152"/>
      <c r="J144" s="33" t="s">
        <v>136</v>
      </c>
      <c r="K144" s="29" t="s">
        <v>137</v>
      </c>
      <c r="L144" s="29" t="s">
        <v>138</v>
      </c>
      <c r="M144" s="35" t="s">
        <v>139</v>
      </c>
      <c r="N144" s="29" t="s">
        <v>140</v>
      </c>
      <c r="O144" s="29" t="s">
        <v>141</v>
      </c>
      <c r="P144" s="29" t="s">
        <v>142</v>
      </c>
      <c r="Q144" s="29" t="s">
        <v>143</v>
      </c>
      <c r="R144" s="152"/>
      <c r="S144" s="29" t="s">
        <v>144</v>
      </c>
      <c r="T144" s="29" t="s">
        <v>161</v>
      </c>
      <c r="U144" s="29" t="s">
        <v>145</v>
      </c>
      <c r="V144" s="29" t="s">
        <v>162</v>
      </c>
      <c r="W144" s="29" t="s">
        <v>163</v>
      </c>
      <c r="X144" s="29" t="s">
        <v>164</v>
      </c>
      <c r="Y144" s="29" t="s">
        <v>165</v>
      </c>
      <c r="Z144" s="29" t="s">
        <v>166</v>
      </c>
      <c r="AA144" s="29" t="s">
        <v>167</v>
      </c>
      <c r="AB144" s="29" t="s">
        <v>168</v>
      </c>
      <c r="AC144" s="29" t="s">
        <v>169</v>
      </c>
      <c r="AD144" s="29" t="s">
        <v>170</v>
      </c>
      <c r="AE144" s="29" t="s">
        <v>171</v>
      </c>
      <c r="AF144" s="29" t="s">
        <v>172</v>
      </c>
      <c r="AG144" s="29" t="s">
        <v>173</v>
      </c>
      <c r="AH144" s="29" t="s">
        <v>174</v>
      </c>
      <c r="AI144" s="29" t="s">
        <v>175</v>
      </c>
      <c r="AJ144" s="29" t="s">
        <v>176</v>
      </c>
      <c r="AK144" s="29" t="s">
        <v>177</v>
      </c>
      <c r="AL144" s="29" t="s">
        <v>178</v>
      </c>
      <c r="AM144" s="29" t="s">
        <v>179</v>
      </c>
      <c r="AN144" s="29" t="s">
        <v>180</v>
      </c>
      <c r="AO144" s="29" t="s">
        <v>181</v>
      </c>
      <c r="AP144" s="29" t="s">
        <v>182</v>
      </c>
      <c r="AQ144" s="29" t="s">
        <v>183</v>
      </c>
      <c r="AR144" s="29" t="s">
        <v>184</v>
      </c>
      <c r="AS144" s="29" t="s">
        <v>185</v>
      </c>
      <c r="AT144" s="29" t="s">
        <v>186</v>
      </c>
      <c r="AU144" s="29" t="s">
        <v>187</v>
      </c>
      <c r="AV144" s="29" t="s">
        <v>188</v>
      </c>
      <c r="AW144" s="29" t="s">
        <v>189</v>
      </c>
      <c r="AX144" s="29" t="s">
        <v>190</v>
      </c>
      <c r="AY144" s="29" t="s">
        <v>191</v>
      </c>
    </row>
    <row r="145" spans="2:51" ht="22.5">
      <c r="B145" s="150" t="s">
        <v>492</v>
      </c>
      <c r="C145" s="150"/>
      <c r="D145" s="151" t="s">
        <v>446</v>
      </c>
      <c r="E145" s="150" t="s">
        <v>451</v>
      </c>
      <c r="F145" s="150" t="s">
        <v>454</v>
      </c>
      <c r="G145" s="150" t="s">
        <v>455</v>
      </c>
      <c r="H145" s="150" t="s">
        <v>456</v>
      </c>
      <c r="I145" s="152"/>
      <c r="J145" s="150" t="s">
        <v>456</v>
      </c>
      <c r="K145" s="150" t="s">
        <v>457</v>
      </c>
      <c r="L145" s="150" t="s">
        <v>458</v>
      </c>
      <c r="M145" s="150" t="s">
        <v>459</v>
      </c>
      <c r="N145" s="150" t="s">
        <v>460</v>
      </c>
      <c r="O145" s="150" t="s">
        <v>461</v>
      </c>
      <c r="P145" s="150" t="s">
        <v>462</v>
      </c>
      <c r="Q145" s="150" t="s">
        <v>463</v>
      </c>
      <c r="R145" s="152"/>
      <c r="S145" s="150" t="s">
        <v>464</v>
      </c>
      <c r="T145" s="150" t="s">
        <v>464</v>
      </c>
      <c r="U145" s="150" t="s">
        <v>465</v>
      </c>
      <c r="V145" s="150" t="s">
        <v>465</v>
      </c>
      <c r="W145" s="150" t="s">
        <v>466</v>
      </c>
      <c r="X145" s="150" t="s">
        <v>466</v>
      </c>
      <c r="Y145" s="150" t="s">
        <v>467</v>
      </c>
      <c r="Z145" s="150" t="s">
        <v>467</v>
      </c>
      <c r="AA145" s="150" t="s">
        <v>468</v>
      </c>
      <c r="AB145" s="150" t="s">
        <v>468</v>
      </c>
      <c r="AC145" s="150" t="s">
        <v>469</v>
      </c>
      <c r="AD145" s="150" t="s">
        <v>469</v>
      </c>
      <c r="AE145" s="150" t="s">
        <v>470</v>
      </c>
      <c r="AF145" s="150" t="s">
        <v>470</v>
      </c>
      <c r="AG145" s="150" t="s">
        <v>471</v>
      </c>
      <c r="AH145" s="150" t="s">
        <v>471</v>
      </c>
      <c r="AI145" s="150" t="s">
        <v>472</v>
      </c>
      <c r="AJ145" s="150" t="s">
        <v>472</v>
      </c>
      <c r="AK145" s="150" t="s">
        <v>473</v>
      </c>
      <c r="AL145" s="150" t="s">
        <v>473</v>
      </c>
      <c r="AM145" s="150" t="s">
        <v>474</v>
      </c>
      <c r="AN145" s="150" t="s">
        <v>474</v>
      </c>
      <c r="AO145" s="150" t="s">
        <v>475</v>
      </c>
      <c r="AP145" s="150" t="s">
        <v>475</v>
      </c>
      <c r="AQ145" s="150" t="s">
        <v>476</v>
      </c>
      <c r="AR145" s="150" t="s">
        <v>476</v>
      </c>
      <c r="AS145" s="150" t="s">
        <v>477</v>
      </c>
      <c r="AT145" s="150" t="s">
        <v>477</v>
      </c>
      <c r="AU145" s="150" t="s">
        <v>478</v>
      </c>
      <c r="AV145" s="150" t="s">
        <v>478</v>
      </c>
      <c r="AW145" s="150" t="s">
        <v>479</v>
      </c>
      <c r="AX145" s="150" t="s">
        <v>479</v>
      </c>
      <c r="AY145" s="150" t="s">
        <v>480</v>
      </c>
    </row>
    <row r="146" spans="2:51">
      <c r="B146" s="153">
        <v>6</v>
      </c>
      <c r="C146" s="153"/>
      <c r="D146" s="174">
        <f>IF('3f WHD'!K$13&lt;&gt;"",SUMIFS($F$45:$F$108,$K$45:$K$108,"="&amp;D$145,$B$45:$B$108,"="&amp;$B146)+SUMIFS($F$45:$F$108,$J$45:$J$108,"="&amp;D$145,$B$45:$B$108,"="&amp;$B146),"")</f>
        <v>1103151445</v>
      </c>
      <c r="E146" s="174">
        <f>IF('3f WHD'!L$13&lt;&gt;"",SUMIFS($F$45:$F$108,$K$45:$K$108,"="&amp;E$145,$B$45:$B$108,"="&amp;$B146)+SUMIFS($F$45:$F$108,$J$45:$J$108,"="&amp;E$145,$B$45:$B$108,"="&amp;$B146),"")</f>
        <v>482372072</v>
      </c>
      <c r="F146" s="174">
        <f>IF('3f WHD'!M$13&lt;&gt;"",SUMIFS($F$45:$F$108,$K$45:$K$108,"="&amp;F$145,$B$45:$B$108,"="&amp;$B146)+SUMIFS($F$45:$F$108,$J$45:$J$108,"="&amp;F$145,$B$45:$B$108,"="&amp;$B146),"")</f>
        <v>0</v>
      </c>
      <c r="G146" s="174">
        <f>IF('3f WHD'!N$13&lt;&gt;"",SUMIFS($F$45:$F$108,$K$45:$K$108,"="&amp;G$145,$B$45:$B$108,"="&amp;$B146)+SUMIFS($F$45:$F$108,$J$45:$J$108,"="&amp;G$145,$B$45:$B$108,"="&amp;$B146),"")</f>
        <v>0</v>
      </c>
      <c r="H146" s="174">
        <f>IF('3f WHD'!O$13&lt;&gt;"",SUMIFS($F$45:$F$108,$K$45:$K$108,"="&amp;H$145,$B$45:$B$108,"="&amp;$B146)+SUMIFS($F$45:$F$108,$J$45:$J$108,"="&amp;H$145,$B$45:$B$108,"="&amp;$B146),"")</f>
        <v>0</v>
      </c>
      <c r="I146" s="161"/>
      <c r="J146" s="174">
        <f>IF('3f WHD'!Q$13&lt;&gt;"",SUMIFS($F$45:$F$108,$K$45:$K$108,"="&amp;J$145,$B$45:$B$108,"="&amp;$B146)+SUMIFS($F$45:$F$108,$J$45:$J$108,"="&amp;J$145,$B$45:$B$108,"="&amp;$B146),"")</f>
        <v>0</v>
      </c>
      <c r="K146" s="174">
        <f>IF('3f WHD'!R$13&lt;&gt;"",SUMIFS($F$45:$F$108,$K$45:$K$108,"="&amp;K$145,$B$45:$B$108,"="&amp;$B146)+SUMIFS($F$45:$F$108,$J$45:$J$108,"="&amp;K$145,$B$45:$B$108,"="&amp;$B146),"")</f>
        <v>0</v>
      </c>
      <c r="L146" s="174">
        <f>IF('3f WHD'!S$13&lt;&gt;"",SUMIFS($F$45:$F$108,$K$45:$K$108,"="&amp;L$145,$B$45:$B$108,"="&amp;$B146)+SUMIFS($F$45:$F$108,$J$45:$J$108,"="&amp;L$145,$B$45:$B$108,"="&amp;$B146),"")</f>
        <v>0</v>
      </c>
      <c r="M146" s="174">
        <f>IF('3f WHD'!T$13&lt;&gt;"",SUMIFS($F$45:$F$108,$K$45:$K$108,"="&amp;M$145,$B$45:$B$108,"="&amp;$B146)+SUMIFS($F$45:$F$108,$J$45:$J$108,"="&amp;M$145,$B$45:$B$108,"="&amp;$B146),"")</f>
        <v>0</v>
      </c>
      <c r="N146" s="174">
        <f>IF('3f WHD'!U$13&lt;&gt;"",SUMIFS($F$45:$F$108,$K$45:$K$108,"="&amp;N$145,$B$45:$B$108,"="&amp;$B146)+SUMIFS($F$45:$F$108,$J$45:$J$108,"="&amp;N$145,$B$45:$B$108,"="&amp;$B146),"")</f>
        <v>0</v>
      </c>
      <c r="O146" s="174">
        <f>IF('3f WHD'!V$13&lt;&gt;"",SUMIFS($F$45:$F$108,$K$45:$K$108,"="&amp;O$145,$B$45:$B$108,"="&amp;$B146)+SUMIFS($F$45:$F$108,$J$45:$J$108,"="&amp;O$145,$B$45:$B$108,"="&amp;$B146),"")</f>
        <v>0</v>
      </c>
      <c r="P146" s="174">
        <f>IF('3f WHD'!W$13&lt;&gt;"",SUMIFS($F$45:$F$108,$K$45:$K$108,"="&amp;P$145,$B$45:$B$108,"="&amp;$B146)+SUMIFS($F$45:$F$108,$J$45:$J$108,"="&amp;P$145,$B$45:$B$108,"="&amp;$B146),"")</f>
        <v>0</v>
      </c>
      <c r="Q146" s="174">
        <f>IF('3f WHD'!X$13&lt;&gt;"",SUMIFS($F$45:$F$108,$K$45:$K$108,"="&amp;Q$145,$B$45:$B$108,"="&amp;$B146)+SUMIFS($F$45:$F$108,$J$45:$J$108,"="&amp;Q$145,$B$45:$B$108,"="&amp;$B146),"")</f>
        <v>0</v>
      </c>
      <c r="R146" s="161"/>
      <c r="S146" s="174">
        <f>IF('3f WHD'!AA$13&lt;&gt;"",SUMIFS($F$45:$F$108,$K$45:$K$108,"="&amp;T$145,$B$45:$B$108,"="&amp;$B146)+SUMIFS($F$45:$F$108,$J$45:$J$108,"="&amp;T$145,$B$45:$B$108,"="&amp;$B146),"")</f>
        <v>0</v>
      </c>
      <c r="T146" s="174">
        <f>IF('3f WHD'!AA$13&lt;&gt;"",SUMIFS($F$45:$F$108,$K$45:$K$108,"="&amp;T$145,$B$45:$B$108,"="&amp;$B146)+SUMIFS($F$45:$F$108,$J$45:$J$108,"="&amp;T$145,$B$45:$B$108,"="&amp;$B146),"")</f>
        <v>0</v>
      </c>
      <c r="U146" s="174">
        <f>IF('3f WHD'!AC$13&lt;&gt;"",SUMIFS($F$45:$F$108,$K$45:$K$108,"="&amp;V$145,$B$45:$B$108,"="&amp;$B146)+SUMIFS($F$45:$F$108,$J$45:$J$108,"="&amp;V$145,$B$45:$B$108,"="&amp;$B146),"")</f>
        <v>0</v>
      </c>
      <c r="V146" s="174">
        <f>IF('3f WHD'!AC$13&lt;&gt;"",SUMIFS($F$45:$F$108,$K$45:$K$108,"="&amp;V$145,$B$45:$B$108,"="&amp;$B146)+SUMIFS($F$45:$F$108,$J$45:$J$108,"="&amp;V$145,$B$45:$B$108,"="&amp;$B146),"")</f>
        <v>0</v>
      </c>
      <c r="W146" s="174">
        <f>IF('3f WHD'!AD$13&lt;&gt;"",SUMIFS($F$45:$F$108,$K$45:$K$108,"="&amp;W$145,$B$45:$B$108,"="&amp;$B146)+SUMIFS($F$45:$F$108,$J$45:$J$108,"="&amp;W$145,$B$45:$B$108,"="&amp;$B146),"")</f>
        <v>0</v>
      </c>
      <c r="X146" s="174">
        <f>IF('3f WHD'!AE$13&lt;&gt;"",SUMIFS($F$45:$F$108,$K$45:$K$108,"="&amp;X$145,$B$45:$B$108,"="&amp;$B146)+SUMIFS($F$45:$F$108,$J$45:$J$108,"="&amp;X$145,$B$45:$B$108,"="&amp;$B146),"")</f>
        <v>0</v>
      </c>
      <c r="Y146" s="174">
        <f>IF('3f WHD'!AF$13&lt;&gt;"",SUMIFS($F$45:$F$108,$K$45:$K$108,"="&amp;Y$145,$B$45:$B$108,"="&amp;$B146)+SUMIFS($F$45:$F$108,$J$45:$J$108,"="&amp;Y$145,$B$45:$B$108,"="&amp;$B146),"")</f>
        <v>0</v>
      </c>
      <c r="Z146" s="174">
        <f>IF('3f WHD'!AG$13&lt;&gt;"",SUMIFS($F$45:$F$108,$K$45:$K$108,"="&amp;Z$145,$B$45:$B$108,"="&amp;$B146)+SUMIFS($F$45:$F$108,$J$45:$J$108,"="&amp;Z$145,$B$45:$B$108,"="&amp;$B146),"")</f>
        <v>0</v>
      </c>
      <c r="AA146" s="174">
        <f>IF('3f WHD'!AH$13&lt;&gt;"",SUMIFS($F$45:$F$108,$K$45:$K$108,"="&amp;AA$145,$B$45:$B$108,"="&amp;$B146)+SUMIFS($F$45:$F$108,$J$45:$J$108,"="&amp;AA$145,$B$45:$B$108,"="&amp;$B146),"")</f>
        <v>0</v>
      </c>
      <c r="AB146" s="174">
        <f>IF('3f WHD'!AI$13&lt;&gt;"",SUMIFS($F$45:$F$108,$K$45:$K$108,"="&amp;AB$145,$B$45:$B$108,"="&amp;$B146)+SUMIFS($F$45:$F$108,$J$45:$J$108,"="&amp;AB$145,$B$45:$B$108,"="&amp;$B146),"")</f>
        <v>0</v>
      </c>
      <c r="AC146" s="174">
        <f>IF('3f WHD'!AJ$13&lt;&gt;"",SUMIFS($F$45:$F$108,$K$45:$K$108,"="&amp;AC$145,$B$45:$B$108,"="&amp;$B146)+SUMIFS($F$45:$F$108,$J$45:$J$108,"="&amp;AC$145,$B$45:$B$108,"="&amp;$B146),"")</f>
        <v>0</v>
      </c>
      <c r="AD146" s="174">
        <f>IF('3f WHD'!AK$13&lt;&gt;"",SUMIFS($F$45:$F$108,$K$45:$K$108,"="&amp;AD$145,$B$45:$B$108,"="&amp;$B146)+SUMIFS($F$45:$F$108,$J$45:$J$108,"="&amp;AD$145,$B$45:$B$108,"="&amp;$B146),"")</f>
        <v>0</v>
      </c>
      <c r="AE146" s="174">
        <f>IF('3f WHD'!AL$13&lt;&gt;"",SUMIFS($F$45:$F$108,$K$45:$K$108,"="&amp;AE$145,$B$45:$B$108,"="&amp;$B146)+SUMIFS($F$45:$F$108,$J$45:$J$108,"="&amp;AE$145,$B$45:$B$108,"="&amp;$B146),"")</f>
        <v>0</v>
      </c>
      <c r="AF146" s="174">
        <f>IF('3f WHD'!AM$13&lt;&gt;"",SUMIFS($F$45:$F$108,$K$45:$K$108,"="&amp;AF$145,$B$45:$B$108,"="&amp;$B146)+SUMIFS($F$45:$F$108,$J$45:$J$108,"="&amp;AF$145,$B$45:$B$108,"="&amp;$B146),"")</f>
        <v>0</v>
      </c>
      <c r="AG146" s="174">
        <f>IF('3f WHD'!AN$13&lt;&gt;"",SUMIFS($F$45:$F$108,$K$45:$K$108,"="&amp;AG$145,$B$45:$B$108,"="&amp;$B146)+SUMIFS($F$45:$F$108,$J$45:$J$108,"="&amp;AG$145,$B$45:$B$108,"="&amp;$B146),"")</f>
        <v>0</v>
      </c>
      <c r="AH146" s="174">
        <f>IF('3f WHD'!AO$13&lt;&gt;"",SUMIFS($F$45:$F$108,$K$45:$K$108,"="&amp;AH$145,$B$45:$B$108,"="&amp;$B146)+SUMIFS($F$45:$F$108,$J$45:$J$108,"="&amp;AH$145,$B$45:$B$108,"="&amp;$B146),"")</f>
        <v>0</v>
      </c>
      <c r="AI146" s="174" t="str">
        <f>IF('3f WHD'!AP$13&lt;&gt;"",SUMIFS($F$45:$F$108,$K$45:$K$108,"="&amp;AI$145,$B$45:$B$108,"="&amp;$B146)+SUMIFS($F$45:$F$108,$J$45:$J$108,"="&amp;AI$145,$B$45:$B$108,"="&amp;$B146),"")</f>
        <v/>
      </c>
      <c r="AJ146" s="174" t="str">
        <f>IF('3f WHD'!AQ$13&lt;&gt;"",SUMIFS($F$45:$F$108,$K$45:$K$108,"="&amp;AJ$145,$B$45:$B$108,"="&amp;$B146)+SUMIFS($F$45:$F$108,$J$45:$J$108,"="&amp;AJ$145,$B$45:$B$108,"="&amp;$B146),"")</f>
        <v/>
      </c>
      <c r="AK146" s="174" t="str">
        <f>IF('3f WHD'!AR$13&lt;&gt;"",SUMIFS($F$45:$F$108,$K$45:$K$108,"="&amp;AK$145,$B$45:$B$108,"="&amp;$B146)+SUMIFS($F$45:$F$108,$J$45:$J$108,"="&amp;AK$145,$B$45:$B$108,"="&amp;$B146),"")</f>
        <v/>
      </c>
      <c r="AL146" s="174" t="str">
        <f>IF('3f WHD'!AS$13&lt;&gt;"",SUMIFS($F$45:$F$108,$K$45:$K$108,"="&amp;AL$145,$B$45:$B$108,"="&amp;$B146)+SUMIFS($F$45:$F$108,$J$45:$J$108,"="&amp;AL$145,$B$45:$B$108,"="&amp;$B146),"")</f>
        <v/>
      </c>
      <c r="AM146" s="174" t="str">
        <f>IF('3f WHD'!AT$13&lt;&gt;"",SUMIFS($F$45:$F$108,$K$45:$K$108,"="&amp;AM$145,$B$45:$B$108,"="&amp;$B146)+SUMIFS($F$45:$F$108,$J$45:$J$108,"="&amp;AM$145,$B$45:$B$108,"="&amp;$B146),"")</f>
        <v/>
      </c>
      <c r="AN146" s="174" t="str">
        <f>IF('3f WHD'!AU$13&lt;&gt;"",SUMIFS($F$45:$F$108,$K$45:$K$108,"="&amp;AN$145,$B$45:$B$108,"="&amp;$B146)+SUMIFS($F$45:$F$108,$J$45:$J$108,"="&amp;AN$145,$B$45:$B$108,"="&amp;$B146),"")</f>
        <v/>
      </c>
      <c r="AO146" s="174" t="str">
        <f>IF('3f WHD'!AV$13&lt;&gt;"",SUMIFS($F$45:$F$108,$K$45:$K$108,"="&amp;AO$145,$B$45:$B$108,"="&amp;$B146)+SUMIFS($F$45:$F$108,$J$45:$J$108,"="&amp;AO$145,$B$45:$B$108,"="&amp;$B146),"")</f>
        <v/>
      </c>
      <c r="AP146" s="174" t="str">
        <f>IF('3f WHD'!AW$13&lt;&gt;"",SUMIFS($F$45:$F$108,$K$45:$K$108,"="&amp;AP$145,$B$45:$B$108,"="&amp;$B146)+SUMIFS($F$45:$F$108,$J$45:$J$108,"="&amp;AP$145,$B$45:$B$108,"="&amp;$B146),"")</f>
        <v/>
      </c>
      <c r="AQ146" s="174" t="str">
        <f>IF('3f WHD'!AX$13&lt;&gt;"",SUMIFS($F$45:$F$108,$K$45:$K$108,"="&amp;AQ$145,$B$45:$B$108,"="&amp;$B146)+SUMIFS($F$45:$F$108,$J$45:$J$108,"="&amp;AQ$145,$B$45:$B$108,"="&amp;$B146),"")</f>
        <v/>
      </c>
      <c r="AR146" s="174" t="str">
        <f>IF('3f WHD'!AY$13&lt;&gt;"",SUMIFS($F$45:$F$108,$K$45:$K$108,"="&amp;AR$145,$B$45:$B$108,"="&amp;$B146)+SUMIFS($F$45:$F$108,$J$45:$J$108,"="&amp;AR$145,$B$45:$B$108,"="&amp;$B146),"")</f>
        <v/>
      </c>
      <c r="AS146" s="174" t="str">
        <f>IF('3f WHD'!AZ$13&lt;&gt;"",SUMIFS($F$45:$F$108,$K$45:$K$108,"="&amp;AS$145,$B$45:$B$108,"="&amp;$B146)+SUMIFS($F$45:$F$108,$J$45:$J$108,"="&amp;AS$145,$B$45:$B$108,"="&amp;$B146),"")</f>
        <v/>
      </c>
      <c r="AT146" s="174" t="str">
        <f>IF('3f WHD'!BA$13&lt;&gt;"",SUMIFS($F$45:$F$108,$K$45:$K$108,"="&amp;AT$145,$B$45:$B$108,"="&amp;$B146)+SUMIFS($F$45:$F$108,$J$45:$J$108,"="&amp;AT$145,$B$45:$B$108,"="&amp;$B146),"")</f>
        <v/>
      </c>
      <c r="AU146" s="174" t="str">
        <f>IF('3f WHD'!BB$13&lt;&gt;"",SUMIFS($F$45:$F$108,$K$45:$K$108,"="&amp;AU$145,$B$45:$B$108,"="&amp;$B146)+SUMIFS($F$45:$F$108,$J$45:$J$108,"="&amp;AU$145,$B$45:$B$108,"="&amp;$B146),"")</f>
        <v/>
      </c>
      <c r="AV146" s="174" t="str">
        <f>IF('3f WHD'!BC$13&lt;&gt;"",SUMIFS($F$45:$F$108,$K$45:$K$108,"="&amp;AV$145,$B$45:$B$108,"="&amp;$B146)+SUMIFS($F$45:$F$108,$J$45:$J$108,"="&amp;AV$145,$B$45:$B$108,"="&amp;$B146),"")</f>
        <v/>
      </c>
      <c r="AW146" s="174" t="str">
        <f>IF('3f WHD'!BD$13&lt;&gt;"",SUMIFS($F$45:$F$108,$K$45:$K$108,"="&amp;AW$145,$B$45:$B$108,"="&amp;$B146)+SUMIFS($F$45:$F$108,$J$45:$J$108,"="&amp;AW$145,$B$45:$B$108,"="&amp;$B146),"")</f>
        <v/>
      </c>
      <c r="AX146" s="174" t="str">
        <f>IF('3f WHD'!BE$13&lt;&gt;"",SUMIFS($F$45:$F$108,$K$45:$K$108,"="&amp;AX$145,$B$45:$B$108,"="&amp;$B146)+SUMIFS($F$45:$F$108,$J$45:$J$108,"="&amp;AX$145,$B$45:$B$108,"="&amp;$B146),"")</f>
        <v/>
      </c>
      <c r="AY146" s="174" t="str">
        <f>IF('3f WHD'!BF$13&lt;&gt;"",SUMIFS($F$45:$F$108,$K$45:$K$108,"="&amp;AY$145,$B$45:$B$108,"="&amp;$B146)+SUMIFS($F$45:$F$108,$J$45:$J$108,"="&amp;AY$145,$B$45:$B$108,"="&amp;$B146),"")</f>
        <v/>
      </c>
    </row>
    <row r="147" spans="2:51">
      <c r="B147" s="153">
        <v>7</v>
      </c>
      <c r="C147" s="153"/>
      <c r="D147" s="174">
        <f>IF('3f WHD'!K$13&lt;&gt;"",SUMIFS($F$45:$F$108,$K$45:$K$108,"="&amp;D$145,$B$45:$B$108,"="&amp;$B147)+SUMIFS($F$45:$F$108,$J$45:$J$108,"="&amp;D$145,$B$45:$B$108,"="&amp;$B147),"")</f>
        <v>0</v>
      </c>
      <c r="E147" s="174">
        <f>IF('3f WHD'!L$13&lt;&gt;"",SUMIFS($F$45:$F$108,$K$45:$K$108,"="&amp;E$145,$B$45:$B$108,"="&amp;$B147)+SUMIFS($F$45:$F$108,$J$45:$J$108,"="&amp;E$145,$B$45:$B$108,"="&amp;$B147),"")</f>
        <v>720969191</v>
      </c>
      <c r="F147" s="174">
        <f>IF('3f WHD'!M$13&lt;&gt;"",SUMIFS($F$45:$F$108,$K$45:$K$108,"="&amp;F$145,$B$45:$B$108,"="&amp;$B147)+SUMIFS($F$45:$F$108,$J$45:$J$108,"="&amp;F$145,$B$45:$B$108,"="&amp;$B147),"")</f>
        <v>1279200158.1199999</v>
      </c>
      <c r="G147" s="174">
        <f>IF('3f WHD'!N$13&lt;&gt;"",SUMIFS($F$45:$F$108,$K$45:$K$108,"="&amp;G$145,$B$45:$B$108,"="&amp;$B147)+SUMIFS($F$45:$F$108,$J$45:$J$108,"="&amp;G$145,$B$45:$B$108,"="&amp;$B147),"")</f>
        <v>558230967.12</v>
      </c>
      <c r="H147" s="174">
        <f>IF('3f WHD'!O$13&lt;&gt;"",SUMIFS($F$45:$F$108,$K$45:$K$108,"="&amp;H$145,$B$45:$B$108,"="&amp;$B147)+SUMIFS($F$45:$F$108,$J$45:$J$108,"="&amp;H$145,$B$45:$B$108,"="&amp;$B147),"")</f>
        <v>0</v>
      </c>
      <c r="I147" s="161"/>
      <c r="J147" s="174">
        <f>IF('3f WHD'!Q$13&lt;&gt;"",SUMIFS($F$45:$F$108,$K$45:$K$108,"="&amp;J$145,$B$45:$B$108,"="&amp;$B147)+SUMIFS($F$45:$F$108,$J$45:$J$108,"="&amp;J$145,$B$45:$B$108,"="&amp;$B147),"")</f>
        <v>0</v>
      </c>
      <c r="K147" s="174">
        <f>IF('3f WHD'!R$13&lt;&gt;"",SUMIFS($F$45:$F$108,$K$45:$K$108,"="&amp;K$145,$B$45:$B$108,"="&amp;$B147)+SUMIFS($F$45:$F$108,$J$45:$J$108,"="&amp;K$145,$B$45:$B$108,"="&amp;$B147),"")</f>
        <v>0</v>
      </c>
      <c r="L147" s="174">
        <f>IF('3f WHD'!S$13&lt;&gt;"",SUMIFS($F$45:$F$108,$K$45:$K$108,"="&amp;L$145,$B$45:$B$108,"="&amp;$B147)+SUMIFS($F$45:$F$108,$J$45:$J$108,"="&amp;L$145,$B$45:$B$108,"="&amp;$B147),"")</f>
        <v>0</v>
      </c>
      <c r="M147" s="174">
        <f>IF('3f WHD'!T$13&lt;&gt;"",SUMIFS($F$45:$F$108,$K$45:$K$108,"="&amp;M$145,$B$45:$B$108,"="&amp;$B147)+SUMIFS($F$45:$F$108,$J$45:$J$108,"="&amp;M$145,$B$45:$B$108,"="&amp;$B147),"")</f>
        <v>0</v>
      </c>
      <c r="N147" s="174">
        <f>IF('3f WHD'!U$13&lt;&gt;"",SUMIFS($F$45:$F$108,$K$45:$K$108,"="&amp;N$145,$B$45:$B$108,"="&amp;$B147)+SUMIFS($F$45:$F$108,$J$45:$J$108,"="&amp;N$145,$B$45:$B$108,"="&amp;$B147),"")</f>
        <v>0</v>
      </c>
      <c r="O147" s="174">
        <f>IF('3f WHD'!V$13&lt;&gt;"",SUMIFS($F$45:$F$108,$K$45:$K$108,"="&amp;O$145,$B$45:$B$108,"="&amp;$B147)+SUMIFS($F$45:$F$108,$J$45:$J$108,"="&amp;O$145,$B$45:$B$108,"="&amp;$B147),"")</f>
        <v>0</v>
      </c>
      <c r="P147" s="174">
        <f>IF('3f WHD'!W$13&lt;&gt;"",SUMIFS($F$45:$F$108,$K$45:$K$108,"="&amp;P$145,$B$45:$B$108,"="&amp;$B147)+SUMIFS($F$45:$F$108,$J$45:$J$108,"="&amp;P$145,$B$45:$B$108,"="&amp;$B147),"")</f>
        <v>0</v>
      </c>
      <c r="Q147" s="174">
        <f>IF('3f WHD'!X$13&lt;&gt;"",SUMIFS($F$45:$F$108,$K$45:$K$108,"="&amp;Q$145,$B$45:$B$108,"="&amp;$B147)+SUMIFS($F$45:$F$108,$J$45:$J$108,"="&amp;Q$145,$B$45:$B$108,"="&amp;$B147),"")</f>
        <v>0</v>
      </c>
      <c r="R147" s="161"/>
      <c r="S147" s="174">
        <f>IF('3f WHD'!AA$13&lt;&gt;"",SUMIFS($F$45:$F$108,$K$45:$K$108,"="&amp;T$145,$B$45:$B$108,"="&amp;$B147)+SUMIFS($F$45:$F$108,$J$45:$J$108,"="&amp;T$145,$B$45:$B$108,"="&amp;$B147),"")</f>
        <v>0</v>
      </c>
      <c r="T147" s="174">
        <f>IF('3f WHD'!AA$13&lt;&gt;"",SUMIFS($F$45:$F$108,$K$45:$K$108,"="&amp;T$145,$B$45:$B$108,"="&amp;$B147)+SUMIFS($F$45:$F$108,$J$45:$J$108,"="&amp;T$145,$B$45:$B$108,"="&amp;$B147),"")</f>
        <v>0</v>
      </c>
      <c r="U147" s="174">
        <f>IF('3f WHD'!AC$13&lt;&gt;"",SUMIFS($F$45:$F$108,$K$45:$K$108,"="&amp;V$145,$B$45:$B$108,"="&amp;$B147)+SUMIFS($F$45:$F$108,$J$45:$J$108,"="&amp;V$145,$B$45:$B$108,"="&amp;$B147),"")</f>
        <v>0</v>
      </c>
      <c r="V147" s="174">
        <f>IF('3f WHD'!AC$13&lt;&gt;"",SUMIFS($F$45:$F$108,$K$45:$K$108,"="&amp;V$145,$B$45:$B$108,"="&amp;$B147)+SUMIFS($F$45:$F$108,$J$45:$J$108,"="&amp;V$145,$B$45:$B$108,"="&amp;$B147),"")</f>
        <v>0</v>
      </c>
      <c r="W147" s="174">
        <f>IF('3f WHD'!AD$13&lt;&gt;"",SUMIFS($F$45:$F$108,$K$45:$K$108,"="&amp;W$145,$B$45:$B$108,"="&amp;$B147)+SUMIFS($F$45:$F$108,$J$45:$J$108,"="&amp;W$145,$B$45:$B$108,"="&amp;$B147),"")</f>
        <v>0</v>
      </c>
      <c r="X147" s="174">
        <f>IF('3f WHD'!AE$13&lt;&gt;"",SUMIFS($F$45:$F$108,$K$45:$K$108,"="&amp;X$145,$B$45:$B$108,"="&amp;$B147)+SUMIFS($F$45:$F$108,$J$45:$J$108,"="&amp;X$145,$B$45:$B$108,"="&amp;$B147),"")</f>
        <v>0</v>
      </c>
      <c r="Y147" s="174">
        <f>IF('3f WHD'!AF$13&lt;&gt;"",SUMIFS($F$45:$F$108,$K$45:$K$108,"="&amp;Y$145,$B$45:$B$108,"="&amp;$B147)+SUMIFS($F$45:$F$108,$J$45:$J$108,"="&amp;Y$145,$B$45:$B$108,"="&amp;$B147),"")</f>
        <v>0</v>
      </c>
      <c r="Z147" s="174">
        <f>IF('3f WHD'!AG$13&lt;&gt;"",SUMIFS($F$45:$F$108,$K$45:$K$108,"="&amp;Z$145,$B$45:$B$108,"="&amp;$B147)+SUMIFS($F$45:$F$108,$J$45:$J$108,"="&amp;Z$145,$B$45:$B$108,"="&amp;$B147),"")</f>
        <v>0</v>
      </c>
      <c r="AA147" s="174">
        <f>IF('3f WHD'!AH$13&lt;&gt;"",SUMIFS($F$45:$F$108,$K$45:$K$108,"="&amp;AA$145,$B$45:$B$108,"="&amp;$B147)+SUMIFS($F$45:$F$108,$J$45:$J$108,"="&amp;AA$145,$B$45:$B$108,"="&amp;$B147),"")</f>
        <v>0</v>
      </c>
      <c r="AB147" s="174">
        <f>IF('3f WHD'!AI$13&lt;&gt;"",SUMIFS($F$45:$F$108,$K$45:$K$108,"="&amp;AB$145,$B$45:$B$108,"="&amp;$B147)+SUMIFS($F$45:$F$108,$J$45:$J$108,"="&amp;AB$145,$B$45:$B$108,"="&amp;$B147),"")</f>
        <v>0</v>
      </c>
      <c r="AC147" s="174">
        <f>IF('3f WHD'!AJ$13&lt;&gt;"",SUMIFS($F$45:$F$108,$K$45:$K$108,"="&amp;AC$145,$B$45:$B$108,"="&amp;$B147)+SUMIFS($F$45:$F$108,$J$45:$J$108,"="&amp;AC$145,$B$45:$B$108,"="&amp;$B147),"")</f>
        <v>0</v>
      </c>
      <c r="AD147" s="174">
        <f>IF('3f WHD'!AK$13&lt;&gt;"",SUMIFS($F$45:$F$108,$K$45:$K$108,"="&amp;AD$145,$B$45:$B$108,"="&amp;$B147)+SUMIFS($F$45:$F$108,$J$45:$J$108,"="&amp;AD$145,$B$45:$B$108,"="&amp;$B147),"")</f>
        <v>0</v>
      </c>
      <c r="AE147" s="174">
        <f>IF('3f WHD'!AL$13&lt;&gt;"",SUMIFS($F$45:$F$108,$K$45:$K$108,"="&amp;AE$145,$B$45:$B$108,"="&amp;$B147)+SUMIFS($F$45:$F$108,$J$45:$J$108,"="&amp;AE$145,$B$45:$B$108,"="&amp;$B147),"")</f>
        <v>0</v>
      </c>
      <c r="AF147" s="174">
        <f>IF('3f WHD'!AM$13&lt;&gt;"",SUMIFS($F$45:$F$108,$K$45:$K$108,"="&amp;AF$145,$B$45:$B$108,"="&amp;$B147)+SUMIFS($F$45:$F$108,$J$45:$J$108,"="&amp;AF$145,$B$45:$B$108,"="&amp;$B147),"")</f>
        <v>0</v>
      </c>
      <c r="AG147" s="174">
        <f>IF('3f WHD'!AN$13&lt;&gt;"",SUMIFS($F$45:$F$108,$K$45:$K$108,"="&amp;AG$145,$B$45:$B$108,"="&amp;$B147)+SUMIFS($F$45:$F$108,$J$45:$J$108,"="&amp;AG$145,$B$45:$B$108,"="&amp;$B147),"")</f>
        <v>0</v>
      </c>
      <c r="AH147" s="174">
        <f>IF('3f WHD'!AO$13&lt;&gt;"",SUMIFS($F$45:$F$108,$K$45:$K$108,"="&amp;AH$145,$B$45:$B$108,"="&amp;$B147)+SUMIFS($F$45:$F$108,$J$45:$J$108,"="&amp;AH$145,$B$45:$B$108,"="&amp;$B147),"")</f>
        <v>0</v>
      </c>
      <c r="AI147" s="174" t="str">
        <f>IF('3f WHD'!AP$13&lt;&gt;"",SUMIFS($F$45:$F$108,$K$45:$K$108,"="&amp;AI$145,$B$45:$B$108,"="&amp;$B147)+SUMIFS($F$45:$F$108,$J$45:$J$108,"="&amp;AI$145,$B$45:$B$108,"="&amp;$B147),"")</f>
        <v/>
      </c>
      <c r="AJ147" s="174" t="str">
        <f>IF('3f WHD'!AQ$13&lt;&gt;"",SUMIFS($F$45:$F$108,$K$45:$K$108,"="&amp;AJ$145,$B$45:$B$108,"="&amp;$B147)+SUMIFS($F$45:$F$108,$J$45:$J$108,"="&amp;AJ$145,$B$45:$B$108,"="&amp;$B147),"")</f>
        <v/>
      </c>
      <c r="AK147" s="174" t="str">
        <f>IF('3f WHD'!AR$13&lt;&gt;"",SUMIFS($F$45:$F$108,$K$45:$K$108,"="&amp;AK$145,$B$45:$B$108,"="&amp;$B147)+SUMIFS($F$45:$F$108,$J$45:$J$108,"="&amp;AK$145,$B$45:$B$108,"="&amp;$B147),"")</f>
        <v/>
      </c>
      <c r="AL147" s="174" t="str">
        <f>IF('3f WHD'!AS$13&lt;&gt;"",SUMIFS($F$45:$F$108,$K$45:$K$108,"="&amp;AL$145,$B$45:$B$108,"="&amp;$B147)+SUMIFS($F$45:$F$108,$J$45:$J$108,"="&amp;AL$145,$B$45:$B$108,"="&amp;$B147),"")</f>
        <v/>
      </c>
      <c r="AM147" s="174" t="str">
        <f>IF('3f WHD'!AT$13&lt;&gt;"",SUMIFS($F$45:$F$108,$K$45:$K$108,"="&amp;AM$145,$B$45:$B$108,"="&amp;$B147)+SUMIFS($F$45:$F$108,$J$45:$J$108,"="&amp;AM$145,$B$45:$B$108,"="&amp;$B147),"")</f>
        <v/>
      </c>
      <c r="AN147" s="174" t="str">
        <f>IF('3f WHD'!AU$13&lt;&gt;"",SUMIFS($F$45:$F$108,$K$45:$K$108,"="&amp;AN$145,$B$45:$B$108,"="&amp;$B147)+SUMIFS($F$45:$F$108,$J$45:$J$108,"="&amp;AN$145,$B$45:$B$108,"="&amp;$B147),"")</f>
        <v/>
      </c>
      <c r="AO147" s="174" t="str">
        <f>IF('3f WHD'!AV$13&lt;&gt;"",SUMIFS($F$45:$F$108,$K$45:$K$108,"="&amp;AO$145,$B$45:$B$108,"="&amp;$B147)+SUMIFS($F$45:$F$108,$J$45:$J$108,"="&amp;AO$145,$B$45:$B$108,"="&amp;$B147),"")</f>
        <v/>
      </c>
      <c r="AP147" s="174" t="str">
        <f>IF('3f WHD'!AW$13&lt;&gt;"",SUMIFS($F$45:$F$108,$K$45:$K$108,"="&amp;AP$145,$B$45:$B$108,"="&amp;$B147)+SUMIFS($F$45:$F$108,$J$45:$J$108,"="&amp;AP$145,$B$45:$B$108,"="&amp;$B147),"")</f>
        <v/>
      </c>
      <c r="AQ147" s="174" t="str">
        <f>IF('3f WHD'!AX$13&lt;&gt;"",SUMIFS($F$45:$F$108,$K$45:$K$108,"="&amp;AQ$145,$B$45:$B$108,"="&amp;$B147)+SUMIFS($F$45:$F$108,$J$45:$J$108,"="&amp;AQ$145,$B$45:$B$108,"="&amp;$B147),"")</f>
        <v/>
      </c>
      <c r="AR147" s="174" t="str">
        <f>IF('3f WHD'!AY$13&lt;&gt;"",SUMIFS($F$45:$F$108,$K$45:$K$108,"="&amp;AR$145,$B$45:$B$108,"="&amp;$B147)+SUMIFS($F$45:$F$108,$J$45:$J$108,"="&amp;AR$145,$B$45:$B$108,"="&amp;$B147),"")</f>
        <v/>
      </c>
      <c r="AS147" s="174" t="str">
        <f>IF('3f WHD'!AZ$13&lt;&gt;"",SUMIFS($F$45:$F$108,$K$45:$K$108,"="&amp;AS$145,$B$45:$B$108,"="&amp;$B147)+SUMIFS($F$45:$F$108,$J$45:$J$108,"="&amp;AS$145,$B$45:$B$108,"="&amp;$B147),"")</f>
        <v/>
      </c>
      <c r="AT147" s="174" t="str">
        <f>IF('3f WHD'!BA$13&lt;&gt;"",SUMIFS($F$45:$F$108,$K$45:$K$108,"="&amp;AT$145,$B$45:$B$108,"="&amp;$B147)+SUMIFS($F$45:$F$108,$J$45:$J$108,"="&amp;AT$145,$B$45:$B$108,"="&amp;$B147),"")</f>
        <v/>
      </c>
      <c r="AU147" s="174" t="str">
        <f>IF('3f WHD'!BB$13&lt;&gt;"",SUMIFS($F$45:$F$108,$K$45:$K$108,"="&amp;AU$145,$B$45:$B$108,"="&amp;$B147)+SUMIFS($F$45:$F$108,$J$45:$J$108,"="&amp;AU$145,$B$45:$B$108,"="&amp;$B147),"")</f>
        <v/>
      </c>
      <c r="AV147" s="174" t="str">
        <f>IF('3f WHD'!BC$13&lt;&gt;"",SUMIFS($F$45:$F$108,$K$45:$K$108,"="&amp;AV$145,$B$45:$B$108,"="&amp;$B147)+SUMIFS($F$45:$F$108,$J$45:$J$108,"="&amp;AV$145,$B$45:$B$108,"="&amp;$B147),"")</f>
        <v/>
      </c>
      <c r="AW147" s="174" t="str">
        <f>IF('3f WHD'!BD$13&lt;&gt;"",SUMIFS($F$45:$F$108,$K$45:$K$108,"="&amp;AW$145,$B$45:$B$108,"="&amp;$B147)+SUMIFS($F$45:$F$108,$J$45:$J$108,"="&amp;AW$145,$B$45:$B$108,"="&amp;$B147),"")</f>
        <v/>
      </c>
      <c r="AX147" s="174" t="str">
        <f>IF('3f WHD'!BE$13&lt;&gt;"",SUMIFS($F$45:$F$108,$K$45:$K$108,"="&amp;AX$145,$B$45:$B$108,"="&amp;$B147)+SUMIFS($F$45:$F$108,$J$45:$J$108,"="&amp;AX$145,$B$45:$B$108,"="&amp;$B147),"")</f>
        <v/>
      </c>
      <c r="AY147" s="174" t="str">
        <f>IF('3f WHD'!BF$13&lt;&gt;"",SUMIFS($F$45:$F$108,$K$45:$K$108,"="&amp;AY$145,$B$45:$B$108,"="&amp;$B147)+SUMIFS($F$45:$F$108,$J$45:$J$108,"="&amp;AY$145,$B$45:$B$108,"="&amp;$B147),"")</f>
        <v/>
      </c>
    </row>
    <row r="148" spans="2:51">
      <c r="B148" s="153">
        <v>8</v>
      </c>
      <c r="C148" s="153"/>
      <c r="D148" s="174">
        <f>IF('3f WHD'!K$13&lt;&gt;"",SUMIFS($F$45:$F$108,$K$45:$K$108,"="&amp;D$145,$B$45:$B$108,"="&amp;$B148)+SUMIFS($F$45:$F$108,$J$45:$J$108,"="&amp;D$145,$B$45:$B$108,"="&amp;$B148),"")</f>
        <v>0</v>
      </c>
      <c r="E148" s="174">
        <f>IF('3f WHD'!L$13&lt;&gt;"",SUMIFS($F$45:$F$108,$K$45:$K$108,"="&amp;E$145,$B$45:$B$108,"="&amp;$B148)+SUMIFS($F$45:$F$108,$J$45:$J$108,"="&amp;E$145,$B$45:$B$108,"="&amp;$B148),"")</f>
        <v>0</v>
      </c>
      <c r="F148" s="174">
        <f>IF('3f WHD'!M$13&lt;&gt;"",SUMIFS($F$45:$F$108,$K$45:$K$108,"="&amp;F$145,$B$45:$B$108,"="&amp;$B148)+SUMIFS($F$45:$F$108,$J$45:$J$108,"="&amp;F$145,$B$45:$B$108,"="&amp;$B148),"")</f>
        <v>0</v>
      </c>
      <c r="G148" s="174">
        <f>IF('3f WHD'!N$13&lt;&gt;"",SUMIFS($F$45:$F$108,$K$45:$K$108,"="&amp;G$145,$B$45:$B$108,"="&amp;$B148)+SUMIFS($F$45:$F$108,$J$45:$J$108,"="&amp;G$145,$B$45:$B$108,"="&amp;$B148),"")</f>
        <v>778742940</v>
      </c>
      <c r="H148" s="174">
        <f>IF('3f WHD'!O$13&lt;&gt;"",SUMIFS($F$45:$F$108,$K$45:$K$108,"="&amp;H$145,$B$45:$B$108,"="&amp;$B148)+SUMIFS($F$45:$F$108,$J$45:$J$108,"="&amp;H$145,$B$45:$B$108,"="&amp;$B148),"")</f>
        <v>1386841731</v>
      </c>
      <c r="I148" s="161"/>
      <c r="J148" s="174">
        <f>IF('3f WHD'!Q$13&lt;&gt;"",SUMIFS($F$45:$F$108,$K$45:$K$108,"="&amp;J$145,$B$45:$B$108,"="&amp;$B148)+SUMIFS($F$45:$F$108,$J$45:$J$108,"="&amp;J$145,$B$45:$B$108,"="&amp;$B148),"")</f>
        <v>1386841731</v>
      </c>
      <c r="K148" s="174">
        <f>IF('3f WHD'!R$13&lt;&gt;"",SUMIFS($F$45:$F$108,$K$45:$K$108,"="&amp;K$145,$B$45:$B$108,"="&amp;$B148)+SUMIFS($F$45:$F$108,$J$45:$J$108,"="&amp;K$145,$B$45:$B$108,"="&amp;$B148),"")</f>
        <v>608098791</v>
      </c>
      <c r="L148" s="174">
        <f>IF('3f WHD'!S$13&lt;&gt;"",SUMIFS($F$45:$F$108,$K$45:$K$108,"="&amp;L$145,$B$45:$B$108,"="&amp;$B148)+SUMIFS($F$45:$F$108,$J$45:$J$108,"="&amp;L$145,$B$45:$B$108,"="&amp;$B148),"")</f>
        <v>0</v>
      </c>
      <c r="M148" s="174">
        <f>IF('3f WHD'!T$13&lt;&gt;"",SUMIFS($F$45:$F$108,$K$45:$K$108,"="&amp;M$145,$B$45:$B$108,"="&amp;$B148)+SUMIFS($F$45:$F$108,$J$45:$J$108,"="&amp;M$145,$B$45:$B$108,"="&amp;$B148),"")</f>
        <v>0</v>
      </c>
      <c r="N148" s="174">
        <f>IF('3f WHD'!U$13&lt;&gt;"",SUMIFS($F$45:$F$108,$K$45:$K$108,"="&amp;N$145,$B$45:$B$108,"="&amp;$B148)+SUMIFS($F$45:$F$108,$J$45:$J$108,"="&amp;N$145,$B$45:$B$108,"="&amp;$B148),"")</f>
        <v>0</v>
      </c>
      <c r="O148" s="174">
        <f>IF('3f WHD'!V$13&lt;&gt;"",SUMIFS($F$45:$F$108,$K$45:$K$108,"="&amp;O$145,$B$45:$B$108,"="&amp;$B148)+SUMIFS($F$45:$F$108,$J$45:$J$108,"="&amp;O$145,$B$45:$B$108,"="&amp;$B148),"")</f>
        <v>0</v>
      </c>
      <c r="P148" s="174">
        <f>IF('3f WHD'!W$13&lt;&gt;"",SUMIFS($F$45:$F$108,$K$45:$K$108,"="&amp;P$145,$B$45:$B$108,"="&amp;$B148)+SUMIFS($F$45:$F$108,$J$45:$J$108,"="&amp;P$145,$B$45:$B$108,"="&amp;$B148),"")</f>
        <v>0</v>
      </c>
      <c r="Q148" s="174">
        <f>IF('3f WHD'!X$13&lt;&gt;"",SUMIFS($F$45:$F$108,$K$45:$K$108,"="&amp;Q$145,$B$45:$B$108,"="&amp;$B148)+SUMIFS($F$45:$F$108,$J$45:$J$108,"="&amp;Q$145,$B$45:$B$108,"="&amp;$B148),"")</f>
        <v>0</v>
      </c>
      <c r="R148" s="161"/>
      <c r="S148" s="174">
        <f>IF('3f WHD'!AA$13&lt;&gt;"",SUMIFS($F$45:$F$108,$K$45:$K$108,"="&amp;T$145,$B$45:$B$108,"="&amp;$B148)+SUMIFS($F$45:$F$108,$J$45:$J$108,"="&amp;T$145,$B$45:$B$108,"="&amp;$B148),"")</f>
        <v>0</v>
      </c>
      <c r="T148" s="174">
        <f>IF('3f WHD'!AA$13&lt;&gt;"",SUMIFS($F$45:$F$108,$K$45:$K$108,"="&amp;T$145,$B$45:$B$108,"="&amp;$B148)+SUMIFS($F$45:$F$108,$J$45:$J$108,"="&amp;T$145,$B$45:$B$108,"="&amp;$B148),"")</f>
        <v>0</v>
      </c>
      <c r="U148" s="174">
        <f>IF('3f WHD'!AC$13&lt;&gt;"",SUMIFS($F$45:$F$108,$K$45:$K$108,"="&amp;V$145,$B$45:$B$108,"="&amp;$B148)+SUMIFS($F$45:$F$108,$J$45:$J$108,"="&amp;V$145,$B$45:$B$108,"="&amp;$B148),"")</f>
        <v>0</v>
      </c>
      <c r="V148" s="174">
        <f>IF('3f WHD'!AC$13&lt;&gt;"",SUMIFS($F$45:$F$108,$K$45:$K$108,"="&amp;V$145,$B$45:$B$108,"="&amp;$B148)+SUMIFS($F$45:$F$108,$J$45:$J$108,"="&amp;V$145,$B$45:$B$108,"="&amp;$B148),"")</f>
        <v>0</v>
      </c>
      <c r="W148" s="174">
        <f>IF('3f WHD'!AD$13&lt;&gt;"",SUMIFS($F$45:$F$108,$K$45:$K$108,"="&amp;W$145,$B$45:$B$108,"="&amp;$B148)+SUMIFS($F$45:$F$108,$J$45:$J$108,"="&amp;W$145,$B$45:$B$108,"="&amp;$B148),"")</f>
        <v>0</v>
      </c>
      <c r="X148" s="174">
        <f>IF('3f WHD'!AE$13&lt;&gt;"",SUMIFS($F$45:$F$108,$K$45:$K$108,"="&amp;X$145,$B$45:$B$108,"="&amp;$B148)+SUMIFS($F$45:$F$108,$J$45:$J$108,"="&amp;X$145,$B$45:$B$108,"="&amp;$B148),"")</f>
        <v>0</v>
      </c>
      <c r="Y148" s="174">
        <f>IF('3f WHD'!AF$13&lt;&gt;"",SUMIFS($F$45:$F$108,$K$45:$K$108,"="&amp;Y$145,$B$45:$B$108,"="&amp;$B148)+SUMIFS($F$45:$F$108,$J$45:$J$108,"="&amp;Y$145,$B$45:$B$108,"="&amp;$B148),"")</f>
        <v>0</v>
      </c>
      <c r="Z148" s="174">
        <f>IF('3f WHD'!AG$13&lt;&gt;"",SUMIFS($F$45:$F$108,$K$45:$K$108,"="&amp;Z$145,$B$45:$B$108,"="&amp;$B148)+SUMIFS($F$45:$F$108,$J$45:$J$108,"="&amp;Z$145,$B$45:$B$108,"="&amp;$B148),"")</f>
        <v>0</v>
      </c>
      <c r="AA148" s="174">
        <f>IF('3f WHD'!AH$13&lt;&gt;"",SUMIFS($F$45:$F$108,$K$45:$K$108,"="&amp;AA$145,$B$45:$B$108,"="&amp;$B148)+SUMIFS($F$45:$F$108,$J$45:$J$108,"="&amp;AA$145,$B$45:$B$108,"="&amp;$B148),"")</f>
        <v>0</v>
      </c>
      <c r="AB148" s="174">
        <f>IF('3f WHD'!AI$13&lt;&gt;"",SUMIFS($F$45:$F$108,$K$45:$K$108,"="&amp;AB$145,$B$45:$B$108,"="&amp;$B148)+SUMIFS($F$45:$F$108,$J$45:$J$108,"="&amp;AB$145,$B$45:$B$108,"="&amp;$B148),"")</f>
        <v>0</v>
      </c>
      <c r="AC148" s="174">
        <f>IF('3f WHD'!AJ$13&lt;&gt;"",SUMIFS($F$45:$F$108,$K$45:$K$108,"="&amp;AC$145,$B$45:$B$108,"="&amp;$B148)+SUMIFS($F$45:$F$108,$J$45:$J$108,"="&amp;AC$145,$B$45:$B$108,"="&amp;$B148),"")</f>
        <v>0</v>
      </c>
      <c r="AD148" s="174">
        <f>IF('3f WHD'!AK$13&lt;&gt;"",SUMIFS($F$45:$F$108,$K$45:$K$108,"="&amp;AD$145,$B$45:$B$108,"="&amp;$B148)+SUMIFS($F$45:$F$108,$J$45:$J$108,"="&amp;AD$145,$B$45:$B$108,"="&amp;$B148),"")</f>
        <v>0</v>
      </c>
      <c r="AE148" s="174">
        <f>IF('3f WHD'!AL$13&lt;&gt;"",SUMIFS($F$45:$F$108,$K$45:$K$108,"="&amp;AE$145,$B$45:$B$108,"="&amp;$B148)+SUMIFS($F$45:$F$108,$J$45:$J$108,"="&amp;AE$145,$B$45:$B$108,"="&amp;$B148),"")</f>
        <v>0</v>
      </c>
      <c r="AF148" s="174">
        <f>IF('3f WHD'!AM$13&lt;&gt;"",SUMIFS($F$45:$F$108,$K$45:$K$108,"="&amp;AF$145,$B$45:$B$108,"="&amp;$B148)+SUMIFS($F$45:$F$108,$J$45:$J$108,"="&amp;AF$145,$B$45:$B$108,"="&amp;$B148),"")</f>
        <v>0</v>
      </c>
      <c r="AG148" s="174">
        <f>IF('3f WHD'!AN$13&lt;&gt;"",SUMIFS($F$45:$F$108,$K$45:$K$108,"="&amp;AG$145,$B$45:$B$108,"="&amp;$B148)+SUMIFS($F$45:$F$108,$J$45:$J$108,"="&amp;AG$145,$B$45:$B$108,"="&amp;$B148),"")</f>
        <v>0</v>
      </c>
      <c r="AH148" s="174">
        <f>IF('3f WHD'!AO$13&lt;&gt;"",SUMIFS($F$45:$F$108,$K$45:$K$108,"="&amp;AH$145,$B$45:$B$108,"="&amp;$B148)+SUMIFS($F$45:$F$108,$J$45:$J$108,"="&amp;AH$145,$B$45:$B$108,"="&amp;$B148),"")</f>
        <v>0</v>
      </c>
      <c r="AI148" s="174" t="str">
        <f>IF('3f WHD'!AP$13&lt;&gt;"",SUMIFS($F$45:$F$108,$K$45:$K$108,"="&amp;AI$145,$B$45:$B$108,"="&amp;$B148)+SUMIFS($F$45:$F$108,$J$45:$J$108,"="&amp;AI$145,$B$45:$B$108,"="&amp;$B148),"")</f>
        <v/>
      </c>
      <c r="AJ148" s="174" t="str">
        <f>IF('3f WHD'!AQ$13&lt;&gt;"",SUMIFS($F$45:$F$108,$K$45:$K$108,"="&amp;AJ$145,$B$45:$B$108,"="&amp;$B148)+SUMIFS($F$45:$F$108,$J$45:$J$108,"="&amp;AJ$145,$B$45:$B$108,"="&amp;$B148),"")</f>
        <v/>
      </c>
      <c r="AK148" s="174" t="str">
        <f>IF('3f WHD'!AR$13&lt;&gt;"",SUMIFS($F$45:$F$108,$K$45:$K$108,"="&amp;AK$145,$B$45:$B$108,"="&amp;$B148)+SUMIFS($F$45:$F$108,$J$45:$J$108,"="&amp;AK$145,$B$45:$B$108,"="&amp;$B148),"")</f>
        <v/>
      </c>
      <c r="AL148" s="174" t="str">
        <f>IF('3f WHD'!AS$13&lt;&gt;"",SUMIFS($F$45:$F$108,$K$45:$K$108,"="&amp;AL$145,$B$45:$B$108,"="&amp;$B148)+SUMIFS($F$45:$F$108,$J$45:$J$108,"="&amp;AL$145,$B$45:$B$108,"="&amp;$B148),"")</f>
        <v/>
      </c>
      <c r="AM148" s="174" t="str">
        <f>IF('3f WHD'!AT$13&lt;&gt;"",SUMIFS($F$45:$F$108,$K$45:$K$108,"="&amp;AM$145,$B$45:$B$108,"="&amp;$B148)+SUMIFS($F$45:$F$108,$J$45:$J$108,"="&amp;AM$145,$B$45:$B$108,"="&amp;$B148),"")</f>
        <v/>
      </c>
      <c r="AN148" s="174" t="str">
        <f>IF('3f WHD'!AU$13&lt;&gt;"",SUMIFS($F$45:$F$108,$K$45:$K$108,"="&amp;AN$145,$B$45:$B$108,"="&amp;$B148)+SUMIFS($F$45:$F$108,$J$45:$J$108,"="&amp;AN$145,$B$45:$B$108,"="&amp;$B148),"")</f>
        <v/>
      </c>
      <c r="AO148" s="174" t="str">
        <f>IF('3f WHD'!AV$13&lt;&gt;"",SUMIFS($F$45:$F$108,$K$45:$K$108,"="&amp;AO$145,$B$45:$B$108,"="&amp;$B148)+SUMIFS($F$45:$F$108,$J$45:$J$108,"="&amp;AO$145,$B$45:$B$108,"="&amp;$B148),"")</f>
        <v/>
      </c>
      <c r="AP148" s="174" t="str">
        <f>IF('3f WHD'!AW$13&lt;&gt;"",SUMIFS($F$45:$F$108,$K$45:$K$108,"="&amp;AP$145,$B$45:$B$108,"="&amp;$B148)+SUMIFS($F$45:$F$108,$J$45:$J$108,"="&amp;AP$145,$B$45:$B$108,"="&amp;$B148),"")</f>
        <v/>
      </c>
      <c r="AQ148" s="174" t="str">
        <f>IF('3f WHD'!AX$13&lt;&gt;"",SUMIFS($F$45:$F$108,$K$45:$K$108,"="&amp;AQ$145,$B$45:$B$108,"="&amp;$B148)+SUMIFS($F$45:$F$108,$J$45:$J$108,"="&amp;AQ$145,$B$45:$B$108,"="&amp;$B148),"")</f>
        <v/>
      </c>
      <c r="AR148" s="174" t="str">
        <f>IF('3f WHD'!AY$13&lt;&gt;"",SUMIFS($F$45:$F$108,$K$45:$K$108,"="&amp;AR$145,$B$45:$B$108,"="&amp;$B148)+SUMIFS($F$45:$F$108,$J$45:$J$108,"="&amp;AR$145,$B$45:$B$108,"="&amp;$B148),"")</f>
        <v/>
      </c>
      <c r="AS148" s="174" t="str">
        <f>IF('3f WHD'!AZ$13&lt;&gt;"",SUMIFS($F$45:$F$108,$K$45:$K$108,"="&amp;AS$145,$B$45:$B$108,"="&amp;$B148)+SUMIFS($F$45:$F$108,$J$45:$J$108,"="&amp;AS$145,$B$45:$B$108,"="&amp;$B148),"")</f>
        <v/>
      </c>
      <c r="AT148" s="174" t="str">
        <f>IF('3f WHD'!BA$13&lt;&gt;"",SUMIFS($F$45:$F$108,$K$45:$K$108,"="&amp;AT$145,$B$45:$B$108,"="&amp;$B148)+SUMIFS($F$45:$F$108,$J$45:$J$108,"="&amp;AT$145,$B$45:$B$108,"="&amp;$B148),"")</f>
        <v/>
      </c>
      <c r="AU148" s="174" t="str">
        <f>IF('3f WHD'!BB$13&lt;&gt;"",SUMIFS($F$45:$F$108,$K$45:$K$108,"="&amp;AU$145,$B$45:$B$108,"="&amp;$B148)+SUMIFS($F$45:$F$108,$J$45:$J$108,"="&amp;AU$145,$B$45:$B$108,"="&amp;$B148),"")</f>
        <v/>
      </c>
      <c r="AV148" s="174" t="str">
        <f>IF('3f WHD'!BC$13&lt;&gt;"",SUMIFS($F$45:$F$108,$K$45:$K$108,"="&amp;AV$145,$B$45:$B$108,"="&amp;$B148)+SUMIFS($F$45:$F$108,$J$45:$J$108,"="&amp;AV$145,$B$45:$B$108,"="&amp;$B148),"")</f>
        <v/>
      </c>
      <c r="AW148" s="174" t="str">
        <f>IF('3f WHD'!BD$13&lt;&gt;"",SUMIFS($F$45:$F$108,$K$45:$K$108,"="&amp;AW$145,$B$45:$B$108,"="&amp;$B148)+SUMIFS($F$45:$F$108,$J$45:$J$108,"="&amp;AW$145,$B$45:$B$108,"="&amp;$B148),"")</f>
        <v/>
      </c>
      <c r="AX148" s="174" t="str">
        <f>IF('3f WHD'!BE$13&lt;&gt;"",SUMIFS($F$45:$F$108,$K$45:$K$108,"="&amp;AX$145,$B$45:$B$108,"="&amp;$B148)+SUMIFS($F$45:$F$108,$J$45:$J$108,"="&amp;AX$145,$B$45:$B$108,"="&amp;$B148),"")</f>
        <v/>
      </c>
      <c r="AY148" s="174" t="str">
        <f>IF('3f WHD'!BF$13&lt;&gt;"",SUMIFS($F$45:$F$108,$K$45:$K$108,"="&amp;AY$145,$B$45:$B$108,"="&amp;$B148)+SUMIFS($F$45:$F$108,$J$45:$J$108,"="&amp;AY$145,$B$45:$B$108,"="&amp;$B148),"")</f>
        <v/>
      </c>
    </row>
    <row r="149" spans="2:51">
      <c r="B149" s="153">
        <v>9</v>
      </c>
      <c r="C149" s="153"/>
      <c r="D149" s="174">
        <f>IF('3f WHD'!K$13&lt;&gt;"",SUMIFS($F$45:$F$108,$K$45:$K$108,"="&amp;D$145,$B$45:$B$108,"="&amp;$B149)+SUMIFS($F$45:$F$108,$J$45:$J$108,"="&amp;D$145,$B$45:$B$108,"="&amp;$B149),"")</f>
        <v>0</v>
      </c>
      <c r="E149" s="174">
        <f>IF('3f WHD'!L$13&lt;&gt;"",SUMIFS($F$45:$F$108,$K$45:$K$108,"="&amp;E$145,$B$45:$B$108,"="&amp;$B149)+SUMIFS($F$45:$F$108,$J$45:$J$108,"="&amp;E$145,$B$45:$B$108,"="&amp;$B149),"")</f>
        <v>0</v>
      </c>
      <c r="F149" s="174">
        <f>IF('3f WHD'!M$13&lt;&gt;"",SUMIFS($F$45:$F$108,$K$45:$K$108,"="&amp;F$145,$B$45:$B$108,"="&amp;$B149)+SUMIFS($F$45:$F$108,$J$45:$J$108,"="&amp;F$145,$B$45:$B$108,"="&amp;$B149),"")</f>
        <v>0</v>
      </c>
      <c r="G149" s="174">
        <f>IF('3f WHD'!N$13&lt;&gt;"",SUMIFS($F$45:$F$108,$K$45:$K$108,"="&amp;G$145,$B$45:$B$108,"="&amp;$B149)+SUMIFS($F$45:$F$108,$J$45:$J$108,"="&amp;G$145,$B$45:$B$108,"="&amp;$B149),"")</f>
        <v>0</v>
      </c>
      <c r="H149" s="174">
        <f>IF('3f WHD'!O$13&lt;&gt;"",SUMIFS($F$45:$F$108,$K$45:$K$108,"="&amp;H$145,$B$45:$B$108,"="&amp;$B149)+SUMIFS($F$45:$F$108,$J$45:$J$108,"="&amp;H$145,$B$45:$B$108,"="&amp;$B149),"")</f>
        <v>0</v>
      </c>
      <c r="I149" s="161"/>
      <c r="J149" s="174">
        <f>IF('3f WHD'!Q$13&lt;&gt;"",SUMIFS($F$45:$F$108,$K$45:$K$108,"="&amp;J$145,$B$45:$B$108,"="&amp;$B149)+SUMIFS($F$45:$F$108,$J$45:$J$108,"="&amp;J$145,$B$45:$B$108,"="&amp;$B149),"")</f>
        <v>0</v>
      </c>
      <c r="K149" s="174">
        <f>IF('3f WHD'!R$13&lt;&gt;"",SUMIFS($F$45:$F$108,$K$45:$K$108,"="&amp;K$145,$B$45:$B$108,"="&amp;$B149)+SUMIFS($F$45:$F$108,$J$45:$J$108,"="&amp;K$145,$B$45:$B$108,"="&amp;$B149),"")</f>
        <v>826460032</v>
      </c>
      <c r="L149" s="174">
        <f>IF('3f WHD'!S$13&lt;&gt;"",SUMIFS($F$45:$F$108,$K$45:$K$108,"="&amp;L$145,$B$45:$B$108,"="&amp;$B149)+SUMIFS($F$45:$F$108,$J$45:$J$108,"="&amp;L$145,$B$45:$B$108,"="&amp;$B149),"")</f>
        <v>1464284985</v>
      </c>
      <c r="M149" s="174">
        <f>IF('3f WHD'!T$13&lt;&gt;"",SUMIFS($F$45:$F$108,$K$45:$K$108,"="&amp;M$145,$B$45:$B$108,"="&amp;$B149)+SUMIFS($F$45:$F$108,$J$45:$J$108,"="&amp;M$145,$B$45:$B$108,"="&amp;$B149),"")</f>
        <v>637824953</v>
      </c>
      <c r="N149" s="174">
        <f>IF('3f WHD'!U$13&lt;&gt;"",SUMIFS($F$45:$F$108,$K$45:$K$108,"="&amp;N$145,$B$45:$B$108,"="&amp;$B149)+SUMIFS($F$45:$F$108,$J$45:$J$108,"="&amp;N$145,$B$45:$B$108,"="&amp;$B149),"")</f>
        <v>0</v>
      </c>
      <c r="O149" s="174">
        <f>IF('3f WHD'!V$13&lt;&gt;"",SUMIFS($F$45:$F$108,$K$45:$K$108,"="&amp;O$145,$B$45:$B$108,"="&amp;$B149)+SUMIFS($F$45:$F$108,$J$45:$J$108,"="&amp;O$145,$B$45:$B$108,"="&amp;$B149),"")</f>
        <v>0</v>
      </c>
      <c r="P149" s="174">
        <f>IF('3f WHD'!W$13&lt;&gt;"",SUMIFS($F$45:$F$108,$K$45:$K$108,"="&amp;P$145,$B$45:$B$108,"="&amp;$B149)+SUMIFS($F$45:$F$108,$J$45:$J$108,"="&amp;P$145,$B$45:$B$108,"="&amp;$B149),"")</f>
        <v>0</v>
      </c>
      <c r="Q149" s="174">
        <f>IF('3f WHD'!X$13&lt;&gt;"",SUMIFS($F$45:$F$108,$K$45:$K$108,"="&amp;Q$145,$B$45:$B$108,"="&amp;$B149)+SUMIFS($F$45:$F$108,$J$45:$J$108,"="&amp;Q$145,$B$45:$B$108,"="&amp;$B149),"")</f>
        <v>0</v>
      </c>
      <c r="R149" s="161"/>
      <c r="S149" s="174">
        <f>IF('3f WHD'!AA$13&lt;&gt;"",SUMIFS($F$45:$F$108,$K$45:$K$108,"="&amp;T$145,$B$45:$B$108,"="&amp;$B149)+SUMIFS($F$45:$F$108,$J$45:$J$108,"="&amp;T$145,$B$45:$B$108,"="&amp;$B149),"")</f>
        <v>0</v>
      </c>
      <c r="T149" s="174">
        <f>IF('3f WHD'!AA$13&lt;&gt;"",SUMIFS($F$45:$F$108,$K$45:$K$108,"="&amp;T$145,$B$45:$B$108,"="&amp;$B149)+SUMIFS($F$45:$F$108,$J$45:$J$108,"="&amp;T$145,$B$45:$B$108,"="&amp;$B149),"")</f>
        <v>0</v>
      </c>
      <c r="U149" s="174">
        <f>IF('3f WHD'!AC$13&lt;&gt;"",SUMIFS($F$45:$F$108,$K$45:$K$108,"="&amp;V$145,$B$45:$B$108,"="&amp;$B149)+SUMIFS($F$45:$F$108,$J$45:$J$108,"="&amp;V$145,$B$45:$B$108,"="&amp;$B149),"")</f>
        <v>0</v>
      </c>
      <c r="V149" s="174">
        <f>IF('3f WHD'!AC$13&lt;&gt;"",SUMIFS($F$45:$F$108,$K$45:$K$108,"="&amp;V$145,$B$45:$B$108,"="&amp;$B149)+SUMIFS($F$45:$F$108,$J$45:$J$108,"="&amp;V$145,$B$45:$B$108,"="&amp;$B149),"")</f>
        <v>0</v>
      </c>
      <c r="W149" s="174">
        <f>IF('3f WHD'!AD$13&lt;&gt;"",SUMIFS($F$45:$F$108,$K$45:$K$108,"="&amp;W$145,$B$45:$B$108,"="&amp;$B149)+SUMIFS($F$45:$F$108,$J$45:$J$108,"="&amp;W$145,$B$45:$B$108,"="&amp;$B149),"")</f>
        <v>0</v>
      </c>
      <c r="X149" s="174">
        <f>IF('3f WHD'!AE$13&lt;&gt;"",SUMIFS($F$45:$F$108,$K$45:$K$108,"="&amp;X$145,$B$45:$B$108,"="&amp;$B149)+SUMIFS($F$45:$F$108,$J$45:$J$108,"="&amp;X$145,$B$45:$B$108,"="&amp;$B149),"")</f>
        <v>0</v>
      </c>
      <c r="Y149" s="174">
        <f>IF('3f WHD'!AF$13&lt;&gt;"",SUMIFS($F$45:$F$108,$K$45:$K$108,"="&amp;Y$145,$B$45:$B$108,"="&amp;$B149)+SUMIFS($F$45:$F$108,$J$45:$J$108,"="&amp;Y$145,$B$45:$B$108,"="&amp;$B149),"")</f>
        <v>0</v>
      </c>
      <c r="Z149" s="174">
        <f>IF('3f WHD'!AG$13&lt;&gt;"",SUMIFS($F$45:$F$108,$K$45:$K$108,"="&amp;Z$145,$B$45:$B$108,"="&amp;$B149)+SUMIFS($F$45:$F$108,$J$45:$J$108,"="&amp;Z$145,$B$45:$B$108,"="&amp;$B149),"")</f>
        <v>0</v>
      </c>
      <c r="AA149" s="174">
        <f>IF('3f WHD'!AH$13&lt;&gt;"",SUMIFS($F$45:$F$108,$K$45:$K$108,"="&amp;AA$145,$B$45:$B$108,"="&amp;$B149)+SUMIFS($F$45:$F$108,$J$45:$J$108,"="&amp;AA$145,$B$45:$B$108,"="&amp;$B149),"")</f>
        <v>0</v>
      </c>
      <c r="AB149" s="174">
        <f>IF('3f WHD'!AI$13&lt;&gt;"",SUMIFS($F$45:$F$108,$K$45:$K$108,"="&amp;AB$145,$B$45:$B$108,"="&amp;$B149)+SUMIFS($F$45:$F$108,$J$45:$J$108,"="&amp;AB$145,$B$45:$B$108,"="&amp;$B149),"")</f>
        <v>0</v>
      </c>
      <c r="AC149" s="174">
        <f>IF('3f WHD'!AJ$13&lt;&gt;"",SUMIFS($F$45:$F$108,$K$45:$K$108,"="&amp;AC$145,$B$45:$B$108,"="&amp;$B149)+SUMIFS($F$45:$F$108,$J$45:$J$108,"="&amp;AC$145,$B$45:$B$108,"="&amp;$B149),"")</f>
        <v>0</v>
      </c>
      <c r="AD149" s="174">
        <f>IF('3f WHD'!AK$13&lt;&gt;"",SUMIFS($F$45:$F$108,$K$45:$K$108,"="&amp;AD$145,$B$45:$B$108,"="&amp;$B149)+SUMIFS($F$45:$F$108,$J$45:$J$108,"="&amp;AD$145,$B$45:$B$108,"="&amp;$B149),"")</f>
        <v>0</v>
      </c>
      <c r="AE149" s="174">
        <f>IF('3f WHD'!AL$13&lt;&gt;"",SUMIFS($F$45:$F$108,$K$45:$K$108,"="&amp;AE$145,$B$45:$B$108,"="&amp;$B149)+SUMIFS($F$45:$F$108,$J$45:$J$108,"="&amp;AE$145,$B$45:$B$108,"="&amp;$B149),"")</f>
        <v>0</v>
      </c>
      <c r="AF149" s="174">
        <f>IF('3f WHD'!AM$13&lt;&gt;"",SUMIFS($F$45:$F$108,$K$45:$K$108,"="&amp;AF$145,$B$45:$B$108,"="&amp;$B149)+SUMIFS($F$45:$F$108,$J$45:$J$108,"="&amp;AF$145,$B$45:$B$108,"="&amp;$B149),"")</f>
        <v>0</v>
      </c>
      <c r="AG149" s="174">
        <f>IF('3f WHD'!AN$13&lt;&gt;"",SUMIFS($F$45:$F$108,$K$45:$K$108,"="&amp;AG$145,$B$45:$B$108,"="&amp;$B149)+SUMIFS($F$45:$F$108,$J$45:$J$108,"="&amp;AG$145,$B$45:$B$108,"="&amp;$B149),"")</f>
        <v>0</v>
      </c>
      <c r="AH149" s="174">
        <f>IF('3f WHD'!AO$13&lt;&gt;"",SUMIFS($F$45:$F$108,$K$45:$K$108,"="&amp;AH$145,$B$45:$B$108,"="&amp;$B149)+SUMIFS($F$45:$F$108,$J$45:$J$108,"="&amp;AH$145,$B$45:$B$108,"="&amp;$B149),"")</f>
        <v>0</v>
      </c>
      <c r="AI149" s="174" t="str">
        <f>IF('3f WHD'!AP$13&lt;&gt;"",SUMIFS($F$45:$F$108,$K$45:$K$108,"="&amp;AI$145,$B$45:$B$108,"="&amp;$B149)+SUMIFS($F$45:$F$108,$J$45:$J$108,"="&amp;AI$145,$B$45:$B$108,"="&amp;$B149),"")</f>
        <v/>
      </c>
      <c r="AJ149" s="174" t="str">
        <f>IF('3f WHD'!AQ$13&lt;&gt;"",SUMIFS($F$45:$F$108,$K$45:$K$108,"="&amp;AJ$145,$B$45:$B$108,"="&amp;$B149)+SUMIFS($F$45:$F$108,$J$45:$J$108,"="&amp;AJ$145,$B$45:$B$108,"="&amp;$B149),"")</f>
        <v/>
      </c>
      <c r="AK149" s="174" t="str">
        <f>IF('3f WHD'!AR$13&lt;&gt;"",SUMIFS($F$45:$F$108,$K$45:$K$108,"="&amp;AK$145,$B$45:$B$108,"="&amp;$B149)+SUMIFS($F$45:$F$108,$J$45:$J$108,"="&amp;AK$145,$B$45:$B$108,"="&amp;$B149),"")</f>
        <v/>
      </c>
      <c r="AL149" s="174" t="str">
        <f>IF('3f WHD'!AS$13&lt;&gt;"",SUMIFS($F$45:$F$108,$K$45:$K$108,"="&amp;AL$145,$B$45:$B$108,"="&amp;$B149)+SUMIFS($F$45:$F$108,$J$45:$J$108,"="&amp;AL$145,$B$45:$B$108,"="&amp;$B149),"")</f>
        <v/>
      </c>
      <c r="AM149" s="174" t="str">
        <f>IF('3f WHD'!AT$13&lt;&gt;"",SUMIFS($F$45:$F$108,$K$45:$K$108,"="&amp;AM$145,$B$45:$B$108,"="&amp;$B149)+SUMIFS($F$45:$F$108,$J$45:$J$108,"="&amp;AM$145,$B$45:$B$108,"="&amp;$B149),"")</f>
        <v/>
      </c>
      <c r="AN149" s="174" t="str">
        <f>IF('3f WHD'!AU$13&lt;&gt;"",SUMIFS($F$45:$F$108,$K$45:$K$108,"="&amp;AN$145,$B$45:$B$108,"="&amp;$B149)+SUMIFS($F$45:$F$108,$J$45:$J$108,"="&amp;AN$145,$B$45:$B$108,"="&amp;$B149),"")</f>
        <v/>
      </c>
      <c r="AO149" s="174" t="str">
        <f>IF('3f WHD'!AV$13&lt;&gt;"",SUMIFS($F$45:$F$108,$K$45:$K$108,"="&amp;AO$145,$B$45:$B$108,"="&amp;$B149)+SUMIFS($F$45:$F$108,$J$45:$J$108,"="&amp;AO$145,$B$45:$B$108,"="&amp;$B149),"")</f>
        <v/>
      </c>
      <c r="AP149" s="174" t="str">
        <f>IF('3f WHD'!AW$13&lt;&gt;"",SUMIFS($F$45:$F$108,$K$45:$K$108,"="&amp;AP$145,$B$45:$B$108,"="&amp;$B149)+SUMIFS($F$45:$F$108,$J$45:$J$108,"="&amp;AP$145,$B$45:$B$108,"="&amp;$B149),"")</f>
        <v/>
      </c>
      <c r="AQ149" s="174" t="str">
        <f>IF('3f WHD'!AX$13&lt;&gt;"",SUMIFS($F$45:$F$108,$K$45:$K$108,"="&amp;AQ$145,$B$45:$B$108,"="&amp;$B149)+SUMIFS($F$45:$F$108,$J$45:$J$108,"="&amp;AQ$145,$B$45:$B$108,"="&amp;$B149),"")</f>
        <v/>
      </c>
      <c r="AR149" s="174" t="str">
        <f>IF('3f WHD'!AY$13&lt;&gt;"",SUMIFS($F$45:$F$108,$K$45:$K$108,"="&amp;AR$145,$B$45:$B$108,"="&amp;$B149)+SUMIFS($F$45:$F$108,$J$45:$J$108,"="&amp;AR$145,$B$45:$B$108,"="&amp;$B149),"")</f>
        <v/>
      </c>
      <c r="AS149" s="174" t="str">
        <f>IF('3f WHD'!AZ$13&lt;&gt;"",SUMIFS($F$45:$F$108,$K$45:$K$108,"="&amp;AS$145,$B$45:$B$108,"="&amp;$B149)+SUMIFS($F$45:$F$108,$J$45:$J$108,"="&amp;AS$145,$B$45:$B$108,"="&amp;$B149),"")</f>
        <v/>
      </c>
      <c r="AT149" s="174" t="str">
        <f>IF('3f WHD'!BA$13&lt;&gt;"",SUMIFS($F$45:$F$108,$K$45:$K$108,"="&amp;AT$145,$B$45:$B$108,"="&amp;$B149)+SUMIFS($F$45:$F$108,$J$45:$J$108,"="&amp;AT$145,$B$45:$B$108,"="&amp;$B149),"")</f>
        <v/>
      </c>
      <c r="AU149" s="174" t="str">
        <f>IF('3f WHD'!BB$13&lt;&gt;"",SUMIFS($F$45:$F$108,$K$45:$K$108,"="&amp;AU$145,$B$45:$B$108,"="&amp;$B149)+SUMIFS($F$45:$F$108,$J$45:$J$108,"="&amp;AU$145,$B$45:$B$108,"="&amp;$B149),"")</f>
        <v/>
      </c>
      <c r="AV149" s="174" t="str">
        <f>IF('3f WHD'!BC$13&lt;&gt;"",SUMIFS($F$45:$F$108,$K$45:$K$108,"="&amp;AV$145,$B$45:$B$108,"="&amp;$B149)+SUMIFS($F$45:$F$108,$J$45:$J$108,"="&amp;AV$145,$B$45:$B$108,"="&amp;$B149),"")</f>
        <v/>
      </c>
      <c r="AW149" s="174" t="str">
        <f>IF('3f WHD'!BD$13&lt;&gt;"",SUMIFS($F$45:$F$108,$K$45:$K$108,"="&amp;AW$145,$B$45:$B$108,"="&amp;$B149)+SUMIFS($F$45:$F$108,$J$45:$J$108,"="&amp;AW$145,$B$45:$B$108,"="&amp;$B149),"")</f>
        <v/>
      </c>
      <c r="AX149" s="174" t="str">
        <f>IF('3f WHD'!BE$13&lt;&gt;"",SUMIFS($F$45:$F$108,$K$45:$K$108,"="&amp;AX$145,$B$45:$B$108,"="&amp;$B149)+SUMIFS($F$45:$F$108,$J$45:$J$108,"="&amp;AX$145,$B$45:$B$108,"="&amp;$B149),"")</f>
        <v/>
      </c>
      <c r="AY149" s="174" t="str">
        <f>IF('3f WHD'!BF$13&lt;&gt;"",SUMIFS($F$45:$F$108,$K$45:$K$108,"="&amp;AY$145,$B$45:$B$108,"="&amp;$B149)+SUMIFS($F$45:$F$108,$J$45:$J$108,"="&amp;AY$145,$B$45:$B$108,"="&amp;$B149),"")</f>
        <v/>
      </c>
    </row>
    <row r="150" spans="2:51">
      <c r="B150" s="153">
        <v>10</v>
      </c>
      <c r="C150" s="153"/>
      <c r="D150" s="174">
        <f>IF('3f WHD'!K$13&lt;&gt;"",SUMIFS($F$45:$F$108,$K$45:$K$108,"="&amp;D$145,$B$45:$B$108,"="&amp;$B150)+SUMIFS($F$45:$F$108,$J$45:$J$108,"="&amp;D$145,$B$45:$B$108,"="&amp;$B150),"")</f>
        <v>0</v>
      </c>
      <c r="E150" s="174">
        <f>IF('3f WHD'!L$13&lt;&gt;"",SUMIFS($F$45:$F$108,$K$45:$K$108,"="&amp;E$145,$B$45:$B$108,"="&amp;$B150)+SUMIFS($F$45:$F$108,$J$45:$J$108,"="&amp;E$145,$B$45:$B$108,"="&amp;$B150),"")</f>
        <v>0</v>
      </c>
      <c r="F150" s="174">
        <f>IF('3f WHD'!M$13&lt;&gt;"",SUMIFS($F$45:$F$108,$K$45:$K$108,"="&amp;F$145,$B$45:$B$108,"="&amp;$B150)+SUMIFS($F$45:$F$108,$J$45:$J$108,"="&amp;F$145,$B$45:$B$108,"="&amp;$B150),"")</f>
        <v>0</v>
      </c>
      <c r="G150" s="174">
        <f>IF('3f WHD'!N$13&lt;&gt;"",SUMIFS($F$45:$F$108,$K$45:$K$108,"="&amp;G$145,$B$45:$B$108,"="&amp;$B150)+SUMIFS($F$45:$F$108,$J$45:$J$108,"="&amp;G$145,$B$45:$B$108,"="&amp;$B150),"")</f>
        <v>0</v>
      </c>
      <c r="H150" s="174">
        <f>IF('3f WHD'!O$13&lt;&gt;"",SUMIFS($F$45:$F$108,$K$45:$K$108,"="&amp;H$145,$B$45:$B$108,"="&amp;$B150)+SUMIFS($F$45:$F$108,$J$45:$J$108,"="&amp;H$145,$B$45:$B$108,"="&amp;$B150),"")</f>
        <v>0</v>
      </c>
      <c r="I150" s="161"/>
      <c r="J150" s="174">
        <f>IF('3f WHD'!Q$13&lt;&gt;"",SUMIFS($F$45:$F$108,$K$45:$K$108,"="&amp;J$145,$B$45:$B$108,"="&amp;$B150)+SUMIFS($F$45:$F$108,$J$45:$J$108,"="&amp;J$145,$B$45:$B$108,"="&amp;$B150),"")</f>
        <v>0</v>
      </c>
      <c r="K150" s="174">
        <f>IF('3f WHD'!R$13&lt;&gt;"",SUMIFS($F$45:$F$108,$K$45:$K$108,"="&amp;K$145,$B$45:$B$108,"="&amp;$B150)+SUMIFS($F$45:$F$108,$J$45:$J$108,"="&amp;K$145,$B$45:$B$108,"="&amp;$B150),"")</f>
        <v>0</v>
      </c>
      <c r="L150" s="174">
        <f>IF('3f WHD'!S$13&lt;&gt;"",SUMIFS($F$45:$F$108,$K$45:$K$108,"="&amp;L$145,$B$45:$B$108,"="&amp;$B150)+SUMIFS($F$45:$F$108,$J$45:$J$108,"="&amp;L$145,$B$45:$B$108,"="&amp;$B150),"")</f>
        <v>0</v>
      </c>
      <c r="M150" s="174">
        <f>IF('3f WHD'!T$13&lt;&gt;"",SUMIFS($F$45:$F$108,$K$45:$K$108,"="&amp;M$145,$B$45:$B$108,"="&amp;$B150)+SUMIFS($F$45:$F$108,$J$45:$J$108,"="&amp;M$145,$B$45:$B$108,"="&amp;$B150),"")</f>
        <v>847434455</v>
      </c>
      <c r="N150" s="174">
        <f>IF('3f WHD'!U$13&lt;&gt;"",SUMIFS($F$45:$F$108,$K$45:$K$108,"="&amp;N$145,$B$45:$B$108,"="&amp;$B150)+SUMIFS($F$45:$F$108,$J$45:$J$108,"="&amp;N$145,$B$45:$B$108,"="&amp;$B150),"")</f>
        <v>1510939098</v>
      </c>
      <c r="O150" s="174">
        <f>IF('3f WHD'!V$13&lt;&gt;"",SUMIFS($F$45:$F$108,$K$45:$K$108,"="&amp;O$145,$B$45:$B$108,"="&amp;$B150)+SUMIFS($F$45:$F$108,$J$45:$J$108,"="&amp;O$145,$B$45:$B$108,"="&amp;$B150),"")</f>
        <v>663504643</v>
      </c>
      <c r="P150" s="174">
        <f>IF('3f WHD'!W$13&lt;&gt;"",SUMIFS($F$45:$F$108,$K$45:$K$108,"="&amp;P$145,$B$45:$B$108,"="&amp;$B150)+SUMIFS($F$45:$F$108,$J$45:$J$108,"="&amp;P$145,$B$45:$B$108,"="&amp;$B150),"")</f>
        <v>0</v>
      </c>
      <c r="Q150" s="174">
        <f>IF('3f WHD'!X$13&lt;&gt;"",SUMIFS($F$45:$F$108,$K$45:$K$108,"="&amp;Q$145,$B$45:$B$108,"="&amp;$B150)+SUMIFS($F$45:$F$108,$J$45:$J$108,"="&amp;Q$145,$B$45:$B$108,"="&amp;$B150),"")</f>
        <v>0</v>
      </c>
      <c r="R150" s="161"/>
      <c r="S150" s="174">
        <f>IF('3f WHD'!AA$13&lt;&gt;"",SUMIFS($F$45:$F$108,$K$45:$K$108,"="&amp;T$145,$B$45:$B$108,"="&amp;$B150)+SUMIFS($F$45:$F$108,$J$45:$J$108,"="&amp;T$145,$B$45:$B$108,"="&amp;$B150),"")</f>
        <v>0</v>
      </c>
      <c r="T150" s="174">
        <f>IF('3f WHD'!AA$13&lt;&gt;"",SUMIFS($F$45:$F$108,$K$45:$K$108,"="&amp;T$145,$B$45:$B$108,"="&amp;$B150)+SUMIFS($F$45:$F$108,$J$45:$J$108,"="&amp;T$145,$B$45:$B$108,"="&amp;$B150),"")</f>
        <v>0</v>
      </c>
      <c r="U150" s="174">
        <f>IF('3f WHD'!AC$13&lt;&gt;"",SUMIFS($F$45:$F$108,$K$45:$K$108,"="&amp;V$145,$B$45:$B$108,"="&amp;$B150)+SUMIFS($F$45:$F$108,$J$45:$J$108,"="&amp;V$145,$B$45:$B$108,"="&amp;$B150),"")</f>
        <v>0</v>
      </c>
      <c r="V150" s="174">
        <f>IF('3f WHD'!AC$13&lt;&gt;"",SUMIFS($F$45:$F$108,$K$45:$K$108,"="&amp;V$145,$B$45:$B$108,"="&amp;$B150)+SUMIFS($F$45:$F$108,$J$45:$J$108,"="&amp;V$145,$B$45:$B$108,"="&amp;$B150),"")</f>
        <v>0</v>
      </c>
      <c r="W150" s="174">
        <f>IF('3f WHD'!AD$13&lt;&gt;"",SUMIFS($F$45:$F$108,$K$45:$K$108,"="&amp;W$145,$B$45:$B$108,"="&amp;$B150)+SUMIFS($F$45:$F$108,$J$45:$J$108,"="&amp;W$145,$B$45:$B$108,"="&amp;$B150),"")</f>
        <v>0</v>
      </c>
      <c r="X150" s="174">
        <f>IF('3f WHD'!AE$13&lt;&gt;"",SUMIFS($F$45:$F$108,$K$45:$K$108,"="&amp;X$145,$B$45:$B$108,"="&amp;$B150)+SUMIFS($F$45:$F$108,$J$45:$J$108,"="&amp;X$145,$B$45:$B$108,"="&amp;$B150),"")</f>
        <v>0</v>
      </c>
      <c r="Y150" s="174">
        <f>IF('3f WHD'!AF$13&lt;&gt;"",SUMIFS($F$45:$F$108,$K$45:$K$108,"="&amp;Y$145,$B$45:$B$108,"="&amp;$B150)+SUMIFS($F$45:$F$108,$J$45:$J$108,"="&amp;Y$145,$B$45:$B$108,"="&amp;$B150),"")</f>
        <v>0</v>
      </c>
      <c r="Z150" s="174">
        <f>IF('3f WHD'!AG$13&lt;&gt;"",SUMIFS($F$45:$F$108,$K$45:$K$108,"="&amp;Z$145,$B$45:$B$108,"="&amp;$B150)+SUMIFS($F$45:$F$108,$J$45:$J$108,"="&amp;Z$145,$B$45:$B$108,"="&amp;$B150),"")</f>
        <v>0</v>
      </c>
      <c r="AA150" s="174">
        <f>IF('3f WHD'!AH$13&lt;&gt;"",SUMIFS($F$45:$F$108,$K$45:$K$108,"="&amp;AA$145,$B$45:$B$108,"="&amp;$B150)+SUMIFS($F$45:$F$108,$J$45:$J$108,"="&amp;AA$145,$B$45:$B$108,"="&amp;$B150),"")</f>
        <v>0</v>
      </c>
      <c r="AB150" s="174">
        <f>IF('3f WHD'!AI$13&lt;&gt;"",SUMIFS($F$45:$F$108,$K$45:$K$108,"="&amp;AB$145,$B$45:$B$108,"="&amp;$B150)+SUMIFS($F$45:$F$108,$J$45:$J$108,"="&amp;AB$145,$B$45:$B$108,"="&amp;$B150),"")</f>
        <v>0</v>
      </c>
      <c r="AC150" s="174">
        <f>IF('3f WHD'!AJ$13&lt;&gt;"",SUMIFS($F$45:$F$108,$K$45:$K$108,"="&amp;AC$145,$B$45:$B$108,"="&amp;$B150)+SUMIFS($F$45:$F$108,$J$45:$J$108,"="&amp;AC$145,$B$45:$B$108,"="&amp;$B150),"")</f>
        <v>0</v>
      </c>
      <c r="AD150" s="174">
        <f>IF('3f WHD'!AK$13&lt;&gt;"",SUMIFS($F$45:$F$108,$K$45:$K$108,"="&amp;AD$145,$B$45:$B$108,"="&amp;$B150)+SUMIFS($F$45:$F$108,$J$45:$J$108,"="&amp;AD$145,$B$45:$B$108,"="&amp;$B150),"")</f>
        <v>0</v>
      </c>
      <c r="AE150" s="174">
        <f>IF('3f WHD'!AL$13&lt;&gt;"",SUMIFS($F$45:$F$108,$K$45:$K$108,"="&amp;AE$145,$B$45:$B$108,"="&amp;$B150)+SUMIFS($F$45:$F$108,$J$45:$J$108,"="&amp;AE$145,$B$45:$B$108,"="&amp;$B150),"")</f>
        <v>0</v>
      </c>
      <c r="AF150" s="174">
        <f>IF('3f WHD'!AM$13&lt;&gt;"",SUMIFS($F$45:$F$108,$K$45:$K$108,"="&amp;AF$145,$B$45:$B$108,"="&amp;$B150)+SUMIFS($F$45:$F$108,$J$45:$J$108,"="&amp;AF$145,$B$45:$B$108,"="&amp;$B150),"")</f>
        <v>0</v>
      </c>
      <c r="AG150" s="174">
        <f>IF('3f WHD'!AN$13&lt;&gt;"",SUMIFS($F$45:$F$108,$K$45:$K$108,"="&amp;AG$145,$B$45:$B$108,"="&amp;$B150)+SUMIFS($F$45:$F$108,$J$45:$J$108,"="&amp;AG$145,$B$45:$B$108,"="&amp;$B150),"")</f>
        <v>0</v>
      </c>
      <c r="AH150" s="174">
        <f>IF('3f WHD'!AO$13&lt;&gt;"",SUMIFS($F$45:$F$108,$K$45:$K$108,"="&amp;AH$145,$B$45:$B$108,"="&amp;$B150)+SUMIFS($F$45:$F$108,$J$45:$J$108,"="&amp;AH$145,$B$45:$B$108,"="&amp;$B150),"")</f>
        <v>0</v>
      </c>
      <c r="AI150" s="174" t="str">
        <f>IF('3f WHD'!AP$13&lt;&gt;"",SUMIFS($F$45:$F$108,$K$45:$K$108,"="&amp;AI$145,$B$45:$B$108,"="&amp;$B150)+SUMIFS($F$45:$F$108,$J$45:$J$108,"="&amp;AI$145,$B$45:$B$108,"="&amp;$B150),"")</f>
        <v/>
      </c>
      <c r="AJ150" s="174" t="str">
        <f>IF('3f WHD'!AQ$13&lt;&gt;"",SUMIFS($F$45:$F$108,$K$45:$K$108,"="&amp;AJ$145,$B$45:$B$108,"="&amp;$B150)+SUMIFS($F$45:$F$108,$J$45:$J$108,"="&amp;AJ$145,$B$45:$B$108,"="&amp;$B150),"")</f>
        <v/>
      </c>
      <c r="AK150" s="174" t="str">
        <f>IF('3f WHD'!AR$13&lt;&gt;"",SUMIFS($F$45:$F$108,$K$45:$K$108,"="&amp;AK$145,$B$45:$B$108,"="&amp;$B150)+SUMIFS($F$45:$F$108,$J$45:$J$108,"="&amp;AK$145,$B$45:$B$108,"="&amp;$B150),"")</f>
        <v/>
      </c>
      <c r="AL150" s="174" t="str">
        <f>IF('3f WHD'!AS$13&lt;&gt;"",SUMIFS($F$45:$F$108,$K$45:$K$108,"="&amp;AL$145,$B$45:$B$108,"="&amp;$B150)+SUMIFS($F$45:$F$108,$J$45:$J$108,"="&amp;AL$145,$B$45:$B$108,"="&amp;$B150),"")</f>
        <v/>
      </c>
      <c r="AM150" s="174" t="str">
        <f>IF('3f WHD'!AT$13&lt;&gt;"",SUMIFS($F$45:$F$108,$K$45:$K$108,"="&amp;AM$145,$B$45:$B$108,"="&amp;$B150)+SUMIFS($F$45:$F$108,$J$45:$J$108,"="&amp;AM$145,$B$45:$B$108,"="&amp;$B150),"")</f>
        <v/>
      </c>
      <c r="AN150" s="174" t="str">
        <f>IF('3f WHD'!AU$13&lt;&gt;"",SUMIFS($F$45:$F$108,$K$45:$K$108,"="&amp;AN$145,$B$45:$B$108,"="&amp;$B150)+SUMIFS($F$45:$F$108,$J$45:$J$108,"="&amp;AN$145,$B$45:$B$108,"="&amp;$B150),"")</f>
        <v/>
      </c>
      <c r="AO150" s="174" t="str">
        <f>IF('3f WHD'!AV$13&lt;&gt;"",SUMIFS($F$45:$F$108,$K$45:$K$108,"="&amp;AO$145,$B$45:$B$108,"="&amp;$B150)+SUMIFS($F$45:$F$108,$J$45:$J$108,"="&amp;AO$145,$B$45:$B$108,"="&amp;$B150),"")</f>
        <v/>
      </c>
      <c r="AP150" s="174" t="str">
        <f>IF('3f WHD'!AW$13&lt;&gt;"",SUMIFS($F$45:$F$108,$K$45:$K$108,"="&amp;AP$145,$B$45:$B$108,"="&amp;$B150)+SUMIFS($F$45:$F$108,$J$45:$J$108,"="&amp;AP$145,$B$45:$B$108,"="&amp;$B150),"")</f>
        <v/>
      </c>
      <c r="AQ150" s="174" t="str">
        <f>IF('3f WHD'!AX$13&lt;&gt;"",SUMIFS($F$45:$F$108,$K$45:$K$108,"="&amp;AQ$145,$B$45:$B$108,"="&amp;$B150)+SUMIFS($F$45:$F$108,$J$45:$J$108,"="&amp;AQ$145,$B$45:$B$108,"="&amp;$B150),"")</f>
        <v/>
      </c>
      <c r="AR150" s="174" t="str">
        <f>IF('3f WHD'!AY$13&lt;&gt;"",SUMIFS($F$45:$F$108,$K$45:$K$108,"="&amp;AR$145,$B$45:$B$108,"="&amp;$B150)+SUMIFS($F$45:$F$108,$J$45:$J$108,"="&amp;AR$145,$B$45:$B$108,"="&amp;$B150),"")</f>
        <v/>
      </c>
      <c r="AS150" s="174" t="str">
        <f>IF('3f WHD'!AZ$13&lt;&gt;"",SUMIFS($F$45:$F$108,$K$45:$K$108,"="&amp;AS$145,$B$45:$B$108,"="&amp;$B150)+SUMIFS($F$45:$F$108,$J$45:$J$108,"="&amp;AS$145,$B$45:$B$108,"="&amp;$B150),"")</f>
        <v/>
      </c>
      <c r="AT150" s="174" t="str">
        <f>IF('3f WHD'!BA$13&lt;&gt;"",SUMIFS($F$45:$F$108,$K$45:$K$108,"="&amp;AT$145,$B$45:$B$108,"="&amp;$B150)+SUMIFS($F$45:$F$108,$J$45:$J$108,"="&amp;AT$145,$B$45:$B$108,"="&amp;$B150),"")</f>
        <v/>
      </c>
      <c r="AU150" s="174" t="str">
        <f>IF('3f WHD'!BB$13&lt;&gt;"",SUMIFS($F$45:$F$108,$K$45:$K$108,"="&amp;AU$145,$B$45:$B$108,"="&amp;$B150)+SUMIFS($F$45:$F$108,$J$45:$J$108,"="&amp;AU$145,$B$45:$B$108,"="&amp;$B150),"")</f>
        <v/>
      </c>
      <c r="AV150" s="174" t="str">
        <f>IF('3f WHD'!BC$13&lt;&gt;"",SUMIFS($F$45:$F$108,$K$45:$K$108,"="&amp;AV$145,$B$45:$B$108,"="&amp;$B150)+SUMIFS($F$45:$F$108,$J$45:$J$108,"="&amp;AV$145,$B$45:$B$108,"="&amp;$B150),"")</f>
        <v/>
      </c>
      <c r="AW150" s="174" t="str">
        <f>IF('3f WHD'!BD$13&lt;&gt;"",SUMIFS($F$45:$F$108,$K$45:$K$108,"="&amp;AW$145,$B$45:$B$108,"="&amp;$B150)+SUMIFS($F$45:$F$108,$J$45:$J$108,"="&amp;AW$145,$B$45:$B$108,"="&amp;$B150),"")</f>
        <v/>
      </c>
      <c r="AX150" s="174" t="str">
        <f>IF('3f WHD'!BE$13&lt;&gt;"",SUMIFS($F$45:$F$108,$K$45:$K$108,"="&amp;AX$145,$B$45:$B$108,"="&amp;$B150)+SUMIFS($F$45:$F$108,$J$45:$J$108,"="&amp;AX$145,$B$45:$B$108,"="&amp;$B150),"")</f>
        <v/>
      </c>
      <c r="AY150" s="174" t="str">
        <f>IF('3f WHD'!BF$13&lt;&gt;"",SUMIFS($F$45:$F$108,$K$45:$K$108,"="&amp;AY$145,$B$45:$B$108,"="&amp;$B150)+SUMIFS($F$45:$F$108,$J$45:$J$108,"="&amp;AY$145,$B$45:$B$108,"="&amp;$B150),"")</f>
        <v/>
      </c>
    </row>
    <row r="151" spans="2:51">
      <c r="B151" s="153">
        <v>11</v>
      </c>
      <c r="C151" s="153"/>
      <c r="D151" s="174">
        <f>IF('3f WHD'!K$13&lt;&gt;"",SUMIFS($F$45:$F$108,$K$45:$K$108,"="&amp;D$145,$B$45:$B$108,"="&amp;$B151)+SUMIFS($F$45:$F$108,$J$45:$J$108,"="&amp;D$145,$B$45:$B$108,"="&amp;$B151),"")</f>
        <v>0</v>
      </c>
      <c r="E151" s="174">
        <f>IF('3f WHD'!L$13&lt;&gt;"",SUMIFS($F$45:$F$108,$K$45:$K$108,"="&amp;E$145,$B$45:$B$108,"="&amp;$B151)+SUMIFS($F$45:$F$108,$J$45:$J$108,"="&amp;E$145,$B$45:$B$108,"="&amp;$B151),"")</f>
        <v>0</v>
      </c>
      <c r="F151" s="174">
        <f>IF('3f WHD'!M$13&lt;&gt;"",SUMIFS($F$45:$F$108,$K$45:$K$108,"="&amp;F$145,$B$45:$B$108,"="&amp;$B151)+SUMIFS($F$45:$F$108,$J$45:$J$108,"="&amp;F$145,$B$45:$B$108,"="&amp;$B151),"")</f>
        <v>0</v>
      </c>
      <c r="G151" s="174">
        <f>IF('3f WHD'!N$13&lt;&gt;"",SUMIFS($F$45:$F$108,$K$45:$K$108,"="&amp;G$145,$B$45:$B$108,"="&amp;$B151)+SUMIFS($F$45:$F$108,$J$45:$J$108,"="&amp;G$145,$B$45:$B$108,"="&amp;$B151),"")</f>
        <v>0</v>
      </c>
      <c r="H151" s="174">
        <f>IF('3f WHD'!O$13&lt;&gt;"",SUMIFS($F$45:$F$108,$K$45:$K$108,"="&amp;H$145,$B$45:$B$108,"="&amp;$B151)+SUMIFS($F$45:$F$108,$J$45:$J$108,"="&amp;H$145,$B$45:$B$108,"="&amp;$B151),"")</f>
        <v>0</v>
      </c>
      <c r="I151" s="161"/>
      <c r="J151" s="174">
        <f>IF('3f WHD'!Q$13&lt;&gt;"",SUMIFS($F$45:$F$108,$K$45:$K$108,"="&amp;J$145,$B$45:$B$108,"="&amp;$B151)+SUMIFS($F$45:$F$108,$J$45:$J$108,"="&amp;J$145,$B$45:$B$108,"="&amp;$B151),"")</f>
        <v>0</v>
      </c>
      <c r="K151" s="174">
        <f>IF('3f WHD'!R$13&lt;&gt;"",SUMIFS($F$45:$F$108,$K$45:$K$108,"="&amp;K$145,$B$45:$B$108,"="&amp;$B151)+SUMIFS($F$45:$F$108,$J$45:$J$108,"="&amp;K$145,$B$45:$B$108,"="&amp;$B151),"")</f>
        <v>0</v>
      </c>
      <c r="L151" s="174">
        <f>IF('3f WHD'!S$13&lt;&gt;"",SUMIFS($F$45:$F$108,$K$45:$K$108,"="&amp;L$145,$B$45:$B$108,"="&amp;$B151)+SUMIFS($F$45:$F$108,$J$45:$J$108,"="&amp;L$145,$B$45:$B$108,"="&amp;$B151),"")</f>
        <v>0</v>
      </c>
      <c r="M151" s="174">
        <f>IF('3f WHD'!T$13&lt;&gt;"",SUMIFS($F$45:$F$108,$K$45:$K$108,"="&amp;M$145,$B$45:$B$108,"="&amp;$B151)+SUMIFS($F$45:$F$108,$J$45:$J$108,"="&amp;M$145,$B$45:$B$108,"="&amp;$B151),"")</f>
        <v>0</v>
      </c>
      <c r="N151" s="174">
        <f>IF('3f WHD'!U$13&lt;&gt;"",SUMIFS($F$45:$F$108,$K$45:$K$108,"="&amp;N$145,$B$45:$B$108,"="&amp;$B151)+SUMIFS($F$45:$F$108,$J$45:$J$108,"="&amp;N$145,$B$45:$B$108,"="&amp;$B151),"")</f>
        <v>0</v>
      </c>
      <c r="O151" s="174">
        <f>IF('3f WHD'!V$13&lt;&gt;"",SUMIFS($F$45:$F$108,$K$45:$K$108,"="&amp;O$145,$B$45:$B$108,"="&amp;$B151)+SUMIFS($F$45:$F$108,$J$45:$J$108,"="&amp;O$145,$B$45:$B$108,"="&amp;$B151),"")</f>
        <v>960106842</v>
      </c>
      <c r="P151" s="174">
        <f>IF('3f WHD'!W$13&lt;&gt;"",SUMIFS($F$45:$F$108,$K$45:$K$108,"="&amp;P$145,$B$45:$B$108,"="&amp;$B151)+SUMIFS($F$45:$F$108,$J$45:$J$108,"="&amp;P$145,$B$45:$B$108,"="&amp;$B151),"")</f>
        <v>1602212406.5699999</v>
      </c>
      <c r="Q151" s="174">
        <f>IF('3f WHD'!X$13&lt;&gt;"",SUMIFS($F$45:$F$108,$K$45:$K$108,"="&amp;Q$145,$B$45:$B$108,"="&amp;$B151)+SUMIFS($F$45:$F$108,$J$45:$J$108,"="&amp;Q$145,$B$45:$B$108,"="&amp;$B151),"")</f>
        <v>642105564.56999993</v>
      </c>
      <c r="R151" s="161"/>
      <c r="S151" s="174">
        <f>IF('3f WHD'!AA$13&lt;&gt;"",SUMIFS($F$45:$F$108,$K$45:$K$108,"="&amp;T$145,$B$45:$B$108,"="&amp;$B151)+SUMIFS($F$45:$F$108,$J$45:$J$108,"="&amp;T$145,$B$45:$B$108,"="&amp;$B151),"")</f>
        <v>0</v>
      </c>
      <c r="T151" s="174">
        <f>IF('3f WHD'!AA$13&lt;&gt;"",SUMIFS($F$45:$F$108,$K$45:$K$108,"="&amp;T$145,$B$45:$B$108,"="&amp;$B151)+SUMIFS($F$45:$F$108,$J$45:$J$108,"="&amp;T$145,$B$45:$B$108,"="&amp;$B151),"")</f>
        <v>0</v>
      </c>
      <c r="U151" s="174">
        <f>IF('3f WHD'!AC$13&lt;&gt;"",SUMIFS($F$45:$F$108,$K$45:$K$108,"="&amp;V$145,$B$45:$B$108,"="&amp;$B151)+SUMIFS($F$45:$F$108,$J$45:$J$108,"="&amp;V$145,$B$45:$B$108,"="&amp;$B151),"")</f>
        <v>0</v>
      </c>
      <c r="V151" s="174">
        <f>IF('3f WHD'!AC$13&lt;&gt;"",SUMIFS($F$45:$F$108,$K$45:$K$108,"="&amp;V$145,$B$45:$B$108,"="&amp;$B151)+SUMIFS($F$45:$F$108,$J$45:$J$108,"="&amp;V$145,$B$45:$B$108,"="&amp;$B151),"")</f>
        <v>0</v>
      </c>
      <c r="W151" s="174">
        <f>IF('3f WHD'!AD$13&lt;&gt;"",SUMIFS($F$45:$F$108,$K$45:$K$108,"="&amp;W$145,$B$45:$B$108,"="&amp;$B151)+SUMIFS($F$45:$F$108,$J$45:$J$108,"="&amp;W$145,$B$45:$B$108,"="&amp;$B151),"")</f>
        <v>0</v>
      </c>
      <c r="X151" s="174">
        <f>IF('3f WHD'!AE$13&lt;&gt;"",SUMIFS($F$45:$F$108,$K$45:$K$108,"="&amp;X$145,$B$45:$B$108,"="&amp;$B151)+SUMIFS($F$45:$F$108,$J$45:$J$108,"="&amp;X$145,$B$45:$B$108,"="&amp;$B151),"")</f>
        <v>0</v>
      </c>
      <c r="Y151" s="174">
        <f>IF('3f WHD'!AF$13&lt;&gt;"",SUMIFS($F$45:$F$108,$K$45:$K$108,"="&amp;Y$145,$B$45:$B$108,"="&amp;$B151)+SUMIFS($F$45:$F$108,$J$45:$J$108,"="&amp;Y$145,$B$45:$B$108,"="&amp;$B151),"")</f>
        <v>0</v>
      </c>
      <c r="Z151" s="174">
        <f>IF('3f WHD'!AG$13&lt;&gt;"",SUMIFS($F$45:$F$108,$K$45:$K$108,"="&amp;Z$145,$B$45:$B$108,"="&amp;$B151)+SUMIFS($F$45:$F$108,$J$45:$J$108,"="&amp;Z$145,$B$45:$B$108,"="&amp;$B151),"")</f>
        <v>0</v>
      </c>
      <c r="AA151" s="174">
        <f>IF('3f WHD'!AH$13&lt;&gt;"",SUMIFS($F$45:$F$108,$K$45:$K$108,"="&amp;AA$145,$B$45:$B$108,"="&amp;$B151)+SUMIFS($F$45:$F$108,$J$45:$J$108,"="&amp;AA$145,$B$45:$B$108,"="&amp;$B151),"")</f>
        <v>0</v>
      </c>
      <c r="AB151" s="174">
        <f>IF('3f WHD'!AI$13&lt;&gt;"",SUMIFS($F$45:$F$108,$K$45:$K$108,"="&amp;AB$145,$B$45:$B$108,"="&amp;$B151)+SUMIFS($F$45:$F$108,$J$45:$J$108,"="&amp;AB$145,$B$45:$B$108,"="&amp;$B151),"")</f>
        <v>0</v>
      </c>
      <c r="AC151" s="174">
        <f>IF('3f WHD'!AJ$13&lt;&gt;"",SUMIFS($F$45:$F$108,$K$45:$K$108,"="&amp;AC$145,$B$45:$B$108,"="&amp;$B151)+SUMIFS($F$45:$F$108,$J$45:$J$108,"="&amp;AC$145,$B$45:$B$108,"="&amp;$B151),"")</f>
        <v>0</v>
      </c>
      <c r="AD151" s="174">
        <f>IF('3f WHD'!AK$13&lt;&gt;"",SUMIFS($F$45:$F$108,$K$45:$K$108,"="&amp;AD$145,$B$45:$B$108,"="&amp;$B151)+SUMIFS($F$45:$F$108,$J$45:$J$108,"="&amp;AD$145,$B$45:$B$108,"="&amp;$B151),"")</f>
        <v>0</v>
      </c>
      <c r="AE151" s="174">
        <f>IF('3f WHD'!AL$13&lt;&gt;"",SUMIFS($F$45:$F$108,$K$45:$K$108,"="&amp;AE$145,$B$45:$B$108,"="&amp;$B151)+SUMIFS($F$45:$F$108,$J$45:$J$108,"="&amp;AE$145,$B$45:$B$108,"="&amp;$B151),"")</f>
        <v>0</v>
      </c>
      <c r="AF151" s="174">
        <f>IF('3f WHD'!AM$13&lt;&gt;"",SUMIFS($F$45:$F$108,$K$45:$K$108,"="&amp;AF$145,$B$45:$B$108,"="&amp;$B151)+SUMIFS($F$45:$F$108,$J$45:$J$108,"="&amp;AF$145,$B$45:$B$108,"="&amp;$B151),"")</f>
        <v>0</v>
      </c>
      <c r="AG151" s="174">
        <f>IF('3f WHD'!AN$13&lt;&gt;"",SUMIFS($F$45:$F$108,$K$45:$K$108,"="&amp;AG$145,$B$45:$B$108,"="&amp;$B151)+SUMIFS($F$45:$F$108,$J$45:$J$108,"="&amp;AG$145,$B$45:$B$108,"="&amp;$B151),"")</f>
        <v>0</v>
      </c>
      <c r="AH151" s="174">
        <f>IF('3f WHD'!AO$13&lt;&gt;"",SUMIFS($F$45:$F$108,$K$45:$K$108,"="&amp;AH$145,$B$45:$B$108,"="&amp;$B151)+SUMIFS($F$45:$F$108,$J$45:$J$108,"="&amp;AH$145,$B$45:$B$108,"="&amp;$B151),"")</f>
        <v>0</v>
      </c>
      <c r="AI151" s="174" t="str">
        <f>IF('3f WHD'!AP$13&lt;&gt;"",SUMIFS($F$45:$F$108,$K$45:$K$108,"="&amp;AI$145,$B$45:$B$108,"="&amp;$B151)+SUMIFS($F$45:$F$108,$J$45:$J$108,"="&amp;AI$145,$B$45:$B$108,"="&amp;$B151),"")</f>
        <v/>
      </c>
      <c r="AJ151" s="174" t="str">
        <f>IF('3f WHD'!AQ$13&lt;&gt;"",SUMIFS($F$45:$F$108,$K$45:$K$108,"="&amp;AJ$145,$B$45:$B$108,"="&amp;$B151)+SUMIFS($F$45:$F$108,$J$45:$J$108,"="&amp;AJ$145,$B$45:$B$108,"="&amp;$B151),"")</f>
        <v/>
      </c>
      <c r="AK151" s="174" t="str">
        <f>IF('3f WHD'!AR$13&lt;&gt;"",SUMIFS($F$45:$F$108,$K$45:$K$108,"="&amp;AK$145,$B$45:$B$108,"="&amp;$B151)+SUMIFS($F$45:$F$108,$J$45:$J$108,"="&amp;AK$145,$B$45:$B$108,"="&amp;$B151),"")</f>
        <v/>
      </c>
      <c r="AL151" s="174" t="str">
        <f>IF('3f WHD'!AS$13&lt;&gt;"",SUMIFS($F$45:$F$108,$K$45:$K$108,"="&amp;AL$145,$B$45:$B$108,"="&amp;$B151)+SUMIFS($F$45:$F$108,$J$45:$J$108,"="&amp;AL$145,$B$45:$B$108,"="&amp;$B151),"")</f>
        <v/>
      </c>
      <c r="AM151" s="174" t="str">
        <f>IF('3f WHD'!AT$13&lt;&gt;"",SUMIFS($F$45:$F$108,$K$45:$K$108,"="&amp;AM$145,$B$45:$B$108,"="&amp;$B151)+SUMIFS($F$45:$F$108,$J$45:$J$108,"="&amp;AM$145,$B$45:$B$108,"="&amp;$B151),"")</f>
        <v/>
      </c>
      <c r="AN151" s="174" t="str">
        <f>IF('3f WHD'!AU$13&lt;&gt;"",SUMIFS($F$45:$F$108,$K$45:$K$108,"="&amp;AN$145,$B$45:$B$108,"="&amp;$B151)+SUMIFS($F$45:$F$108,$J$45:$J$108,"="&amp;AN$145,$B$45:$B$108,"="&amp;$B151),"")</f>
        <v/>
      </c>
      <c r="AO151" s="174" t="str">
        <f>IF('3f WHD'!AV$13&lt;&gt;"",SUMIFS($F$45:$F$108,$K$45:$K$108,"="&amp;AO$145,$B$45:$B$108,"="&amp;$B151)+SUMIFS($F$45:$F$108,$J$45:$J$108,"="&amp;AO$145,$B$45:$B$108,"="&amp;$B151),"")</f>
        <v/>
      </c>
      <c r="AP151" s="174" t="str">
        <f>IF('3f WHD'!AW$13&lt;&gt;"",SUMIFS($F$45:$F$108,$K$45:$K$108,"="&amp;AP$145,$B$45:$B$108,"="&amp;$B151)+SUMIFS($F$45:$F$108,$J$45:$J$108,"="&amp;AP$145,$B$45:$B$108,"="&amp;$B151),"")</f>
        <v/>
      </c>
      <c r="AQ151" s="174" t="str">
        <f>IF('3f WHD'!AX$13&lt;&gt;"",SUMIFS($F$45:$F$108,$K$45:$K$108,"="&amp;AQ$145,$B$45:$B$108,"="&amp;$B151)+SUMIFS($F$45:$F$108,$J$45:$J$108,"="&amp;AQ$145,$B$45:$B$108,"="&amp;$B151),"")</f>
        <v/>
      </c>
      <c r="AR151" s="174" t="str">
        <f>IF('3f WHD'!AY$13&lt;&gt;"",SUMIFS($F$45:$F$108,$K$45:$K$108,"="&amp;AR$145,$B$45:$B$108,"="&amp;$B151)+SUMIFS($F$45:$F$108,$J$45:$J$108,"="&amp;AR$145,$B$45:$B$108,"="&amp;$B151),"")</f>
        <v/>
      </c>
      <c r="AS151" s="174" t="str">
        <f>IF('3f WHD'!AZ$13&lt;&gt;"",SUMIFS($F$45:$F$108,$K$45:$K$108,"="&amp;AS$145,$B$45:$B$108,"="&amp;$B151)+SUMIFS($F$45:$F$108,$J$45:$J$108,"="&amp;AS$145,$B$45:$B$108,"="&amp;$B151),"")</f>
        <v/>
      </c>
      <c r="AT151" s="174" t="str">
        <f>IF('3f WHD'!BA$13&lt;&gt;"",SUMIFS($F$45:$F$108,$K$45:$K$108,"="&amp;AT$145,$B$45:$B$108,"="&amp;$B151)+SUMIFS($F$45:$F$108,$J$45:$J$108,"="&amp;AT$145,$B$45:$B$108,"="&amp;$B151),"")</f>
        <v/>
      </c>
      <c r="AU151" s="174" t="str">
        <f>IF('3f WHD'!BB$13&lt;&gt;"",SUMIFS($F$45:$F$108,$K$45:$K$108,"="&amp;AU$145,$B$45:$B$108,"="&amp;$B151)+SUMIFS($F$45:$F$108,$J$45:$J$108,"="&amp;AU$145,$B$45:$B$108,"="&amp;$B151),"")</f>
        <v/>
      </c>
      <c r="AV151" s="174" t="str">
        <f>IF('3f WHD'!BC$13&lt;&gt;"",SUMIFS($F$45:$F$108,$K$45:$K$108,"="&amp;AV$145,$B$45:$B$108,"="&amp;$B151)+SUMIFS($F$45:$F$108,$J$45:$J$108,"="&amp;AV$145,$B$45:$B$108,"="&amp;$B151),"")</f>
        <v/>
      </c>
      <c r="AW151" s="174" t="str">
        <f>IF('3f WHD'!BD$13&lt;&gt;"",SUMIFS($F$45:$F$108,$K$45:$K$108,"="&amp;AW$145,$B$45:$B$108,"="&amp;$B151)+SUMIFS($F$45:$F$108,$J$45:$J$108,"="&amp;AW$145,$B$45:$B$108,"="&amp;$B151),"")</f>
        <v/>
      </c>
      <c r="AX151" s="174" t="str">
        <f>IF('3f WHD'!BE$13&lt;&gt;"",SUMIFS($F$45:$F$108,$K$45:$K$108,"="&amp;AX$145,$B$45:$B$108,"="&amp;$B151)+SUMIFS($F$45:$F$108,$J$45:$J$108,"="&amp;AX$145,$B$45:$B$108,"="&amp;$B151),"")</f>
        <v/>
      </c>
      <c r="AY151" s="174" t="str">
        <f>IF('3f WHD'!BF$13&lt;&gt;"",SUMIFS($F$45:$F$108,$K$45:$K$108,"="&amp;AY$145,$B$45:$B$108,"="&amp;$B151)+SUMIFS($F$45:$F$108,$J$45:$J$108,"="&amp;AY$145,$B$45:$B$108,"="&amp;$B151),"")</f>
        <v/>
      </c>
    </row>
    <row r="152" spans="2:51">
      <c r="B152" s="153">
        <v>12</v>
      </c>
      <c r="C152" s="153"/>
      <c r="D152" s="174">
        <f>IF('3f WHD'!K$13&lt;&gt;"",SUMIFS($F$45:$F$108,$K$45:$K$108,"="&amp;D$145,$B$45:$B$108,"="&amp;$B152)+SUMIFS($F$45:$F$108,$J$45:$J$108,"="&amp;D$145,$B$45:$B$108,"="&amp;$B152),"")</f>
        <v>0</v>
      </c>
      <c r="E152" s="174">
        <f>IF('3f WHD'!L$13&lt;&gt;"",SUMIFS($F$45:$F$108,$K$45:$K$108,"="&amp;E$145,$B$45:$B$108,"="&amp;$B152)+SUMIFS($F$45:$F$108,$J$45:$J$108,"="&amp;E$145,$B$45:$B$108,"="&amp;$B152),"")</f>
        <v>0</v>
      </c>
      <c r="F152" s="174">
        <f>IF('3f WHD'!M$13&lt;&gt;"",SUMIFS($F$45:$F$108,$K$45:$K$108,"="&amp;F$145,$B$45:$B$108,"="&amp;$B152)+SUMIFS($F$45:$F$108,$J$45:$J$108,"="&amp;F$145,$B$45:$B$108,"="&amp;$B152),"")</f>
        <v>0</v>
      </c>
      <c r="G152" s="174">
        <f>IF('3f WHD'!N$13&lt;&gt;"",SUMIFS($F$45:$F$108,$K$45:$K$108,"="&amp;G$145,$B$45:$B$108,"="&amp;$B152)+SUMIFS($F$45:$F$108,$J$45:$J$108,"="&amp;G$145,$B$45:$B$108,"="&amp;$B152),"")</f>
        <v>0</v>
      </c>
      <c r="H152" s="174">
        <f>IF('3f WHD'!O$13&lt;&gt;"",SUMIFS($F$45:$F$108,$K$45:$K$108,"="&amp;H$145,$B$45:$B$108,"="&amp;$B152)+SUMIFS($F$45:$F$108,$J$45:$J$108,"="&amp;H$145,$B$45:$B$108,"="&amp;$B152),"")</f>
        <v>0</v>
      </c>
      <c r="I152" s="161"/>
      <c r="J152" s="174">
        <f>IF('3f WHD'!Q$13&lt;&gt;"",SUMIFS($F$45:$F$108,$K$45:$K$108,"="&amp;J$145,$B$45:$B$108,"="&amp;$B152)+SUMIFS($F$45:$F$108,$J$45:$J$108,"="&amp;J$145,$B$45:$B$108,"="&amp;$B152),"")</f>
        <v>0</v>
      </c>
      <c r="K152" s="174">
        <f>IF('3f WHD'!R$13&lt;&gt;"",SUMIFS($F$45:$F$108,$K$45:$K$108,"="&amp;K$145,$B$45:$B$108,"="&amp;$B152)+SUMIFS($F$45:$F$108,$J$45:$J$108,"="&amp;K$145,$B$45:$B$108,"="&amp;$B152),"")</f>
        <v>0</v>
      </c>
      <c r="L152" s="174">
        <f>IF('3f WHD'!S$13&lt;&gt;"",SUMIFS($F$45:$F$108,$K$45:$K$108,"="&amp;L$145,$B$45:$B$108,"="&amp;$B152)+SUMIFS($F$45:$F$108,$J$45:$J$108,"="&amp;L$145,$B$45:$B$108,"="&amp;$B152),"")</f>
        <v>0</v>
      </c>
      <c r="M152" s="174">
        <f>IF('3f WHD'!T$13&lt;&gt;"",SUMIFS($F$45:$F$108,$K$45:$K$108,"="&amp;M$145,$B$45:$B$108,"="&amp;$B152)+SUMIFS($F$45:$F$108,$J$45:$J$108,"="&amp;M$145,$B$45:$B$108,"="&amp;$B152),"")</f>
        <v>0</v>
      </c>
      <c r="N152" s="174">
        <f>IF('3f WHD'!U$13&lt;&gt;"",SUMIFS($F$45:$F$108,$K$45:$K$108,"="&amp;N$145,$B$45:$B$108,"="&amp;$B152)+SUMIFS($F$45:$F$108,$J$45:$J$108,"="&amp;N$145,$B$45:$B$108,"="&amp;$B152),"")</f>
        <v>0</v>
      </c>
      <c r="O152" s="174">
        <f>IF('3f WHD'!V$13&lt;&gt;"",SUMIFS($F$45:$F$108,$K$45:$K$108,"="&amp;O$145,$B$45:$B$108,"="&amp;$B152)+SUMIFS($F$45:$F$108,$J$45:$J$108,"="&amp;O$145,$B$45:$B$108,"="&amp;$B152),"")</f>
        <v>0</v>
      </c>
      <c r="P152" s="174">
        <f>IF('3f WHD'!W$13&lt;&gt;"",SUMIFS($F$45:$F$108,$K$45:$K$108,"="&amp;P$145,$B$45:$B$108,"="&amp;$B152)+SUMIFS($F$45:$F$108,$J$45:$J$108,"="&amp;P$145,$B$45:$B$108,"="&amp;$B152),"")</f>
        <v>0</v>
      </c>
      <c r="Q152" s="174">
        <f>IF('3f WHD'!X$13&lt;&gt;"",SUMIFS($F$45:$F$108,$K$45:$K$108,"="&amp;Q$145,$B$45:$B$108,"="&amp;$B152)+SUMIFS($F$45:$F$108,$J$45:$J$108,"="&amp;Q$145,$B$45:$B$108,"="&amp;$B152),"")</f>
        <v>714661286.86000001</v>
      </c>
      <c r="R152" s="161"/>
      <c r="S152" s="174">
        <f>IF('3f WHD'!AA$13&lt;&gt;"",SUMIFS($F$45:$F$108,$K$45:$K$108,"="&amp;T$145,$B$45:$B$108,"="&amp;$B152)+SUMIFS($F$45:$F$108,$J$45:$J$108,"="&amp;T$145,$B$45:$B$108,"="&amp;$B152),"")</f>
        <v>1271172891.8600001</v>
      </c>
      <c r="T152" s="174">
        <f>IF('3f WHD'!AA$13&lt;&gt;"",SUMIFS($F$45:$F$108,$K$45:$K$108,"="&amp;T$145,$B$45:$B$108,"="&amp;$B152)+SUMIFS($F$45:$F$108,$J$45:$J$108,"="&amp;T$145,$B$45:$B$108,"="&amp;$B152),"")</f>
        <v>1271172891.8600001</v>
      </c>
      <c r="U152" s="174">
        <f>IF('3f WHD'!AC$13&lt;&gt;"",SUMIFS($F$45:$F$108,$K$45:$K$108,"="&amp;V$145,$B$45:$B$108,"="&amp;$B152)+SUMIFS($F$45:$F$108,$J$45:$J$108,"="&amp;V$145,$B$45:$B$108,"="&amp;$B152),"")</f>
        <v>556511605</v>
      </c>
      <c r="V152" s="174">
        <f>IF('3f WHD'!AC$13&lt;&gt;"",SUMIFS($F$45:$F$108,$K$45:$K$108,"="&amp;V$145,$B$45:$B$108,"="&amp;$B152)+SUMIFS($F$45:$F$108,$J$45:$J$108,"="&amp;V$145,$B$45:$B$108,"="&amp;$B152),"")</f>
        <v>556511605</v>
      </c>
      <c r="W152" s="174">
        <f>IF('3f WHD'!AD$13&lt;&gt;"",SUMIFS($F$45:$F$108,$K$45:$K$108,"="&amp;W$145,$B$45:$B$108,"="&amp;$B152)+SUMIFS($F$45:$F$108,$J$45:$J$108,"="&amp;W$145,$B$45:$B$108,"="&amp;$B152),"")</f>
        <v>0</v>
      </c>
      <c r="X152" s="174">
        <f>IF('3f WHD'!AE$13&lt;&gt;"",SUMIFS($F$45:$F$108,$K$45:$K$108,"="&amp;X$145,$B$45:$B$108,"="&amp;$B152)+SUMIFS($F$45:$F$108,$J$45:$J$108,"="&amp;X$145,$B$45:$B$108,"="&amp;$B152),"")</f>
        <v>0</v>
      </c>
      <c r="Y152" s="174">
        <f>IF('3f WHD'!AF$13&lt;&gt;"",SUMIFS($F$45:$F$108,$K$45:$K$108,"="&amp;Y$145,$B$45:$B$108,"="&amp;$B152)+SUMIFS($F$45:$F$108,$J$45:$J$108,"="&amp;Y$145,$B$45:$B$108,"="&amp;$B152),"")</f>
        <v>0</v>
      </c>
      <c r="Z152" s="174">
        <f>IF('3f WHD'!AG$13&lt;&gt;"",SUMIFS($F$45:$F$108,$K$45:$K$108,"="&amp;Z$145,$B$45:$B$108,"="&amp;$B152)+SUMIFS($F$45:$F$108,$J$45:$J$108,"="&amp;Z$145,$B$45:$B$108,"="&amp;$B152),"")</f>
        <v>0</v>
      </c>
      <c r="AA152" s="174">
        <f>IF('3f WHD'!AH$13&lt;&gt;"",SUMIFS($F$45:$F$108,$K$45:$K$108,"="&amp;AA$145,$B$45:$B$108,"="&amp;$B152)+SUMIFS($F$45:$F$108,$J$45:$J$108,"="&amp;AA$145,$B$45:$B$108,"="&amp;$B152),"")</f>
        <v>0</v>
      </c>
      <c r="AB152" s="174">
        <f>IF('3f WHD'!AI$13&lt;&gt;"",SUMIFS($F$45:$F$108,$K$45:$K$108,"="&amp;AB$145,$B$45:$B$108,"="&amp;$B152)+SUMIFS($F$45:$F$108,$J$45:$J$108,"="&amp;AB$145,$B$45:$B$108,"="&amp;$B152),"")</f>
        <v>0</v>
      </c>
      <c r="AC152" s="174">
        <f>IF('3f WHD'!AJ$13&lt;&gt;"",SUMIFS($F$45:$F$108,$K$45:$K$108,"="&amp;AC$145,$B$45:$B$108,"="&amp;$B152)+SUMIFS($F$45:$F$108,$J$45:$J$108,"="&amp;AC$145,$B$45:$B$108,"="&amp;$B152),"")</f>
        <v>0</v>
      </c>
      <c r="AD152" s="174">
        <f>IF('3f WHD'!AK$13&lt;&gt;"",SUMIFS($F$45:$F$108,$K$45:$K$108,"="&amp;AD$145,$B$45:$B$108,"="&amp;$B152)+SUMIFS($F$45:$F$108,$J$45:$J$108,"="&amp;AD$145,$B$45:$B$108,"="&amp;$B152),"")</f>
        <v>0</v>
      </c>
      <c r="AE152" s="174">
        <f>IF('3f WHD'!AL$13&lt;&gt;"",SUMIFS($F$45:$F$108,$K$45:$K$108,"="&amp;AE$145,$B$45:$B$108,"="&amp;$B152)+SUMIFS($F$45:$F$108,$J$45:$J$108,"="&amp;AE$145,$B$45:$B$108,"="&amp;$B152),"")</f>
        <v>0</v>
      </c>
      <c r="AF152" s="174">
        <f>IF('3f WHD'!AM$13&lt;&gt;"",SUMIFS($F$45:$F$108,$K$45:$K$108,"="&amp;AF$145,$B$45:$B$108,"="&amp;$B152)+SUMIFS($F$45:$F$108,$J$45:$J$108,"="&amp;AF$145,$B$45:$B$108,"="&amp;$B152),"")</f>
        <v>0</v>
      </c>
      <c r="AG152" s="174">
        <f>IF('3f WHD'!AN$13&lt;&gt;"",SUMIFS($F$45:$F$108,$K$45:$K$108,"="&amp;AG$145,$B$45:$B$108,"="&amp;$B152)+SUMIFS($F$45:$F$108,$J$45:$J$108,"="&amp;AG$145,$B$45:$B$108,"="&amp;$B152),"")</f>
        <v>0</v>
      </c>
      <c r="AH152" s="174">
        <f>IF('3f WHD'!AO$13&lt;&gt;"",SUMIFS($F$45:$F$108,$K$45:$K$108,"="&amp;AH$145,$B$45:$B$108,"="&amp;$B152)+SUMIFS($F$45:$F$108,$J$45:$J$108,"="&amp;AH$145,$B$45:$B$108,"="&amp;$B152),"")</f>
        <v>0</v>
      </c>
      <c r="AI152" s="174" t="str">
        <f>IF('3f WHD'!AP$13&lt;&gt;"",SUMIFS($F$45:$F$108,$K$45:$K$108,"="&amp;AI$145,$B$45:$B$108,"="&amp;$B152)+SUMIFS($F$45:$F$108,$J$45:$J$108,"="&amp;AI$145,$B$45:$B$108,"="&amp;$B152),"")</f>
        <v/>
      </c>
      <c r="AJ152" s="174" t="str">
        <f>IF('3f WHD'!AQ$13&lt;&gt;"",SUMIFS($F$45:$F$108,$K$45:$K$108,"="&amp;AJ$145,$B$45:$B$108,"="&amp;$B152)+SUMIFS($F$45:$F$108,$J$45:$J$108,"="&amp;AJ$145,$B$45:$B$108,"="&amp;$B152),"")</f>
        <v/>
      </c>
      <c r="AK152" s="174" t="str">
        <f>IF('3f WHD'!AR$13&lt;&gt;"",SUMIFS($F$45:$F$108,$K$45:$K$108,"="&amp;AK$145,$B$45:$B$108,"="&amp;$B152)+SUMIFS($F$45:$F$108,$J$45:$J$108,"="&amp;AK$145,$B$45:$B$108,"="&amp;$B152),"")</f>
        <v/>
      </c>
      <c r="AL152" s="174" t="str">
        <f>IF('3f WHD'!AS$13&lt;&gt;"",SUMIFS($F$45:$F$108,$K$45:$K$108,"="&amp;AL$145,$B$45:$B$108,"="&amp;$B152)+SUMIFS($F$45:$F$108,$J$45:$J$108,"="&amp;AL$145,$B$45:$B$108,"="&amp;$B152),"")</f>
        <v/>
      </c>
      <c r="AM152" s="174" t="str">
        <f>IF('3f WHD'!AT$13&lt;&gt;"",SUMIFS($F$45:$F$108,$K$45:$K$108,"="&amp;AM$145,$B$45:$B$108,"="&amp;$B152)+SUMIFS($F$45:$F$108,$J$45:$J$108,"="&amp;AM$145,$B$45:$B$108,"="&amp;$B152),"")</f>
        <v/>
      </c>
      <c r="AN152" s="174" t="str">
        <f>IF('3f WHD'!AU$13&lt;&gt;"",SUMIFS($F$45:$F$108,$K$45:$K$108,"="&amp;AN$145,$B$45:$B$108,"="&amp;$B152)+SUMIFS($F$45:$F$108,$J$45:$J$108,"="&amp;AN$145,$B$45:$B$108,"="&amp;$B152),"")</f>
        <v/>
      </c>
      <c r="AO152" s="174" t="str">
        <f>IF('3f WHD'!AV$13&lt;&gt;"",SUMIFS($F$45:$F$108,$K$45:$K$108,"="&amp;AO$145,$B$45:$B$108,"="&amp;$B152)+SUMIFS($F$45:$F$108,$J$45:$J$108,"="&amp;AO$145,$B$45:$B$108,"="&amp;$B152),"")</f>
        <v/>
      </c>
      <c r="AP152" s="174" t="str">
        <f>IF('3f WHD'!AW$13&lt;&gt;"",SUMIFS($F$45:$F$108,$K$45:$K$108,"="&amp;AP$145,$B$45:$B$108,"="&amp;$B152)+SUMIFS($F$45:$F$108,$J$45:$J$108,"="&amp;AP$145,$B$45:$B$108,"="&amp;$B152),"")</f>
        <v/>
      </c>
      <c r="AQ152" s="174" t="str">
        <f>IF('3f WHD'!AX$13&lt;&gt;"",SUMIFS($F$45:$F$108,$K$45:$K$108,"="&amp;AQ$145,$B$45:$B$108,"="&amp;$B152)+SUMIFS($F$45:$F$108,$J$45:$J$108,"="&amp;AQ$145,$B$45:$B$108,"="&amp;$B152),"")</f>
        <v/>
      </c>
      <c r="AR152" s="174" t="str">
        <f>IF('3f WHD'!AY$13&lt;&gt;"",SUMIFS($F$45:$F$108,$K$45:$K$108,"="&amp;AR$145,$B$45:$B$108,"="&amp;$B152)+SUMIFS($F$45:$F$108,$J$45:$J$108,"="&amp;AR$145,$B$45:$B$108,"="&amp;$B152),"")</f>
        <v/>
      </c>
      <c r="AS152" s="174" t="str">
        <f>IF('3f WHD'!AZ$13&lt;&gt;"",SUMIFS($F$45:$F$108,$K$45:$K$108,"="&amp;AS$145,$B$45:$B$108,"="&amp;$B152)+SUMIFS($F$45:$F$108,$J$45:$J$108,"="&amp;AS$145,$B$45:$B$108,"="&amp;$B152),"")</f>
        <v/>
      </c>
      <c r="AT152" s="174" t="str">
        <f>IF('3f WHD'!BA$13&lt;&gt;"",SUMIFS($F$45:$F$108,$K$45:$K$108,"="&amp;AT$145,$B$45:$B$108,"="&amp;$B152)+SUMIFS($F$45:$F$108,$J$45:$J$108,"="&amp;AT$145,$B$45:$B$108,"="&amp;$B152),"")</f>
        <v/>
      </c>
      <c r="AU152" s="174" t="str">
        <f>IF('3f WHD'!BB$13&lt;&gt;"",SUMIFS($F$45:$F$108,$K$45:$K$108,"="&amp;AU$145,$B$45:$B$108,"="&amp;$B152)+SUMIFS($F$45:$F$108,$J$45:$J$108,"="&amp;AU$145,$B$45:$B$108,"="&amp;$B152),"")</f>
        <v/>
      </c>
      <c r="AV152" s="174" t="str">
        <f>IF('3f WHD'!BC$13&lt;&gt;"",SUMIFS($F$45:$F$108,$K$45:$K$108,"="&amp;AV$145,$B$45:$B$108,"="&amp;$B152)+SUMIFS($F$45:$F$108,$J$45:$J$108,"="&amp;AV$145,$B$45:$B$108,"="&amp;$B152),"")</f>
        <v/>
      </c>
      <c r="AW152" s="174" t="str">
        <f>IF('3f WHD'!BD$13&lt;&gt;"",SUMIFS($F$45:$F$108,$K$45:$K$108,"="&amp;AW$145,$B$45:$B$108,"="&amp;$B152)+SUMIFS($F$45:$F$108,$J$45:$J$108,"="&amp;AW$145,$B$45:$B$108,"="&amp;$B152),"")</f>
        <v/>
      </c>
      <c r="AX152" s="174" t="str">
        <f>IF('3f WHD'!BE$13&lt;&gt;"",SUMIFS($F$45:$F$108,$K$45:$K$108,"="&amp;AX$145,$B$45:$B$108,"="&amp;$B152)+SUMIFS($F$45:$F$108,$J$45:$J$108,"="&amp;AX$145,$B$45:$B$108,"="&amp;$B152),"")</f>
        <v/>
      </c>
      <c r="AY152" s="174" t="str">
        <f>IF('3f WHD'!BF$13&lt;&gt;"",SUMIFS($F$45:$F$108,$K$45:$K$108,"="&amp;AY$145,$B$45:$B$108,"="&amp;$B152)+SUMIFS($F$45:$F$108,$J$45:$J$108,"="&amp;AY$145,$B$45:$B$108,"="&amp;$B152),"")</f>
        <v/>
      </c>
    </row>
    <row r="153" spans="2:51">
      <c r="B153" s="153">
        <v>13</v>
      </c>
      <c r="C153" s="153"/>
      <c r="D153" s="174">
        <f>IF('3f WHD'!K$13&lt;&gt;"",SUMIFS($F$45:$F$108,$K$45:$K$108,"="&amp;D$145,$B$45:$B$108,"="&amp;$B153)+SUMIFS($F$45:$F$108,$J$45:$J$108,"="&amp;D$145,$B$45:$B$108,"="&amp;$B153),"")</f>
        <v>0</v>
      </c>
      <c r="E153" s="174">
        <f>IF('3f WHD'!L$13&lt;&gt;"",SUMIFS($F$45:$F$108,$K$45:$K$108,"="&amp;E$145,$B$45:$B$108,"="&amp;$B153)+SUMIFS($F$45:$F$108,$J$45:$J$108,"="&amp;E$145,$B$45:$B$108,"="&amp;$B153),"")</f>
        <v>0</v>
      </c>
      <c r="F153" s="174">
        <f>IF('3f WHD'!M$13&lt;&gt;"",SUMIFS($F$45:$F$108,$K$45:$K$108,"="&amp;F$145,$B$45:$B$108,"="&amp;$B153)+SUMIFS($F$45:$F$108,$J$45:$J$108,"="&amp;F$145,$B$45:$B$108,"="&amp;$B153),"")</f>
        <v>0</v>
      </c>
      <c r="G153" s="174">
        <f>IF('3f WHD'!N$13&lt;&gt;"",SUMIFS($F$45:$F$108,$K$45:$K$108,"="&amp;G$145,$B$45:$B$108,"="&amp;$B153)+SUMIFS($F$45:$F$108,$J$45:$J$108,"="&amp;G$145,$B$45:$B$108,"="&amp;$B153),"")</f>
        <v>0</v>
      </c>
      <c r="H153" s="174">
        <f>IF('3f WHD'!O$13&lt;&gt;"",SUMIFS($F$45:$F$108,$K$45:$K$108,"="&amp;H$145,$B$45:$B$108,"="&amp;$B153)+SUMIFS($F$45:$F$108,$J$45:$J$108,"="&amp;H$145,$B$45:$B$108,"="&amp;$B153),"")</f>
        <v>0</v>
      </c>
      <c r="I153" s="161"/>
      <c r="J153" s="174">
        <f>IF('3f WHD'!Q$13&lt;&gt;"",SUMIFS($F$45:$F$108,$K$45:$K$108,"="&amp;J$145,$B$45:$B$108,"="&amp;$B153)+SUMIFS($F$45:$F$108,$J$45:$J$108,"="&amp;J$145,$B$45:$B$108,"="&amp;$B153),"")</f>
        <v>0</v>
      </c>
      <c r="K153" s="174">
        <f>IF('3f WHD'!R$13&lt;&gt;"",SUMIFS($F$45:$F$108,$K$45:$K$108,"="&amp;K$145,$B$45:$B$108,"="&amp;$B153)+SUMIFS($F$45:$F$108,$J$45:$J$108,"="&amp;K$145,$B$45:$B$108,"="&amp;$B153),"")</f>
        <v>0</v>
      </c>
      <c r="L153" s="174">
        <f>IF('3f WHD'!S$13&lt;&gt;"",SUMIFS($F$45:$F$108,$K$45:$K$108,"="&amp;L$145,$B$45:$B$108,"="&amp;$B153)+SUMIFS($F$45:$F$108,$J$45:$J$108,"="&amp;L$145,$B$45:$B$108,"="&amp;$B153),"")</f>
        <v>0</v>
      </c>
      <c r="M153" s="174">
        <f>IF('3f WHD'!T$13&lt;&gt;"",SUMIFS($F$45:$F$108,$K$45:$K$108,"="&amp;M$145,$B$45:$B$108,"="&amp;$B153)+SUMIFS($F$45:$F$108,$J$45:$J$108,"="&amp;M$145,$B$45:$B$108,"="&amp;$B153),"")</f>
        <v>0</v>
      </c>
      <c r="N153" s="174">
        <f>IF('3f WHD'!U$13&lt;&gt;"",SUMIFS($F$45:$F$108,$K$45:$K$108,"="&amp;N$145,$B$45:$B$108,"="&amp;$B153)+SUMIFS($F$45:$F$108,$J$45:$J$108,"="&amp;N$145,$B$45:$B$108,"="&amp;$B153),"")</f>
        <v>0</v>
      </c>
      <c r="O153" s="174">
        <f>IF('3f WHD'!V$13&lt;&gt;"",SUMIFS($F$45:$F$108,$K$45:$K$108,"="&amp;O$145,$B$45:$B$108,"="&amp;$B153)+SUMIFS($F$45:$F$108,$J$45:$J$108,"="&amp;O$145,$B$45:$B$108,"="&amp;$B153),"")</f>
        <v>0</v>
      </c>
      <c r="P153" s="174">
        <f>IF('3f WHD'!W$13&lt;&gt;"",SUMIFS($F$45:$F$108,$K$45:$K$108,"="&amp;P$145,$B$45:$B$108,"="&amp;$B153)+SUMIFS($F$45:$F$108,$J$45:$J$108,"="&amp;P$145,$B$45:$B$108,"="&amp;$B153),"")</f>
        <v>0</v>
      </c>
      <c r="Q153" s="174">
        <f>IF('3f WHD'!X$13&lt;&gt;"",SUMIFS($F$45:$F$108,$K$45:$K$108,"="&amp;Q$145,$B$45:$B$108,"="&amp;$B153)+SUMIFS($F$45:$F$108,$J$45:$J$108,"="&amp;Q$145,$B$45:$B$108,"="&amp;$B153),"")</f>
        <v>0</v>
      </c>
      <c r="R153" s="161"/>
      <c r="S153" s="174">
        <f>IF('3f WHD'!AA$13&lt;&gt;"",SUMIFS($F$45:$F$108,$K$45:$K$108,"="&amp;T$145,$B$45:$B$108,"="&amp;$B153)+SUMIFS($F$45:$F$108,$J$45:$J$108,"="&amp;T$145,$B$45:$B$108,"="&amp;$B153),"")</f>
        <v>0</v>
      </c>
      <c r="T153" s="174">
        <f>IF('3f WHD'!AA$13&lt;&gt;"",SUMIFS($F$45:$F$108,$K$45:$K$108,"="&amp;T$145,$B$45:$B$108,"="&amp;$B153)+SUMIFS($F$45:$F$108,$J$45:$J$108,"="&amp;T$145,$B$45:$B$108,"="&amp;$B153),"")</f>
        <v>0</v>
      </c>
      <c r="U153" s="174">
        <f>IF('3f WHD'!AC$13&lt;&gt;"",SUMIFS($F$45:$F$108,$K$45:$K$108,"="&amp;V$145,$B$45:$B$108,"="&amp;$B153)+SUMIFS($F$45:$F$108,$J$45:$J$108,"="&amp;V$145,$B$45:$B$108,"="&amp;$B153),"")</f>
        <v>766258612.68000007</v>
      </c>
      <c r="V153" s="174">
        <f>IF('3f WHD'!AC$13&lt;&gt;"",SUMIFS($F$45:$F$108,$K$45:$K$108,"="&amp;V$145,$B$45:$B$108,"="&amp;$B153)+SUMIFS($F$45:$F$108,$J$45:$J$108,"="&amp;V$145,$B$45:$B$108,"="&amp;$B153),"")</f>
        <v>766258612.68000007</v>
      </c>
      <c r="W153" s="174">
        <f>IF('3f WHD'!AD$13&lt;&gt;"",SUMIFS($F$45:$F$108,$K$45:$K$108,"="&amp;W$145,$B$45:$B$108,"="&amp;$B153)+SUMIFS($F$45:$F$108,$J$45:$J$108,"="&amp;W$145,$B$45:$B$108,"="&amp;$B153),"")</f>
        <v>1447851898.6800001</v>
      </c>
      <c r="X153" s="174">
        <f>IF('3f WHD'!AE$13&lt;&gt;"",SUMIFS($F$45:$F$108,$K$45:$K$108,"="&amp;X$145,$B$45:$B$108,"="&amp;$B153)+SUMIFS($F$45:$F$108,$J$45:$J$108,"="&amp;X$145,$B$45:$B$108,"="&amp;$B153),"")</f>
        <v>1447851898.6800001</v>
      </c>
      <c r="Y153" s="174">
        <f>IF('3f WHD'!AF$13&lt;&gt;"",SUMIFS($F$45:$F$108,$K$45:$K$108,"="&amp;Y$145,$B$45:$B$108,"="&amp;$B153)+SUMIFS($F$45:$F$108,$J$45:$J$108,"="&amp;Y$145,$B$45:$B$108,"="&amp;$B153),"")</f>
        <v>681593286</v>
      </c>
      <c r="Z153" s="174">
        <f>IF('3f WHD'!AG$13&lt;&gt;"",SUMIFS($F$45:$F$108,$K$45:$K$108,"="&amp;Z$145,$B$45:$B$108,"="&amp;$B153)+SUMIFS($F$45:$F$108,$J$45:$J$108,"="&amp;Z$145,$B$45:$B$108,"="&amp;$B153),"")</f>
        <v>681593286</v>
      </c>
      <c r="AA153" s="174">
        <f>IF('3f WHD'!AH$13&lt;&gt;"",SUMIFS($F$45:$F$108,$K$45:$K$108,"="&amp;AA$145,$B$45:$B$108,"="&amp;$B153)+SUMIFS($F$45:$F$108,$J$45:$J$108,"="&amp;AA$145,$B$45:$B$108,"="&amp;$B153),"")</f>
        <v>0</v>
      </c>
      <c r="AB153" s="174">
        <f>IF('3f WHD'!AI$13&lt;&gt;"",SUMIFS($F$45:$F$108,$K$45:$K$108,"="&amp;AB$145,$B$45:$B$108,"="&amp;$B153)+SUMIFS($F$45:$F$108,$J$45:$J$108,"="&amp;AB$145,$B$45:$B$108,"="&amp;$B153),"")</f>
        <v>0</v>
      </c>
      <c r="AC153" s="174">
        <f>IF('3f WHD'!AJ$13&lt;&gt;"",SUMIFS($F$45:$F$108,$K$45:$K$108,"="&amp;AC$145,$B$45:$B$108,"="&amp;$B153)+SUMIFS($F$45:$F$108,$J$45:$J$108,"="&amp;AC$145,$B$45:$B$108,"="&amp;$B153),"")</f>
        <v>0</v>
      </c>
      <c r="AD153" s="174">
        <f>IF('3f WHD'!AK$13&lt;&gt;"",SUMIFS($F$45:$F$108,$K$45:$K$108,"="&amp;AD$145,$B$45:$B$108,"="&amp;$B153)+SUMIFS($F$45:$F$108,$J$45:$J$108,"="&amp;AD$145,$B$45:$B$108,"="&amp;$B153),"")</f>
        <v>0</v>
      </c>
      <c r="AE153" s="174">
        <f>IF('3f WHD'!AL$13&lt;&gt;"",SUMIFS($F$45:$F$108,$K$45:$K$108,"="&amp;AE$145,$B$45:$B$108,"="&amp;$B153)+SUMIFS($F$45:$F$108,$J$45:$J$108,"="&amp;AE$145,$B$45:$B$108,"="&amp;$B153),"")</f>
        <v>0</v>
      </c>
      <c r="AF153" s="174">
        <f>IF('3f WHD'!AM$13&lt;&gt;"",SUMIFS($F$45:$F$108,$K$45:$K$108,"="&amp;AF$145,$B$45:$B$108,"="&amp;$B153)+SUMIFS($F$45:$F$108,$J$45:$J$108,"="&amp;AF$145,$B$45:$B$108,"="&amp;$B153),"")</f>
        <v>0</v>
      </c>
      <c r="AG153" s="174">
        <f>IF('3f WHD'!AN$13&lt;&gt;"",SUMIFS($F$45:$F$108,$K$45:$K$108,"="&amp;AG$145,$B$45:$B$108,"="&amp;$B153)+SUMIFS($F$45:$F$108,$J$45:$J$108,"="&amp;AG$145,$B$45:$B$108,"="&amp;$B153),"")</f>
        <v>0</v>
      </c>
      <c r="AH153" s="174">
        <f>IF('3f WHD'!AO$13&lt;&gt;"",SUMIFS($F$45:$F$108,$K$45:$K$108,"="&amp;AH$145,$B$45:$B$108,"="&amp;$B153)+SUMIFS($F$45:$F$108,$J$45:$J$108,"="&amp;AH$145,$B$45:$B$108,"="&amp;$B153),"")</f>
        <v>0</v>
      </c>
      <c r="AI153" s="174" t="str">
        <f>IF('3f WHD'!AP$13&lt;&gt;"",SUMIFS($F$45:$F$108,$K$45:$K$108,"="&amp;AI$145,$B$45:$B$108,"="&amp;$B153)+SUMIFS($F$45:$F$108,$J$45:$J$108,"="&amp;AI$145,$B$45:$B$108,"="&amp;$B153),"")</f>
        <v/>
      </c>
      <c r="AJ153" s="174" t="str">
        <f>IF('3f WHD'!AQ$13&lt;&gt;"",SUMIFS($F$45:$F$108,$K$45:$K$108,"="&amp;AJ$145,$B$45:$B$108,"="&amp;$B153)+SUMIFS($F$45:$F$108,$J$45:$J$108,"="&amp;AJ$145,$B$45:$B$108,"="&amp;$B153),"")</f>
        <v/>
      </c>
      <c r="AK153" s="174" t="str">
        <f>IF('3f WHD'!AR$13&lt;&gt;"",SUMIFS($F$45:$F$108,$K$45:$K$108,"="&amp;AK$145,$B$45:$B$108,"="&amp;$B153)+SUMIFS($F$45:$F$108,$J$45:$J$108,"="&amp;AK$145,$B$45:$B$108,"="&amp;$B153),"")</f>
        <v/>
      </c>
      <c r="AL153" s="174" t="str">
        <f>IF('3f WHD'!AS$13&lt;&gt;"",SUMIFS($F$45:$F$108,$K$45:$K$108,"="&amp;AL$145,$B$45:$B$108,"="&amp;$B153)+SUMIFS($F$45:$F$108,$J$45:$J$108,"="&amp;AL$145,$B$45:$B$108,"="&amp;$B153),"")</f>
        <v/>
      </c>
      <c r="AM153" s="174" t="str">
        <f>IF('3f WHD'!AT$13&lt;&gt;"",SUMIFS($F$45:$F$108,$K$45:$K$108,"="&amp;AM$145,$B$45:$B$108,"="&amp;$B153)+SUMIFS($F$45:$F$108,$J$45:$J$108,"="&amp;AM$145,$B$45:$B$108,"="&amp;$B153),"")</f>
        <v/>
      </c>
      <c r="AN153" s="174" t="str">
        <f>IF('3f WHD'!AU$13&lt;&gt;"",SUMIFS($F$45:$F$108,$K$45:$K$108,"="&amp;AN$145,$B$45:$B$108,"="&amp;$B153)+SUMIFS($F$45:$F$108,$J$45:$J$108,"="&amp;AN$145,$B$45:$B$108,"="&amp;$B153),"")</f>
        <v/>
      </c>
      <c r="AO153" s="174" t="str">
        <f>IF('3f WHD'!AV$13&lt;&gt;"",SUMIFS($F$45:$F$108,$K$45:$K$108,"="&amp;AO$145,$B$45:$B$108,"="&amp;$B153)+SUMIFS($F$45:$F$108,$J$45:$J$108,"="&amp;AO$145,$B$45:$B$108,"="&amp;$B153),"")</f>
        <v/>
      </c>
      <c r="AP153" s="174" t="str">
        <f>IF('3f WHD'!AW$13&lt;&gt;"",SUMIFS($F$45:$F$108,$K$45:$K$108,"="&amp;AP$145,$B$45:$B$108,"="&amp;$B153)+SUMIFS($F$45:$F$108,$J$45:$J$108,"="&amp;AP$145,$B$45:$B$108,"="&amp;$B153),"")</f>
        <v/>
      </c>
      <c r="AQ153" s="174" t="str">
        <f>IF('3f WHD'!AX$13&lt;&gt;"",SUMIFS($F$45:$F$108,$K$45:$K$108,"="&amp;AQ$145,$B$45:$B$108,"="&amp;$B153)+SUMIFS($F$45:$F$108,$J$45:$J$108,"="&amp;AQ$145,$B$45:$B$108,"="&amp;$B153),"")</f>
        <v/>
      </c>
      <c r="AR153" s="174" t="str">
        <f>IF('3f WHD'!AY$13&lt;&gt;"",SUMIFS($F$45:$F$108,$K$45:$K$108,"="&amp;AR$145,$B$45:$B$108,"="&amp;$B153)+SUMIFS($F$45:$F$108,$J$45:$J$108,"="&amp;AR$145,$B$45:$B$108,"="&amp;$B153),"")</f>
        <v/>
      </c>
      <c r="AS153" s="174" t="str">
        <f>IF('3f WHD'!AZ$13&lt;&gt;"",SUMIFS($F$45:$F$108,$K$45:$K$108,"="&amp;AS$145,$B$45:$B$108,"="&amp;$B153)+SUMIFS($F$45:$F$108,$J$45:$J$108,"="&amp;AS$145,$B$45:$B$108,"="&amp;$B153),"")</f>
        <v/>
      </c>
      <c r="AT153" s="174" t="str">
        <f>IF('3f WHD'!BA$13&lt;&gt;"",SUMIFS($F$45:$F$108,$K$45:$K$108,"="&amp;AT$145,$B$45:$B$108,"="&amp;$B153)+SUMIFS($F$45:$F$108,$J$45:$J$108,"="&amp;AT$145,$B$45:$B$108,"="&amp;$B153),"")</f>
        <v/>
      </c>
      <c r="AU153" s="174" t="str">
        <f>IF('3f WHD'!BB$13&lt;&gt;"",SUMIFS($F$45:$F$108,$K$45:$K$108,"="&amp;AU$145,$B$45:$B$108,"="&amp;$B153)+SUMIFS($F$45:$F$108,$J$45:$J$108,"="&amp;AU$145,$B$45:$B$108,"="&amp;$B153),"")</f>
        <v/>
      </c>
      <c r="AV153" s="174" t="str">
        <f>IF('3f WHD'!BC$13&lt;&gt;"",SUMIFS($F$45:$F$108,$K$45:$K$108,"="&amp;AV$145,$B$45:$B$108,"="&amp;$B153)+SUMIFS($F$45:$F$108,$J$45:$J$108,"="&amp;AV$145,$B$45:$B$108,"="&amp;$B153),"")</f>
        <v/>
      </c>
      <c r="AW153" s="174" t="str">
        <f>IF('3f WHD'!BD$13&lt;&gt;"",SUMIFS($F$45:$F$108,$K$45:$K$108,"="&amp;AW$145,$B$45:$B$108,"="&amp;$B153)+SUMIFS($F$45:$F$108,$J$45:$J$108,"="&amp;AW$145,$B$45:$B$108,"="&amp;$B153),"")</f>
        <v/>
      </c>
      <c r="AX153" s="174" t="str">
        <f>IF('3f WHD'!BE$13&lt;&gt;"",SUMIFS($F$45:$F$108,$K$45:$K$108,"="&amp;AX$145,$B$45:$B$108,"="&amp;$B153)+SUMIFS($F$45:$F$108,$J$45:$J$108,"="&amp;AX$145,$B$45:$B$108,"="&amp;$B153),"")</f>
        <v/>
      </c>
      <c r="AY153" s="174" t="str">
        <f>IF('3f WHD'!BF$13&lt;&gt;"",SUMIFS($F$45:$F$108,$K$45:$K$108,"="&amp;AY$145,$B$45:$B$108,"="&amp;$B153)+SUMIFS($F$45:$F$108,$J$45:$J$108,"="&amp;AY$145,$B$45:$B$108,"="&amp;$B153),"")</f>
        <v/>
      </c>
    </row>
    <row r="154" spans="2:51">
      <c r="B154" s="153">
        <v>14</v>
      </c>
      <c r="C154" s="153"/>
      <c r="D154" s="174">
        <f>IF('3f WHD'!K$13&lt;&gt;"",SUMIFS($F$45:$F$108,$K$45:$K$108,"="&amp;D$145,$B$45:$B$108,"="&amp;$B154)+SUMIFS($F$45:$F$108,$J$45:$J$108,"="&amp;D$145,$B$45:$B$108,"="&amp;$B154),"")</f>
        <v>0</v>
      </c>
      <c r="E154" s="174">
        <f>IF('3f WHD'!L$13&lt;&gt;"",SUMIFS($F$45:$F$108,$K$45:$K$108,"="&amp;E$145,$B$45:$B$108,"="&amp;$B154)+SUMIFS($F$45:$F$108,$J$45:$J$108,"="&amp;E$145,$B$45:$B$108,"="&amp;$B154),"")</f>
        <v>0</v>
      </c>
      <c r="F154" s="174">
        <f>IF('3f WHD'!M$13&lt;&gt;"",SUMIFS($F$45:$F$108,$K$45:$K$108,"="&amp;F$145,$B$45:$B$108,"="&amp;$B154)+SUMIFS($F$45:$F$108,$J$45:$J$108,"="&amp;F$145,$B$45:$B$108,"="&amp;$B154),"")</f>
        <v>0</v>
      </c>
      <c r="G154" s="174">
        <f>IF('3f WHD'!N$13&lt;&gt;"",SUMIFS($F$45:$F$108,$K$45:$K$108,"="&amp;G$145,$B$45:$B$108,"="&amp;$B154)+SUMIFS($F$45:$F$108,$J$45:$J$108,"="&amp;G$145,$B$45:$B$108,"="&amp;$B154),"")</f>
        <v>0</v>
      </c>
      <c r="H154" s="174">
        <f>IF('3f WHD'!O$13&lt;&gt;"",SUMIFS($F$45:$F$108,$K$45:$K$108,"="&amp;H$145,$B$45:$B$108,"="&amp;$B154)+SUMIFS($F$45:$F$108,$J$45:$J$108,"="&amp;H$145,$B$45:$B$108,"="&amp;$B154),"")</f>
        <v>0</v>
      </c>
      <c r="I154" s="161"/>
      <c r="J154" s="174">
        <f>IF('3f WHD'!Q$13&lt;&gt;"",SUMIFS($F$45:$F$108,$K$45:$K$108,"="&amp;J$145,$B$45:$B$108,"="&amp;$B154)+SUMIFS($F$45:$F$108,$J$45:$J$108,"="&amp;J$145,$B$45:$B$108,"="&amp;$B154),"")</f>
        <v>0</v>
      </c>
      <c r="K154" s="174">
        <f>IF('3f WHD'!R$13&lt;&gt;"",SUMIFS($F$45:$F$108,$K$45:$K$108,"="&amp;K$145,$B$45:$B$108,"="&amp;$B154)+SUMIFS($F$45:$F$108,$J$45:$J$108,"="&amp;K$145,$B$45:$B$108,"="&amp;$B154),"")</f>
        <v>0</v>
      </c>
      <c r="L154" s="174">
        <f>IF('3f WHD'!S$13&lt;&gt;"",SUMIFS($F$45:$F$108,$K$45:$K$108,"="&amp;L$145,$B$45:$B$108,"="&amp;$B154)+SUMIFS($F$45:$F$108,$J$45:$J$108,"="&amp;L$145,$B$45:$B$108,"="&amp;$B154),"")</f>
        <v>0</v>
      </c>
      <c r="M154" s="174">
        <f>IF('3f WHD'!T$13&lt;&gt;"",SUMIFS($F$45:$F$108,$K$45:$K$108,"="&amp;M$145,$B$45:$B$108,"="&amp;$B154)+SUMIFS($F$45:$F$108,$J$45:$J$108,"="&amp;M$145,$B$45:$B$108,"="&amp;$B154),"")</f>
        <v>0</v>
      </c>
      <c r="N154" s="174">
        <f>IF('3f WHD'!U$13&lt;&gt;"",SUMIFS($F$45:$F$108,$K$45:$K$108,"="&amp;N$145,$B$45:$B$108,"="&amp;$B154)+SUMIFS($F$45:$F$108,$J$45:$J$108,"="&amp;N$145,$B$45:$B$108,"="&amp;$B154),"")</f>
        <v>0</v>
      </c>
      <c r="O154" s="174">
        <f>IF('3f WHD'!V$13&lt;&gt;"",SUMIFS($F$45:$F$108,$K$45:$K$108,"="&amp;O$145,$B$45:$B$108,"="&amp;$B154)+SUMIFS($F$45:$F$108,$J$45:$J$108,"="&amp;O$145,$B$45:$B$108,"="&amp;$B154),"")</f>
        <v>0</v>
      </c>
      <c r="P154" s="174">
        <f>IF('3f WHD'!W$13&lt;&gt;"",SUMIFS($F$45:$F$108,$K$45:$K$108,"="&amp;P$145,$B$45:$B$108,"="&amp;$B154)+SUMIFS($F$45:$F$108,$J$45:$J$108,"="&amp;P$145,$B$45:$B$108,"="&amp;$B154),"")</f>
        <v>0</v>
      </c>
      <c r="Q154" s="174">
        <f>IF('3f WHD'!X$13&lt;&gt;"",SUMIFS($F$45:$F$108,$K$45:$K$108,"="&amp;Q$145,$B$45:$B$108,"="&amp;$B154)+SUMIFS($F$45:$F$108,$J$45:$J$108,"="&amp;Q$145,$B$45:$B$108,"="&amp;$B154),"")</f>
        <v>0</v>
      </c>
      <c r="R154" s="161"/>
      <c r="S154" s="174">
        <f>IF('3f WHD'!AA$13&lt;&gt;"",SUMIFS($F$45:$F$108,$K$45:$K$108,"="&amp;T$145,$B$45:$B$108,"="&amp;$B154)+SUMIFS($F$45:$F$108,$J$45:$J$108,"="&amp;T$145,$B$45:$B$108,"="&amp;$B154),"")</f>
        <v>0</v>
      </c>
      <c r="T154" s="174">
        <f>IF('3f WHD'!AA$13&lt;&gt;"",SUMIFS($F$45:$F$108,$K$45:$K$108,"="&amp;T$145,$B$45:$B$108,"="&amp;$B154)+SUMIFS($F$45:$F$108,$J$45:$J$108,"="&amp;T$145,$B$45:$B$108,"="&amp;$B154),"")</f>
        <v>0</v>
      </c>
      <c r="U154" s="174">
        <f>IF('3f WHD'!AC$13&lt;&gt;"",SUMIFS($F$45:$F$108,$K$45:$K$108,"="&amp;V$145,$B$45:$B$108,"="&amp;$B154)+SUMIFS($F$45:$F$108,$J$45:$J$108,"="&amp;V$145,$B$45:$B$108,"="&amp;$B154),"")</f>
        <v>0</v>
      </c>
      <c r="V154" s="174">
        <f>IF('3f WHD'!AC$13&lt;&gt;"",SUMIFS($F$45:$F$108,$K$45:$K$108,"="&amp;V$145,$B$45:$B$108,"="&amp;$B154)+SUMIFS($F$45:$F$108,$J$45:$J$108,"="&amp;V$145,$B$45:$B$108,"="&amp;$B154),"")</f>
        <v>0</v>
      </c>
      <c r="W154" s="174">
        <f>IF('3f WHD'!AD$13&lt;&gt;"",SUMIFS($F$45:$F$108,$K$45:$K$108,"="&amp;W$145,$B$45:$B$108,"="&amp;$B154)+SUMIFS($F$45:$F$108,$J$45:$J$108,"="&amp;W$145,$B$45:$B$108,"="&amp;$B154),"")</f>
        <v>0</v>
      </c>
      <c r="X154" s="174">
        <f>IF('3f WHD'!AE$13&lt;&gt;"",SUMIFS($F$45:$F$108,$K$45:$K$108,"="&amp;X$145,$B$45:$B$108,"="&amp;$B154)+SUMIFS($F$45:$F$108,$J$45:$J$108,"="&amp;X$145,$B$45:$B$108,"="&amp;$B154),"")</f>
        <v>0</v>
      </c>
      <c r="Y154" s="174">
        <f>IF('3f WHD'!AF$13&lt;&gt;"",SUMIFS($F$45:$F$108,$K$45:$K$108,"="&amp;Y$145,$B$45:$B$108,"="&amp;$B154)+SUMIFS($F$45:$F$108,$J$45:$J$108,"="&amp;Y$145,$B$45:$B$108,"="&amp;$B154),"")</f>
        <v>955968334.42000008</v>
      </c>
      <c r="Z154" s="174">
        <f>IF('3f WHD'!AG$13&lt;&gt;"",SUMIFS($F$45:$F$108,$K$45:$K$108,"="&amp;Z$145,$B$45:$B$108,"="&amp;$B154)+SUMIFS($F$45:$F$108,$J$45:$J$108,"="&amp;Z$145,$B$45:$B$108,"="&amp;$B154),"")</f>
        <v>955968334.42000008</v>
      </c>
      <c r="AA154" s="174">
        <f>IF('3f WHD'!AH$13&lt;&gt;"",SUMIFS($F$45:$F$108,$K$45:$K$108,"="&amp;AA$145,$B$45:$B$108,"="&amp;$B154)+SUMIFS($F$45:$F$108,$J$45:$J$108,"="&amp;AA$145,$B$45:$B$108,"="&amp;$B154),"")</f>
        <v>1695271027.9700003</v>
      </c>
      <c r="AB154" s="174">
        <f>IF('3f WHD'!AI$13&lt;&gt;"",SUMIFS($F$45:$F$108,$K$45:$K$108,"="&amp;AB$145,$B$45:$B$108,"="&amp;$B154)+SUMIFS($F$45:$F$108,$J$45:$J$108,"="&amp;AB$145,$B$45:$B$108,"="&amp;$B154),"")</f>
        <v>1695271027.9700003</v>
      </c>
      <c r="AC154" s="174">
        <f>IF('3f WHD'!AJ$13&lt;&gt;"",SUMIFS($F$45:$F$108,$K$45:$K$108,"="&amp;AC$145,$B$45:$B$108,"="&amp;$B154)+SUMIFS($F$45:$F$108,$J$45:$J$108,"="&amp;AC$145,$B$45:$B$108,"="&amp;$B154),"")</f>
        <v>739302693.54999995</v>
      </c>
      <c r="AD154" s="174">
        <f>IF('3f WHD'!AK$13&lt;&gt;"",SUMIFS($F$45:$F$108,$K$45:$K$108,"="&amp;AD$145,$B$45:$B$108,"="&amp;$B154)+SUMIFS($F$45:$F$108,$J$45:$J$108,"="&amp;AD$145,$B$45:$B$108,"="&amp;$B154),"")</f>
        <v>739302693.54999995</v>
      </c>
      <c r="AE154" s="174">
        <f>IF('3f WHD'!AL$13&lt;&gt;"",SUMIFS($F$45:$F$108,$K$45:$K$108,"="&amp;AE$145,$B$45:$B$108,"="&amp;$B154)+SUMIFS($F$45:$F$108,$J$45:$J$108,"="&amp;AE$145,$B$45:$B$108,"="&amp;$B154),"")</f>
        <v>0</v>
      </c>
      <c r="AF154" s="174">
        <f>IF('3f WHD'!AM$13&lt;&gt;"",SUMIFS($F$45:$F$108,$K$45:$K$108,"="&amp;AF$145,$B$45:$B$108,"="&amp;$B154)+SUMIFS($F$45:$F$108,$J$45:$J$108,"="&amp;AF$145,$B$45:$B$108,"="&amp;$B154),"")</f>
        <v>0</v>
      </c>
      <c r="AG154" s="174">
        <f>IF('3f WHD'!AN$13&lt;&gt;"",SUMIFS($F$45:$F$108,$K$45:$K$108,"="&amp;AG$145,$B$45:$B$108,"="&amp;$B154)+SUMIFS($F$45:$F$108,$J$45:$J$108,"="&amp;AG$145,$B$45:$B$108,"="&amp;$B154),"")</f>
        <v>0</v>
      </c>
      <c r="AH154" s="174">
        <f>IF('3f WHD'!AO$13&lt;&gt;"",SUMIFS($F$45:$F$108,$K$45:$K$108,"="&amp;AH$145,$B$45:$B$108,"="&amp;$B154)+SUMIFS($F$45:$F$108,$J$45:$J$108,"="&amp;AH$145,$B$45:$B$108,"="&amp;$B154),"")</f>
        <v>0</v>
      </c>
      <c r="AI154" s="174" t="str">
        <f>IF('3f WHD'!AP$13&lt;&gt;"",SUMIFS($F$45:$F$108,$K$45:$K$108,"="&amp;AI$145,$B$45:$B$108,"="&amp;$B154)+SUMIFS($F$45:$F$108,$J$45:$J$108,"="&amp;AI$145,$B$45:$B$108,"="&amp;$B154),"")</f>
        <v/>
      </c>
      <c r="AJ154" s="174" t="str">
        <f>IF('3f WHD'!AQ$13&lt;&gt;"",SUMIFS($F$45:$F$108,$K$45:$K$108,"="&amp;AJ$145,$B$45:$B$108,"="&amp;$B154)+SUMIFS($F$45:$F$108,$J$45:$J$108,"="&amp;AJ$145,$B$45:$B$108,"="&amp;$B154),"")</f>
        <v/>
      </c>
      <c r="AK154" s="174" t="str">
        <f>IF('3f WHD'!AR$13&lt;&gt;"",SUMIFS($F$45:$F$108,$K$45:$K$108,"="&amp;AK$145,$B$45:$B$108,"="&amp;$B154)+SUMIFS($F$45:$F$108,$J$45:$J$108,"="&amp;AK$145,$B$45:$B$108,"="&amp;$B154),"")</f>
        <v/>
      </c>
      <c r="AL154" s="174" t="str">
        <f>IF('3f WHD'!AS$13&lt;&gt;"",SUMIFS($F$45:$F$108,$K$45:$K$108,"="&amp;AL$145,$B$45:$B$108,"="&amp;$B154)+SUMIFS($F$45:$F$108,$J$45:$J$108,"="&amp;AL$145,$B$45:$B$108,"="&amp;$B154),"")</f>
        <v/>
      </c>
      <c r="AM154" s="174" t="str">
        <f>IF('3f WHD'!AT$13&lt;&gt;"",SUMIFS($F$45:$F$108,$K$45:$K$108,"="&amp;AM$145,$B$45:$B$108,"="&amp;$B154)+SUMIFS($F$45:$F$108,$J$45:$J$108,"="&amp;AM$145,$B$45:$B$108,"="&amp;$B154),"")</f>
        <v/>
      </c>
      <c r="AN154" s="174" t="str">
        <f>IF('3f WHD'!AU$13&lt;&gt;"",SUMIFS($F$45:$F$108,$K$45:$K$108,"="&amp;AN$145,$B$45:$B$108,"="&amp;$B154)+SUMIFS($F$45:$F$108,$J$45:$J$108,"="&amp;AN$145,$B$45:$B$108,"="&amp;$B154),"")</f>
        <v/>
      </c>
      <c r="AO154" s="174" t="str">
        <f>IF('3f WHD'!AV$13&lt;&gt;"",SUMIFS($F$45:$F$108,$K$45:$K$108,"="&amp;AO$145,$B$45:$B$108,"="&amp;$B154)+SUMIFS($F$45:$F$108,$J$45:$J$108,"="&amp;AO$145,$B$45:$B$108,"="&amp;$B154),"")</f>
        <v/>
      </c>
      <c r="AP154" s="174" t="str">
        <f>IF('3f WHD'!AW$13&lt;&gt;"",SUMIFS($F$45:$F$108,$K$45:$K$108,"="&amp;AP$145,$B$45:$B$108,"="&amp;$B154)+SUMIFS($F$45:$F$108,$J$45:$J$108,"="&amp;AP$145,$B$45:$B$108,"="&amp;$B154),"")</f>
        <v/>
      </c>
      <c r="AQ154" s="174" t="str">
        <f>IF('3f WHD'!AX$13&lt;&gt;"",SUMIFS($F$45:$F$108,$K$45:$K$108,"="&amp;AQ$145,$B$45:$B$108,"="&amp;$B154)+SUMIFS($F$45:$F$108,$J$45:$J$108,"="&amp;AQ$145,$B$45:$B$108,"="&amp;$B154),"")</f>
        <v/>
      </c>
      <c r="AR154" s="174" t="str">
        <f>IF('3f WHD'!AY$13&lt;&gt;"",SUMIFS($F$45:$F$108,$K$45:$K$108,"="&amp;AR$145,$B$45:$B$108,"="&amp;$B154)+SUMIFS($F$45:$F$108,$J$45:$J$108,"="&amp;AR$145,$B$45:$B$108,"="&amp;$B154),"")</f>
        <v/>
      </c>
      <c r="AS154" s="174" t="str">
        <f>IF('3f WHD'!AZ$13&lt;&gt;"",SUMIFS($F$45:$F$108,$K$45:$K$108,"="&amp;AS$145,$B$45:$B$108,"="&amp;$B154)+SUMIFS($F$45:$F$108,$J$45:$J$108,"="&amp;AS$145,$B$45:$B$108,"="&amp;$B154),"")</f>
        <v/>
      </c>
      <c r="AT154" s="174" t="str">
        <f>IF('3f WHD'!BA$13&lt;&gt;"",SUMIFS($F$45:$F$108,$K$45:$K$108,"="&amp;AT$145,$B$45:$B$108,"="&amp;$B154)+SUMIFS($F$45:$F$108,$J$45:$J$108,"="&amp;AT$145,$B$45:$B$108,"="&amp;$B154),"")</f>
        <v/>
      </c>
      <c r="AU154" s="174" t="str">
        <f>IF('3f WHD'!BB$13&lt;&gt;"",SUMIFS($F$45:$F$108,$K$45:$K$108,"="&amp;AU$145,$B$45:$B$108,"="&amp;$B154)+SUMIFS($F$45:$F$108,$J$45:$J$108,"="&amp;AU$145,$B$45:$B$108,"="&amp;$B154),"")</f>
        <v/>
      </c>
      <c r="AV154" s="174" t="str">
        <f>IF('3f WHD'!BC$13&lt;&gt;"",SUMIFS($F$45:$F$108,$K$45:$K$108,"="&amp;AV$145,$B$45:$B$108,"="&amp;$B154)+SUMIFS($F$45:$F$108,$J$45:$J$108,"="&amp;AV$145,$B$45:$B$108,"="&amp;$B154),"")</f>
        <v/>
      </c>
      <c r="AW154" s="174" t="str">
        <f>IF('3f WHD'!BD$13&lt;&gt;"",SUMIFS($F$45:$F$108,$K$45:$K$108,"="&amp;AW$145,$B$45:$B$108,"="&amp;$B154)+SUMIFS($F$45:$F$108,$J$45:$J$108,"="&amp;AW$145,$B$45:$B$108,"="&amp;$B154),"")</f>
        <v/>
      </c>
      <c r="AX154" s="174" t="str">
        <f>IF('3f WHD'!BE$13&lt;&gt;"",SUMIFS($F$45:$F$108,$K$45:$K$108,"="&amp;AX$145,$B$45:$B$108,"="&amp;$B154)+SUMIFS($F$45:$F$108,$J$45:$J$108,"="&amp;AX$145,$B$45:$B$108,"="&amp;$B154),"")</f>
        <v/>
      </c>
      <c r="AY154" s="174" t="str">
        <f>IF('3f WHD'!BF$13&lt;&gt;"",SUMIFS($F$45:$F$108,$K$45:$K$108,"="&amp;AY$145,$B$45:$B$108,"="&amp;$B154)+SUMIFS($F$45:$F$108,$J$45:$J$108,"="&amp;AY$145,$B$45:$B$108,"="&amp;$B154),"")</f>
        <v/>
      </c>
    </row>
    <row r="155" spans="2:51">
      <c r="B155" s="153">
        <v>15</v>
      </c>
      <c r="C155" s="153"/>
      <c r="D155" s="174">
        <f>IF('3f WHD'!K$13&lt;&gt;"",SUMIFS($F$45:$F$108,$K$45:$K$108,"="&amp;D$145,$B$45:$B$108,"="&amp;$B155)+SUMIFS($F$45:$F$108,$J$45:$J$108,"="&amp;D$145,$B$45:$B$108,"="&amp;$B155),"")</f>
        <v>0</v>
      </c>
      <c r="E155" s="174">
        <f>IF('3f WHD'!L$13&lt;&gt;"",SUMIFS($F$45:$F$108,$K$45:$K$108,"="&amp;E$145,$B$45:$B$108,"="&amp;$B155)+SUMIFS($F$45:$F$108,$J$45:$J$108,"="&amp;E$145,$B$45:$B$108,"="&amp;$B155),"")</f>
        <v>0</v>
      </c>
      <c r="F155" s="174">
        <f>IF('3f WHD'!M$13&lt;&gt;"",SUMIFS($F$45:$F$108,$K$45:$K$108,"="&amp;F$145,$B$45:$B$108,"="&amp;$B155)+SUMIFS($F$45:$F$108,$J$45:$J$108,"="&amp;F$145,$B$45:$B$108,"="&amp;$B155),"")</f>
        <v>0</v>
      </c>
      <c r="G155" s="174">
        <f>IF('3f WHD'!N$13&lt;&gt;"",SUMIFS($F$45:$F$108,$K$45:$K$108,"="&amp;G$145,$B$45:$B$108,"="&amp;$B155)+SUMIFS($F$45:$F$108,$J$45:$J$108,"="&amp;G$145,$B$45:$B$108,"="&amp;$B155),"")</f>
        <v>0</v>
      </c>
      <c r="H155" s="174">
        <f>IF('3f WHD'!O$13&lt;&gt;"",SUMIFS($F$45:$F$108,$K$45:$K$108,"="&amp;H$145,$B$45:$B$108,"="&amp;$B155)+SUMIFS($F$45:$F$108,$J$45:$J$108,"="&amp;H$145,$B$45:$B$108,"="&amp;$B155),"")</f>
        <v>0</v>
      </c>
      <c r="I155" s="161"/>
      <c r="J155" s="174">
        <f>IF('3f WHD'!Q$13&lt;&gt;"",SUMIFS($F$45:$F$108,$K$45:$K$108,"="&amp;J$145,$B$45:$B$108,"="&amp;$B155)+SUMIFS($F$45:$F$108,$J$45:$J$108,"="&amp;J$145,$B$45:$B$108,"="&amp;$B155),"")</f>
        <v>0</v>
      </c>
      <c r="K155" s="174">
        <f>IF('3f WHD'!R$13&lt;&gt;"",SUMIFS($F$45:$F$108,$K$45:$K$108,"="&amp;K$145,$B$45:$B$108,"="&amp;$B155)+SUMIFS($F$45:$F$108,$J$45:$J$108,"="&amp;K$145,$B$45:$B$108,"="&amp;$B155),"")</f>
        <v>0</v>
      </c>
      <c r="L155" s="174">
        <f>IF('3f WHD'!S$13&lt;&gt;"",SUMIFS($F$45:$F$108,$K$45:$K$108,"="&amp;L$145,$B$45:$B$108,"="&amp;$B155)+SUMIFS($F$45:$F$108,$J$45:$J$108,"="&amp;L$145,$B$45:$B$108,"="&amp;$B155),"")</f>
        <v>0</v>
      </c>
      <c r="M155" s="174">
        <f>IF('3f WHD'!T$13&lt;&gt;"",SUMIFS($F$45:$F$108,$K$45:$K$108,"="&amp;M$145,$B$45:$B$108,"="&amp;$B155)+SUMIFS($F$45:$F$108,$J$45:$J$108,"="&amp;M$145,$B$45:$B$108,"="&amp;$B155),"")</f>
        <v>0</v>
      </c>
      <c r="N155" s="174">
        <f>IF('3f WHD'!U$13&lt;&gt;"",SUMIFS($F$45:$F$108,$K$45:$K$108,"="&amp;N$145,$B$45:$B$108,"="&amp;$B155)+SUMIFS($F$45:$F$108,$J$45:$J$108,"="&amp;N$145,$B$45:$B$108,"="&amp;$B155),"")</f>
        <v>0</v>
      </c>
      <c r="O155" s="174">
        <f>IF('3f WHD'!V$13&lt;&gt;"",SUMIFS($F$45:$F$108,$K$45:$K$108,"="&amp;O$145,$B$45:$B$108,"="&amp;$B155)+SUMIFS($F$45:$F$108,$J$45:$J$108,"="&amp;O$145,$B$45:$B$108,"="&amp;$B155),"")</f>
        <v>0</v>
      </c>
      <c r="P155" s="174">
        <f>IF('3f WHD'!W$13&lt;&gt;"",SUMIFS($F$45:$F$108,$K$45:$K$108,"="&amp;P$145,$B$45:$B$108,"="&amp;$B155)+SUMIFS($F$45:$F$108,$J$45:$J$108,"="&amp;P$145,$B$45:$B$108,"="&amp;$B155),"")</f>
        <v>0</v>
      </c>
      <c r="Q155" s="174">
        <f>IF('3f WHD'!X$13&lt;&gt;"",SUMIFS($F$45:$F$108,$K$45:$K$108,"="&amp;Q$145,$B$45:$B$108,"="&amp;$B155)+SUMIFS($F$45:$F$108,$J$45:$J$108,"="&amp;Q$145,$B$45:$B$108,"="&amp;$B155),"")</f>
        <v>0</v>
      </c>
      <c r="R155" s="161"/>
      <c r="S155" s="174">
        <f>IF('3f WHD'!AA$13&lt;&gt;"",SUMIFS($F$45:$F$108,$K$45:$K$108,"="&amp;T$145,$B$45:$B$108,"="&amp;$B155)+SUMIFS($F$45:$F$108,$J$45:$J$108,"="&amp;T$145,$B$45:$B$108,"="&amp;$B155),"")</f>
        <v>0</v>
      </c>
      <c r="T155" s="174">
        <f>IF('3f WHD'!AA$13&lt;&gt;"",SUMIFS($F$45:$F$108,$K$45:$K$108,"="&amp;T$145,$B$45:$B$108,"="&amp;$B155)+SUMIFS($F$45:$F$108,$J$45:$J$108,"="&amp;T$145,$B$45:$B$108,"="&amp;$B155),"")</f>
        <v>0</v>
      </c>
      <c r="U155" s="174">
        <f>IF('3f WHD'!AC$13&lt;&gt;"",SUMIFS($F$45:$F$108,$K$45:$K$108,"="&amp;V$145,$B$45:$B$108,"="&amp;$B155)+SUMIFS($F$45:$F$108,$J$45:$J$108,"="&amp;V$145,$B$45:$B$108,"="&amp;$B155),"")</f>
        <v>0</v>
      </c>
      <c r="V155" s="174">
        <f>IF('3f WHD'!AC$13&lt;&gt;"",SUMIFS($F$45:$F$108,$K$45:$K$108,"="&amp;V$145,$B$45:$B$108,"="&amp;$B155)+SUMIFS($F$45:$F$108,$J$45:$J$108,"="&amp;V$145,$B$45:$B$108,"="&amp;$B155),"")</f>
        <v>0</v>
      </c>
      <c r="W155" s="174">
        <f>IF('3f WHD'!AD$13&lt;&gt;"",SUMIFS($F$45:$F$108,$K$45:$K$108,"="&amp;W$145,$B$45:$B$108,"="&amp;$B155)+SUMIFS($F$45:$F$108,$J$45:$J$108,"="&amp;W$145,$B$45:$B$108,"="&amp;$B155),"")</f>
        <v>0</v>
      </c>
      <c r="X155" s="174">
        <f>IF('3f WHD'!AE$13&lt;&gt;"",SUMIFS($F$45:$F$108,$K$45:$K$108,"="&amp;X$145,$B$45:$B$108,"="&amp;$B155)+SUMIFS($F$45:$F$108,$J$45:$J$108,"="&amp;X$145,$B$45:$B$108,"="&amp;$B155),"")</f>
        <v>0</v>
      </c>
      <c r="Y155" s="174">
        <f>IF('3f WHD'!AF$13&lt;&gt;"",SUMIFS($F$45:$F$108,$K$45:$K$108,"="&amp;Y$145,$B$45:$B$108,"="&amp;$B155)+SUMIFS($F$45:$F$108,$J$45:$J$108,"="&amp;Y$145,$B$45:$B$108,"="&amp;$B155),"")</f>
        <v>0</v>
      </c>
      <c r="Z155" s="174">
        <f>IF('3f WHD'!AG$13&lt;&gt;"",SUMIFS($F$45:$F$108,$K$45:$K$108,"="&amp;Z$145,$B$45:$B$108,"="&amp;$B155)+SUMIFS($F$45:$F$108,$J$45:$J$108,"="&amp;Z$145,$B$45:$B$108,"="&amp;$B155),"")</f>
        <v>0</v>
      </c>
      <c r="AA155" s="174">
        <f>IF('3f WHD'!AH$13&lt;&gt;"",SUMIFS($F$45:$F$108,$K$45:$K$108,"="&amp;AA$145,$B$45:$B$108,"="&amp;$B155)+SUMIFS($F$45:$F$108,$J$45:$J$108,"="&amp;AA$145,$B$45:$B$108,"="&amp;$B155),"")</f>
        <v>0</v>
      </c>
      <c r="AB155" s="174">
        <f>IF('3f WHD'!AI$13&lt;&gt;"",SUMIFS($F$45:$F$108,$K$45:$K$108,"="&amp;AB$145,$B$45:$B$108,"="&amp;$B155)+SUMIFS($F$45:$F$108,$J$45:$J$108,"="&amp;AB$145,$B$45:$B$108,"="&amp;$B155),"")</f>
        <v>0</v>
      </c>
      <c r="AC155" s="174">
        <f>IF('3f WHD'!AJ$13&lt;&gt;"",SUMIFS($F$45:$F$108,$K$45:$K$108,"="&amp;AC$145,$B$45:$B$108,"="&amp;$B155)+SUMIFS($F$45:$F$108,$J$45:$J$108,"="&amp;AC$145,$B$45:$B$108,"="&amp;$B155),"")</f>
        <v>982667240.12</v>
      </c>
      <c r="AD155" s="174">
        <f>IF('3f WHD'!AK$13&lt;&gt;"",SUMIFS($F$45:$F$108,$K$45:$K$108,"="&amp;AD$145,$B$45:$B$108,"="&amp;$B155)+SUMIFS($F$45:$F$108,$J$45:$J$108,"="&amp;AD$145,$B$45:$B$108,"="&amp;$B155),"")</f>
        <v>982667240.12</v>
      </c>
      <c r="AE155" s="174">
        <f>IF('3f WHD'!AL$13&lt;&gt;"",SUMIFS($F$45:$F$108,$K$45:$K$108,"="&amp;AE$145,$B$45:$B$108,"="&amp;$B155)+SUMIFS($F$45:$F$108,$J$45:$J$108,"="&amp;AE$145,$B$45:$B$108,"="&amp;$B155),"")</f>
        <v>1670152295.1299999</v>
      </c>
      <c r="AF155" s="174">
        <f>IF('3f WHD'!AM$13&lt;&gt;"",SUMIFS($F$45:$F$108,$K$45:$K$108,"="&amp;AF$145,$B$45:$B$108,"="&amp;$B155)+SUMIFS($F$45:$F$108,$J$45:$J$108,"="&amp;AF$145,$B$45:$B$108,"="&amp;$B155),"")</f>
        <v>1670152295.1299999</v>
      </c>
      <c r="AG155" s="174">
        <f>IF('3f WHD'!AN$13&lt;&gt;"",SUMIFS($F$45:$F$108,$K$45:$K$108,"="&amp;AG$145,$B$45:$B$108,"="&amp;$B155)+SUMIFS($F$45:$F$108,$J$45:$J$108,"="&amp;AG$145,$B$45:$B$108,"="&amp;$B155),"")</f>
        <v>687485055.00999999</v>
      </c>
      <c r="AH155" s="174">
        <f>IF('3f WHD'!AO$13&lt;&gt;"",SUMIFS($F$45:$F$108,$K$45:$K$108,"="&amp;AH$145,$B$45:$B$108,"="&amp;$B155)+SUMIFS($F$45:$F$108,$J$45:$J$108,"="&amp;AH$145,$B$45:$B$108,"="&amp;$B155),"")</f>
        <v>687485055.00999999</v>
      </c>
      <c r="AI155" s="174" t="str">
        <f>IF('3f WHD'!AP$13&lt;&gt;"",SUMIFS($F$45:$F$108,$K$45:$K$108,"="&amp;AI$145,$B$45:$B$108,"="&amp;$B155)+SUMIFS($F$45:$F$108,$J$45:$J$108,"="&amp;AI$145,$B$45:$B$108,"="&amp;$B155),"")</f>
        <v/>
      </c>
      <c r="AJ155" s="174" t="str">
        <f>IF('3f WHD'!AQ$13&lt;&gt;"",SUMIFS($F$45:$F$108,$K$45:$K$108,"="&amp;AJ$145,$B$45:$B$108,"="&amp;$B155)+SUMIFS($F$45:$F$108,$J$45:$J$108,"="&amp;AJ$145,$B$45:$B$108,"="&amp;$B155),"")</f>
        <v/>
      </c>
      <c r="AK155" s="174" t="str">
        <f>IF('3f WHD'!AR$13&lt;&gt;"",SUMIFS($F$45:$F$108,$K$45:$K$108,"="&amp;AK$145,$B$45:$B$108,"="&amp;$B155)+SUMIFS($F$45:$F$108,$J$45:$J$108,"="&amp;AK$145,$B$45:$B$108,"="&amp;$B155),"")</f>
        <v/>
      </c>
      <c r="AL155" s="174" t="str">
        <f>IF('3f WHD'!AS$13&lt;&gt;"",SUMIFS($F$45:$F$108,$K$45:$K$108,"="&amp;AL$145,$B$45:$B$108,"="&amp;$B155)+SUMIFS($F$45:$F$108,$J$45:$J$108,"="&amp;AL$145,$B$45:$B$108,"="&amp;$B155),"")</f>
        <v/>
      </c>
      <c r="AM155" s="174" t="str">
        <f>IF('3f WHD'!AT$13&lt;&gt;"",SUMIFS($F$45:$F$108,$K$45:$K$108,"="&amp;AM$145,$B$45:$B$108,"="&amp;$B155)+SUMIFS($F$45:$F$108,$J$45:$J$108,"="&amp;AM$145,$B$45:$B$108,"="&amp;$B155),"")</f>
        <v/>
      </c>
      <c r="AN155" s="174" t="str">
        <f>IF('3f WHD'!AU$13&lt;&gt;"",SUMIFS($F$45:$F$108,$K$45:$K$108,"="&amp;AN$145,$B$45:$B$108,"="&amp;$B155)+SUMIFS($F$45:$F$108,$J$45:$J$108,"="&amp;AN$145,$B$45:$B$108,"="&amp;$B155),"")</f>
        <v/>
      </c>
      <c r="AO155" s="174" t="str">
        <f>IF('3f WHD'!AV$13&lt;&gt;"",SUMIFS($F$45:$F$108,$K$45:$K$108,"="&amp;AO$145,$B$45:$B$108,"="&amp;$B155)+SUMIFS($F$45:$F$108,$J$45:$J$108,"="&amp;AO$145,$B$45:$B$108,"="&amp;$B155),"")</f>
        <v/>
      </c>
      <c r="AP155" s="174" t="str">
        <f>IF('3f WHD'!AW$13&lt;&gt;"",SUMIFS($F$45:$F$108,$K$45:$K$108,"="&amp;AP$145,$B$45:$B$108,"="&amp;$B155)+SUMIFS($F$45:$F$108,$J$45:$J$108,"="&amp;AP$145,$B$45:$B$108,"="&amp;$B155),"")</f>
        <v/>
      </c>
      <c r="AQ155" s="174" t="str">
        <f>IF('3f WHD'!AX$13&lt;&gt;"",SUMIFS($F$45:$F$108,$K$45:$K$108,"="&amp;AQ$145,$B$45:$B$108,"="&amp;$B155)+SUMIFS($F$45:$F$108,$J$45:$J$108,"="&amp;AQ$145,$B$45:$B$108,"="&amp;$B155),"")</f>
        <v/>
      </c>
      <c r="AR155" s="174" t="str">
        <f>IF('3f WHD'!AY$13&lt;&gt;"",SUMIFS($F$45:$F$108,$K$45:$K$108,"="&amp;AR$145,$B$45:$B$108,"="&amp;$B155)+SUMIFS($F$45:$F$108,$J$45:$J$108,"="&amp;AR$145,$B$45:$B$108,"="&amp;$B155),"")</f>
        <v/>
      </c>
      <c r="AS155" s="174" t="str">
        <f>IF('3f WHD'!AZ$13&lt;&gt;"",SUMIFS($F$45:$F$108,$K$45:$K$108,"="&amp;AS$145,$B$45:$B$108,"="&amp;$B155)+SUMIFS($F$45:$F$108,$J$45:$J$108,"="&amp;AS$145,$B$45:$B$108,"="&amp;$B155),"")</f>
        <v/>
      </c>
      <c r="AT155" s="174" t="str">
        <f>IF('3f WHD'!BA$13&lt;&gt;"",SUMIFS($F$45:$F$108,$K$45:$K$108,"="&amp;AT$145,$B$45:$B$108,"="&amp;$B155)+SUMIFS($F$45:$F$108,$J$45:$J$108,"="&amp;AT$145,$B$45:$B$108,"="&amp;$B155),"")</f>
        <v/>
      </c>
      <c r="AU155" s="174" t="str">
        <f>IF('3f WHD'!BB$13&lt;&gt;"",SUMIFS($F$45:$F$108,$K$45:$K$108,"="&amp;AU$145,$B$45:$B$108,"="&amp;$B155)+SUMIFS($F$45:$F$108,$J$45:$J$108,"="&amp;AU$145,$B$45:$B$108,"="&amp;$B155),"")</f>
        <v/>
      </c>
      <c r="AV155" s="174" t="str">
        <f>IF('3f WHD'!BC$13&lt;&gt;"",SUMIFS($F$45:$F$108,$K$45:$K$108,"="&amp;AV$145,$B$45:$B$108,"="&amp;$B155)+SUMIFS($F$45:$F$108,$J$45:$J$108,"="&amp;AV$145,$B$45:$B$108,"="&amp;$B155),"")</f>
        <v/>
      </c>
      <c r="AW155" s="174" t="str">
        <f>IF('3f WHD'!BD$13&lt;&gt;"",SUMIFS($F$45:$F$108,$K$45:$K$108,"="&amp;AW$145,$B$45:$B$108,"="&amp;$B155)+SUMIFS($F$45:$F$108,$J$45:$J$108,"="&amp;AW$145,$B$45:$B$108,"="&amp;$B155),"")</f>
        <v/>
      </c>
      <c r="AX155" s="174" t="str">
        <f>IF('3f WHD'!BE$13&lt;&gt;"",SUMIFS($F$45:$F$108,$K$45:$K$108,"="&amp;AX$145,$B$45:$B$108,"="&amp;$B155)+SUMIFS($F$45:$F$108,$J$45:$J$108,"="&amp;AX$145,$B$45:$B$108,"="&amp;$B155),"")</f>
        <v/>
      </c>
      <c r="AY155" s="174" t="str">
        <f>IF('3f WHD'!BF$13&lt;&gt;"",SUMIFS($F$45:$F$108,$K$45:$K$108,"="&amp;AY$145,$B$45:$B$108,"="&amp;$B155)+SUMIFS($F$45:$F$108,$J$45:$J$108,"="&amp;AY$145,$B$45:$B$108,"="&amp;$B155),"")</f>
        <v/>
      </c>
    </row>
    <row r="156" spans="2:51">
      <c r="B156" s="153">
        <v>16</v>
      </c>
      <c r="C156" s="153"/>
      <c r="D156" s="174">
        <f>IF('3f WHD'!K$13&lt;&gt;"",SUMIFS($F$45:$F$108,$K$45:$K$108,"="&amp;D$145,$B$45:$B$108,"="&amp;$B156)+SUMIFS($F$45:$F$108,$J$45:$J$108,"="&amp;D$145,$B$45:$B$108,"="&amp;$B156),"")</f>
        <v>0</v>
      </c>
      <c r="E156" s="174">
        <f>IF('3f WHD'!L$13&lt;&gt;"",SUMIFS($F$45:$F$108,$K$45:$K$108,"="&amp;E$145,$B$45:$B$108,"="&amp;$B156)+SUMIFS($F$45:$F$108,$J$45:$J$108,"="&amp;E$145,$B$45:$B$108,"="&amp;$B156),"")</f>
        <v>0</v>
      </c>
      <c r="F156" s="174">
        <f>IF('3f WHD'!M$13&lt;&gt;"",SUMIFS($F$45:$F$108,$K$45:$K$108,"="&amp;F$145,$B$45:$B$108,"="&amp;$B156)+SUMIFS($F$45:$F$108,$J$45:$J$108,"="&amp;F$145,$B$45:$B$108,"="&amp;$B156),"")</f>
        <v>0</v>
      </c>
      <c r="G156" s="174">
        <f>IF('3f WHD'!N$13&lt;&gt;"",SUMIFS($F$45:$F$108,$K$45:$K$108,"="&amp;G$145,$B$45:$B$108,"="&amp;$B156)+SUMIFS($F$45:$F$108,$J$45:$J$108,"="&amp;G$145,$B$45:$B$108,"="&amp;$B156),"")</f>
        <v>0</v>
      </c>
      <c r="H156" s="174">
        <f>IF('3f WHD'!O$13&lt;&gt;"",SUMIFS($F$45:$F$108,$K$45:$K$108,"="&amp;H$145,$B$45:$B$108,"="&amp;$B156)+SUMIFS($F$45:$F$108,$J$45:$J$108,"="&amp;H$145,$B$45:$B$108,"="&amp;$B156),"")</f>
        <v>0</v>
      </c>
      <c r="I156" s="161"/>
      <c r="J156" s="174">
        <f>IF('3f WHD'!Q$13&lt;&gt;"",SUMIFS($F$45:$F$108,$K$45:$K$108,"="&amp;J$145,$B$45:$B$108,"="&amp;$B156)+SUMIFS($F$45:$F$108,$J$45:$J$108,"="&amp;J$145,$B$45:$B$108,"="&amp;$B156),"")</f>
        <v>0</v>
      </c>
      <c r="K156" s="174">
        <f>IF('3f WHD'!R$13&lt;&gt;"",SUMIFS($F$45:$F$108,$K$45:$K$108,"="&amp;K$145,$B$45:$B$108,"="&amp;$B156)+SUMIFS($F$45:$F$108,$J$45:$J$108,"="&amp;K$145,$B$45:$B$108,"="&amp;$B156),"")</f>
        <v>0</v>
      </c>
      <c r="L156" s="174">
        <f>IF('3f WHD'!S$13&lt;&gt;"",SUMIFS($F$45:$F$108,$K$45:$K$108,"="&amp;L$145,$B$45:$B$108,"="&amp;$B156)+SUMIFS($F$45:$F$108,$J$45:$J$108,"="&amp;L$145,$B$45:$B$108,"="&amp;$B156),"")</f>
        <v>0</v>
      </c>
      <c r="M156" s="174">
        <f>IF('3f WHD'!T$13&lt;&gt;"",SUMIFS($F$45:$F$108,$K$45:$K$108,"="&amp;M$145,$B$45:$B$108,"="&amp;$B156)+SUMIFS($F$45:$F$108,$J$45:$J$108,"="&amp;M$145,$B$45:$B$108,"="&amp;$B156),"")</f>
        <v>0</v>
      </c>
      <c r="N156" s="174">
        <f>IF('3f WHD'!U$13&lt;&gt;"",SUMIFS($F$45:$F$108,$K$45:$K$108,"="&amp;N$145,$B$45:$B$108,"="&amp;$B156)+SUMIFS($F$45:$F$108,$J$45:$J$108,"="&amp;N$145,$B$45:$B$108,"="&amp;$B156),"")</f>
        <v>0</v>
      </c>
      <c r="O156" s="174">
        <f>IF('3f WHD'!V$13&lt;&gt;"",SUMIFS($F$45:$F$108,$K$45:$K$108,"="&amp;O$145,$B$45:$B$108,"="&amp;$B156)+SUMIFS($F$45:$F$108,$J$45:$J$108,"="&amp;O$145,$B$45:$B$108,"="&amp;$B156),"")</f>
        <v>0</v>
      </c>
      <c r="P156" s="174">
        <f>IF('3f WHD'!W$13&lt;&gt;"",SUMIFS($F$45:$F$108,$K$45:$K$108,"="&amp;P$145,$B$45:$B$108,"="&amp;$B156)+SUMIFS($F$45:$F$108,$J$45:$J$108,"="&amp;P$145,$B$45:$B$108,"="&amp;$B156),"")</f>
        <v>0</v>
      </c>
      <c r="Q156" s="174">
        <f>IF('3f WHD'!X$13&lt;&gt;"",SUMIFS($F$45:$F$108,$K$45:$K$108,"="&amp;Q$145,$B$45:$B$108,"="&amp;$B156)+SUMIFS($F$45:$F$108,$J$45:$J$108,"="&amp;Q$145,$B$45:$B$108,"="&amp;$B156),"")</f>
        <v>0</v>
      </c>
      <c r="R156" s="161"/>
      <c r="S156" s="174">
        <f>IF('3f WHD'!AA$13&lt;&gt;"",SUMIFS($F$45:$F$108,$K$45:$K$108,"="&amp;T$145,$B$45:$B$108,"="&amp;$B156)+SUMIFS($F$45:$F$108,$J$45:$J$108,"="&amp;T$145,$B$45:$B$108,"="&amp;$B156),"")</f>
        <v>0</v>
      </c>
      <c r="T156" s="174">
        <f>IF('3f WHD'!AA$13&lt;&gt;"",SUMIFS($F$45:$F$108,$K$45:$K$108,"="&amp;T$145,$B$45:$B$108,"="&amp;$B156)+SUMIFS($F$45:$F$108,$J$45:$J$108,"="&amp;T$145,$B$45:$B$108,"="&amp;$B156),"")</f>
        <v>0</v>
      </c>
      <c r="U156" s="174">
        <f>IF('3f WHD'!AC$13&lt;&gt;"",SUMIFS($F$45:$F$108,$K$45:$K$108,"="&amp;V$145,$B$45:$B$108,"="&amp;$B156)+SUMIFS($F$45:$F$108,$J$45:$J$108,"="&amp;V$145,$B$45:$B$108,"="&amp;$B156),"")</f>
        <v>0</v>
      </c>
      <c r="V156" s="174">
        <f>IF('3f WHD'!AC$13&lt;&gt;"",SUMIFS($F$45:$F$108,$K$45:$K$108,"="&amp;V$145,$B$45:$B$108,"="&amp;$B156)+SUMIFS($F$45:$F$108,$J$45:$J$108,"="&amp;V$145,$B$45:$B$108,"="&amp;$B156),"")</f>
        <v>0</v>
      </c>
      <c r="W156" s="174">
        <f>IF('3f WHD'!AD$13&lt;&gt;"",SUMIFS($F$45:$F$108,$K$45:$K$108,"="&amp;W$145,$B$45:$B$108,"="&amp;$B156)+SUMIFS($F$45:$F$108,$J$45:$J$108,"="&amp;W$145,$B$45:$B$108,"="&amp;$B156),"")</f>
        <v>0</v>
      </c>
      <c r="X156" s="174">
        <f>IF('3f WHD'!AE$13&lt;&gt;"",SUMIFS($F$45:$F$108,$K$45:$K$108,"="&amp;X$145,$B$45:$B$108,"="&amp;$B156)+SUMIFS($F$45:$F$108,$J$45:$J$108,"="&amp;X$145,$B$45:$B$108,"="&amp;$B156),"")</f>
        <v>0</v>
      </c>
      <c r="Y156" s="174">
        <f>IF('3f WHD'!AF$13&lt;&gt;"",SUMIFS($F$45:$F$108,$K$45:$K$108,"="&amp;Y$145,$B$45:$B$108,"="&amp;$B156)+SUMIFS($F$45:$F$108,$J$45:$J$108,"="&amp;Y$145,$B$45:$B$108,"="&amp;$B156),"")</f>
        <v>0</v>
      </c>
      <c r="Z156" s="174">
        <f>IF('3f WHD'!AG$13&lt;&gt;"",SUMIFS($F$45:$F$108,$K$45:$K$108,"="&amp;Z$145,$B$45:$B$108,"="&amp;$B156)+SUMIFS($F$45:$F$108,$J$45:$J$108,"="&amp;Z$145,$B$45:$B$108,"="&amp;$B156),"")</f>
        <v>0</v>
      </c>
      <c r="AA156" s="174">
        <f>IF('3f WHD'!AH$13&lt;&gt;"",SUMIFS($F$45:$F$108,$K$45:$K$108,"="&amp;AA$145,$B$45:$B$108,"="&amp;$B156)+SUMIFS($F$45:$F$108,$J$45:$J$108,"="&amp;AA$145,$B$45:$B$108,"="&amp;$B156),"")</f>
        <v>0</v>
      </c>
      <c r="AB156" s="174">
        <f>IF('3f WHD'!AI$13&lt;&gt;"",SUMIFS($F$45:$F$108,$K$45:$K$108,"="&amp;AB$145,$B$45:$B$108,"="&amp;$B156)+SUMIFS($F$45:$F$108,$J$45:$J$108,"="&amp;AB$145,$B$45:$B$108,"="&amp;$B156),"")</f>
        <v>0</v>
      </c>
      <c r="AC156" s="174">
        <f>IF('3f WHD'!AJ$13&lt;&gt;"",SUMIFS($F$45:$F$108,$K$45:$K$108,"="&amp;AC$145,$B$45:$B$108,"="&amp;$B156)+SUMIFS($F$45:$F$108,$J$45:$J$108,"="&amp;AC$145,$B$45:$B$108,"="&amp;$B156),"")</f>
        <v>0</v>
      </c>
      <c r="AD156" s="174">
        <f>IF('3f WHD'!AK$13&lt;&gt;"",SUMIFS($F$45:$F$108,$K$45:$K$108,"="&amp;AD$145,$B$45:$B$108,"="&amp;$B156)+SUMIFS($F$45:$F$108,$J$45:$J$108,"="&amp;AD$145,$B$45:$B$108,"="&amp;$B156),"")</f>
        <v>0</v>
      </c>
      <c r="AE156" s="174">
        <f>IF('3f WHD'!AL$13&lt;&gt;"",SUMIFS($F$45:$F$108,$K$45:$K$108,"="&amp;AE$145,$B$45:$B$108,"="&amp;$B156)+SUMIFS($F$45:$F$108,$J$45:$J$108,"="&amp;AE$145,$B$45:$B$108,"="&amp;$B156),"")</f>
        <v>0</v>
      </c>
      <c r="AF156" s="174">
        <f>IF('3f WHD'!AM$13&lt;&gt;"",SUMIFS($F$45:$F$108,$K$45:$K$108,"="&amp;AF$145,$B$45:$B$108,"="&amp;$B156)+SUMIFS($F$45:$F$108,$J$45:$J$108,"="&amp;AF$145,$B$45:$B$108,"="&amp;$B156),"")</f>
        <v>0</v>
      </c>
      <c r="AG156" s="174">
        <f>IF('3f WHD'!AN$13&lt;&gt;"",SUMIFS($F$45:$F$108,$K$45:$K$108,"="&amp;AG$145,$B$45:$B$108,"="&amp;$B156)+SUMIFS($F$45:$F$108,$J$45:$J$108,"="&amp;AG$145,$B$45:$B$108,"="&amp;$B156),"")</f>
        <v>1087202787.53</v>
      </c>
      <c r="AH156" s="174">
        <f>IF('3f WHD'!AO$13&lt;&gt;"",SUMIFS($F$45:$F$108,$K$45:$K$108,"="&amp;AH$145,$B$45:$B$108,"="&amp;$B156)+SUMIFS($F$45:$F$108,$J$45:$J$108,"="&amp;AH$145,$B$45:$B$108,"="&amp;$B156),"")</f>
        <v>1087202787.53</v>
      </c>
      <c r="AI156" s="174" t="str">
        <f>IF('3f WHD'!AP$13&lt;&gt;"",SUMIFS($F$45:$F$108,$K$45:$K$108,"="&amp;AI$145,$B$45:$B$108,"="&amp;$B156)+SUMIFS($F$45:$F$108,$J$45:$J$108,"="&amp;AI$145,$B$45:$B$108,"="&amp;$B156),"")</f>
        <v/>
      </c>
      <c r="AJ156" s="174" t="str">
        <f>IF('3f WHD'!AQ$13&lt;&gt;"",SUMIFS($F$45:$F$108,$K$45:$K$108,"="&amp;AJ$145,$B$45:$B$108,"="&amp;$B156)+SUMIFS($F$45:$F$108,$J$45:$J$108,"="&amp;AJ$145,$B$45:$B$108,"="&amp;$B156),"")</f>
        <v/>
      </c>
      <c r="AK156" s="174" t="str">
        <f>IF('3f WHD'!AR$13&lt;&gt;"",SUMIFS($F$45:$F$108,$K$45:$K$108,"="&amp;AK$145,$B$45:$B$108,"="&amp;$B156)+SUMIFS($F$45:$F$108,$J$45:$J$108,"="&amp;AK$145,$B$45:$B$108,"="&amp;$B156),"")</f>
        <v/>
      </c>
      <c r="AL156" s="174" t="str">
        <f>IF('3f WHD'!AS$13&lt;&gt;"",SUMIFS($F$45:$F$108,$K$45:$K$108,"="&amp;AL$145,$B$45:$B$108,"="&amp;$B156)+SUMIFS($F$45:$F$108,$J$45:$J$108,"="&amp;AL$145,$B$45:$B$108,"="&amp;$B156),"")</f>
        <v/>
      </c>
      <c r="AM156" s="174" t="str">
        <f>IF('3f WHD'!AT$13&lt;&gt;"",SUMIFS($F$45:$F$108,$K$45:$K$108,"="&amp;AM$145,$B$45:$B$108,"="&amp;$B156)+SUMIFS($F$45:$F$108,$J$45:$J$108,"="&amp;AM$145,$B$45:$B$108,"="&amp;$B156),"")</f>
        <v/>
      </c>
      <c r="AN156" s="174" t="str">
        <f>IF('3f WHD'!AU$13&lt;&gt;"",SUMIFS($F$45:$F$108,$K$45:$K$108,"="&amp;AN$145,$B$45:$B$108,"="&amp;$B156)+SUMIFS($F$45:$F$108,$J$45:$J$108,"="&amp;AN$145,$B$45:$B$108,"="&amp;$B156),"")</f>
        <v/>
      </c>
      <c r="AO156" s="174" t="str">
        <f>IF('3f WHD'!AV$13&lt;&gt;"",SUMIFS($F$45:$F$108,$K$45:$K$108,"="&amp;AO$145,$B$45:$B$108,"="&amp;$B156)+SUMIFS($F$45:$F$108,$J$45:$J$108,"="&amp;AO$145,$B$45:$B$108,"="&amp;$B156),"")</f>
        <v/>
      </c>
      <c r="AP156" s="174" t="str">
        <f>IF('3f WHD'!AW$13&lt;&gt;"",SUMIFS($F$45:$F$108,$K$45:$K$108,"="&amp;AP$145,$B$45:$B$108,"="&amp;$B156)+SUMIFS($F$45:$F$108,$J$45:$J$108,"="&amp;AP$145,$B$45:$B$108,"="&amp;$B156),"")</f>
        <v/>
      </c>
      <c r="AQ156" s="174" t="str">
        <f>IF('3f WHD'!AX$13&lt;&gt;"",SUMIFS($F$45:$F$108,$K$45:$K$108,"="&amp;AQ$145,$B$45:$B$108,"="&amp;$B156)+SUMIFS($F$45:$F$108,$J$45:$J$108,"="&amp;AQ$145,$B$45:$B$108,"="&amp;$B156),"")</f>
        <v/>
      </c>
      <c r="AR156" s="174" t="str">
        <f>IF('3f WHD'!AY$13&lt;&gt;"",SUMIFS($F$45:$F$108,$K$45:$K$108,"="&amp;AR$145,$B$45:$B$108,"="&amp;$B156)+SUMIFS($F$45:$F$108,$J$45:$J$108,"="&amp;AR$145,$B$45:$B$108,"="&amp;$B156),"")</f>
        <v/>
      </c>
      <c r="AS156" s="174" t="str">
        <f>IF('3f WHD'!AZ$13&lt;&gt;"",SUMIFS($F$45:$F$108,$K$45:$K$108,"="&amp;AS$145,$B$45:$B$108,"="&amp;$B156)+SUMIFS($F$45:$F$108,$J$45:$J$108,"="&amp;AS$145,$B$45:$B$108,"="&amp;$B156),"")</f>
        <v/>
      </c>
      <c r="AT156" s="174" t="str">
        <f>IF('3f WHD'!BA$13&lt;&gt;"",SUMIFS($F$45:$F$108,$K$45:$K$108,"="&amp;AT$145,$B$45:$B$108,"="&amp;$B156)+SUMIFS($F$45:$F$108,$J$45:$J$108,"="&amp;AT$145,$B$45:$B$108,"="&amp;$B156),"")</f>
        <v/>
      </c>
      <c r="AU156" s="174" t="str">
        <f>IF('3f WHD'!BB$13&lt;&gt;"",SUMIFS($F$45:$F$108,$K$45:$K$108,"="&amp;AU$145,$B$45:$B$108,"="&amp;$B156)+SUMIFS($F$45:$F$108,$J$45:$J$108,"="&amp;AU$145,$B$45:$B$108,"="&amp;$B156),"")</f>
        <v/>
      </c>
      <c r="AV156" s="174" t="str">
        <f>IF('3f WHD'!BC$13&lt;&gt;"",SUMIFS($F$45:$F$108,$K$45:$K$108,"="&amp;AV$145,$B$45:$B$108,"="&amp;$B156)+SUMIFS($F$45:$F$108,$J$45:$J$108,"="&amp;AV$145,$B$45:$B$108,"="&amp;$B156),"")</f>
        <v/>
      </c>
      <c r="AW156" s="174" t="str">
        <f>IF('3f WHD'!BD$13&lt;&gt;"",SUMIFS($F$45:$F$108,$K$45:$K$108,"="&amp;AW$145,$B$45:$B$108,"="&amp;$B156)+SUMIFS($F$45:$F$108,$J$45:$J$108,"="&amp;AW$145,$B$45:$B$108,"="&amp;$B156),"")</f>
        <v/>
      </c>
      <c r="AX156" s="174" t="str">
        <f>IF('3f WHD'!BE$13&lt;&gt;"",SUMIFS($F$45:$F$108,$K$45:$K$108,"="&amp;AX$145,$B$45:$B$108,"="&amp;$B156)+SUMIFS($F$45:$F$108,$J$45:$J$108,"="&amp;AX$145,$B$45:$B$108,"="&amp;$B156),"")</f>
        <v/>
      </c>
      <c r="AY156" s="174" t="str">
        <f>IF('3f WHD'!BF$13&lt;&gt;"",SUMIFS($F$45:$F$108,$K$45:$K$108,"="&amp;AY$145,$B$45:$B$108,"="&amp;$B156)+SUMIFS($F$45:$F$108,$J$45:$J$108,"="&amp;AY$145,$B$45:$B$108,"="&amp;$B156),"")</f>
        <v/>
      </c>
    </row>
    <row r="157" spans="2:51">
      <c r="B157" s="153">
        <v>17</v>
      </c>
      <c r="C157" s="153"/>
      <c r="D157" s="174">
        <f>IF('3f WHD'!K$13&lt;&gt;"",SUMIFS($F$45:$F$108,$K$45:$K$108,"="&amp;D$145,$B$45:$B$108,"="&amp;$B157)+SUMIFS($F$45:$F$108,$J$45:$J$108,"="&amp;D$145,$B$45:$B$108,"="&amp;$B157),"")</f>
        <v>0</v>
      </c>
      <c r="E157" s="174">
        <f>IF('3f WHD'!L$13&lt;&gt;"",SUMIFS($F$45:$F$108,$K$45:$K$108,"="&amp;E$145,$B$45:$B$108,"="&amp;$B157)+SUMIFS($F$45:$F$108,$J$45:$J$108,"="&amp;E$145,$B$45:$B$108,"="&amp;$B157),"")</f>
        <v>0</v>
      </c>
      <c r="F157" s="174">
        <f>IF('3f WHD'!M$13&lt;&gt;"",SUMIFS($F$45:$F$108,$K$45:$K$108,"="&amp;F$145,$B$45:$B$108,"="&amp;$B157)+SUMIFS($F$45:$F$108,$J$45:$J$108,"="&amp;F$145,$B$45:$B$108,"="&amp;$B157),"")</f>
        <v>0</v>
      </c>
      <c r="G157" s="174">
        <f>IF('3f WHD'!N$13&lt;&gt;"",SUMIFS($F$45:$F$108,$K$45:$K$108,"="&amp;G$145,$B$45:$B$108,"="&amp;$B157)+SUMIFS($F$45:$F$108,$J$45:$J$108,"="&amp;G$145,$B$45:$B$108,"="&amp;$B157),"")</f>
        <v>0</v>
      </c>
      <c r="H157" s="174">
        <f>IF('3f WHD'!O$13&lt;&gt;"",SUMIFS($F$45:$F$108,$K$45:$K$108,"="&amp;H$145,$B$45:$B$108,"="&amp;$B157)+SUMIFS($F$45:$F$108,$J$45:$J$108,"="&amp;H$145,$B$45:$B$108,"="&amp;$B157),"")</f>
        <v>0</v>
      </c>
      <c r="I157" s="161"/>
      <c r="J157" s="174">
        <f>IF('3f WHD'!Q$13&lt;&gt;"",SUMIFS($F$45:$F$108,$K$45:$K$108,"="&amp;J$145,$B$45:$B$108,"="&amp;$B157)+SUMIFS($F$45:$F$108,$J$45:$J$108,"="&amp;J$145,$B$45:$B$108,"="&amp;$B157),"")</f>
        <v>0</v>
      </c>
      <c r="K157" s="174">
        <f>IF('3f WHD'!R$13&lt;&gt;"",SUMIFS($F$45:$F$108,$K$45:$K$108,"="&amp;K$145,$B$45:$B$108,"="&amp;$B157)+SUMIFS($F$45:$F$108,$J$45:$J$108,"="&amp;K$145,$B$45:$B$108,"="&amp;$B157),"")</f>
        <v>0</v>
      </c>
      <c r="L157" s="174">
        <f>IF('3f WHD'!S$13&lt;&gt;"",SUMIFS($F$45:$F$108,$K$45:$K$108,"="&amp;L$145,$B$45:$B$108,"="&amp;$B157)+SUMIFS($F$45:$F$108,$J$45:$J$108,"="&amp;L$145,$B$45:$B$108,"="&amp;$B157),"")</f>
        <v>0</v>
      </c>
      <c r="M157" s="174">
        <f>IF('3f WHD'!T$13&lt;&gt;"",SUMIFS($F$45:$F$108,$K$45:$K$108,"="&amp;M$145,$B$45:$B$108,"="&amp;$B157)+SUMIFS($F$45:$F$108,$J$45:$J$108,"="&amp;M$145,$B$45:$B$108,"="&amp;$B157),"")</f>
        <v>0</v>
      </c>
      <c r="N157" s="174">
        <f>IF('3f WHD'!U$13&lt;&gt;"",SUMIFS($F$45:$F$108,$K$45:$K$108,"="&amp;N$145,$B$45:$B$108,"="&amp;$B157)+SUMIFS($F$45:$F$108,$J$45:$J$108,"="&amp;N$145,$B$45:$B$108,"="&amp;$B157),"")</f>
        <v>0</v>
      </c>
      <c r="O157" s="174">
        <f>IF('3f WHD'!V$13&lt;&gt;"",SUMIFS($F$45:$F$108,$K$45:$K$108,"="&amp;O$145,$B$45:$B$108,"="&amp;$B157)+SUMIFS($F$45:$F$108,$J$45:$J$108,"="&amp;O$145,$B$45:$B$108,"="&amp;$B157),"")</f>
        <v>0</v>
      </c>
      <c r="P157" s="174">
        <f>IF('3f WHD'!W$13&lt;&gt;"",SUMIFS($F$45:$F$108,$K$45:$K$108,"="&amp;P$145,$B$45:$B$108,"="&amp;$B157)+SUMIFS($F$45:$F$108,$J$45:$J$108,"="&amp;P$145,$B$45:$B$108,"="&amp;$B157),"")</f>
        <v>0</v>
      </c>
      <c r="Q157" s="174">
        <f>IF('3f WHD'!X$13&lt;&gt;"",SUMIFS($F$45:$F$108,$K$45:$K$108,"="&amp;Q$145,$B$45:$B$108,"="&amp;$B157)+SUMIFS($F$45:$F$108,$J$45:$J$108,"="&amp;Q$145,$B$45:$B$108,"="&amp;$B157),"")</f>
        <v>0</v>
      </c>
      <c r="R157" s="161"/>
      <c r="S157" s="174">
        <f>IF('3f WHD'!AA$13&lt;&gt;"",SUMIFS($F$45:$F$108,$K$45:$K$108,"="&amp;T$145,$B$45:$B$108,"="&amp;$B157)+SUMIFS($F$45:$F$108,$J$45:$J$108,"="&amp;T$145,$B$45:$B$108,"="&amp;$B157),"")</f>
        <v>0</v>
      </c>
      <c r="T157" s="174">
        <f>IF('3f WHD'!AA$13&lt;&gt;"",SUMIFS($F$45:$F$108,$K$45:$K$108,"="&amp;T$145,$B$45:$B$108,"="&amp;$B157)+SUMIFS($F$45:$F$108,$J$45:$J$108,"="&amp;T$145,$B$45:$B$108,"="&amp;$B157),"")</f>
        <v>0</v>
      </c>
      <c r="U157" s="174">
        <f>IF('3f WHD'!AC$13&lt;&gt;"",SUMIFS($F$45:$F$108,$K$45:$K$108,"="&amp;V$145,$B$45:$B$108,"="&amp;$B157)+SUMIFS($F$45:$F$108,$J$45:$J$108,"="&amp;V$145,$B$45:$B$108,"="&amp;$B157),"")</f>
        <v>0</v>
      </c>
      <c r="V157" s="174">
        <f>IF('3f WHD'!AC$13&lt;&gt;"",SUMIFS($F$45:$F$108,$K$45:$K$108,"="&amp;V$145,$B$45:$B$108,"="&amp;$B157)+SUMIFS($F$45:$F$108,$J$45:$J$108,"="&amp;V$145,$B$45:$B$108,"="&amp;$B157),"")</f>
        <v>0</v>
      </c>
      <c r="W157" s="174">
        <f>IF('3f WHD'!AD$13&lt;&gt;"",SUMIFS($F$45:$F$108,$K$45:$K$108,"="&amp;W$145,$B$45:$B$108,"="&amp;$B157)+SUMIFS($F$45:$F$108,$J$45:$J$108,"="&amp;W$145,$B$45:$B$108,"="&amp;$B157),"")</f>
        <v>0</v>
      </c>
      <c r="X157" s="174">
        <f>IF('3f WHD'!AE$13&lt;&gt;"",SUMIFS($F$45:$F$108,$K$45:$K$108,"="&amp;X$145,$B$45:$B$108,"="&amp;$B157)+SUMIFS($F$45:$F$108,$J$45:$J$108,"="&amp;X$145,$B$45:$B$108,"="&amp;$B157),"")</f>
        <v>0</v>
      </c>
      <c r="Y157" s="174">
        <f>IF('3f WHD'!AF$13&lt;&gt;"",SUMIFS($F$45:$F$108,$K$45:$K$108,"="&amp;Y$145,$B$45:$B$108,"="&amp;$B157)+SUMIFS($F$45:$F$108,$J$45:$J$108,"="&amp;Y$145,$B$45:$B$108,"="&amp;$B157),"")</f>
        <v>0</v>
      </c>
      <c r="Z157" s="174">
        <f>IF('3f WHD'!AG$13&lt;&gt;"",SUMIFS($F$45:$F$108,$K$45:$K$108,"="&amp;Z$145,$B$45:$B$108,"="&amp;$B157)+SUMIFS($F$45:$F$108,$J$45:$J$108,"="&amp;Z$145,$B$45:$B$108,"="&amp;$B157),"")</f>
        <v>0</v>
      </c>
      <c r="AA157" s="174">
        <f>IF('3f WHD'!AH$13&lt;&gt;"",SUMIFS($F$45:$F$108,$K$45:$K$108,"="&amp;AA$145,$B$45:$B$108,"="&amp;$B157)+SUMIFS($F$45:$F$108,$J$45:$J$108,"="&amp;AA$145,$B$45:$B$108,"="&amp;$B157),"")</f>
        <v>0</v>
      </c>
      <c r="AB157" s="174">
        <f>IF('3f WHD'!AI$13&lt;&gt;"",SUMIFS($F$45:$F$108,$K$45:$K$108,"="&amp;AB$145,$B$45:$B$108,"="&amp;$B157)+SUMIFS($F$45:$F$108,$J$45:$J$108,"="&amp;AB$145,$B$45:$B$108,"="&amp;$B157),"")</f>
        <v>0</v>
      </c>
      <c r="AC157" s="174">
        <f>IF('3f WHD'!AJ$13&lt;&gt;"",SUMIFS($F$45:$F$108,$K$45:$K$108,"="&amp;AC$145,$B$45:$B$108,"="&amp;$B157)+SUMIFS($F$45:$F$108,$J$45:$J$108,"="&amp;AC$145,$B$45:$B$108,"="&amp;$B157),"")</f>
        <v>0</v>
      </c>
      <c r="AD157" s="174">
        <f>IF('3f WHD'!AK$13&lt;&gt;"",SUMIFS($F$45:$F$108,$K$45:$K$108,"="&amp;AD$145,$B$45:$B$108,"="&amp;$B157)+SUMIFS($F$45:$F$108,$J$45:$J$108,"="&amp;AD$145,$B$45:$B$108,"="&amp;$B157),"")</f>
        <v>0</v>
      </c>
      <c r="AE157" s="174">
        <f>IF('3f WHD'!AL$13&lt;&gt;"",SUMIFS($F$45:$F$108,$K$45:$K$108,"="&amp;AE$145,$B$45:$B$108,"="&amp;$B157)+SUMIFS($F$45:$F$108,$J$45:$J$108,"="&amp;AE$145,$B$45:$B$108,"="&amp;$B157),"")</f>
        <v>0</v>
      </c>
      <c r="AF157" s="174">
        <f>IF('3f WHD'!AM$13&lt;&gt;"",SUMIFS($F$45:$F$108,$K$45:$K$108,"="&amp;AF$145,$B$45:$B$108,"="&amp;$B157)+SUMIFS($F$45:$F$108,$J$45:$J$108,"="&amp;AF$145,$B$45:$B$108,"="&amp;$B157),"")</f>
        <v>0</v>
      </c>
      <c r="AG157" s="174">
        <f>IF('3f WHD'!AN$13&lt;&gt;"",SUMIFS($F$45:$F$108,$K$45:$K$108,"="&amp;AG$145,$B$45:$B$108,"="&amp;$B157)+SUMIFS($F$45:$F$108,$J$45:$J$108,"="&amp;AG$145,$B$45:$B$108,"="&amp;$B157),"")</f>
        <v>0</v>
      </c>
      <c r="AH157" s="174">
        <f>IF('3f WHD'!AO$13&lt;&gt;"",SUMIFS($F$45:$F$108,$K$45:$K$108,"="&amp;AH$145,$B$45:$B$108,"="&amp;$B157)+SUMIFS($F$45:$F$108,$J$45:$J$108,"="&amp;AH$145,$B$45:$B$108,"="&amp;$B157),"")</f>
        <v>0</v>
      </c>
      <c r="AI157" s="174" t="str">
        <f>IF('3f WHD'!AP$13&lt;&gt;"",SUMIFS($F$45:$F$108,$K$45:$K$108,"="&amp;AI$145,$B$45:$B$108,"="&amp;$B157)+SUMIFS($F$45:$F$108,$J$45:$J$108,"="&amp;AI$145,$B$45:$B$108,"="&amp;$B157),"")</f>
        <v/>
      </c>
      <c r="AJ157" s="174" t="str">
        <f>IF('3f WHD'!AQ$13&lt;&gt;"",SUMIFS($F$45:$F$108,$K$45:$K$108,"="&amp;AJ$145,$B$45:$B$108,"="&amp;$B157)+SUMIFS($F$45:$F$108,$J$45:$J$108,"="&amp;AJ$145,$B$45:$B$108,"="&amp;$B157),"")</f>
        <v/>
      </c>
      <c r="AK157" s="174" t="str">
        <f>IF('3f WHD'!AR$13&lt;&gt;"",SUMIFS($F$45:$F$108,$K$45:$K$108,"="&amp;AK$145,$B$45:$B$108,"="&amp;$B157)+SUMIFS($F$45:$F$108,$J$45:$J$108,"="&amp;AK$145,$B$45:$B$108,"="&amp;$B157),"")</f>
        <v/>
      </c>
      <c r="AL157" s="174" t="str">
        <f>IF('3f WHD'!AS$13&lt;&gt;"",SUMIFS($F$45:$F$108,$K$45:$K$108,"="&amp;AL$145,$B$45:$B$108,"="&amp;$B157)+SUMIFS($F$45:$F$108,$J$45:$J$108,"="&amp;AL$145,$B$45:$B$108,"="&amp;$B157),"")</f>
        <v/>
      </c>
      <c r="AM157" s="174" t="str">
        <f>IF('3f WHD'!AT$13&lt;&gt;"",SUMIFS($F$45:$F$108,$K$45:$K$108,"="&amp;AM$145,$B$45:$B$108,"="&amp;$B157)+SUMIFS($F$45:$F$108,$J$45:$J$108,"="&amp;AM$145,$B$45:$B$108,"="&amp;$B157),"")</f>
        <v/>
      </c>
      <c r="AN157" s="174" t="str">
        <f>IF('3f WHD'!AU$13&lt;&gt;"",SUMIFS($F$45:$F$108,$K$45:$K$108,"="&amp;AN$145,$B$45:$B$108,"="&amp;$B157)+SUMIFS($F$45:$F$108,$J$45:$J$108,"="&amp;AN$145,$B$45:$B$108,"="&amp;$B157),"")</f>
        <v/>
      </c>
      <c r="AO157" s="174" t="str">
        <f>IF('3f WHD'!AV$13&lt;&gt;"",SUMIFS($F$45:$F$108,$K$45:$K$108,"="&amp;AO$145,$B$45:$B$108,"="&amp;$B157)+SUMIFS($F$45:$F$108,$J$45:$J$108,"="&amp;AO$145,$B$45:$B$108,"="&amp;$B157),"")</f>
        <v/>
      </c>
      <c r="AP157" s="174" t="str">
        <f>IF('3f WHD'!AW$13&lt;&gt;"",SUMIFS($F$45:$F$108,$K$45:$K$108,"="&amp;AP$145,$B$45:$B$108,"="&amp;$B157)+SUMIFS($F$45:$F$108,$J$45:$J$108,"="&amp;AP$145,$B$45:$B$108,"="&amp;$B157),"")</f>
        <v/>
      </c>
      <c r="AQ157" s="174" t="str">
        <f>IF('3f WHD'!AX$13&lt;&gt;"",SUMIFS($F$45:$F$108,$K$45:$K$108,"="&amp;AQ$145,$B$45:$B$108,"="&amp;$B157)+SUMIFS($F$45:$F$108,$J$45:$J$108,"="&amp;AQ$145,$B$45:$B$108,"="&amp;$B157),"")</f>
        <v/>
      </c>
      <c r="AR157" s="174" t="str">
        <f>IF('3f WHD'!AY$13&lt;&gt;"",SUMIFS($F$45:$F$108,$K$45:$K$108,"="&amp;AR$145,$B$45:$B$108,"="&amp;$B157)+SUMIFS($F$45:$F$108,$J$45:$J$108,"="&amp;AR$145,$B$45:$B$108,"="&amp;$B157),"")</f>
        <v/>
      </c>
      <c r="AS157" s="174" t="str">
        <f>IF('3f WHD'!AZ$13&lt;&gt;"",SUMIFS($F$45:$F$108,$K$45:$K$108,"="&amp;AS$145,$B$45:$B$108,"="&amp;$B157)+SUMIFS($F$45:$F$108,$J$45:$J$108,"="&amp;AS$145,$B$45:$B$108,"="&amp;$B157),"")</f>
        <v/>
      </c>
      <c r="AT157" s="174" t="str">
        <f>IF('3f WHD'!BA$13&lt;&gt;"",SUMIFS($F$45:$F$108,$K$45:$K$108,"="&amp;AT$145,$B$45:$B$108,"="&amp;$B157)+SUMIFS($F$45:$F$108,$J$45:$J$108,"="&amp;AT$145,$B$45:$B$108,"="&amp;$B157),"")</f>
        <v/>
      </c>
      <c r="AU157" s="174" t="str">
        <f>IF('3f WHD'!BB$13&lt;&gt;"",SUMIFS($F$45:$F$108,$K$45:$K$108,"="&amp;AU$145,$B$45:$B$108,"="&amp;$B157)+SUMIFS($F$45:$F$108,$J$45:$J$108,"="&amp;AU$145,$B$45:$B$108,"="&amp;$B157),"")</f>
        <v/>
      </c>
      <c r="AV157" s="174" t="str">
        <f>IF('3f WHD'!BC$13&lt;&gt;"",SUMIFS($F$45:$F$108,$K$45:$K$108,"="&amp;AV$145,$B$45:$B$108,"="&amp;$B157)+SUMIFS($F$45:$F$108,$J$45:$J$108,"="&amp;AV$145,$B$45:$B$108,"="&amp;$B157),"")</f>
        <v/>
      </c>
      <c r="AW157" s="174" t="str">
        <f>IF('3f WHD'!BD$13&lt;&gt;"",SUMIFS($F$45:$F$108,$K$45:$K$108,"="&amp;AW$145,$B$45:$B$108,"="&amp;$B157)+SUMIFS($F$45:$F$108,$J$45:$J$108,"="&amp;AW$145,$B$45:$B$108,"="&amp;$B157),"")</f>
        <v/>
      </c>
      <c r="AX157" s="174" t="str">
        <f>IF('3f WHD'!BE$13&lt;&gt;"",SUMIFS($F$45:$F$108,$K$45:$K$108,"="&amp;AX$145,$B$45:$B$108,"="&amp;$B157)+SUMIFS($F$45:$F$108,$J$45:$J$108,"="&amp;AX$145,$B$45:$B$108,"="&amp;$B157),"")</f>
        <v/>
      </c>
      <c r="AY157" s="174" t="str">
        <f>IF('3f WHD'!BF$13&lt;&gt;"",SUMIFS($F$45:$F$108,$K$45:$K$108,"="&amp;AY$145,$B$45:$B$108,"="&amp;$B157)+SUMIFS($F$45:$F$108,$J$45:$J$108,"="&amp;AY$145,$B$45:$B$108,"="&amp;$B157),"")</f>
        <v/>
      </c>
    </row>
    <row r="158" spans="2:51">
      <c r="B158" s="153">
        <v>18</v>
      </c>
      <c r="C158" s="153"/>
      <c r="D158" s="174">
        <f>IF('3f WHD'!K$13&lt;&gt;"",SUMIFS($F$45:$F$108,$K$45:$K$108,"="&amp;D$145,$B$45:$B$108,"="&amp;$B158)+SUMIFS($F$45:$F$108,$J$45:$J$108,"="&amp;D$145,$B$45:$B$108,"="&amp;$B158),"")</f>
        <v>0</v>
      </c>
      <c r="E158" s="174">
        <f>IF('3f WHD'!L$13&lt;&gt;"",SUMIFS($F$45:$F$108,$K$45:$K$108,"="&amp;E$145,$B$45:$B$108,"="&amp;$B158)+SUMIFS($F$45:$F$108,$J$45:$J$108,"="&amp;E$145,$B$45:$B$108,"="&amp;$B158),"")</f>
        <v>0</v>
      </c>
      <c r="F158" s="174">
        <f>IF('3f WHD'!M$13&lt;&gt;"",SUMIFS($F$45:$F$108,$K$45:$K$108,"="&amp;F$145,$B$45:$B$108,"="&amp;$B158)+SUMIFS($F$45:$F$108,$J$45:$J$108,"="&amp;F$145,$B$45:$B$108,"="&amp;$B158),"")</f>
        <v>0</v>
      </c>
      <c r="G158" s="174">
        <f>IF('3f WHD'!N$13&lt;&gt;"",SUMIFS($F$45:$F$108,$K$45:$K$108,"="&amp;G$145,$B$45:$B$108,"="&amp;$B158)+SUMIFS($F$45:$F$108,$J$45:$J$108,"="&amp;G$145,$B$45:$B$108,"="&amp;$B158),"")</f>
        <v>0</v>
      </c>
      <c r="H158" s="174">
        <f>IF('3f WHD'!O$13&lt;&gt;"",SUMIFS($F$45:$F$108,$K$45:$K$108,"="&amp;H$145,$B$45:$B$108,"="&amp;$B158)+SUMIFS($F$45:$F$108,$J$45:$J$108,"="&amp;H$145,$B$45:$B$108,"="&amp;$B158),"")</f>
        <v>0</v>
      </c>
      <c r="I158" s="161"/>
      <c r="J158" s="174">
        <f>IF('3f WHD'!Q$13&lt;&gt;"",SUMIFS($F$45:$F$108,$K$45:$K$108,"="&amp;J$145,$B$45:$B$108,"="&amp;$B158)+SUMIFS($F$45:$F$108,$J$45:$J$108,"="&amp;J$145,$B$45:$B$108,"="&amp;$B158),"")</f>
        <v>0</v>
      </c>
      <c r="K158" s="174">
        <f>IF('3f WHD'!R$13&lt;&gt;"",SUMIFS($F$45:$F$108,$K$45:$K$108,"="&amp;K$145,$B$45:$B$108,"="&amp;$B158)+SUMIFS($F$45:$F$108,$J$45:$J$108,"="&amp;K$145,$B$45:$B$108,"="&amp;$B158),"")</f>
        <v>0</v>
      </c>
      <c r="L158" s="174">
        <f>IF('3f WHD'!S$13&lt;&gt;"",SUMIFS($F$45:$F$108,$K$45:$K$108,"="&amp;L$145,$B$45:$B$108,"="&amp;$B158)+SUMIFS($F$45:$F$108,$J$45:$J$108,"="&amp;L$145,$B$45:$B$108,"="&amp;$B158),"")</f>
        <v>0</v>
      </c>
      <c r="M158" s="174">
        <f>IF('3f WHD'!T$13&lt;&gt;"",SUMIFS($F$45:$F$108,$K$45:$K$108,"="&amp;M$145,$B$45:$B$108,"="&amp;$B158)+SUMIFS($F$45:$F$108,$J$45:$J$108,"="&amp;M$145,$B$45:$B$108,"="&amp;$B158),"")</f>
        <v>0</v>
      </c>
      <c r="N158" s="174">
        <f>IF('3f WHD'!U$13&lt;&gt;"",SUMIFS($F$45:$F$108,$K$45:$K$108,"="&amp;N$145,$B$45:$B$108,"="&amp;$B158)+SUMIFS($F$45:$F$108,$J$45:$J$108,"="&amp;N$145,$B$45:$B$108,"="&amp;$B158),"")</f>
        <v>0</v>
      </c>
      <c r="O158" s="174">
        <f>IF('3f WHD'!V$13&lt;&gt;"",SUMIFS($F$45:$F$108,$K$45:$K$108,"="&amp;O$145,$B$45:$B$108,"="&amp;$B158)+SUMIFS($F$45:$F$108,$J$45:$J$108,"="&amp;O$145,$B$45:$B$108,"="&amp;$B158),"")</f>
        <v>0</v>
      </c>
      <c r="P158" s="174">
        <f>IF('3f WHD'!W$13&lt;&gt;"",SUMIFS($F$45:$F$108,$K$45:$K$108,"="&amp;P$145,$B$45:$B$108,"="&amp;$B158)+SUMIFS($F$45:$F$108,$J$45:$J$108,"="&amp;P$145,$B$45:$B$108,"="&amp;$B158),"")</f>
        <v>0</v>
      </c>
      <c r="Q158" s="174">
        <f>IF('3f WHD'!X$13&lt;&gt;"",SUMIFS($F$45:$F$108,$K$45:$K$108,"="&amp;Q$145,$B$45:$B$108,"="&amp;$B158)+SUMIFS($F$45:$F$108,$J$45:$J$108,"="&amp;Q$145,$B$45:$B$108,"="&amp;$B158),"")</f>
        <v>0</v>
      </c>
      <c r="R158" s="161"/>
      <c r="S158" s="174">
        <f>IF('3f WHD'!AA$13&lt;&gt;"",SUMIFS($F$45:$F$108,$K$45:$K$108,"="&amp;T$145,$B$45:$B$108,"="&amp;$B158)+SUMIFS($F$45:$F$108,$J$45:$J$108,"="&amp;T$145,$B$45:$B$108,"="&amp;$B158),"")</f>
        <v>0</v>
      </c>
      <c r="T158" s="174">
        <f>IF('3f WHD'!AA$13&lt;&gt;"",SUMIFS($F$45:$F$108,$K$45:$K$108,"="&amp;T$145,$B$45:$B$108,"="&amp;$B158)+SUMIFS($F$45:$F$108,$J$45:$J$108,"="&amp;T$145,$B$45:$B$108,"="&amp;$B158),"")</f>
        <v>0</v>
      </c>
      <c r="U158" s="174">
        <f>IF('3f WHD'!AC$13&lt;&gt;"",SUMIFS($F$45:$F$108,$K$45:$K$108,"="&amp;V$145,$B$45:$B$108,"="&amp;$B158)+SUMIFS($F$45:$F$108,$J$45:$J$108,"="&amp;V$145,$B$45:$B$108,"="&amp;$B158),"")</f>
        <v>0</v>
      </c>
      <c r="V158" s="174">
        <f>IF('3f WHD'!AC$13&lt;&gt;"",SUMIFS($F$45:$F$108,$K$45:$K$108,"="&amp;V$145,$B$45:$B$108,"="&amp;$B158)+SUMIFS($F$45:$F$108,$J$45:$J$108,"="&amp;V$145,$B$45:$B$108,"="&amp;$B158),"")</f>
        <v>0</v>
      </c>
      <c r="W158" s="174">
        <f>IF('3f WHD'!AD$13&lt;&gt;"",SUMIFS($F$45:$F$108,$K$45:$K$108,"="&amp;W$145,$B$45:$B$108,"="&amp;$B158)+SUMIFS($F$45:$F$108,$J$45:$J$108,"="&amp;W$145,$B$45:$B$108,"="&amp;$B158),"")</f>
        <v>0</v>
      </c>
      <c r="X158" s="174">
        <f>IF('3f WHD'!AE$13&lt;&gt;"",SUMIFS($F$45:$F$108,$K$45:$K$108,"="&amp;X$145,$B$45:$B$108,"="&amp;$B158)+SUMIFS($F$45:$F$108,$J$45:$J$108,"="&amp;X$145,$B$45:$B$108,"="&amp;$B158),"")</f>
        <v>0</v>
      </c>
      <c r="Y158" s="174">
        <f>IF('3f WHD'!AF$13&lt;&gt;"",SUMIFS($F$45:$F$108,$K$45:$K$108,"="&amp;Y$145,$B$45:$B$108,"="&amp;$B158)+SUMIFS($F$45:$F$108,$J$45:$J$108,"="&amp;Y$145,$B$45:$B$108,"="&amp;$B158),"")</f>
        <v>0</v>
      </c>
      <c r="Z158" s="174">
        <f>IF('3f WHD'!AG$13&lt;&gt;"",SUMIFS($F$45:$F$108,$K$45:$K$108,"="&amp;Z$145,$B$45:$B$108,"="&amp;$B158)+SUMIFS($F$45:$F$108,$J$45:$J$108,"="&amp;Z$145,$B$45:$B$108,"="&amp;$B158),"")</f>
        <v>0</v>
      </c>
      <c r="AA158" s="174">
        <f>IF('3f WHD'!AH$13&lt;&gt;"",SUMIFS($F$45:$F$108,$K$45:$K$108,"="&amp;AA$145,$B$45:$B$108,"="&amp;$B158)+SUMIFS($F$45:$F$108,$J$45:$J$108,"="&amp;AA$145,$B$45:$B$108,"="&amp;$B158),"")</f>
        <v>0</v>
      </c>
      <c r="AB158" s="174">
        <f>IF('3f WHD'!AI$13&lt;&gt;"",SUMIFS($F$45:$F$108,$K$45:$K$108,"="&amp;AB$145,$B$45:$B$108,"="&amp;$B158)+SUMIFS($F$45:$F$108,$J$45:$J$108,"="&amp;AB$145,$B$45:$B$108,"="&amp;$B158),"")</f>
        <v>0</v>
      </c>
      <c r="AC158" s="174">
        <f>IF('3f WHD'!AJ$13&lt;&gt;"",SUMIFS($F$45:$F$108,$K$45:$K$108,"="&amp;AC$145,$B$45:$B$108,"="&amp;$B158)+SUMIFS($F$45:$F$108,$J$45:$J$108,"="&amp;AC$145,$B$45:$B$108,"="&amp;$B158),"")</f>
        <v>0</v>
      </c>
      <c r="AD158" s="174">
        <f>IF('3f WHD'!AK$13&lt;&gt;"",SUMIFS($F$45:$F$108,$K$45:$K$108,"="&amp;AD$145,$B$45:$B$108,"="&amp;$B158)+SUMIFS($F$45:$F$108,$J$45:$J$108,"="&amp;AD$145,$B$45:$B$108,"="&amp;$B158),"")</f>
        <v>0</v>
      </c>
      <c r="AE158" s="174">
        <f>IF('3f WHD'!AL$13&lt;&gt;"",SUMIFS($F$45:$F$108,$K$45:$K$108,"="&amp;AE$145,$B$45:$B$108,"="&amp;$B158)+SUMIFS($F$45:$F$108,$J$45:$J$108,"="&amp;AE$145,$B$45:$B$108,"="&amp;$B158),"")</f>
        <v>0</v>
      </c>
      <c r="AF158" s="174">
        <f>IF('3f WHD'!AM$13&lt;&gt;"",SUMIFS($F$45:$F$108,$K$45:$K$108,"="&amp;AF$145,$B$45:$B$108,"="&amp;$B158)+SUMIFS($F$45:$F$108,$J$45:$J$108,"="&amp;AF$145,$B$45:$B$108,"="&amp;$B158),"")</f>
        <v>0</v>
      </c>
      <c r="AG158" s="174">
        <f>IF('3f WHD'!AN$13&lt;&gt;"",SUMIFS($F$45:$F$108,$K$45:$K$108,"="&amp;AG$145,$B$45:$B$108,"="&amp;$B158)+SUMIFS($F$45:$F$108,$J$45:$J$108,"="&amp;AG$145,$B$45:$B$108,"="&amp;$B158),"")</f>
        <v>0</v>
      </c>
      <c r="AH158" s="174">
        <f>IF('3f WHD'!AO$13&lt;&gt;"",SUMIFS($F$45:$F$108,$K$45:$K$108,"="&amp;AH$145,$B$45:$B$108,"="&amp;$B158)+SUMIFS($F$45:$F$108,$J$45:$J$108,"="&amp;AH$145,$B$45:$B$108,"="&amp;$B158),"")</f>
        <v>0</v>
      </c>
      <c r="AI158" s="174" t="str">
        <f>IF('3f WHD'!AP$13&lt;&gt;"",SUMIFS($F$45:$F$108,$K$45:$K$108,"="&amp;AI$145,$B$45:$B$108,"="&amp;$B158)+SUMIFS($F$45:$F$108,$J$45:$J$108,"="&amp;AI$145,$B$45:$B$108,"="&amp;$B158),"")</f>
        <v/>
      </c>
      <c r="AJ158" s="174" t="str">
        <f>IF('3f WHD'!AQ$13&lt;&gt;"",SUMIFS($F$45:$F$108,$K$45:$K$108,"="&amp;AJ$145,$B$45:$B$108,"="&amp;$B158)+SUMIFS($F$45:$F$108,$J$45:$J$108,"="&amp;AJ$145,$B$45:$B$108,"="&amp;$B158),"")</f>
        <v/>
      </c>
      <c r="AK158" s="174" t="str">
        <f>IF('3f WHD'!AR$13&lt;&gt;"",SUMIFS($F$45:$F$108,$K$45:$K$108,"="&amp;AK$145,$B$45:$B$108,"="&amp;$B158)+SUMIFS($F$45:$F$108,$J$45:$J$108,"="&amp;AK$145,$B$45:$B$108,"="&amp;$B158),"")</f>
        <v/>
      </c>
      <c r="AL158" s="174" t="str">
        <f>IF('3f WHD'!AS$13&lt;&gt;"",SUMIFS($F$45:$F$108,$K$45:$K$108,"="&amp;AL$145,$B$45:$B$108,"="&amp;$B158)+SUMIFS($F$45:$F$108,$J$45:$J$108,"="&amp;AL$145,$B$45:$B$108,"="&amp;$B158),"")</f>
        <v/>
      </c>
      <c r="AM158" s="174" t="str">
        <f>IF('3f WHD'!AT$13&lt;&gt;"",SUMIFS($F$45:$F$108,$K$45:$K$108,"="&amp;AM$145,$B$45:$B$108,"="&amp;$B158)+SUMIFS($F$45:$F$108,$J$45:$J$108,"="&amp;AM$145,$B$45:$B$108,"="&amp;$B158),"")</f>
        <v/>
      </c>
      <c r="AN158" s="174" t="str">
        <f>IF('3f WHD'!AU$13&lt;&gt;"",SUMIFS($F$45:$F$108,$K$45:$K$108,"="&amp;AN$145,$B$45:$B$108,"="&amp;$B158)+SUMIFS($F$45:$F$108,$J$45:$J$108,"="&amp;AN$145,$B$45:$B$108,"="&amp;$B158),"")</f>
        <v/>
      </c>
      <c r="AO158" s="174" t="str">
        <f>IF('3f WHD'!AV$13&lt;&gt;"",SUMIFS($F$45:$F$108,$K$45:$K$108,"="&amp;AO$145,$B$45:$B$108,"="&amp;$B158)+SUMIFS($F$45:$F$108,$J$45:$J$108,"="&amp;AO$145,$B$45:$B$108,"="&amp;$B158),"")</f>
        <v/>
      </c>
      <c r="AP158" s="174" t="str">
        <f>IF('3f WHD'!AW$13&lt;&gt;"",SUMIFS($F$45:$F$108,$K$45:$K$108,"="&amp;AP$145,$B$45:$B$108,"="&amp;$B158)+SUMIFS($F$45:$F$108,$J$45:$J$108,"="&amp;AP$145,$B$45:$B$108,"="&amp;$B158),"")</f>
        <v/>
      </c>
      <c r="AQ158" s="174" t="str">
        <f>IF('3f WHD'!AX$13&lt;&gt;"",SUMIFS($F$45:$F$108,$K$45:$K$108,"="&amp;AQ$145,$B$45:$B$108,"="&amp;$B158)+SUMIFS($F$45:$F$108,$J$45:$J$108,"="&amp;AQ$145,$B$45:$B$108,"="&amp;$B158),"")</f>
        <v/>
      </c>
      <c r="AR158" s="174" t="str">
        <f>IF('3f WHD'!AY$13&lt;&gt;"",SUMIFS($F$45:$F$108,$K$45:$K$108,"="&amp;AR$145,$B$45:$B$108,"="&amp;$B158)+SUMIFS($F$45:$F$108,$J$45:$J$108,"="&amp;AR$145,$B$45:$B$108,"="&amp;$B158),"")</f>
        <v/>
      </c>
      <c r="AS158" s="174" t="str">
        <f>IF('3f WHD'!AZ$13&lt;&gt;"",SUMIFS($F$45:$F$108,$K$45:$K$108,"="&amp;AS$145,$B$45:$B$108,"="&amp;$B158)+SUMIFS($F$45:$F$108,$J$45:$J$108,"="&amp;AS$145,$B$45:$B$108,"="&amp;$B158),"")</f>
        <v/>
      </c>
      <c r="AT158" s="174" t="str">
        <f>IF('3f WHD'!BA$13&lt;&gt;"",SUMIFS($F$45:$F$108,$K$45:$K$108,"="&amp;AT$145,$B$45:$B$108,"="&amp;$B158)+SUMIFS($F$45:$F$108,$J$45:$J$108,"="&amp;AT$145,$B$45:$B$108,"="&amp;$B158),"")</f>
        <v/>
      </c>
      <c r="AU158" s="174" t="str">
        <f>IF('3f WHD'!BB$13&lt;&gt;"",SUMIFS($F$45:$F$108,$K$45:$K$108,"="&amp;AU$145,$B$45:$B$108,"="&amp;$B158)+SUMIFS($F$45:$F$108,$J$45:$J$108,"="&amp;AU$145,$B$45:$B$108,"="&amp;$B158),"")</f>
        <v/>
      </c>
      <c r="AV158" s="174" t="str">
        <f>IF('3f WHD'!BC$13&lt;&gt;"",SUMIFS($F$45:$F$108,$K$45:$K$108,"="&amp;AV$145,$B$45:$B$108,"="&amp;$B158)+SUMIFS($F$45:$F$108,$J$45:$J$108,"="&amp;AV$145,$B$45:$B$108,"="&amp;$B158),"")</f>
        <v/>
      </c>
      <c r="AW158" s="174" t="str">
        <f>IF('3f WHD'!BD$13&lt;&gt;"",SUMIFS($F$45:$F$108,$K$45:$K$108,"="&amp;AW$145,$B$45:$B$108,"="&amp;$B158)+SUMIFS($F$45:$F$108,$J$45:$J$108,"="&amp;AW$145,$B$45:$B$108,"="&amp;$B158),"")</f>
        <v/>
      </c>
      <c r="AX158" s="174" t="str">
        <f>IF('3f WHD'!BE$13&lt;&gt;"",SUMIFS($F$45:$F$108,$K$45:$K$108,"="&amp;AX$145,$B$45:$B$108,"="&amp;$B158)+SUMIFS($F$45:$F$108,$J$45:$J$108,"="&amp;AX$145,$B$45:$B$108,"="&amp;$B158),"")</f>
        <v/>
      </c>
      <c r="AY158" s="174" t="str">
        <f>IF('3f WHD'!BF$13&lt;&gt;"",SUMIFS($F$45:$F$108,$K$45:$K$108,"="&amp;AY$145,$B$45:$B$108,"="&amp;$B158)+SUMIFS($F$45:$F$108,$J$45:$J$108,"="&amp;AY$145,$B$45:$B$108,"="&amp;$B158),"")</f>
        <v/>
      </c>
    </row>
    <row r="159" spans="2:51">
      <c r="B159" s="153">
        <v>19</v>
      </c>
      <c r="C159" s="153"/>
      <c r="D159" s="174">
        <f>IF('3f WHD'!K$13&lt;&gt;"",SUMIFS($F$45:$F$108,$K$45:$K$108,"="&amp;D$145,$B$45:$B$108,"="&amp;$B159)+SUMIFS($F$45:$F$108,$J$45:$J$108,"="&amp;D$145,$B$45:$B$108,"="&amp;$B159),"")</f>
        <v>0</v>
      </c>
      <c r="E159" s="174">
        <f>IF('3f WHD'!L$13&lt;&gt;"",SUMIFS($F$45:$F$108,$K$45:$K$108,"="&amp;E$145,$B$45:$B$108,"="&amp;$B159)+SUMIFS($F$45:$F$108,$J$45:$J$108,"="&amp;E$145,$B$45:$B$108,"="&amp;$B159),"")</f>
        <v>0</v>
      </c>
      <c r="F159" s="174">
        <f>IF('3f WHD'!M$13&lt;&gt;"",SUMIFS($F$45:$F$108,$K$45:$K$108,"="&amp;F$145,$B$45:$B$108,"="&amp;$B159)+SUMIFS($F$45:$F$108,$J$45:$J$108,"="&amp;F$145,$B$45:$B$108,"="&amp;$B159),"")</f>
        <v>0</v>
      </c>
      <c r="G159" s="174">
        <f>IF('3f WHD'!N$13&lt;&gt;"",SUMIFS($F$45:$F$108,$K$45:$K$108,"="&amp;G$145,$B$45:$B$108,"="&amp;$B159)+SUMIFS($F$45:$F$108,$J$45:$J$108,"="&amp;G$145,$B$45:$B$108,"="&amp;$B159),"")</f>
        <v>0</v>
      </c>
      <c r="H159" s="174">
        <f>IF('3f WHD'!O$13&lt;&gt;"",SUMIFS($F$45:$F$108,$K$45:$K$108,"="&amp;H$145,$B$45:$B$108,"="&amp;$B159)+SUMIFS($F$45:$F$108,$J$45:$J$108,"="&amp;H$145,$B$45:$B$108,"="&amp;$B159),"")</f>
        <v>0</v>
      </c>
      <c r="I159" s="161"/>
      <c r="J159" s="174">
        <f>IF('3f WHD'!Q$13&lt;&gt;"",SUMIFS($F$45:$F$108,$K$45:$K$108,"="&amp;J$145,$B$45:$B$108,"="&amp;$B159)+SUMIFS($F$45:$F$108,$J$45:$J$108,"="&amp;J$145,$B$45:$B$108,"="&amp;$B159),"")</f>
        <v>0</v>
      </c>
      <c r="K159" s="174">
        <f>IF('3f WHD'!R$13&lt;&gt;"",SUMIFS($F$45:$F$108,$K$45:$K$108,"="&amp;K$145,$B$45:$B$108,"="&amp;$B159)+SUMIFS($F$45:$F$108,$J$45:$J$108,"="&amp;K$145,$B$45:$B$108,"="&amp;$B159),"")</f>
        <v>0</v>
      </c>
      <c r="L159" s="174">
        <f>IF('3f WHD'!S$13&lt;&gt;"",SUMIFS($F$45:$F$108,$K$45:$K$108,"="&amp;L$145,$B$45:$B$108,"="&amp;$B159)+SUMIFS($F$45:$F$108,$J$45:$J$108,"="&amp;L$145,$B$45:$B$108,"="&amp;$B159),"")</f>
        <v>0</v>
      </c>
      <c r="M159" s="174">
        <f>IF('3f WHD'!T$13&lt;&gt;"",SUMIFS($F$45:$F$108,$K$45:$K$108,"="&amp;M$145,$B$45:$B$108,"="&amp;$B159)+SUMIFS($F$45:$F$108,$J$45:$J$108,"="&amp;M$145,$B$45:$B$108,"="&amp;$B159),"")</f>
        <v>0</v>
      </c>
      <c r="N159" s="174">
        <f>IF('3f WHD'!U$13&lt;&gt;"",SUMIFS($F$45:$F$108,$K$45:$K$108,"="&amp;N$145,$B$45:$B$108,"="&amp;$B159)+SUMIFS($F$45:$F$108,$J$45:$J$108,"="&amp;N$145,$B$45:$B$108,"="&amp;$B159),"")</f>
        <v>0</v>
      </c>
      <c r="O159" s="174">
        <f>IF('3f WHD'!V$13&lt;&gt;"",SUMIFS($F$45:$F$108,$K$45:$K$108,"="&amp;O$145,$B$45:$B$108,"="&amp;$B159)+SUMIFS($F$45:$F$108,$J$45:$J$108,"="&amp;O$145,$B$45:$B$108,"="&amp;$B159),"")</f>
        <v>0</v>
      </c>
      <c r="P159" s="174">
        <f>IF('3f WHD'!W$13&lt;&gt;"",SUMIFS($F$45:$F$108,$K$45:$K$108,"="&amp;P$145,$B$45:$B$108,"="&amp;$B159)+SUMIFS($F$45:$F$108,$J$45:$J$108,"="&amp;P$145,$B$45:$B$108,"="&amp;$B159),"")</f>
        <v>0</v>
      </c>
      <c r="Q159" s="174">
        <f>IF('3f WHD'!X$13&lt;&gt;"",SUMIFS($F$45:$F$108,$K$45:$K$108,"="&amp;Q$145,$B$45:$B$108,"="&amp;$B159)+SUMIFS($F$45:$F$108,$J$45:$J$108,"="&amp;Q$145,$B$45:$B$108,"="&amp;$B159),"")</f>
        <v>0</v>
      </c>
      <c r="R159" s="161"/>
      <c r="S159" s="174">
        <f>IF('3f WHD'!AA$13&lt;&gt;"",SUMIFS($F$45:$F$108,$K$45:$K$108,"="&amp;T$145,$B$45:$B$108,"="&amp;$B159)+SUMIFS($F$45:$F$108,$J$45:$J$108,"="&amp;T$145,$B$45:$B$108,"="&amp;$B159),"")</f>
        <v>0</v>
      </c>
      <c r="T159" s="174">
        <f>IF('3f WHD'!AA$13&lt;&gt;"",SUMIFS($F$45:$F$108,$K$45:$K$108,"="&amp;T$145,$B$45:$B$108,"="&amp;$B159)+SUMIFS($F$45:$F$108,$J$45:$J$108,"="&amp;T$145,$B$45:$B$108,"="&amp;$B159),"")</f>
        <v>0</v>
      </c>
      <c r="U159" s="174">
        <f>IF('3f WHD'!AC$13&lt;&gt;"",SUMIFS($F$45:$F$108,$K$45:$K$108,"="&amp;V$145,$B$45:$B$108,"="&amp;$B159)+SUMIFS($F$45:$F$108,$J$45:$J$108,"="&amp;V$145,$B$45:$B$108,"="&amp;$B159),"")</f>
        <v>0</v>
      </c>
      <c r="V159" s="174">
        <f>IF('3f WHD'!AC$13&lt;&gt;"",SUMIFS($F$45:$F$108,$K$45:$K$108,"="&amp;V$145,$B$45:$B$108,"="&amp;$B159)+SUMIFS($F$45:$F$108,$J$45:$J$108,"="&amp;V$145,$B$45:$B$108,"="&amp;$B159),"")</f>
        <v>0</v>
      </c>
      <c r="W159" s="174">
        <f>IF('3f WHD'!AD$13&lt;&gt;"",SUMIFS($F$45:$F$108,$K$45:$K$108,"="&amp;W$145,$B$45:$B$108,"="&amp;$B159)+SUMIFS($F$45:$F$108,$J$45:$J$108,"="&amp;W$145,$B$45:$B$108,"="&amp;$B159),"")</f>
        <v>0</v>
      </c>
      <c r="X159" s="174">
        <f>IF('3f WHD'!AE$13&lt;&gt;"",SUMIFS($F$45:$F$108,$K$45:$K$108,"="&amp;X$145,$B$45:$B$108,"="&amp;$B159)+SUMIFS($F$45:$F$108,$J$45:$J$108,"="&amp;X$145,$B$45:$B$108,"="&amp;$B159),"")</f>
        <v>0</v>
      </c>
      <c r="Y159" s="174">
        <f>IF('3f WHD'!AF$13&lt;&gt;"",SUMIFS($F$45:$F$108,$K$45:$K$108,"="&amp;Y$145,$B$45:$B$108,"="&amp;$B159)+SUMIFS($F$45:$F$108,$J$45:$J$108,"="&amp;Y$145,$B$45:$B$108,"="&amp;$B159),"")</f>
        <v>0</v>
      </c>
      <c r="Z159" s="174">
        <f>IF('3f WHD'!AG$13&lt;&gt;"",SUMIFS($F$45:$F$108,$K$45:$K$108,"="&amp;Z$145,$B$45:$B$108,"="&amp;$B159)+SUMIFS($F$45:$F$108,$J$45:$J$108,"="&amp;Z$145,$B$45:$B$108,"="&amp;$B159),"")</f>
        <v>0</v>
      </c>
      <c r="AA159" s="174">
        <f>IF('3f WHD'!AH$13&lt;&gt;"",SUMIFS($F$45:$F$108,$K$45:$K$108,"="&amp;AA$145,$B$45:$B$108,"="&amp;$B159)+SUMIFS($F$45:$F$108,$J$45:$J$108,"="&amp;AA$145,$B$45:$B$108,"="&amp;$B159),"")</f>
        <v>0</v>
      </c>
      <c r="AB159" s="174">
        <f>IF('3f WHD'!AI$13&lt;&gt;"",SUMIFS($F$45:$F$108,$K$45:$K$108,"="&amp;AB$145,$B$45:$B$108,"="&amp;$B159)+SUMIFS($F$45:$F$108,$J$45:$J$108,"="&amp;AB$145,$B$45:$B$108,"="&amp;$B159),"")</f>
        <v>0</v>
      </c>
      <c r="AC159" s="174">
        <f>IF('3f WHD'!AJ$13&lt;&gt;"",SUMIFS($F$45:$F$108,$K$45:$K$108,"="&amp;AC$145,$B$45:$B$108,"="&amp;$B159)+SUMIFS($F$45:$F$108,$J$45:$J$108,"="&amp;AC$145,$B$45:$B$108,"="&amp;$B159),"")</f>
        <v>0</v>
      </c>
      <c r="AD159" s="174">
        <f>IF('3f WHD'!AK$13&lt;&gt;"",SUMIFS($F$45:$F$108,$K$45:$K$108,"="&amp;AD$145,$B$45:$B$108,"="&amp;$B159)+SUMIFS($F$45:$F$108,$J$45:$J$108,"="&amp;AD$145,$B$45:$B$108,"="&amp;$B159),"")</f>
        <v>0</v>
      </c>
      <c r="AE159" s="174">
        <f>IF('3f WHD'!AL$13&lt;&gt;"",SUMIFS($F$45:$F$108,$K$45:$K$108,"="&amp;AE$145,$B$45:$B$108,"="&amp;$B159)+SUMIFS($F$45:$F$108,$J$45:$J$108,"="&amp;AE$145,$B$45:$B$108,"="&amp;$B159),"")</f>
        <v>0</v>
      </c>
      <c r="AF159" s="174">
        <f>IF('3f WHD'!AM$13&lt;&gt;"",SUMIFS($F$45:$F$108,$K$45:$K$108,"="&amp;AF$145,$B$45:$B$108,"="&amp;$B159)+SUMIFS($F$45:$F$108,$J$45:$J$108,"="&amp;AF$145,$B$45:$B$108,"="&amp;$B159),"")</f>
        <v>0</v>
      </c>
      <c r="AG159" s="174">
        <f>IF('3f WHD'!AN$13&lt;&gt;"",SUMIFS($F$45:$F$108,$K$45:$K$108,"="&amp;AG$145,$B$45:$B$108,"="&amp;$B159)+SUMIFS($F$45:$F$108,$J$45:$J$108,"="&amp;AG$145,$B$45:$B$108,"="&amp;$B159),"")</f>
        <v>0</v>
      </c>
      <c r="AH159" s="174">
        <f>IF('3f WHD'!AO$13&lt;&gt;"",SUMIFS($F$45:$F$108,$K$45:$K$108,"="&amp;AH$145,$B$45:$B$108,"="&amp;$B159)+SUMIFS($F$45:$F$108,$J$45:$J$108,"="&amp;AH$145,$B$45:$B$108,"="&amp;$B159),"")</f>
        <v>0</v>
      </c>
      <c r="AI159" s="174" t="str">
        <f>IF('3f WHD'!AP$13&lt;&gt;"",SUMIFS($F$45:$F$108,$K$45:$K$108,"="&amp;AI$145,$B$45:$B$108,"="&amp;$B159)+SUMIFS($F$45:$F$108,$J$45:$J$108,"="&amp;AI$145,$B$45:$B$108,"="&amp;$B159),"")</f>
        <v/>
      </c>
      <c r="AJ159" s="174" t="str">
        <f>IF('3f WHD'!AQ$13&lt;&gt;"",SUMIFS($F$45:$F$108,$K$45:$K$108,"="&amp;AJ$145,$B$45:$B$108,"="&amp;$B159)+SUMIFS($F$45:$F$108,$J$45:$J$108,"="&amp;AJ$145,$B$45:$B$108,"="&amp;$B159),"")</f>
        <v/>
      </c>
      <c r="AK159" s="174" t="str">
        <f>IF('3f WHD'!AR$13&lt;&gt;"",SUMIFS($F$45:$F$108,$K$45:$K$108,"="&amp;AK$145,$B$45:$B$108,"="&amp;$B159)+SUMIFS($F$45:$F$108,$J$45:$J$108,"="&amp;AK$145,$B$45:$B$108,"="&amp;$B159),"")</f>
        <v/>
      </c>
      <c r="AL159" s="174" t="str">
        <f>IF('3f WHD'!AS$13&lt;&gt;"",SUMIFS($F$45:$F$108,$K$45:$K$108,"="&amp;AL$145,$B$45:$B$108,"="&amp;$B159)+SUMIFS($F$45:$F$108,$J$45:$J$108,"="&amp;AL$145,$B$45:$B$108,"="&amp;$B159),"")</f>
        <v/>
      </c>
      <c r="AM159" s="174" t="str">
        <f>IF('3f WHD'!AT$13&lt;&gt;"",SUMIFS($F$45:$F$108,$K$45:$K$108,"="&amp;AM$145,$B$45:$B$108,"="&amp;$B159)+SUMIFS($F$45:$F$108,$J$45:$J$108,"="&amp;AM$145,$B$45:$B$108,"="&amp;$B159),"")</f>
        <v/>
      </c>
      <c r="AN159" s="174" t="str">
        <f>IF('3f WHD'!AU$13&lt;&gt;"",SUMIFS($F$45:$F$108,$K$45:$K$108,"="&amp;AN$145,$B$45:$B$108,"="&amp;$B159)+SUMIFS($F$45:$F$108,$J$45:$J$108,"="&amp;AN$145,$B$45:$B$108,"="&amp;$B159),"")</f>
        <v/>
      </c>
      <c r="AO159" s="174" t="str">
        <f>IF('3f WHD'!AV$13&lt;&gt;"",SUMIFS($F$45:$F$108,$K$45:$K$108,"="&amp;AO$145,$B$45:$B$108,"="&amp;$B159)+SUMIFS($F$45:$F$108,$J$45:$J$108,"="&amp;AO$145,$B$45:$B$108,"="&amp;$B159),"")</f>
        <v/>
      </c>
      <c r="AP159" s="174" t="str">
        <f>IF('3f WHD'!AW$13&lt;&gt;"",SUMIFS($F$45:$F$108,$K$45:$K$108,"="&amp;AP$145,$B$45:$B$108,"="&amp;$B159)+SUMIFS($F$45:$F$108,$J$45:$J$108,"="&amp;AP$145,$B$45:$B$108,"="&amp;$B159),"")</f>
        <v/>
      </c>
      <c r="AQ159" s="174" t="str">
        <f>IF('3f WHD'!AX$13&lt;&gt;"",SUMIFS($F$45:$F$108,$K$45:$K$108,"="&amp;AQ$145,$B$45:$B$108,"="&amp;$B159)+SUMIFS($F$45:$F$108,$J$45:$J$108,"="&amp;AQ$145,$B$45:$B$108,"="&amp;$B159),"")</f>
        <v/>
      </c>
      <c r="AR159" s="174" t="str">
        <f>IF('3f WHD'!AY$13&lt;&gt;"",SUMIFS($F$45:$F$108,$K$45:$K$108,"="&amp;AR$145,$B$45:$B$108,"="&amp;$B159)+SUMIFS($F$45:$F$108,$J$45:$J$108,"="&amp;AR$145,$B$45:$B$108,"="&amp;$B159),"")</f>
        <v/>
      </c>
      <c r="AS159" s="174" t="str">
        <f>IF('3f WHD'!AZ$13&lt;&gt;"",SUMIFS($F$45:$F$108,$K$45:$K$108,"="&amp;AS$145,$B$45:$B$108,"="&amp;$B159)+SUMIFS($F$45:$F$108,$J$45:$J$108,"="&amp;AS$145,$B$45:$B$108,"="&amp;$B159),"")</f>
        <v/>
      </c>
      <c r="AT159" s="174" t="str">
        <f>IF('3f WHD'!BA$13&lt;&gt;"",SUMIFS($F$45:$F$108,$K$45:$K$108,"="&amp;AT$145,$B$45:$B$108,"="&amp;$B159)+SUMIFS($F$45:$F$108,$J$45:$J$108,"="&amp;AT$145,$B$45:$B$108,"="&amp;$B159),"")</f>
        <v/>
      </c>
      <c r="AU159" s="174" t="str">
        <f>IF('3f WHD'!BB$13&lt;&gt;"",SUMIFS($F$45:$F$108,$K$45:$K$108,"="&amp;AU$145,$B$45:$B$108,"="&amp;$B159)+SUMIFS($F$45:$F$108,$J$45:$J$108,"="&amp;AU$145,$B$45:$B$108,"="&amp;$B159),"")</f>
        <v/>
      </c>
      <c r="AV159" s="174" t="str">
        <f>IF('3f WHD'!BC$13&lt;&gt;"",SUMIFS($F$45:$F$108,$K$45:$K$108,"="&amp;AV$145,$B$45:$B$108,"="&amp;$B159)+SUMIFS($F$45:$F$108,$J$45:$J$108,"="&amp;AV$145,$B$45:$B$108,"="&amp;$B159),"")</f>
        <v/>
      </c>
      <c r="AW159" s="174" t="str">
        <f>IF('3f WHD'!BD$13&lt;&gt;"",SUMIFS($F$45:$F$108,$K$45:$K$108,"="&amp;AW$145,$B$45:$B$108,"="&amp;$B159)+SUMIFS($F$45:$F$108,$J$45:$J$108,"="&amp;AW$145,$B$45:$B$108,"="&amp;$B159),"")</f>
        <v/>
      </c>
      <c r="AX159" s="174" t="str">
        <f>IF('3f WHD'!BE$13&lt;&gt;"",SUMIFS($F$45:$F$108,$K$45:$K$108,"="&amp;AX$145,$B$45:$B$108,"="&amp;$B159)+SUMIFS($F$45:$F$108,$J$45:$J$108,"="&amp;AX$145,$B$45:$B$108,"="&amp;$B159),"")</f>
        <v/>
      </c>
      <c r="AY159" s="174" t="str">
        <f>IF('3f WHD'!BF$13&lt;&gt;"",SUMIFS($F$45:$F$108,$K$45:$K$108,"="&amp;AY$145,$B$45:$B$108,"="&amp;$B159)+SUMIFS($F$45:$F$108,$J$45:$J$108,"="&amp;AY$145,$B$45:$B$108,"="&amp;$B159),"")</f>
        <v/>
      </c>
    </row>
    <row r="160" spans="2:51">
      <c r="B160" s="153">
        <v>20</v>
      </c>
      <c r="C160" s="153"/>
      <c r="D160" s="174">
        <f>IF('3f WHD'!K$13&lt;&gt;"",SUMIFS($F$45:$F$108,$K$45:$K$108,"="&amp;D$145,$B$45:$B$108,"="&amp;$B160)+SUMIFS($F$45:$F$108,$J$45:$J$108,"="&amp;D$145,$B$45:$B$108,"="&amp;$B160),"")</f>
        <v>0</v>
      </c>
      <c r="E160" s="174">
        <f>IF('3f WHD'!L$13&lt;&gt;"",SUMIFS($F$45:$F$108,$K$45:$K$108,"="&amp;E$145,$B$45:$B$108,"="&amp;$B160)+SUMIFS($F$45:$F$108,$J$45:$J$108,"="&amp;E$145,$B$45:$B$108,"="&amp;$B160),"")</f>
        <v>0</v>
      </c>
      <c r="F160" s="174">
        <f>IF('3f WHD'!M$13&lt;&gt;"",SUMIFS($F$45:$F$108,$K$45:$K$108,"="&amp;F$145,$B$45:$B$108,"="&amp;$B160)+SUMIFS($F$45:$F$108,$J$45:$J$108,"="&amp;F$145,$B$45:$B$108,"="&amp;$B160),"")</f>
        <v>0</v>
      </c>
      <c r="G160" s="174">
        <f>IF('3f WHD'!N$13&lt;&gt;"",SUMIFS($F$45:$F$108,$K$45:$K$108,"="&amp;G$145,$B$45:$B$108,"="&amp;$B160)+SUMIFS($F$45:$F$108,$J$45:$J$108,"="&amp;G$145,$B$45:$B$108,"="&amp;$B160),"")</f>
        <v>0</v>
      </c>
      <c r="H160" s="174">
        <f>IF('3f WHD'!O$13&lt;&gt;"",SUMIFS($F$45:$F$108,$K$45:$K$108,"="&amp;H$145,$B$45:$B$108,"="&amp;$B160)+SUMIFS($F$45:$F$108,$J$45:$J$108,"="&amp;H$145,$B$45:$B$108,"="&amp;$B160),"")</f>
        <v>0</v>
      </c>
      <c r="I160" s="161"/>
      <c r="J160" s="174">
        <f>IF('3f WHD'!Q$13&lt;&gt;"",SUMIFS($F$45:$F$108,$K$45:$K$108,"="&amp;J$145,$B$45:$B$108,"="&amp;$B160)+SUMIFS($F$45:$F$108,$J$45:$J$108,"="&amp;J$145,$B$45:$B$108,"="&amp;$B160),"")</f>
        <v>0</v>
      </c>
      <c r="K160" s="174">
        <f>IF('3f WHD'!R$13&lt;&gt;"",SUMIFS($F$45:$F$108,$K$45:$K$108,"="&amp;K$145,$B$45:$B$108,"="&amp;$B160)+SUMIFS($F$45:$F$108,$J$45:$J$108,"="&amp;K$145,$B$45:$B$108,"="&amp;$B160),"")</f>
        <v>0</v>
      </c>
      <c r="L160" s="174">
        <f>IF('3f WHD'!S$13&lt;&gt;"",SUMIFS($F$45:$F$108,$K$45:$K$108,"="&amp;L$145,$B$45:$B$108,"="&amp;$B160)+SUMIFS($F$45:$F$108,$J$45:$J$108,"="&amp;L$145,$B$45:$B$108,"="&amp;$B160),"")</f>
        <v>0</v>
      </c>
      <c r="M160" s="174">
        <f>IF('3f WHD'!T$13&lt;&gt;"",SUMIFS($F$45:$F$108,$K$45:$K$108,"="&amp;M$145,$B$45:$B$108,"="&amp;$B160)+SUMIFS($F$45:$F$108,$J$45:$J$108,"="&amp;M$145,$B$45:$B$108,"="&amp;$B160),"")</f>
        <v>0</v>
      </c>
      <c r="N160" s="174">
        <f>IF('3f WHD'!U$13&lt;&gt;"",SUMIFS($F$45:$F$108,$K$45:$K$108,"="&amp;N$145,$B$45:$B$108,"="&amp;$B160)+SUMIFS($F$45:$F$108,$J$45:$J$108,"="&amp;N$145,$B$45:$B$108,"="&amp;$B160),"")</f>
        <v>0</v>
      </c>
      <c r="O160" s="174">
        <f>IF('3f WHD'!V$13&lt;&gt;"",SUMIFS($F$45:$F$108,$K$45:$K$108,"="&amp;O$145,$B$45:$B$108,"="&amp;$B160)+SUMIFS($F$45:$F$108,$J$45:$J$108,"="&amp;O$145,$B$45:$B$108,"="&amp;$B160),"")</f>
        <v>0</v>
      </c>
      <c r="P160" s="174">
        <f>IF('3f WHD'!W$13&lt;&gt;"",SUMIFS($F$45:$F$108,$K$45:$K$108,"="&amp;P$145,$B$45:$B$108,"="&amp;$B160)+SUMIFS($F$45:$F$108,$J$45:$J$108,"="&amp;P$145,$B$45:$B$108,"="&amp;$B160),"")</f>
        <v>0</v>
      </c>
      <c r="Q160" s="174">
        <f>IF('3f WHD'!X$13&lt;&gt;"",SUMIFS($F$45:$F$108,$K$45:$K$108,"="&amp;Q$145,$B$45:$B$108,"="&amp;$B160)+SUMIFS($F$45:$F$108,$J$45:$J$108,"="&amp;Q$145,$B$45:$B$108,"="&amp;$B160),"")</f>
        <v>0</v>
      </c>
      <c r="R160" s="161"/>
      <c r="S160" s="174">
        <f>IF('3f WHD'!AA$13&lt;&gt;"",SUMIFS($F$45:$F$108,$K$45:$K$108,"="&amp;T$145,$B$45:$B$108,"="&amp;$B160)+SUMIFS($F$45:$F$108,$J$45:$J$108,"="&amp;T$145,$B$45:$B$108,"="&amp;$B160),"")</f>
        <v>0</v>
      </c>
      <c r="T160" s="174">
        <f>IF('3f WHD'!AA$13&lt;&gt;"",SUMIFS($F$45:$F$108,$K$45:$K$108,"="&amp;T$145,$B$45:$B$108,"="&amp;$B160)+SUMIFS($F$45:$F$108,$J$45:$J$108,"="&amp;T$145,$B$45:$B$108,"="&amp;$B160),"")</f>
        <v>0</v>
      </c>
      <c r="U160" s="174">
        <f>IF('3f WHD'!AC$13&lt;&gt;"",SUMIFS($F$45:$F$108,$K$45:$K$108,"="&amp;V$145,$B$45:$B$108,"="&amp;$B160)+SUMIFS($F$45:$F$108,$J$45:$J$108,"="&amp;V$145,$B$45:$B$108,"="&amp;$B160),"")</f>
        <v>0</v>
      </c>
      <c r="V160" s="174">
        <f>IF('3f WHD'!AC$13&lt;&gt;"",SUMIFS($F$45:$F$108,$K$45:$K$108,"="&amp;V$145,$B$45:$B$108,"="&amp;$B160)+SUMIFS($F$45:$F$108,$J$45:$J$108,"="&amp;V$145,$B$45:$B$108,"="&amp;$B160),"")</f>
        <v>0</v>
      </c>
      <c r="W160" s="174">
        <f>IF('3f WHD'!AD$13&lt;&gt;"",SUMIFS($F$45:$F$108,$K$45:$K$108,"="&amp;W$145,$B$45:$B$108,"="&amp;$B160)+SUMIFS($F$45:$F$108,$J$45:$J$108,"="&amp;W$145,$B$45:$B$108,"="&amp;$B160),"")</f>
        <v>0</v>
      </c>
      <c r="X160" s="174">
        <f>IF('3f WHD'!AE$13&lt;&gt;"",SUMIFS($F$45:$F$108,$K$45:$K$108,"="&amp;X$145,$B$45:$B$108,"="&amp;$B160)+SUMIFS($F$45:$F$108,$J$45:$J$108,"="&amp;X$145,$B$45:$B$108,"="&amp;$B160),"")</f>
        <v>0</v>
      </c>
      <c r="Y160" s="174">
        <f>IF('3f WHD'!AF$13&lt;&gt;"",SUMIFS($F$45:$F$108,$K$45:$K$108,"="&amp;Y$145,$B$45:$B$108,"="&amp;$B160)+SUMIFS($F$45:$F$108,$J$45:$J$108,"="&amp;Y$145,$B$45:$B$108,"="&amp;$B160),"")</f>
        <v>0</v>
      </c>
      <c r="Z160" s="174">
        <f>IF('3f WHD'!AG$13&lt;&gt;"",SUMIFS($F$45:$F$108,$K$45:$K$108,"="&amp;Z$145,$B$45:$B$108,"="&amp;$B160)+SUMIFS($F$45:$F$108,$J$45:$J$108,"="&amp;Z$145,$B$45:$B$108,"="&amp;$B160),"")</f>
        <v>0</v>
      </c>
      <c r="AA160" s="174">
        <f>IF('3f WHD'!AH$13&lt;&gt;"",SUMIFS($F$45:$F$108,$K$45:$K$108,"="&amp;AA$145,$B$45:$B$108,"="&amp;$B160)+SUMIFS($F$45:$F$108,$J$45:$J$108,"="&amp;AA$145,$B$45:$B$108,"="&amp;$B160),"")</f>
        <v>0</v>
      </c>
      <c r="AB160" s="174">
        <f>IF('3f WHD'!AI$13&lt;&gt;"",SUMIFS($F$45:$F$108,$K$45:$K$108,"="&amp;AB$145,$B$45:$B$108,"="&amp;$B160)+SUMIFS($F$45:$F$108,$J$45:$J$108,"="&amp;AB$145,$B$45:$B$108,"="&amp;$B160),"")</f>
        <v>0</v>
      </c>
      <c r="AC160" s="174">
        <f>IF('3f WHD'!AJ$13&lt;&gt;"",SUMIFS($F$45:$F$108,$K$45:$K$108,"="&amp;AC$145,$B$45:$B$108,"="&amp;$B160)+SUMIFS($F$45:$F$108,$J$45:$J$108,"="&amp;AC$145,$B$45:$B$108,"="&amp;$B160),"")</f>
        <v>0</v>
      </c>
      <c r="AD160" s="174">
        <f>IF('3f WHD'!AK$13&lt;&gt;"",SUMIFS($F$45:$F$108,$K$45:$K$108,"="&amp;AD$145,$B$45:$B$108,"="&amp;$B160)+SUMIFS($F$45:$F$108,$J$45:$J$108,"="&amp;AD$145,$B$45:$B$108,"="&amp;$B160),"")</f>
        <v>0</v>
      </c>
      <c r="AE160" s="174">
        <f>IF('3f WHD'!AL$13&lt;&gt;"",SUMIFS($F$45:$F$108,$K$45:$K$108,"="&amp;AE$145,$B$45:$B$108,"="&amp;$B160)+SUMIFS($F$45:$F$108,$J$45:$J$108,"="&amp;AE$145,$B$45:$B$108,"="&amp;$B160),"")</f>
        <v>0</v>
      </c>
      <c r="AF160" s="174">
        <f>IF('3f WHD'!AM$13&lt;&gt;"",SUMIFS($F$45:$F$108,$K$45:$K$108,"="&amp;AF$145,$B$45:$B$108,"="&amp;$B160)+SUMIFS($F$45:$F$108,$J$45:$J$108,"="&amp;AF$145,$B$45:$B$108,"="&amp;$B160),"")</f>
        <v>0</v>
      </c>
      <c r="AG160" s="174">
        <f>IF('3f WHD'!AN$13&lt;&gt;"",SUMIFS($F$45:$F$108,$K$45:$K$108,"="&amp;AG$145,$B$45:$B$108,"="&amp;$B160)+SUMIFS($F$45:$F$108,$J$45:$J$108,"="&amp;AG$145,$B$45:$B$108,"="&amp;$B160),"")</f>
        <v>0</v>
      </c>
      <c r="AH160" s="174">
        <f>IF('3f WHD'!AO$13&lt;&gt;"",SUMIFS($F$45:$F$108,$K$45:$K$108,"="&amp;AH$145,$B$45:$B$108,"="&amp;$B160)+SUMIFS($F$45:$F$108,$J$45:$J$108,"="&amp;AH$145,$B$45:$B$108,"="&amp;$B160),"")</f>
        <v>0</v>
      </c>
      <c r="AI160" s="174" t="str">
        <f>IF('3f WHD'!AP$13&lt;&gt;"",SUMIFS($F$45:$F$108,$K$45:$K$108,"="&amp;AI$145,$B$45:$B$108,"="&amp;$B160)+SUMIFS($F$45:$F$108,$J$45:$J$108,"="&amp;AI$145,$B$45:$B$108,"="&amp;$B160),"")</f>
        <v/>
      </c>
      <c r="AJ160" s="174" t="str">
        <f>IF('3f WHD'!AQ$13&lt;&gt;"",SUMIFS($F$45:$F$108,$K$45:$K$108,"="&amp;AJ$145,$B$45:$B$108,"="&amp;$B160)+SUMIFS($F$45:$F$108,$J$45:$J$108,"="&amp;AJ$145,$B$45:$B$108,"="&amp;$B160),"")</f>
        <v/>
      </c>
      <c r="AK160" s="174" t="str">
        <f>IF('3f WHD'!AR$13&lt;&gt;"",SUMIFS($F$45:$F$108,$K$45:$K$108,"="&amp;AK$145,$B$45:$B$108,"="&amp;$B160)+SUMIFS($F$45:$F$108,$J$45:$J$108,"="&amp;AK$145,$B$45:$B$108,"="&amp;$B160),"")</f>
        <v/>
      </c>
      <c r="AL160" s="174" t="str">
        <f>IF('3f WHD'!AS$13&lt;&gt;"",SUMIFS($F$45:$F$108,$K$45:$K$108,"="&amp;AL$145,$B$45:$B$108,"="&amp;$B160)+SUMIFS($F$45:$F$108,$J$45:$J$108,"="&amp;AL$145,$B$45:$B$108,"="&amp;$B160),"")</f>
        <v/>
      </c>
      <c r="AM160" s="174" t="str">
        <f>IF('3f WHD'!AT$13&lt;&gt;"",SUMIFS($F$45:$F$108,$K$45:$K$108,"="&amp;AM$145,$B$45:$B$108,"="&amp;$B160)+SUMIFS($F$45:$F$108,$J$45:$J$108,"="&amp;AM$145,$B$45:$B$108,"="&amp;$B160),"")</f>
        <v/>
      </c>
      <c r="AN160" s="174" t="str">
        <f>IF('3f WHD'!AU$13&lt;&gt;"",SUMIFS($F$45:$F$108,$K$45:$K$108,"="&amp;AN$145,$B$45:$B$108,"="&amp;$B160)+SUMIFS($F$45:$F$108,$J$45:$J$108,"="&amp;AN$145,$B$45:$B$108,"="&amp;$B160),"")</f>
        <v/>
      </c>
      <c r="AO160" s="174" t="str">
        <f>IF('3f WHD'!AV$13&lt;&gt;"",SUMIFS($F$45:$F$108,$K$45:$K$108,"="&amp;AO$145,$B$45:$B$108,"="&amp;$B160)+SUMIFS($F$45:$F$108,$J$45:$J$108,"="&amp;AO$145,$B$45:$B$108,"="&amp;$B160),"")</f>
        <v/>
      </c>
      <c r="AP160" s="174" t="str">
        <f>IF('3f WHD'!AW$13&lt;&gt;"",SUMIFS($F$45:$F$108,$K$45:$K$108,"="&amp;AP$145,$B$45:$B$108,"="&amp;$B160)+SUMIFS($F$45:$F$108,$J$45:$J$108,"="&amp;AP$145,$B$45:$B$108,"="&amp;$B160),"")</f>
        <v/>
      </c>
      <c r="AQ160" s="174" t="str">
        <f>IF('3f WHD'!AX$13&lt;&gt;"",SUMIFS($F$45:$F$108,$K$45:$K$108,"="&amp;AQ$145,$B$45:$B$108,"="&amp;$B160)+SUMIFS($F$45:$F$108,$J$45:$J$108,"="&amp;AQ$145,$B$45:$B$108,"="&amp;$B160),"")</f>
        <v/>
      </c>
      <c r="AR160" s="174" t="str">
        <f>IF('3f WHD'!AY$13&lt;&gt;"",SUMIFS($F$45:$F$108,$K$45:$K$108,"="&amp;AR$145,$B$45:$B$108,"="&amp;$B160)+SUMIFS($F$45:$F$108,$J$45:$J$108,"="&amp;AR$145,$B$45:$B$108,"="&amp;$B160),"")</f>
        <v/>
      </c>
      <c r="AS160" s="174" t="str">
        <f>IF('3f WHD'!AZ$13&lt;&gt;"",SUMIFS($F$45:$F$108,$K$45:$K$108,"="&amp;AS$145,$B$45:$B$108,"="&amp;$B160)+SUMIFS($F$45:$F$108,$J$45:$J$108,"="&amp;AS$145,$B$45:$B$108,"="&amp;$B160),"")</f>
        <v/>
      </c>
      <c r="AT160" s="174" t="str">
        <f>IF('3f WHD'!BA$13&lt;&gt;"",SUMIFS($F$45:$F$108,$K$45:$K$108,"="&amp;AT$145,$B$45:$B$108,"="&amp;$B160)+SUMIFS($F$45:$F$108,$J$45:$J$108,"="&amp;AT$145,$B$45:$B$108,"="&amp;$B160),"")</f>
        <v/>
      </c>
      <c r="AU160" s="174" t="str">
        <f>IF('3f WHD'!BB$13&lt;&gt;"",SUMIFS($F$45:$F$108,$K$45:$K$108,"="&amp;AU$145,$B$45:$B$108,"="&amp;$B160)+SUMIFS($F$45:$F$108,$J$45:$J$108,"="&amp;AU$145,$B$45:$B$108,"="&amp;$B160),"")</f>
        <v/>
      </c>
      <c r="AV160" s="174" t="str">
        <f>IF('3f WHD'!BC$13&lt;&gt;"",SUMIFS($F$45:$F$108,$K$45:$K$108,"="&amp;AV$145,$B$45:$B$108,"="&amp;$B160)+SUMIFS($F$45:$F$108,$J$45:$J$108,"="&amp;AV$145,$B$45:$B$108,"="&amp;$B160),"")</f>
        <v/>
      </c>
      <c r="AW160" s="174" t="str">
        <f>IF('3f WHD'!BD$13&lt;&gt;"",SUMIFS($F$45:$F$108,$K$45:$K$108,"="&amp;AW$145,$B$45:$B$108,"="&amp;$B160)+SUMIFS($F$45:$F$108,$J$45:$J$108,"="&amp;AW$145,$B$45:$B$108,"="&amp;$B160),"")</f>
        <v/>
      </c>
      <c r="AX160" s="174" t="str">
        <f>IF('3f WHD'!BE$13&lt;&gt;"",SUMIFS($F$45:$F$108,$K$45:$K$108,"="&amp;AX$145,$B$45:$B$108,"="&amp;$B160)+SUMIFS($F$45:$F$108,$J$45:$J$108,"="&amp;AX$145,$B$45:$B$108,"="&amp;$B160),"")</f>
        <v/>
      </c>
      <c r="AY160" s="174" t="str">
        <f>IF('3f WHD'!BF$13&lt;&gt;"",SUMIFS($F$45:$F$108,$K$45:$K$108,"="&amp;AY$145,$B$45:$B$108,"="&amp;$B160)+SUMIFS($F$45:$F$108,$J$45:$J$108,"="&amp;AY$145,$B$45:$B$108,"="&amp;$B160),"")</f>
        <v/>
      </c>
    </row>
    <row r="161" spans="1:51">
      <c r="B161" s="153">
        <v>21</v>
      </c>
      <c r="C161" s="153"/>
      <c r="D161" s="174">
        <f>IF('3f WHD'!K$13&lt;&gt;"",SUMIFS($F$45:$F$108,$K$45:$K$108,"="&amp;D$145,$B$45:$B$108,"="&amp;$B161)+SUMIFS($F$45:$F$108,$J$45:$J$108,"="&amp;D$145,$B$45:$B$108,"="&amp;$B161),"")</f>
        <v>0</v>
      </c>
      <c r="E161" s="174">
        <f>IF('3f WHD'!L$13&lt;&gt;"",SUMIFS($F$45:$F$108,$K$45:$K$108,"="&amp;E$145,$B$45:$B$108,"="&amp;$B161)+SUMIFS($F$45:$F$108,$J$45:$J$108,"="&amp;E$145,$B$45:$B$108,"="&amp;$B161),"")</f>
        <v>0</v>
      </c>
      <c r="F161" s="174">
        <f>IF('3f WHD'!M$13&lt;&gt;"",SUMIFS($F$45:$F$108,$K$45:$K$108,"="&amp;F$145,$B$45:$B$108,"="&amp;$B161)+SUMIFS($F$45:$F$108,$J$45:$J$108,"="&amp;F$145,$B$45:$B$108,"="&amp;$B161),"")</f>
        <v>0</v>
      </c>
      <c r="G161" s="174">
        <f>IF('3f WHD'!N$13&lt;&gt;"",SUMIFS($F$45:$F$108,$K$45:$K$108,"="&amp;G$145,$B$45:$B$108,"="&amp;$B161)+SUMIFS($F$45:$F$108,$J$45:$J$108,"="&amp;G$145,$B$45:$B$108,"="&amp;$B161),"")</f>
        <v>0</v>
      </c>
      <c r="H161" s="174">
        <f>IF('3f WHD'!O$13&lt;&gt;"",SUMIFS($F$45:$F$108,$K$45:$K$108,"="&amp;H$145,$B$45:$B$108,"="&amp;$B161)+SUMIFS($F$45:$F$108,$J$45:$J$108,"="&amp;H$145,$B$45:$B$108,"="&amp;$B161),"")</f>
        <v>0</v>
      </c>
      <c r="I161" s="161"/>
      <c r="J161" s="174">
        <f>IF('3f WHD'!Q$13&lt;&gt;"",SUMIFS($F$45:$F$108,$K$45:$K$108,"="&amp;J$145,$B$45:$B$108,"="&amp;$B161)+SUMIFS($F$45:$F$108,$J$45:$J$108,"="&amp;J$145,$B$45:$B$108,"="&amp;$B161),"")</f>
        <v>0</v>
      </c>
      <c r="K161" s="174">
        <f>IF('3f WHD'!R$13&lt;&gt;"",SUMIFS($F$45:$F$108,$K$45:$K$108,"="&amp;K$145,$B$45:$B$108,"="&amp;$B161)+SUMIFS($F$45:$F$108,$J$45:$J$108,"="&amp;K$145,$B$45:$B$108,"="&amp;$B161),"")</f>
        <v>0</v>
      </c>
      <c r="L161" s="174">
        <f>IF('3f WHD'!S$13&lt;&gt;"",SUMIFS($F$45:$F$108,$K$45:$K$108,"="&amp;L$145,$B$45:$B$108,"="&amp;$B161)+SUMIFS($F$45:$F$108,$J$45:$J$108,"="&amp;L$145,$B$45:$B$108,"="&amp;$B161),"")</f>
        <v>0</v>
      </c>
      <c r="M161" s="174">
        <f>IF('3f WHD'!T$13&lt;&gt;"",SUMIFS($F$45:$F$108,$K$45:$K$108,"="&amp;M$145,$B$45:$B$108,"="&amp;$B161)+SUMIFS($F$45:$F$108,$J$45:$J$108,"="&amp;M$145,$B$45:$B$108,"="&amp;$B161),"")</f>
        <v>0</v>
      </c>
      <c r="N161" s="174">
        <f>IF('3f WHD'!U$13&lt;&gt;"",SUMIFS($F$45:$F$108,$K$45:$K$108,"="&amp;N$145,$B$45:$B$108,"="&amp;$B161)+SUMIFS($F$45:$F$108,$J$45:$J$108,"="&amp;N$145,$B$45:$B$108,"="&amp;$B161),"")</f>
        <v>0</v>
      </c>
      <c r="O161" s="174">
        <f>IF('3f WHD'!V$13&lt;&gt;"",SUMIFS($F$45:$F$108,$K$45:$K$108,"="&amp;O$145,$B$45:$B$108,"="&amp;$B161)+SUMIFS($F$45:$F$108,$J$45:$J$108,"="&amp;O$145,$B$45:$B$108,"="&amp;$B161),"")</f>
        <v>0</v>
      </c>
      <c r="P161" s="174">
        <f>IF('3f WHD'!W$13&lt;&gt;"",SUMIFS($F$45:$F$108,$K$45:$K$108,"="&amp;P$145,$B$45:$B$108,"="&amp;$B161)+SUMIFS($F$45:$F$108,$J$45:$J$108,"="&amp;P$145,$B$45:$B$108,"="&amp;$B161),"")</f>
        <v>0</v>
      </c>
      <c r="Q161" s="174">
        <f>IF('3f WHD'!X$13&lt;&gt;"",SUMIFS($F$45:$F$108,$K$45:$K$108,"="&amp;Q$145,$B$45:$B$108,"="&amp;$B161)+SUMIFS($F$45:$F$108,$J$45:$J$108,"="&amp;Q$145,$B$45:$B$108,"="&amp;$B161),"")</f>
        <v>0</v>
      </c>
      <c r="R161" s="161"/>
      <c r="S161" s="174">
        <f>IF('3f WHD'!AA$13&lt;&gt;"",SUMIFS($F$45:$F$108,$K$45:$K$108,"="&amp;T$145,$B$45:$B$108,"="&amp;$B161)+SUMIFS($F$45:$F$108,$J$45:$J$108,"="&amp;T$145,$B$45:$B$108,"="&amp;$B161),"")</f>
        <v>0</v>
      </c>
      <c r="T161" s="174">
        <f>IF('3f WHD'!AA$13&lt;&gt;"",SUMIFS($F$45:$F$108,$K$45:$K$108,"="&amp;T$145,$B$45:$B$108,"="&amp;$B161)+SUMIFS($F$45:$F$108,$J$45:$J$108,"="&amp;T$145,$B$45:$B$108,"="&amp;$B161),"")</f>
        <v>0</v>
      </c>
      <c r="U161" s="174">
        <f>IF('3f WHD'!AC$13&lt;&gt;"",SUMIFS($F$45:$F$108,$K$45:$K$108,"="&amp;V$145,$B$45:$B$108,"="&amp;$B161)+SUMIFS($F$45:$F$108,$J$45:$J$108,"="&amp;V$145,$B$45:$B$108,"="&amp;$B161),"")</f>
        <v>0</v>
      </c>
      <c r="V161" s="174">
        <f>IF('3f WHD'!AC$13&lt;&gt;"",SUMIFS($F$45:$F$108,$K$45:$K$108,"="&amp;V$145,$B$45:$B$108,"="&amp;$B161)+SUMIFS($F$45:$F$108,$J$45:$J$108,"="&amp;V$145,$B$45:$B$108,"="&amp;$B161),"")</f>
        <v>0</v>
      </c>
      <c r="W161" s="174">
        <f>IF('3f WHD'!AD$13&lt;&gt;"",SUMIFS($F$45:$F$108,$K$45:$K$108,"="&amp;W$145,$B$45:$B$108,"="&amp;$B161)+SUMIFS($F$45:$F$108,$J$45:$J$108,"="&amp;W$145,$B$45:$B$108,"="&amp;$B161),"")</f>
        <v>0</v>
      </c>
      <c r="X161" s="174">
        <f>IF('3f WHD'!AE$13&lt;&gt;"",SUMIFS($F$45:$F$108,$K$45:$K$108,"="&amp;X$145,$B$45:$B$108,"="&amp;$B161)+SUMIFS($F$45:$F$108,$J$45:$J$108,"="&amp;X$145,$B$45:$B$108,"="&amp;$B161),"")</f>
        <v>0</v>
      </c>
      <c r="Y161" s="174">
        <f>IF('3f WHD'!AF$13&lt;&gt;"",SUMIFS($F$45:$F$108,$K$45:$K$108,"="&amp;Y$145,$B$45:$B$108,"="&amp;$B161)+SUMIFS($F$45:$F$108,$J$45:$J$108,"="&amp;Y$145,$B$45:$B$108,"="&amp;$B161),"")</f>
        <v>0</v>
      </c>
      <c r="Z161" s="174">
        <f>IF('3f WHD'!AG$13&lt;&gt;"",SUMIFS($F$45:$F$108,$K$45:$K$108,"="&amp;Z$145,$B$45:$B$108,"="&amp;$B161)+SUMIFS($F$45:$F$108,$J$45:$J$108,"="&amp;Z$145,$B$45:$B$108,"="&amp;$B161),"")</f>
        <v>0</v>
      </c>
      <c r="AA161" s="174">
        <f>IF('3f WHD'!AH$13&lt;&gt;"",SUMIFS($F$45:$F$108,$K$45:$K$108,"="&amp;AA$145,$B$45:$B$108,"="&amp;$B161)+SUMIFS($F$45:$F$108,$J$45:$J$108,"="&amp;AA$145,$B$45:$B$108,"="&amp;$B161),"")</f>
        <v>0</v>
      </c>
      <c r="AB161" s="174">
        <f>IF('3f WHD'!AI$13&lt;&gt;"",SUMIFS($F$45:$F$108,$K$45:$K$108,"="&amp;AB$145,$B$45:$B$108,"="&amp;$B161)+SUMIFS($F$45:$F$108,$J$45:$J$108,"="&amp;AB$145,$B$45:$B$108,"="&amp;$B161),"")</f>
        <v>0</v>
      </c>
      <c r="AC161" s="174">
        <f>IF('3f WHD'!AJ$13&lt;&gt;"",SUMIFS($F$45:$F$108,$K$45:$K$108,"="&amp;AC$145,$B$45:$B$108,"="&amp;$B161)+SUMIFS($F$45:$F$108,$J$45:$J$108,"="&amp;AC$145,$B$45:$B$108,"="&amp;$B161),"")</f>
        <v>0</v>
      </c>
      <c r="AD161" s="174">
        <f>IF('3f WHD'!AK$13&lt;&gt;"",SUMIFS($F$45:$F$108,$K$45:$K$108,"="&amp;AD$145,$B$45:$B$108,"="&amp;$B161)+SUMIFS($F$45:$F$108,$J$45:$J$108,"="&amp;AD$145,$B$45:$B$108,"="&amp;$B161),"")</f>
        <v>0</v>
      </c>
      <c r="AE161" s="174">
        <f>IF('3f WHD'!AL$13&lt;&gt;"",SUMIFS($F$45:$F$108,$K$45:$K$108,"="&amp;AE$145,$B$45:$B$108,"="&amp;$B161)+SUMIFS($F$45:$F$108,$J$45:$J$108,"="&amp;AE$145,$B$45:$B$108,"="&amp;$B161),"")</f>
        <v>0</v>
      </c>
      <c r="AF161" s="174">
        <f>IF('3f WHD'!AM$13&lt;&gt;"",SUMIFS($F$45:$F$108,$K$45:$K$108,"="&amp;AF$145,$B$45:$B$108,"="&amp;$B161)+SUMIFS($F$45:$F$108,$J$45:$J$108,"="&amp;AF$145,$B$45:$B$108,"="&amp;$B161),"")</f>
        <v>0</v>
      </c>
      <c r="AG161" s="174">
        <f>IF('3f WHD'!AN$13&lt;&gt;"",SUMIFS($F$45:$F$108,$K$45:$K$108,"="&amp;AG$145,$B$45:$B$108,"="&amp;$B161)+SUMIFS($F$45:$F$108,$J$45:$J$108,"="&amp;AG$145,$B$45:$B$108,"="&amp;$B161),"")</f>
        <v>0</v>
      </c>
      <c r="AH161" s="174">
        <f>IF('3f WHD'!AO$13&lt;&gt;"",SUMIFS($F$45:$F$108,$K$45:$K$108,"="&amp;AH$145,$B$45:$B$108,"="&amp;$B161)+SUMIFS($F$45:$F$108,$J$45:$J$108,"="&amp;AH$145,$B$45:$B$108,"="&amp;$B161),"")</f>
        <v>0</v>
      </c>
      <c r="AI161" s="174" t="str">
        <f>IF('3f WHD'!AP$13&lt;&gt;"",SUMIFS($F$45:$F$108,$K$45:$K$108,"="&amp;AI$145,$B$45:$B$108,"="&amp;$B161)+SUMIFS($F$45:$F$108,$J$45:$J$108,"="&amp;AI$145,$B$45:$B$108,"="&amp;$B161),"")</f>
        <v/>
      </c>
      <c r="AJ161" s="174" t="str">
        <f>IF('3f WHD'!AQ$13&lt;&gt;"",SUMIFS($F$45:$F$108,$K$45:$K$108,"="&amp;AJ$145,$B$45:$B$108,"="&amp;$B161)+SUMIFS($F$45:$F$108,$J$45:$J$108,"="&amp;AJ$145,$B$45:$B$108,"="&amp;$B161),"")</f>
        <v/>
      </c>
      <c r="AK161" s="174" t="str">
        <f>IF('3f WHD'!AR$13&lt;&gt;"",SUMIFS($F$45:$F$108,$K$45:$K$108,"="&amp;AK$145,$B$45:$B$108,"="&amp;$B161)+SUMIFS($F$45:$F$108,$J$45:$J$108,"="&amp;AK$145,$B$45:$B$108,"="&amp;$B161),"")</f>
        <v/>
      </c>
      <c r="AL161" s="174" t="str">
        <f>IF('3f WHD'!AS$13&lt;&gt;"",SUMIFS($F$45:$F$108,$K$45:$K$108,"="&amp;AL$145,$B$45:$B$108,"="&amp;$B161)+SUMIFS($F$45:$F$108,$J$45:$J$108,"="&amp;AL$145,$B$45:$B$108,"="&amp;$B161),"")</f>
        <v/>
      </c>
      <c r="AM161" s="174" t="str">
        <f>IF('3f WHD'!AT$13&lt;&gt;"",SUMIFS($F$45:$F$108,$K$45:$K$108,"="&amp;AM$145,$B$45:$B$108,"="&amp;$B161)+SUMIFS($F$45:$F$108,$J$45:$J$108,"="&amp;AM$145,$B$45:$B$108,"="&amp;$B161),"")</f>
        <v/>
      </c>
      <c r="AN161" s="174" t="str">
        <f>IF('3f WHD'!AU$13&lt;&gt;"",SUMIFS($F$45:$F$108,$K$45:$K$108,"="&amp;AN$145,$B$45:$B$108,"="&amp;$B161)+SUMIFS($F$45:$F$108,$J$45:$J$108,"="&amp;AN$145,$B$45:$B$108,"="&amp;$B161),"")</f>
        <v/>
      </c>
      <c r="AO161" s="174" t="str">
        <f>IF('3f WHD'!AV$13&lt;&gt;"",SUMIFS($F$45:$F$108,$K$45:$K$108,"="&amp;AO$145,$B$45:$B$108,"="&amp;$B161)+SUMIFS($F$45:$F$108,$J$45:$J$108,"="&amp;AO$145,$B$45:$B$108,"="&amp;$B161),"")</f>
        <v/>
      </c>
      <c r="AP161" s="174" t="str">
        <f>IF('3f WHD'!AW$13&lt;&gt;"",SUMIFS($F$45:$F$108,$K$45:$K$108,"="&amp;AP$145,$B$45:$B$108,"="&amp;$B161)+SUMIFS($F$45:$F$108,$J$45:$J$108,"="&amp;AP$145,$B$45:$B$108,"="&amp;$B161),"")</f>
        <v/>
      </c>
      <c r="AQ161" s="174" t="str">
        <f>IF('3f WHD'!AX$13&lt;&gt;"",SUMIFS($F$45:$F$108,$K$45:$K$108,"="&amp;AQ$145,$B$45:$B$108,"="&amp;$B161)+SUMIFS($F$45:$F$108,$J$45:$J$108,"="&amp;AQ$145,$B$45:$B$108,"="&amp;$B161),"")</f>
        <v/>
      </c>
      <c r="AR161" s="174" t="str">
        <f>IF('3f WHD'!AY$13&lt;&gt;"",SUMIFS($F$45:$F$108,$K$45:$K$108,"="&amp;AR$145,$B$45:$B$108,"="&amp;$B161)+SUMIFS($F$45:$F$108,$J$45:$J$108,"="&amp;AR$145,$B$45:$B$108,"="&amp;$B161),"")</f>
        <v/>
      </c>
      <c r="AS161" s="174" t="str">
        <f>IF('3f WHD'!AZ$13&lt;&gt;"",SUMIFS($F$45:$F$108,$K$45:$K$108,"="&amp;AS$145,$B$45:$B$108,"="&amp;$B161)+SUMIFS($F$45:$F$108,$J$45:$J$108,"="&amp;AS$145,$B$45:$B$108,"="&amp;$B161),"")</f>
        <v/>
      </c>
      <c r="AT161" s="174" t="str">
        <f>IF('3f WHD'!BA$13&lt;&gt;"",SUMIFS($F$45:$F$108,$K$45:$K$108,"="&amp;AT$145,$B$45:$B$108,"="&amp;$B161)+SUMIFS($F$45:$F$108,$J$45:$J$108,"="&amp;AT$145,$B$45:$B$108,"="&amp;$B161),"")</f>
        <v/>
      </c>
      <c r="AU161" s="174" t="str">
        <f>IF('3f WHD'!BB$13&lt;&gt;"",SUMIFS($F$45:$F$108,$K$45:$K$108,"="&amp;AU$145,$B$45:$B$108,"="&amp;$B161)+SUMIFS($F$45:$F$108,$J$45:$J$108,"="&amp;AU$145,$B$45:$B$108,"="&amp;$B161),"")</f>
        <v/>
      </c>
      <c r="AV161" s="174" t="str">
        <f>IF('3f WHD'!BC$13&lt;&gt;"",SUMIFS($F$45:$F$108,$K$45:$K$108,"="&amp;AV$145,$B$45:$B$108,"="&amp;$B161)+SUMIFS($F$45:$F$108,$J$45:$J$108,"="&amp;AV$145,$B$45:$B$108,"="&amp;$B161),"")</f>
        <v/>
      </c>
      <c r="AW161" s="174" t="str">
        <f>IF('3f WHD'!BD$13&lt;&gt;"",SUMIFS($F$45:$F$108,$K$45:$K$108,"="&amp;AW$145,$B$45:$B$108,"="&amp;$B161)+SUMIFS($F$45:$F$108,$J$45:$J$108,"="&amp;AW$145,$B$45:$B$108,"="&amp;$B161),"")</f>
        <v/>
      </c>
      <c r="AX161" s="174" t="str">
        <f>IF('3f WHD'!BE$13&lt;&gt;"",SUMIFS($F$45:$F$108,$K$45:$K$108,"="&amp;AX$145,$B$45:$B$108,"="&amp;$B161)+SUMIFS($F$45:$F$108,$J$45:$J$108,"="&amp;AX$145,$B$45:$B$108,"="&amp;$B161),"")</f>
        <v/>
      </c>
      <c r="AY161" s="174" t="str">
        <f>IF('3f WHD'!BF$13&lt;&gt;"",SUMIFS($F$45:$F$108,$K$45:$K$108,"="&amp;AY$145,$B$45:$B$108,"="&amp;$B161)+SUMIFS($F$45:$F$108,$J$45:$J$108,"="&amp;AY$145,$B$45:$B$108,"="&amp;$B161),"")</f>
        <v/>
      </c>
    </row>
    <row r="162" spans="1:51"/>
    <row r="163" spans="1:51"/>
    <row r="164" spans="1:51" s="85" customFormat="1" ht="18" customHeight="1">
      <c r="A164" s="181"/>
      <c r="B164" s="317" t="s">
        <v>493</v>
      </c>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row>
    <row r="165" spans="1:51" s="85" customFormat="1" ht="15" customHeight="1">
      <c r="A165" s="154"/>
      <c r="B165" s="155" t="s">
        <v>494</v>
      </c>
      <c r="C165" s="156"/>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row>
    <row r="166" spans="1:51" s="85" customFormat="1" ht="18" customHeight="1">
      <c r="B166" s="182"/>
    </row>
    <row r="167" spans="1:51"/>
    <row r="168" spans="1:51" ht="24.75">
      <c r="B168" s="150"/>
      <c r="C168" s="150" t="s">
        <v>491</v>
      </c>
      <c r="D168" s="33" t="s">
        <v>131</v>
      </c>
      <c r="E168" s="33" t="s">
        <v>132</v>
      </c>
      <c r="F168" s="34" t="s">
        <v>133</v>
      </c>
      <c r="G168" s="33" t="s">
        <v>134</v>
      </c>
      <c r="H168" s="33" t="s">
        <v>135</v>
      </c>
      <c r="I168" s="152"/>
      <c r="J168" s="33" t="s">
        <v>136</v>
      </c>
      <c r="K168" s="29" t="s">
        <v>137</v>
      </c>
      <c r="L168" s="29" t="s">
        <v>138</v>
      </c>
      <c r="M168" s="35" t="s">
        <v>139</v>
      </c>
      <c r="N168" s="29" t="s">
        <v>140</v>
      </c>
      <c r="O168" s="29" t="s">
        <v>141</v>
      </c>
      <c r="P168" s="29" t="s">
        <v>142</v>
      </c>
      <c r="Q168" s="29" t="s">
        <v>143</v>
      </c>
      <c r="R168" s="152"/>
      <c r="S168" s="29" t="s">
        <v>144</v>
      </c>
      <c r="T168" s="29" t="s">
        <v>144</v>
      </c>
      <c r="U168" s="29" t="s">
        <v>145</v>
      </c>
      <c r="V168" s="29" t="s">
        <v>145</v>
      </c>
      <c r="W168" s="258" t="s">
        <v>146</v>
      </c>
      <c r="X168" s="258" t="s">
        <v>146</v>
      </c>
      <c r="Y168" s="259" t="s">
        <v>147</v>
      </c>
      <c r="Z168" s="257" t="s">
        <v>147</v>
      </c>
      <c r="AA168" s="257" t="s">
        <v>148</v>
      </c>
      <c r="AB168" s="257" t="s">
        <v>148</v>
      </c>
      <c r="AC168" s="257" t="s">
        <v>149</v>
      </c>
      <c r="AD168" s="257" t="s">
        <v>149</v>
      </c>
      <c r="AE168" s="257" t="s">
        <v>150</v>
      </c>
      <c r="AF168" s="257" t="s">
        <v>150</v>
      </c>
      <c r="AG168" s="257" t="s">
        <v>151</v>
      </c>
      <c r="AH168" s="257" t="s">
        <v>151</v>
      </c>
      <c r="AI168" s="257" t="s">
        <v>152</v>
      </c>
      <c r="AJ168" s="257" t="s">
        <v>152</v>
      </c>
      <c r="AK168" s="257" t="s">
        <v>153</v>
      </c>
      <c r="AL168" s="257" t="s">
        <v>153</v>
      </c>
      <c r="AM168" s="257" t="s">
        <v>154</v>
      </c>
      <c r="AN168" s="257" t="s">
        <v>154</v>
      </c>
      <c r="AO168" s="257" t="s">
        <v>155</v>
      </c>
      <c r="AP168" s="257" t="s">
        <v>155</v>
      </c>
      <c r="AQ168" s="257" t="s">
        <v>156</v>
      </c>
      <c r="AR168" s="257" t="s">
        <v>156</v>
      </c>
      <c r="AS168" s="257" t="s">
        <v>157</v>
      </c>
      <c r="AT168" s="257" t="s">
        <v>157</v>
      </c>
      <c r="AU168" s="257" t="s">
        <v>158</v>
      </c>
      <c r="AV168" s="257" t="s">
        <v>158</v>
      </c>
      <c r="AW168" s="257" t="s">
        <v>159</v>
      </c>
      <c r="AX168" s="257" t="s">
        <v>159</v>
      </c>
      <c r="AY168" s="257" t="s">
        <v>160</v>
      </c>
    </row>
    <row r="169" spans="1:51" ht="22.5">
      <c r="B169" s="150"/>
      <c r="C169" s="150" t="s">
        <v>491</v>
      </c>
      <c r="D169" s="33" t="s">
        <v>131</v>
      </c>
      <c r="E169" s="33" t="s">
        <v>132</v>
      </c>
      <c r="F169" s="34" t="s">
        <v>133</v>
      </c>
      <c r="G169" s="33" t="s">
        <v>134</v>
      </c>
      <c r="H169" s="33" t="s">
        <v>135</v>
      </c>
      <c r="I169" s="152"/>
      <c r="J169" s="33" t="s">
        <v>136</v>
      </c>
      <c r="K169" s="29" t="s">
        <v>137</v>
      </c>
      <c r="L169" s="29" t="s">
        <v>138</v>
      </c>
      <c r="M169" s="35" t="s">
        <v>139</v>
      </c>
      <c r="N169" s="29" t="s">
        <v>140</v>
      </c>
      <c r="O169" s="29" t="s">
        <v>141</v>
      </c>
      <c r="P169" s="29" t="s">
        <v>142</v>
      </c>
      <c r="Q169" s="29" t="s">
        <v>143</v>
      </c>
      <c r="R169" s="152"/>
      <c r="S169" s="29" t="s">
        <v>144</v>
      </c>
      <c r="T169" s="29" t="s">
        <v>161</v>
      </c>
      <c r="U169" s="29" t="s">
        <v>145</v>
      </c>
      <c r="V169" s="29" t="s">
        <v>162</v>
      </c>
      <c r="W169" s="29" t="s">
        <v>163</v>
      </c>
      <c r="X169" s="29" t="s">
        <v>164</v>
      </c>
      <c r="Y169" s="29" t="s">
        <v>165</v>
      </c>
      <c r="Z169" s="29" t="s">
        <v>166</v>
      </c>
      <c r="AA169" s="29" t="s">
        <v>167</v>
      </c>
      <c r="AB169" s="29" t="s">
        <v>168</v>
      </c>
      <c r="AC169" s="29" t="s">
        <v>169</v>
      </c>
      <c r="AD169" s="29" t="s">
        <v>170</v>
      </c>
      <c r="AE169" s="29" t="s">
        <v>171</v>
      </c>
      <c r="AF169" s="29" t="s">
        <v>172</v>
      </c>
      <c r="AG169" s="29" t="s">
        <v>173</v>
      </c>
      <c r="AH169" s="29" t="s">
        <v>174</v>
      </c>
      <c r="AI169" s="29" t="s">
        <v>175</v>
      </c>
      <c r="AJ169" s="29" t="s">
        <v>176</v>
      </c>
      <c r="AK169" s="29" t="s">
        <v>177</v>
      </c>
      <c r="AL169" s="29" t="s">
        <v>178</v>
      </c>
      <c r="AM169" s="29" t="s">
        <v>179</v>
      </c>
      <c r="AN169" s="29" t="s">
        <v>180</v>
      </c>
      <c r="AO169" s="29" t="s">
        <v>181</v>
      </c>
      <c r="AP169" s="29" t="s">
        <v>182</v>
      </c>
      <c r="AQ169" s="29" t="s">
        <v>183</v>
      </c>
      <c r="AR169" s="29" t="s">
        <v>184</v>
      </c>
      <c r="AS169" s="29" t="s">
        <v>185</v>
      </c>
      <c r="AT169" s="29" t="s">
        <v>186</v>
      </c>
      <c r="AU169" s="29" t="s">
        <v>187</v>
      </c>
      <c r="AV169" s="29" t="s">
        <v>188</v>
      </c>
      <c r="AW169" s="29" t="s">
        <v>189</v>
      </c>
      <c r="AX169" s="29" t="s">
        <v>190</v>
      </c>
      <c r="AY169" s="29" t="s">
        <v>191</v>
      </c>
    </row>
    <row r="170" spans="1:51" ht="67.5">
      <c r="B170" s="150" t="s">
        <v>495</v>
      </c>
      <c r="C170" s="175" t="s">
        <v>496</v>
      </c>
      <c r="D170" s="176">
        <v>7</v>
      </c>
      <c r="E170" s="176">
        <v>8</v>
      </c>
      <c r="F170" s="177">
        <v>8</v>
      </c>
      <c r="G170" s="176">
        <v>9</v>
      </c>
      <c r="H170" s="176">
        <v>9</v>
      </c>
      <c r="I170" s="152"/>
      <c r="J170" s="176">
        <v>9</v>
      </c>
      <c r="K170" s="178">
        <v>10</v>
      </c>
      <c r="L170" s="178">
        <v>10</v>
      </c>
      <c r="M170" s="179">
        <v>11</v>
      </c>
      <c r="N170" s="178">
        <v>11</v>
      </c>
      <c r="O170" s="178">
        <v>12</v>
      </c>
      <c r="P170" s="178">
        <v>12</v>
      </c>
      <c r="Q170" s="178">
        <v>13</v>
      </c>
      <c r="R170" s="152"/>
      <c r="S170" s="178">
        <v>13</v>
      </c>
      <c r="T170" s="178">
        <v>13</v>
      </c>
      <c r="U170" s="178">
        <v>14</v>
      </c>
      <c r="V170" s="178">
        <v>14</v>
      </c>
      <c r="W170" s="178">
        <v>14</v>
      </c>
      <c r="X170" s="176">
        <v>14</v>
      </c>
      <c r="Y170" s="176">
        <v>15</v>
      </c>
      <c r="Z170" s="176">
        <v>15</v>
      </c>
      <c r="AA170" s="176">
        <v>15</v>
      </c>
      <c r="AB170" s="176">
        <v>15</v>
      </c>
      <c r="AC170" s="176">
        <v>16</v>
      </c>
      <c r="AD170" s="176">
        <v>16</v>
      </c>
      <c r="AE170" s="176">
        <v>16</v>
      </c>
      <c r="AF170" s="176">
        <v>16</v>
      </c>
      <c r="AG170" s="176">
        <v>17</v>
      </c>
      <c r="AH170" s="176">
        <v>17</v>
      </c>
      <c r="AI170" s="176">
        <v>17</v>
      </c>
      <c r="AJ170" s="176">
        <v>17</v>
      </c>
      <c r="AK170" s="176">
        <v>18</v>
      </c>
      <c r="AL170" s="176">
        <v>18</v>
      </c>
      <c r="AM170" s="176">
        <v>18</v>
      </c>
      <c r="AN170" s="176">
        <v>18</v>
      </c>
      <c r="AO170" s="176">
        <v>19</v>
      </c>
      <c r="AP170" s="176">
        <v>19</v>
      </c>
      <c r="AQ170" s="176">
        <v>19</v>
      </c>
      <c r="AR170" s="176">
        <v>19</v>
      </c>
      <c r="AS170" s="176">
        <v>20</v>
      </c>
      <c r="AT170" s="176">
        <v>20</v>
      </c>
      <c r="AU170" s="176">
        <v>20</v>
      </c>
      <c r="AV170" s="176">
        <v>20</v>
      </c>
      <c r="AW170" s="176">
        <v>21</v>
      </c>
      <c r="AX170" s="176">
        <v>21</v>
      </c>
      <c r="AY170" s="176">
        <v>21</v>
      </c>
    </row>
    <row r="171" spans="1:51">
      <c r="B171" s="172">
        <v>6</v>
      </c>
      <c r="C171" s="172"/>
      <c r="D171" s="187">
        <f>IF(D146="","",IF(D146&lt;&gt;0,SUMIF($B$117:$B$132,D$170,$E$117:$E$132)/SUMIF($B$117:$B$132,$B171,$E$117:$E$132),""))</f>
        <v>1.012</v>
      </c>
      <c r="E171" s="187">
        <f t="shared" ref="E171:H171" si="7">IF(E146="","",IF(E146&lt;&gt;0,SUMIF($B$117:$B$132,E$170,$E$117:$E$132)/SUMIF($B$117:$B$132,$B171,$E$117:$E$132),""))</f>
        <v>1.0372999999999999</v>
      </c>
      <c r="F171" s="187" t="str">
        <f t="shared" si="7"/>
        <v/>
      </c>
      <c r="G171" s="187" t="str">
        <f t="shared" si="7"/>
        <v/>
      </c>
      <c r="H171" s="187" t="str">
        <f t="shared" si="7"/>
        <v/>
      </c>
      <c r="I171" s="180"/>
      <c r="J171" s="187" t="str">
        <f>IF(J146="","",IF(J146&lt;&gt;0,SUMIF($B$117:$B$132,J$170,$E$117:$E$132)/SUMIF($B$117:$B$132,$B171,$E$117:$E$132),""))</f>
        <v/>
      </c>
      <c r="K171" s="187" t="str">
        <f t="shared" ref="K171:Q171" si="8">IF(K146="","",IF(K146&lt;&gt;0,SUMIF($B$117:$B$132,K$170,$E$117:$E$132)/SUMIF($B$117:$B$132,$B171,$E$117:$E$132),""))</f>
        <v/>
      </c>
      <c r="L171" s="187" t="str">
        <f t="shared" si="8"/>
        <v/>
      </c>
      <c r="M171" s="187" t="str">
        <f t="shared" si="8"/>
        <v/>
      </c>
      <c r="N171" s="187" t="str">
        <f t="shared" si="8"/>
        <v/>
      </c>
      <c r="O171" s="187" t="str">
        <f t="shared" si="8"/>
        <v/>
      </c>
      <c r="P171" s="187" t="str">
        <f t="shared" si="8"/>
        <v/>
      </c>
      <c r="Q171" s="187" t="str">
        <f t="shared" si="8"/>
        <v/>
      </c>
      <c r="R171" s="180"/>
      <c r="S171" s="187" t="str">
        <f>IF(T146="","",IF(T146&lt;&gt;0,SUMIF($B$117:$B$132,T$170,$E$117:$E$132)/SUMIF($B$117:$B$132,$B171,$E$117:$E$132),""))</f>
        <v/>
      </c>
      <c r="T171" s="187" t="str">
        <f>IF(T146="","",IF(T146&lt;&gt;0,SUMIF($B$117:$B$132,T$170,$E$117:$E$132)/SUMIF($B$117:$B$132,$B171,$E$117:$E$132),""))</f>
        <v/>
      </c>
      <c r="U171" s="187" t="str">
        <f>IF(V146="","",IF(V146&lt;&gt;0,SUMIF($B$117:$B$132,V$170,$E$117:$E$132)/SUMIF($B$117:$B$132,$B171,$E$117:$E$132),""))</f>
        <v/>
      </c>
      <c r="V171" s="187" t="str">
        <f>IF(V146="","",IF(V146&lt;&gt;0,SUMIF($B$117:$B$132,V$170,$E$117:$E$132)/SUMIF($B$117:$B$132,$B171,$E$117:$E$132),""))</f>
        <v/>
      </c>
      <c r="W171" s="187" t="str">
        <f t="shared" ref="V171:AY179" si="9">IF(W146="","",IF(W146&lt;&gt;0,SUMIF($B$117:$B$132,W$170,$E$117:$E$132)/SUMIF($B$117:$B$132,$B171,$E$117:$E$132),""))</f>
        <v/>
      </c>
      <c r="X171" s="187" t="str">
        <f t="shared" si="9"/>
        <v/>
      </c>
      <c r="Y171" s="187" t="str">
        <f t="shared" si="9"/>
        <v/>
      </c>
      <c r="Z171" s="187" t="str">
        <f t="shared" si="9"/>
        <v/>
      </c>
      <c r="AA171" s="187" t="str">
        <f t="shared" si="9"/>
        <v/>
      </c>
      <c r="AB171" s="187" t="str">
        <f t="shared" si="9"/>
        <v/>
      </c>
      <c r="AC171" s="187" t="str">
        <f t="shared" si="9"/>
        <v/>
      </c>
      <c r="AD171" s="187" t="str">
        <f t="shared" si="9"/>
        <v/>
      </c>
      <c r="AE171" s="187" t="str">
        <f t="shared" si="9"/>
        <v/>
      </c>
      <c r="AF171" s="187" t="str">
        <f t="shared" si="9"/>
        <v/>
      </c>
      <c r="AG171" s="187" t="str">
        <f t="shared" si="9"/>
        <v/>
      </c>
      <c r="AH171" s="187" t="str">
        <f t="shared" si="9"/>
        <v/>
      </c>
      <c r="AI171" s="187" t="str">
        <f t="shared" si="9"/>
        <v/>
      </c>
      <c r="AJ171" s="187" t="str">
        <f t="shared" si="9"/>
        <v/>
      </c>
      <c r="AK171" s="187" t="str">
        <f t="shared" si="9"/>
        <v/>
      </c>
      <c r="AL171" s="187" t="str">
        <f t="shared" si="9"/>
        <v/>
      </c>
      <c r="AM171" s="187" t="str">
        <f t="shared" si="9"/>
        <v/>
      </c>
      <c r="AN171" s="187" t="str">
        <f t="shared" si="9"/>
        <v/>
      </c>
      <c r="AO171" s="187" t="str">
        <f t="shared" si="9"/>
        <v/>
      </c>
      <c r="AP171" s="187" t="str">
        <f t="shared" si="9"/>
        <v/>
      </c>
      <c r="AQ171" s="187" t="str">
        <f t="shared" si="9"/>
        <v/>
      </c>
      <c r="AR171" s="187" t="str">
        <f t="shared" si="9"/>
        <v/>
      </c>
      <c r="AS171" s="187" t="str">
        <f t="shared" si="9"/>
        <v/>
      </c>
      <c r="AT171" s="187" t="str">
        <f t="shared" si="9"/>
        <v/>
      </c>
      <c r="AU171" s="187" t="str">
        <f t="shared" si="9"/>
        <v/>
      </c>
      <c r="AV171" s="187" t="str">
        <f t="shared" si="9"/>
        <v/>
      </c>
      <c r="AW171" s="187" t="str">
        <f t="shared" si="9"/>
        <v/>
      </c>
      <c r="AX171" s="187" t="str">
        <f t="shared" si="9"/>
        <v/>
      </c>
      <c r="AY171" s="187" t="str">
        <f t="shared" si="9"/>
        <v/>
      </c>
    </row>
    <row r="172" spans="1:51">
      <c r="B172" s="172">
        <v>7</v>
      </c>
      <c r="C172" s="172"/>
      <c r="D172" s="187" t="str">
        <f t="shared" ref="D172:H186" si="10">IF(D147="","",IF(D147&lt;&gt;0,SUMIF($B$117:$B$132,D$170,$E$117:$E$132)/SUMIF($B$117:$B$132,$B172,$E$117:$E$132),""))</f>
        <v/>
      </c>
      <c r="E172" s="187">
        <f t="shared" si="10"/>
        <v>1.0249999999999999</v>
      </c>
      <c r="F172" s="187">
        <f t="shared" si="10"/>
        <v>1.0249999999999999</v>
      </c>
      <c r="G172" s="187">
        <f t="shared" si="10"/>
        <v>1.0670249999999999</v>
      </c>
      <c r="H172" s="187" t="str">
        <f t="shared" si="10"/>
        <v/>
      </c>
      <c r="I172" s="180"/>
      <c r="J172" s="187" t="str">
        <f t="shared" ref="J172:Q186" si="11">IF(J147="","",IF(J147&lt;&gt;0,SUMIF($B$117:$B$132,J$170,$E$117:$E$132)/SUMIF($B$117:$B$132,$B172,$E$117:$E$132),""))</f>
        <v/>
      </c>
      <c r="K172" s="187" t="str">
        <f t="shared" si="11"/>
        <v/>
      </c>
      <c r="L172" s="187" t="str">
        <f t="shared" si="11"/>
        <v/>
      </c>
      <c r="M172" s="187" t="str">
        <f t="shared" si="11"/>
        <v/>
      </c>
      <c r="N172" s="187" t="str">
        <f t="shared" si="11"/>
        <v/>
      </c>
      <c r="O172" s="187" t="str">
        <f t="shared" si="11"/>
        <v/>
      </c>
      <c r="P172" s="187" t="str">
        <f t="shared" si="11"/>
        <v/>
      </c>
      <c r="Q172" s="187" t="str">
        <f t="shared" si="11"/>
        <v/>
      </c>
      <c r="R172" s="180"/>
      <c r="S172" s="187" t="str">
        <f t="shared" ref="S172:S186" si="12">IF(T147="","",IF(T147&lt;&gt;0,SUMIF($B$117:$B$132,T$170,$E$117:$E$132)/SUMIF($B$117:$B$132,$B172,$E$117:$E$132),""))</f>
        <v/>
      </c>
      <c r="T172" s="187" t="str">
        <f t="shared" ref="T172:AJ186" si="13">IF(T147="","",IF(T147&lt;&gt;0,SUMIF($B$117:$B$132,T$170,$E$117:$E$132)/SUMIF($B$117:$B$132,$B172,$E$117:$E$132),""))</f>
        <v/>
      </c>
      <c r="U172" s="187" t="str">
        <f t="shared" ref="U172:U185" si="14">IF(V147="","",IF(V147&lt;&gt;0,SUMIF($B$117:$B$132,V$170,$E$117:$E$132)/SUMIF($B$117:$B$132,$B172,$E$117:$E$132),""))</f>
        <v/>
      </c>
      <c r="V172" s="187" t="str">
        <f t="shared" si="13"/>
        <v/>
      </c>
      <c r="W172" s="187" t="str">
        <f t="shared" si="13"/>
        <v/>
      </c>
      <c r="X172" s="187" t="str">
        <f t="shared" si="13"/>
        <v/>
      </c>
      <c r="Y172" s="187" t="str">
        <f t="shared" si="13"/>
        <v/>
      </c>
      <c r="Z172" s="187" t="str">
        <f t="shared" si="13"/>
        <v/>
      </c>
      <c r="AA172" s="187" t="str">
        <f t="shared" si="13"/>
        <v/>
      </c>
      <c r="AB172" s="187" t="str">
        <f t="shared" si="13"/>
        <v/>
      </c>
      <c r="AC172" s="187" t="str">
        <f t="shared" si="13"/>
        <v/>
      </c>
      <c r="AD172" s="187" t="str">
        <f t="shared" si="13"/>
        <v/>
      </c>
      <c r="AE172" s="187" t="str">
        <f t="shared" si="13"/>
        <v/>
      </c>
      <c r="AF172" s="187" t="str">
        <f t="shared" si="13"/>
        <v/>
      </c>
      <c r="AG172" s="187" t="str">
        <f t="shared" si="13"/>
        <v/>
      </c>
      <c r="AH172" s="187" t="str">
        <f t="shared" si="13"/>
        <v/>
      </c>
      <c r="AI172" s="187" t="str">
        <f t="shared" si="13"/>
        <v/>
      </c>
      <c r="AJ172" s="187" t="str">
        <f t="shared" si="13"/>
        <v/>
      </c>
      <c r="AK172" s="187" t="str">
        <f t="shared" si="9"/>
        <v/>
      </c>
      <c r="AL172" s="187" t="str">
        <f t="shared" si="9"/>
        <v/>
      </c>
      <c r="AM172" s="187" t="str">
        <f t="shared" si="9"/>
        <v/>
      </c>
      <c r="AN172" s="187" t="str">
        <f t="shared" si="9"/>
        <v/>
      </c>
      <c r="AO172" s="187" t="str">
        <f t="shared" si="9"/>
        <v/>
      </c>
      <c r="AP172" s="187" t="str">
        <f t="shared" si="9"/>
        <v/>
      </c>
      <c r="AQ172" s="187" t="str">
        <f t="shared" si="9"/>
        <v/>
      </c>
      <c r="AR172" s="187" t="str">
        <f t="shared" si="9"/>
        <v/>
      </c>
      <c r="AS172" s="187" t="str">
        <f t="shared" si="9"/>
        <v/>
      </c>
      <c r="AT172" s="187" t="str">
        <f t="shared" si="9"/>
        <v/>
      </c>
      <c r="AU172" s="187" t="str">
        <f t="shared" si="9"/>
        <v/>
      </c>
      <c r="AV172" s="187" t="str">
        <f t="shared" si="9"/>
        <v/>
      </c>
      <c r="AW172" s="187" t="str">
        <f t="shared" si="9"/>
        <v/>
      </c>
      <c r="AX172" s="187" t="str">
        <f t="shared" si="9"/>
        <v/>
      </c>
      <c r="AY172" s="187" t="str">
        <f t="shared" si="9"/>
        <v/>
      </c>
    </row>
    <row r="173" spans="1:51">
      <c r="B173" s="172">
        <v>8</v>
      </c>
      <c r="C173" s="172"/>
      <c r="D173" s="187" t="str">
        <f t="shared" si="10"/>
        <v/>
      </c>
      <c r="E173" s="187" t="str">
        <f t="shared" si="10"/>
        <v/>
      </c>
      <c r="F173" s="187" t="str">
        <f t="shared" si="10"/>
        <v/>
      </c>
      <c r="G173" s="187">
        <f t="shared" si="10"/>
        <v>1.0409999999999999</v>
      </c>
      <c r="H173" s="187">
        <f t="shared" si="10"/>
        <v>1.0409999999999999</v>
      </c>
      <c r="I173" s="180"/>
      <c r="J173" s="187">
        <f t="shared" si="11"/>
        <v>1.0409999999999999</v>
      </c>
      <c r="K173" s="187">
        <f t="shared" si="11"/>
        <v>1.0691069999999998</v>
      </c>
      <c r="L173" s="187" t="str">
        <f t="shared" si="11"/>
        <v/>
      </c>
      <c r="M173" s="187" t="str">
        <f t="shared" si="11"/>
        <v/>
      </c>
      <c r="N173" s="187" t="str">
        <f t="shared" si="11"/>
        <v/>
      </c>
      <c r="O173" s="187" t="str">
        <f t="shared" si="11"/>
        <v/>
      </c>
      <c r="P173" s="187" t="str">
        <f t="shared" si="11"/>
        <v/>
      </c>
      <c r="Q173" s="187" t="str">
        <f t="shared" si="11"/>
        <v/>
      </c>
      <c r="R173" s="180"/>
      <c r="S173" s="187" t="str">
        <f t="shared" si="12"/>
        <v/>
      </c>
      <c r="T173" s="187" t="str">
        <f t="shared" si="13"/>
        <v/>
      </c>
      <c r="U173" s="187" t="str">
        <f t="shared" si="14"/>
        <v/>
      </c>
      <c r="V173" s="187" t="str">
        <f t="shared" si="9"/>
        <v/>
      </c>
      <c r="W173" s="187" t="str">
        <f t="shared" si="9"/>
        <v/>
      </c>
      <c r="X173" s="187" t="str">
        <f t="shared" si="9"/>
        <v/>
      </c>
      <c r="Y173" s="187" t="str">
        <f t="shared" si="9"/>
        <v/>
      </c>
      <c r="Z173" s="187" t="str">
        <f t="shared" si="9"/>
        <v/>
      </c>
      <c r="AA173" s="187" t="str">
        <f t="shared" si="9"/>
        <v/>
      </c>
      <c r="AB173" s="187" t="str">
        <f t="shared" si="9"/>
        <v/>
      </c>
      <c r="AC173" s="187" t="str">
        <f t="shared" si="9"/>
        <v/>
      </c>
      <c r="AD173" s="187" t="str">
        <f t="shared" si="9"/>
        <v/>
      </c>
      <c r="AE173" s="187" t="str">
        <f t="shared" si="9"/>
        <v/>
      </c>
      <c r="AF173" s="187" t="str">
        <f t="shared" si="9"/>
        <v/>
      </c>
      <c r="AG173" s="187" t="str">
        <f t="shared" si="9"/>
        <v/>
      </c>
      <c r="AH173" s="187" t="str">
        <f t="shared" si="9"/>
        <v/>
      </c>
      <c r="AI173" s="187" t="str">
        <f t="shared" si="9"/>
        <v/>
      </c>
      <c r="AJ173" s="187" t="str">
        <f t="shared" si="9"/>
        <v/>
      </c>
      <c r="AK173" s="187" t="str">
        <f t="shared" si="9"/>
        <v/>
      </c>
      <c r="AL173" s="187" t="str">
        <f t="shared" si="9"/>
        <v/>
      </c>
      <c r="AM173" s="187" t="str">
        <f t="shared" si="9"/>
        <v/>
      </c>
      <c r="AN173" s="187" t="str">
        <f t="shared" si="9"/>
        <v/>
      </c>
      <c r="AO173" s="187" t="str">
        <f t="shared" si="9"/>
        <v/>
      </c>
      <c r="AP173" s="187" t="str">
        <f t="shared" si="9"/>
        <v/>
      </c>
      <c r="AQ173" s="187" t="str">
        <f t="shared" si="9"/>
        <v/>
      </c>
      <c r="AR173" s="187" t="str">
        <f t="shared" si="9"/>
        <v/>
      </c>
      <c r="AS173" s="187" t="str">
        <f t="shared" si="9"/>
        <v/>
      </c>
      <c r="AT173" s="187" t="str">
        <f t="shared" si="9"/>
        <v/>
      </c>
      <c r="AU173" s="187" t="str">
        <f t="shared" si="9"/>
        <v/>
      </c>
      <c r="AV173" s="187" t="str">
        <f t="shared" si="9"/>
        <v/>
      </c>
      <c r="AW173" s="187" t="str">
        <f t="shared" si="9"/>
        <v/>
      </c>
      <c r="AX173" s="187" t="str">
        <f t="shared" si="9"/>
        <v/>
      </c>
      <c r="AY173" s="187" t="str">
        <f t="shared" si="9"/>
        <v/>
      </c>
    </row>
    <row r="174" spans="1:51">
      <c r="B174" s="172">
        <v>9</v>
      </c>
      <c r="C174" s="172"/>
      <c r="D174" s="187" t="str">
        <f t="shared" si="10"/>
        <v/>
      </c>
      <c r="E174" s="187" t="str">
        <f t="shared" si="10"/>
        <v/>
      </c>
      <c r="F174" s="187" t="str">
        <f t="shared" si="10"/>
        <v/>
      </c>
      <c r="G174" s="187" t="str">
        <f t="shared" si="10"/>
        <v/>
      </c>
      <c r="H174" s="187" t="str">
        <f t="shared" si="10"/>
        <v/>
      </c>
      <c r="I174" s="180"/>
      <c r="J174" s="187" t="str">
        <f t="shared" si="11"/>
        <v/>
      </c>
      <c r="K174" s="187">
        <f t="shared" si="11"/>
        <v>1.0269999999999999</v>
      </c>
      <c r="L174" s="187">
        <f t="shared" si="11"/>
        <v>1.0269999999999999</v>
      </c>
      <c r="M174" s="187">
        <f t="shared" si="11"/>
        <v>1.0495939999999999</v>
      </c>
      <c r="N174" s="187" t="str">
        <f t="shared" si="11"/>
        <v/>
      </c>
      <c r="O174" s="187" t="str">
        <f t="shared" si="11"/>
        <v/>
      </c>
      <c r="P174" s="187" t="str">
        <f t="shared" si="11"/>
        <v/>
      </c>
      <c r="Q174" s="187" t="str">
        <f t="shared" si="11"/>
        <v/>
      </c>
      <c r="R174" s="180"/>
      <c r="S174" s="187" t="str">
        <f t="shared" si="12"/>
        <v/>
      </c>
      <c r="T174" s="187" t="str">
        <f t="shared" si="13"/>
        <v/>
      </c>
      <c r="U174" s="187" t="str">
        <f t="shared" si="14"/>
        <v/>
      </c>
      <c r="V174" s="187" t="str">
        <f t="shared" si="9"/>
        <v/>
      </c>
      <c r="W174" s="187" t="str">
        <f t="shared" si="9"/>
        <v/>
      </c>
      <c r="X174" s="187" t="str">
        <f t="shared" si="9"/>
        <v/>
      </c>
      <c r="Y174" s="187" t="str">
        <f t="shared" si="9"/>
        <v/>
      </c>
      <c r="Z174" s="187" t="str">
        <f t="shared" si="9"/>
        <v/>
      </c>
      <c r="AA174" s="187" t="str">
        <f t="shared" si="9"/>
        <v/>
      </c>
      <c r="AB174" s="187" t="str">
        <f t="shared" si="9"/>
        <v/>
      </c>
      <c r="AC174" s="187" t="str">
        <f t="shared" si="9"/>
        <v/>
      </c>
      <c r="AD174" s="187" t="str">
        <f t="shared" si="9"/>
        <v/>
      </c>
      <c r="AE174" s="187" t="str">
        <f t="shared" si="9"/>
        <v/>
      </c>
      <c r="AF174" s="187" t="str">
        <f t="shared" si="9"/>
        <v/>
      </c>
      <c r="AG174" s="187" t="str">
        <f t="shared" si="9"/>
        <v/>
      </c>
      <c r="AH174" s="187" t="str">
        <f t="shared" si="9"/>
        <v/>
      </c>
      <c r="AI174" s="187" t="str">
        <f t="shared" si="9"/>
        <v/>
      </c>
      <c r="AJ174" s="187" t="str">
        <f t="shared" si="9"/>
        <v/>
      </c>
      <c r="AK174" s="187" t="str">
        <f t="shared" si="9"/>
        <v/>
      </c>
      <c r="AL174" s="187" t="str">
        <f t="shared" si="9"/>
        <v/>
      </c>
      <c r="AM174" s="187" t="str">
        <f t="shared" si="9"/>
        <v/>
      </c>
      <c r="AN174" s="187" t="str">
        <f t="shared" si="9"/>
        <v/>
      </c>
      <c r="AO174" s="187" t="str">
        <f t="shared" si="9"/>
        <v/>
      </c>
      <c r="AP174" s="187" t="str">
        <f t="shared" si="9"/>
        <v/>
      </c>
      <c r="AQ174" s="187" t="str">
        <f t="shared" si="9"/>
        <v/>
      </c>
      <c r="AR174" s="187" t="str">
        <f t="shared" si="9"/>
        <v/>
      </c>
      <c r="AS174" s="187" t="str">
        <f t="shared" si="9"/>
        <v/>
      </c>
      <c r="AT174" s="187" t="str">
        <f t="shared" si="9"/>
        <v/>
      </c>
      <c r="AU174" s="187" t="str">
        <f t="shared" si="9"/>
        <v/>
      </c>
      <c r="AV174" s="187" t="str">
        <f t="shared" si="9"/>
        <v/>
      </c>
      <c r="AW174" s="187" t="str">
        <f t="shared" si="9"/>
        <v/>
      </c>
      <c r="AX174" s="187" t="str">
        <f t="shared" si="9"/>
        <v/>
      </c>
      <c r="AY174" s="187" t="str">
        <f t="shared" si="9"/>
        <v/>
      </c>
    </row>
    <row r="175" spans="1:51">
      <c r="B175" s="172">
        <v>10</v>
      </c>
      <c r="C175" s="172"/>
      <c r="D175" s="187" t="str">
        <f t="shared" si="10"/>
        <v/>
      </c>
      <c r="E175" s="187" t="str">
        <f t="shared" si="10"/>
        <v/>
      </c>
      <c r="F175" s="187" t="str">
        <f t="shared" si="10"/>
        <v/>
      </c>
      <c r="G175" s="187" t="str">
        <f t="shared" si="10"/>
        <v/>
      </c>
      <c r="H175" s="187" t="str">
        <f t="shared" si="10"/>
        <v/>
      </c>
      <c r="I175" s="180"/>
      <c r="J175" s="187" t="str">
        <f t="shared" si="11"/>
        <v/>
      </c>
      <c r="K175" s="187" t="str">
        <f t="shared" si="11"/>
        <v/>
      </c>
      <c r="L175" s="187" t="str">
        <f t="shared" si="11"/>
        <v/>
      </c>
      <c r="M175" s="187">
        <f t="shared" si="11"/>
        <v>1.022</v>
      </c>
      <c r="N175" s="187">
        <f t="shared" si="11"/>
        <v>1.022</v>
      </c>
      <c r="O175" s="187">
        <f t="shared" si="11"/>
        <v>1.0342640000000001</v>
      </c>
      <c r="P175" s="187" t="str">
        <f t="shared" si="11"/>
        <v/>
      </c>
      <c r="Q175" s="187" t="str">
        <f t="shared" si="11"/>
        <v/>
      </c>
      <c r="R175" s="180"/>
      <c r="S175" s="187" t="str">
        <f t="shared" si="12"/>
        <v/>
      </c>
      <c r="T175" s="187" t="str">
        <f t="shared" si="13"/>
        <v/>
      </c>
      <c r="U175" s="187" t="str">
        <f t="shared" si="14"/>
        <v/>
      </c>
      <c r="V175" s="187" t="str">
        <f t="shared" si="9"/>
        <v/>
      </c>
      <c r="W175" s="187" t="str">
        <f t="shared" si="9"/>
        <v/>
      </c>
      <c r="X175" s="187" t="str">
        <f t="shared" si="9"/>
        <v/>
      </c>
      <c r="Y175" s="187" t="str">
        <f t="shared" si="9"/>
        <v/>
      </c>
      <c r="Z175" s="187" t="str">
        <f t="shared" si="9"/>
        <v/>
      </c>
      <c r="AA175" s="187" t="str">
        <f t="shared" si="9"/>
        <v/>
      </c>
      <c r="AB175" s="187" t="str">
        <f t="shared" si="9"/>
        <v/>
      </c>
      <c r="AC175" s="187" t="str">
        <f t="shared" si="9"/>
        <v/>
      </c>
      <c r="AD175" s="187" t="str">
        <f t="shared" si="9"/>
        <v/>
      </c>
      <c r="AE175" s="187" t="str">
        <f t="shared" si="9"/>
        <v/>
      </c>
      <c r="AF175" s="187" t="str">
        <f t="shared" si="9"/>
        <v/>
      </c>
      <c r="AG175" s="187" t="str">
        <f t="shared" si="9"/>
        <v/>
      </c>
      <c r="AH175" s="187" t="str">
        <f t="shared" si="9"/>
        <v/>
      </c>
      <c r="AI175" s="187" t="str">
        <f t="shared" si="9"/>
        <v/>
      </c>
      <c r="AJ175" s="187" t="str">
        <f t="shared" si="9"/>
        <v/>
      </c>
      <c r="AK175" s="187" t="str">
        <f t="shared" si="9"/>
        <v/>
      </c>
      <c r="AL175" s="187" t="str">
        <f t="shared" si="9"/>
        <v/>
      </c>
      <c r="AM175" s="187" t="str">
        <f t="shared" si="9"/>
        <v/>
      </c>
      <c r="AN175" s="187" t="str">
        <f t="shared" si="9"/>
        <v/>
      </c>
      <c r="AO175" s="187" t="str">
        <f t="shared" si="9"/>
        <v/>
      </c>
      <c r="AP175" s="187" t="str">
        <f t="shared" si="9"/>
        <v/>
      </c>
      <c r="AQ175" s="187" t="str">
        <f t="shared" si="9"/>
        <v/>
      </c>
      <c r="AR175" s="187" t="str">
        <f t="shared" si="9"/>
        <v/>
      </c>
      <c r="AS175" s="187" t="str">
        <f t="shared" si="9"/>
        <v/>
      </c>
      <c r="AT175" s="187" t="str">
        <f t="shared" si="9"/>
        <v/>
      </c>
      <c r="AU175" s="187" t="str">
        <f t="shared" si="9"/>
        <v/>
      </c>
      <c r="AV175" s="187" t="str">
        <f t="shared" si="9"/>
        <v/>
      </c>
      <c r="AW175" s="187" t="str">
        <f t="shared" si="9"/>
        <v/>
      </c>
      <c r="AX175" s="187" t="str">
        <f t="shared" si="9"/>
        <v/>
      </c>
      <c r="AY175" s="187" t="str">
        <f t="shared" si="9"/>
        <v/>
      </c>
    </row>
    <row r="176" spans="1:51">
      <c r="B176" s="172">
        <v>11</v>
      </c>
      <c r="C176" s="172"/>
      <c r="D176" s="187" t="str">
        <f t="shared" si="10"/>
        <v/>
      </c>
      <c r="E176" s="187" t="str">
        <f t="shared" si="10"/>
        <v/>
      </c>
      <c r="F176" s="187" t="str">
        <f t="shared" si="10"/>
        <v/>
      </c>
      <c r="G176" s="187" t="str">
        <f t="shared" si="10"/>
        <v/>
      </c>
      <c r="H176" s="187" t="str">
        <f t="shared" si="10"/>
        <v/>
      </c>
      <c r="I176" s="180"/>
      <c r="J176" s="187" t="str">
        <f t="shared" si="11"/>
        <v/>
      </c>
      <c r="K176" s="187" t="str">
        <f t="shared" si="11"/>
        <v/>
      </c>
      <c r="L176" s="187" t="str">
        <f t="shared" si="11"/>
        <v/>
      </c>
      <c r="M176" s="187" t="str">
        <f t="shared" si="11"/>
        <v/>
      </c>
      <c r="N176" s="187" t="str">
        <f t="shared" si="11"/>
        <v/>
      </c>
      <c r="O176" s="187">
        <f t="shared" si="11"/>
        <v>1.012</v>
      </c>
      <c r="P176" s="187">
        <f t="shared" si="11"/>
        <v>1.012</v>
      </c>
      <c r="Q176" s="187">
        <f t="shared" si="11"/>
        <v>1.0878999999999999</v>
      </c>
      <c r="R176" s="180"/>
      <c r="S176" s="187" t="str">
        <f t="shared" si="12"/>
        <v/>
      </c>
      <c r="T176" s="187" t="str">
        <f t="shared" si="13"/>
        <v/>
      </c>
      <c r="U176" s="187" t="str">
        <f t="shared" si="14"/>
        <v/>
      </c>
      <c r="V176" s="187" t="str">
        <f t="shared" si="9"/>
        <v/>
      </c>
      <c r="W176" s="187" t="str">
        <f t="shared" si="9"/>
        <v/>
      </c>
      <c r="X176" s="187" t="str">
        <f t="shared" si="9"/>
        <v/>
      </c>
      <c r="Y176" s="187" t="str">
        <f t="shared" si="9"/>
        <v/>
      </c>
      <c r="Z176" s="187" t="str">
        <f t="shared" si="9"/>
        <v/>
      </c>
      <c r="AA176" s="187" t="str">
        <f t="shared" si="9"/>
        <v/>
      </c>
      <c r="AB176" s="187" t="str">
        <f t="shared" si="9"/>
        <v/>
      </c>
      <c r="AC176" s="187" t="str">
        <f t="shared" si="9"/>
        <v/>
      </c>
      <c r="AD176" s="187" t="str">
        <f t="shared" si="9"/>
        <v/>
      </c>
      <c r="AE176" s="187" t="str">
        <f t="shared" si="9"/>
        <v/>
      </c>
      <c r="AF176" s="187" t="str">
        <f t="shared" si="9"/>
        <v/>
      </c>
      <c r="AG176" s="187" t="str">
        <f t="shared" si="9"/>
        <v/>
      </c>
      <c r="AH176" s="187" t="str">
        <f t="shared" si="9"/>
        <v/>
      </c>
      <c r="AI176" s="187" t="str">
        <f t="shared" si="9"/>
        <v/>
      </c>
      <c r="AJ176" s="187" t="str">
        <f t="shared" si="9"/>
        <v/>
      </c>
      <c r="AK176" s="187" t="str">
        <f t="shared" si="9"/>
        <v/>
      </c>
      <c r="AL176" s="187" t="str">
        <f t="shared" si="9"/>
        <v/>
      </c>
      <c r="AM176" s="187" t="str">
        <f t="shared" si="9"/>
        <v/>
      </c>
      <c r="AN176" s="187" t="str">
        <f t="shared" si="9"/>
        <v/>
      </c>
      <c r="AO176" s="187" t="str">
        <f t="shared" si="9"/>
        <v/>
      </c>
      <c r="AP176" s="187" t="str">
        <f t="shared" si="9"/>
        <v/>
      </c>
      <c r="AQ176" s="187" t="str">
        <f t="shared" si="9"/>
        <v/>
      </c>
      <c r="AR176" s="187" t="str">
        <f t="shared" si="9"/>
        <v/>
      </c>
      <c r="AS176" s="187" t="str">
        <f t="shared" si="9"/>
        <v/>
      </c>
      <c r="AT176" s="187" t="str">
        <f t="shared" si="9"/>
        <v/>
      </c>
      <c r="AU176" s="187" t="str">
        <f t="shared" si="9"/>
        <v/>
      </c>
      <c r="AV176" s="187" t="str">
        <f t="shared" si="9"/>
        <v/>
      </c>
      <c r="AW176" s="187" t="str">
        <f t="shared" si="9"/>
        <v/>
      </c>
      <c r="AX176" s="187" t="str">
        <f t="shared" si="9"/>
        <v/>
      </c>
      <c r="AY176" s="187" t="str">
        <f t="shared" si="9"/>
        <v/>
      </c>
    </row>
    <row r="177" spans="1:51">
      <c r="B177" s="172">
        <v>12</v>
      </c>
      <c r="C177" s="172"/>
      <c r="D177" s="187" t="str">
        <f t="shared" si="10"/>
        <v/>
      </c>
      <c r="E177" s="187" t="str">
        <f t="shared" si="10"/>
        <v/>
      </c>
      <c r="F177" s="187" t="str">
        <f t="shared" si="10"/>
        <v/>
      </c>
      <c r="G177" s="187" t="str">
        <f t="shared" si="10"/>
        <v/>
      </c>
      <c r="H177" s="187" t="str">
        <f t="shared" si="10"/>
        <v/>
      </c>
      <c r="I177" s="180"/>
      <c r="J177" s="187" t="str">
        <f t="shared" si="11"/>
        <v/>
      </c>
      <c r="K177" s="187" t="str">
        <f t="shared" si="11"/>
        <v/>
      </c>
      <c r="L177" s="187" t="str">
        <f t="shared" si="11"/>
        <v/>
      </c>
      <c r="M177" s="187" t="str">
        <f t="shared" si="11"/>
        <v/>
      </c>
      <c r="N177" s="187" t="str">
        <f t="shared" si="11"/>
        <v/>
      </c>
      <c r="O177" s="187" t="str">
        <f t="shared" si="11"/>
        <v/>
      </c>
      <c r="P177" s="187" t="str">
        <f t="shared" si="11"/>
        <v/>
      </c>
      <c r="Q177" s="187">
        <f t="shared" si="11"/>
        <v>1.075</v>
      </c>
      <c r="R177" s="180"/>
      <c r="S177" s="187">
        <f t="shared" si="12"/>
        <v>1.075</v>
      </c>
      <c r="T177" s="187">
        <f t="shared" si="13"/>
        <v>1.075</v>
      </c>
      <c r="U177" s="187">
        <f t="shared" si="14"/>
        <v>1.2190499999999997</v>
      </c>
      <c r="V177" s="187">
        <f t="shared" si="9"/>
        <v>1.2190499999999997</v>
      </c>
      <c r="W177" s="187" t="str">
        <f t="shared" si="9"/>
        <v/>
      </c>
      <c r="X177" s="187" t="str">
        <f t="shared" si="9"/>
        <v/>
      </c>
      <c r="Y177" s="187" t="str">
        <f t="shared" si="9"/>
        <v/>
      </c>
      <c r="Z177" s="187" t="str">
        <f t="shared" si="9"/>
        <v/>
      </c>
      <c r="AA177" s="187" t="str">
        <f t="shared" si="9"/>
        <v/>
      </c>
      <c r="AB177" s="187" t="str">
        <f t="shared" si="9"/>
        <v/>
      </c>
      <c r="AC177" s="187" t="str">
        <f t="shared" si="9"/>
        <v/>
      </c>
      <c r="AD177" s="187" t="str">
        <f t="shared" si="9"/>
        <v/>
      </c>
      <c r="AE177" s="187" t="str">
        <f t="shared" si="9"/>
        <v/>
      </c>
      <c r="AF177" s="187" t="str">
        <f t="shared" si="9"/>
        <v/>
      </c>
      <c r="AG177" s="187" t="str">
        <f t="shared" si="9"/>
        <v/>
      </c>
      <c r="AH177" s="187" t="str">
        <f t="shared" si="9"/>
        <v/>
      </c>
      <c r="AI177" s="187" t="str">
        <f t="shared" si="9"/>
        <v/>
      </c>
      <c r="AJ177" s="187" t="str">
        <f t="shared" si="9"/>
        <v/>
      </c>
      <c r="AK177" s="187" t="str">
        <f t="shared" si="9"/>
        <v/>
      </c>
      <c r="AL177" s="187" t="str">
        <f t="shared" si="9"/>
        <v/>
      </c>
      <c r="AM177" s="187" t="str">
        <f t="shared" si="9"/>
        <v/>
      </c>
      <c r="AN177" s="187" t="str">
        <f t="shared" si="9"/>
        <v/>
      </c>
      <c r="AO177" s="187" t="str">
        <f t="shared" si="9"/>
        <v/>
      </c>
      <c r="AP177" s="187" t="str">
        <f t="shared" si="9"/>
        <v/>
      </c>
      <c r="AQ177" s="187" t="str">
        <f t="shared" si="9"/>
        <v/>
      </c>
      <c r="AR177" s="187" t="str">
        <f t="shared" si="9"/>
        <v/>
      </c>
      <c r="AS177" s="187" t="str">
        <f t="shared" si="9"/>
        <v/>
      </c>
      <c r="AT177" s="187" t="str">
        <f t="shared" si="9"/>
        <v/>
      </c>
      <c r="AU177" s="187" t="str">
        <f t="shared" si="9"/>
        <v/>
      </c>
      <c r="AV177" s="187" t="str">
        <f t="shared" si="9"/>
        <v/>
      </c>
      <c r="AW177" s="187" t="str">
        <f t="shared" si="9"/>
        <v/>
      </c>
      <c r="AX177" s="187" t="str">
        <f t="shared" si="9"/>
        <v/>
      </c>
      <c r="AY177" s="187" t="str">
        <f t="shared" si="9"/>
        <v/>
      </c>
    </row>
    <row r="178" spans="1:51">
      <c r="B178" s="172">
        <v>13</v>
      </c>
      <c r="C178" s="172"/>
      <c r="D178" s="187" t="str">
        <f t="shared" si="10"/>
        <v/>
      </c>
      <c r="E178" s="187" t="str">
        <f t="shared" si="10"/>
        <v/>
      </c>
      <c r="F178" s="187" t="str">
        <f t="shared" si="10"/>
        <v/>
      </c>
      <c r="G178" s="187" t="str">
        <f t="shared" si="10"/>
        <v/>
      </c>
      <c r="H178" s="187" t="str">
        <f t="shared" si="10"/>
        <v/>
      </c>
      <c r="I178" s="180"/>
      <c r="J178" s="187" t="str">
        <f t="shared" si="11"/>
        <v/>
      </c>
      <c r="K178" s="187" t="str">
        <f t="shared" si="11"/>
        <v/>
      </c>
      <c r="L178" s="187" t="str">
        <f t="shared" si="11"/>
        <v/>
      </c>
      <c r="M178" s="187" t="str">
        <f t="shared" si="11"/>
        <v/>
      </c>
      <c r="N178" s="187" t="str">
        <f t="shared" si="11"/>
        <v/>
      </c>
      <c r="O178" s="187" t="str">
        <f t="shared" si="11"/>
        <v/>
      </c>
      <c r="P178" s="187" t="str">
        <f t="shared" si="11"/>
        <v/>
      </c>
      <c r="Q178" s="187" t="str">
        <f t="shared" si="11"/>
        <v/>
      </c>
      <c r="R178" s="180"/>
      <c r="S178" s="187" t="str">
        <f t="shared" si="12"/>
        <v/>
      </c>
      <c r="T178" s="187" t="str">
        <f t="shared" si="13"/>
        <v/>
      </c>
      <c r="U178" s="187">
        <f t="shared" si="14"/>
        <v>1.1339999999999999</v>
      </c>
      <c r="V178" s="187">
        <f t="shared" si="9"/>
        <v>1.1339999999999999</v>
      </c>
      <c r="W178" s="187">
        <f t="shared" si="9"/>
        <v>1.1339999999999999</v>
      </c>
      <c r="X178" s="187">
        <f t="shared" si="9"/>
        <v>1.1339999999999999</v>
      </c>
      <c r="Y178" s="187">
        <f t="shared" si="9"/>
        <v>1.1929679999999998</v>
      </c>
      <c r="Z178" s="187">
        <f t="shared" si="9"/>
        <v>1.1929679999999998</v>
      </c>
      <c r="AA178" s="187" t="str">
        <f t="shared" si="9"/>
        <v/>
      </c>
      <c r="AB178" s="187" t="str">
        <f t="shared" si="9"/>
        <v/>
      </c>
      <c r="AC178" s="187" t="str">
        <f t="shared" si="9"/>
        <v/>
      </c>
      <c r="AD178" s="187" t="str">
        <f t="shared" si="9"/>
        <v/>
      </c>
      <c r="AE178" s="187" t="str">
        <f t="shared" si="9"/>
        <v/>
      </c>
      <c r="AF178" s="187" t="str">
        <f t="shared" si="9"/>
        <v/>
      </c>
      <c r="AG178" s="187" t="str">
        <f t="shared" si="9"/>
        <v/>
      </c>
      <c r="AH178" s="187" t="str">
        <f t="shared" si="9"/>
        <v/>
      </c>
      <c r="AI178" s="187" t="str">
        <f t="shared" si="9"/>
        <v/>
      </c>
      <c r="AJ178" s="187" t="str">
        <f t="shared" si="9"/>
        <v/>
      </c>
      <c r="AK178" s="187" t="str">
        <f t="shared" si="9"/>
        <v/>
      </c>
      <c r="AL178" s="187" t="str">
        <f t="shared" si="9"/>
        <v/>
      </c>
      <c r="AM178" s="187" t="str">
        <f t="shared" si="9"/>
        <v/>
      </c>
      <c r="AN178" s="187" t="str">
        <f t="shared" si="9"/>
        <v/>
      </c>
      <c r="AO178" s="187" t="str">
        <f t="shared" si="9"/>
        <v/>
      </c>
      <c r="AP178" s="187" t="str">
        <f t="shared" si="9"/>
        <v/>
      </c>
      <c r="AQ178" s="187" t="str">
        <f t="shared" si="9"/>
        <v/>
      </c>
      <c r="AR178" s="187" t="str">
        <f t="shared" si="9"/>
        <v/>
      </c>
      <c r="AS178" s="187" t="str">
        <f t="shared" si="9"/>
        <v/>
      </c>
      <c r="AT178" s="187" t="str">
        <f t="shared" si="9"/>
        <v/>
      </c>
      <c r="AU178" s="187" t="str">
        <f t="shared" si="9"/>
        <v/>
      </c>
      <c r="AV178" s="187" t="str">
        <f t="shared" si="9"/>
        <v/>
      </c>
      <c r="AW178" s="187" t="str">
        <f t="shared" si="9"/>
        <v/>
      </c>
      <c r="AX178" s="187" t="str">
        <f t="shared" si="9"/>
        <v/>
      </c>
      <c r="AY178" s="187" t="str">
        <f t="shared" si="9"/>
        <v/>
      </c>
    </row>
    <row r="179" spans="1:51">
      <c r="B179" s="172">
        <v>14</v>
      </c>
      <c r="C179" s="172"/>
      <c r="D179" s="187" t="str">
        <f t="shared" si="10"/>
        <v/>
      </c>
      <c r="E179" s="187" t="str">
        <f t="shared" si="10"/>
        <v/>
      </c>
      <c r="F179" s="187" t="str">
        <f t="shared" si="10"/>
        <v/>
      </c>
      <c r="G179" s="187" t="str">
        <f t="shared" si="10"/>
        <v/>
      </c>
      <c r="H179" s="187" t="str">
        <f t="shared" si="10"/>
        <v/>
      </c>
      <c r="I179" s="180"/>
      <c r="J179" s="187" t="str">
        <f t="shared" si="11"/>
        <v/>
      </c>
      <c r="K179" s="187" t="str">
        <f t="shared" si="11"/>
        <v/>
      </c>
      <c r="L179" s="187" t="str">
        <f t="shared" si="11"/>
        <v/>
      </c>
      <c r="M179" s="187" t="str">
        <f t="shared" si="11"/>
        <v/>
      </c>
      <c r="N179" s="187" t="str">
        <f t="shared" si="11"/>
        <v/>
      </c>
      <c r="O179" s="187" t="str">
        <f t="shared" si="11"/>
        <v/>
      </c>
      <c r="P179" s="187" t="str">
        <f t="shared" si="11"/>
        <v/>
      </c>
      <c r="Q179" s="187" t="str">
        <f t="shared" si="11"/>
        <v/>
      </c>
      <c r="R179" s="180"/>
      <c r="S179" s="187" t="str">
        <f t="shared" si="12"/>
        <v/>
      </c>
      <c r="T179" s="187" t="str">
        <f t="shared" si="13"/>
        <v/>
      </c>
      <c r="U179" s="187" t="str">
        <f t="shared" si="14"/>
        <v/>
      </c>
      <c r="V179" s="187" t="str">
        <f t="shared" si="9"/>
        <v/>
      </c>
      <c r="W179" s="187" t="str">
        <f t="shared" si="9"/>
        <v/>
      </c>
      <c r="X179" s="187" t="str">
        <f t="shared" si="9"/>
        <v/>
      </c>
      <c r="Y179" s="187">
        <f t="shared" si="9"/>
        <v>1.052</v>
      </c>
      <c r="Z179" s="187">
        <f t="shared" si="9"/>
        <v>1.052</v>
      </c>
      <c r="AA179" s="187">
        <f t="shared" si="9"/>
        <v>1.052</v>
      </c>
      <c r="AB179" s="187">
        <f t="shared" si="9"/>
        <v>1.052</v>
      </c>
      <c r="AC179" s="187">
        <f t="shared" si="9"/>
        <v>1.0888200000000001</v>
      </c>
      <c r="AD179" s="187">
        <f t="shared" si="9"/>
        <v>1.0888200000000001</v>
      </c>
      <c r="AE179" s="187" t="str">
        <f t="shared" si="9"/>
        <v/>
      </c>
      <c r="AF179" s="187" t="str">
        <f t="shared" si="9"/>
        <v/>
      </c>
      <c r="AG179" s="187" t="str">
        <f t="shared" si="9"/>
        <v/>
      </c>
      <c r="AH179" s="187" t="str">
        <f t="shared" si="9"/>
        <v/>
      </c>
      <c r="AI179" s="187" t="str">
        <f t="shared" si="9"/>
        <v/>
      </c>
      <c r="AJ179" s="187" t="str">
        <f t="shared" si="9"/>
        <v/>
      </c>
      <c r="AK179" s="187" t="str">
        <f t="shared" si="9"/>
        <v/>
      </c>
      <c r="AL179" s="187" t="str">
        <f t="shared" si="9"/>
        <v/>
      </c>
      <c r="AM179" s="187" t="str">
        <f t="shared" si="9"/>
        <v/>
      </c>
      <c r="AN179" s="187" t="str">
        <f t="shared" si="9"/>
        <v/>
      </c>
      <c r="AO179" s="187" t="str">
        <f t="shared" si="9"/>
        <v/>
      </c>
      <c r="AP179" s="187" t="str">
        <f t="shared" si="9"/>
        <v/>
      </c>
      <c r="AQ179" s="187" t="str">
        <f t="shared" si="9"/>
        <v/>
      </c>
      <c r="AR179" s="187" t="str">
        <f t="shared" si="9"/>
        <v/>
      </c>
      <c r="AS179" s="187" t="str">
        <f t="shared" si="9"/>
        <v/>
      </c>
      <c r="AT179" s="187" t="str">
        <f t="shared" si="9"/>
        <v/>
      </c>
      <c r="AU179" s="187" t="str">
        <f t="shared" si="9"/>
        <v/>
      </c>
      <c r="AV179" s="187" t="str">
        <f t="shared" si="9"/>
        <v/>
      </c>
      <c r="AW179" s="187" t="str">
        <f t="shared" si="9"/>
        <v/>
      </c>
      <c r="AX179" s="187" t="str">
        <f t="shared" si="9"/>
        <v/>
      </c>
      <c r="AY179" s="187" t="str">
        <f t="shared" si="9"/>
        <v/>
      </c>
    </row>
    <row r="180" spans="1:51">
      <c r="B180" s="172">
        <v>15</v>
      </c>
      <c r="C180" s="172"/>
      <c r="D180" s="187" t="str">
        <f t="shared" si="10"/>
        <v/>
      </c>
      <c r="E180" s="187" t="str">
        <f t="shared" si="10"/>
        <v/>
      </c>
      <c r="F180" s="187" t="str">
        <f t="shared" si="10"/>
        <v/>
      </c>
      <c r="G180" s="187" t="str">
        <f t="shared" si="10"/>
        <v/>
      </c>
      <c r="H180" s="187" t="str">
        <f t="shared" si="10"/>
        <v/>
      </c>
      <c r="I180" s="180"/>
      <c r="J180" s="187" t="str">
        <f t="shared" si="11"/>
        <v/>
      </c>
      <c r="K180" s="187" t="str">
        <f t="shared" si="11"/>
        <v/>
      </c>
      <c r="L180" s="187" t="str">
        <f t="shared" si="11"/>
        <v/>
      </c>
      <c r="M180" s="187" t="str">
        <f t="shared" si="11"/>
        <v/>
      </c>
      <c r="N180" s="187" t="str">
        <f t="shared" si="11"/>
        <v/>
      </c>
      <c r="O180" s="187" t="str">
        <f t="shared" si="11"/>
        <v/>
      </c>
      <c r="P180" s="187" t="str">
        <f t="shared" si="11"/>
        <v/>
      </c>
      <c r="Q180" s="187" t="str">
        <f t="shared" si="11"/>
        <v/>
      </c>
      <c r="R180" s="180"/>
      <c r="S180" s="187" t="str">
        <f t="shared" si="12"/>
        <v/>
      </c>
      <c r="T180" s="187" t="str">
        <f t="shared" si="13"/>
        <v/>
      </c>
      <c r="U180" s="187" t="str">
        <f t="shared" si="14"/>
        <v/>
      </c>
      <c r="V180" s="187" t="str">
        <f t="shared" ref="V180:AY186" si="15">IF(V155="","",IF(V155&lt;&gt;0,SUMIF($B$117:$B$132,V$170,$E$117:$E$132)/SUMIF($B$117:$B$132,$B180,$E$117:$E$132),""))</f>
        <v/>
      </c>
      <c r="W180" s="187" t="str">
        <f t="shared" si="15"/>
        <v/>
      </c>
      <c r="X180" s="187" t="str">
        <f t="shared" si="15"/>
        <v/>
      </c>
      <c r="Y180" s="187" t="str">
        <f t="shared" si="15"/>
        <v/>
      </c>
      <c r="Z180" s="187" t="str">
        <f t="shared" si="15"/>
        <v/>
      </c>
      <c r="AA180" s="187" t="str">
        <f t="shared" si="15"/>
        <v/>
      </c>
      <c r="AB180" s="187" t="str">
        <f t="shared" si="15"/>
        <v/>
      </c>
      <c r="AC180" s="187">
        <f t="shared" si="15"/>
        <v>1.0349999999999999</v>
      </c>
      <c r="AD180" s="187">
        <f t="shared" si="15"/>
        <v>1.0349999999999999</v>
      </c>
      <c r="AE180" s="187">
        <f t="shared" si="15"/>
        <v>1.0349999999999999</v>
      </c>
      <c r="AF180" s="187">
        <f t="shared" si="15"/>
        <v>1.0349999999999999</v>
      </c>
      <c r="AG180" s="187">
        <f t="shared" si="15"/>
        <v>1.07019</v>
      </c>
      <c r="AH180" s="187">
        <f t="shared" si="15"/>
        <v>1.07019</v>
      </c>
      <c r="AI180" s="187" t="str">
        <f t="shared" si="15"/>
        <v/>
      </c>
      <c r="AJ180" s="187" t="str">
        <f t="shared" si="15"/>
        <v/>
      </c>
      <c r="AK180" s="187" t="str">
        <f t="shared" si="15"/>
        <v/>
      </c>
      <c r="AL180" s="187" t="str">
        <f t="shared" si="15"/>
        <v/>
      </c>
      <c r="AM180" s="187" t="str">
        <f t="shared" si="15"/>
        <v/>
      </c>
      <c r="AN180" s="187" t="str">
        <f t="shared" si="15"/>
        <v/>
      </c>
      <c r="AO180" s="187" t="str">
        <f t="shared" si="15"/>
        <v/>
      </c>
      <c r="AP180" s="187" t="str">
        <f t="shared" si="15"/>
        <v/>
      </c>
      <c r="AQ180" s="187" t="str">
        <f t="shared" si="15"/>
        <v/>
      </c>
      <c r="AR180" s="187" t="str">
        <f t="shared" si="15"/>
        <v/>
      </c>
      <c r="AS180" s="187" t="str">
        <f t="shared" si="15"/>
        <v/>
      </c>
      <c r="AT180" s="187" t="str">
        <f t="shared" si="15"/>
        <v/>
      </c>
      <c r="AU180" s="187" t="str">
        <f t="shared" si="15"/>
        <v/>
      </c>
      <c r="AV180" s="187" t="str">
        <f t="shared" si="15"/>
        <v/>
      </c>
      <c r="AW180" s="187" t="str">
        <f t="shared" si="15"/>
        <v/>
      </c>
      <c r="AX180" s="187" t="str">
        <f t="shared" si="15"/>
        <v/>
      </c>
      <c r="AY180" s="187" t="str">
        <f t="shared" si="15"/>
        <v/>
      </c>
    </row>
    <row r="181" spans="1:51">
      <c r="B181" s="172">
        <v>16</v>
      </c>
      <c r="C181" s="172"/>
      <c r="D181" s="187" t="str">
        <f t="shared" si="10"/>
        <v/>
      </c>
      <c r="E181" s="187" t="str">
        <f t="shared" si="10"/>
        <v/>
      </c>
      <c r="F181" s="187" t="str">
        <f t="shared" si="10"/>
        <v/>
      </c>
      <c r="G181" s="187" t="str">
        <f t="shared" si="10"/>
        <v/>
      </c>
      <c r="H181" s="187" t="str">
        <f t="shared" si="10"/>
        <v/>
      </c>
      <c r="I181" s="180"/>
      <c r="J181" s="187" t="str">
        <f t="shared" si="11"/>
        <v/>
      </c>
      <c r="K181" s="187" t="str">
        <f t="shared" si="11"/>
        <v/>
      </c>
      <c r="L181" s="187" t="str">
        <f t="shared" si="11"/>
        <v/>
      </c>
      <c r="M181" s="187" t="str">
        <f t="shared" si="11"/>
        <v/>
      </c>
      <c r="N181" s="187" t="str">
        <f t="shared" si="11"/>
        <v/>
      </c>
      <c r="O181" s="187" t="str">
        <f t="shared" si="11"/>
        <v/>
      </c>
      <c r="P181" s="187" t="str">
        <f t="shared" si="11"/>
        <v/>
      </c>
      <c r="Q181" s="187" t="str">
        <f t="shared" si="11"/>
        <v/>
      </c>
      <c r="R181" s="180"/>
      <c r="S181" s="187" t="str">
        <f t="shared" si="12"/>
        <v/>
      </c>
      <c r="T181" s="187" t="str">
        <f t="shared" si="13"/>
        <v/>
      </c>
      <c r="U181" s="187" t="str">
        <f t="shared" si="14"/>
        <v/>
      </c>
      <c r="V181" s="187" t="str">
        <f t="shared" si="15"/>
        <v/>
      </c>
      <c r="W181" s="187" t="str">
        <f t="shared" si="15"/>
        <v/>
      </c>
      <c r="X181" s="187" t="str">
        <f t="shared" si="15"/>
        <v/>
      </c>
      <c r="Y181" s="187" t="str">
        <f t="shared" si="15"/>
        <v/>
      </c>
      <c r="Z181" s="187" t="str">
        <f t="shared" si="15"/>
        <v/>
      </c>
      <c r="AA181" s="187" t="str">
        <f t="shared" si="15"/>
        <v/>
      </c>
      <c r="AB181" s="187" t="str">
        <f t="shared" si="15"/>
        <v/>
      </c>
      <c r="AC181" s="187" t="str">
        <f t="shared" si="15"/>
        <v/>
      </c>
      <c r="AD181" s="187" t="str">
        <f t="shared" si="15"/>
        <v/>
      </c>
      <c r="AE181" s="187" t="str">
        <f t="shared" si="15"/>
        <v/>
      </c>
      <c r="AF181" s="187" t="str">
        <f t="shared" si="15"/>
        <v/>
      </c>
      <c r="AG181" s="187">
        <f t="shared" si="15"/>
        <v>1.034</v>
      </c>
      <c r="AH181" s="187">
        <f t="shared" si="15"/>
        <v>1.034</v>
      </c>
      <c r="AI181" s="187" t="str">
        <f t="shared" si="15"/>
        <v/>
      </c>
      <c r="AJ181" s="187" t="str">
        <f t="shared" si="15"/>
        <v/>
      </c>
      <c r="AK181" s="187" t="str">
        <f t="shared" si="15"/>
        <v/>
      </c>
      <c r="AL181" s="187" t="str">
        <f t="shared" si="15"/>
        <v/>
      </c>
      <c r="AM181" s="187" t="str">
        <f t="shared" si="15"/>
        <v/>
      </c>
      <c r="AN181" s="187" t="str">
        <f t="shared" si="15"/>
        <v/>
      </c>
      <c r="AO181" s="187" t="str">
        <f t="shared" si="15"/>
        <v/>
      </c>
      <c r="AP181" s="187" t="str">
        <f t="shared" si="15"/>
        <v/>
      </c>
      <c r="AQ181" s="187" t="str">
        <f t="shared" si="15"/>
        <v/>
      </c>
      <c r="AR181" s="187" t="str">
        <f t="shared" si="15"/>
        <v/>
      </c>
      <c r="AS181" s="187" t="str">
        <f t="shared" si="15"/>
        <v/>
      </c>
      <c r="AT181" s="187" t="str">
        <f t="shared" si="15"/>
        <v/>
      </c>
      <c r="AU181" s="187" t="str">
        <f t="shared" si="15"/>
        <v/>
      </c>
      <c r="AV181" s="187" t="str">
        <f t="shared" si="15"/>
        <v/>
      </c>
      <c r="AW181" s="187" t="str">
        <f t="shared" si="15"/>
        <v/>
      </c>
      <c r="AX181" s="187" t="str">
        <f t="shared" si="15"/>
        <v/>
      </c>
      <c r="AY181" s="187" t="str">
        <f t="shared" si="15"/>
        <v/>
      </c>
    </row>
    <row r="182" spans="1:51">
      <c r="B182" s="172">
        <v>17</v>
      </c>
      <c r="C182" s="172"/>
      <c r="D182" s="187" t="str">
        <f t="shared" si="10"/>
        <v/>
      </c>
      <c r="E182" s="187" t="str">
        <f t="shared" si="10"/>
        <v/>
      </c>
      <c r="F182" s="187" t="str">
        <f t="shared" si="10"/>
        <v/>
      </c>
      <c r="G182" s="187" t="str">
        <f t="shared" si="10"/>
        <v/>
      </c>
      <c r="H182" s="187" t="str">
        <f t="shared" si="10"/>
        <v/>
      </c>
      <c r="I182" s="180"/>
      <c r="J182" s="187" t="str">
        <f t="shared" si="11"/>
        <v/>
      </c>
      <c r="K182" s="187" t="str">
        <f t="shared" si="11"/>
        <v/>
      </c>
      <c r="L182" s="187" t="str">
        <f t="shared" si="11"/>
        <v/>
      </c>
      <c r="M182" s="187" t="str">
        <f t="shared" si="11"/>
        <v/>
      </c>
      <c r="N182" s="187" t="str">
        <f t="shared" si="11"/>
        <v/>
      </c>
      <c r="O182" s="187" t="str">
        <f t="shared" si="11"/>
        <v/>
      </c>
      <c r="P182" s="187" t="str">
        <f t="shared" si="11"/>
        <v/>
      </c>
      <c r="Q182" s="187" t="str">
        <f t="shared" si="11"/>
        <v/>
      </c>
      <c r="R182" s="180"/>
      <c r="S182" s="187" t="str">
        <f t="shared" si="12"/>
        <v/>
      </c>
      <c r="T182" s="187" t="str">
        <f t="shared" si="13"/>
        <v/>
      </c>
      <c r="U182" s="187" t="str">
        <f t="shared" si="14"/>
        <v/>
      </c>
      <c r="V182" s="187" t="str">
        <f t="shared" si="15"/>
        <v/>
      </c>
      <c r="W182" s="187" t="str">
        <f t="shared" si="15"/>
        <v/>
      </c>
      <c r="X182" s="187" t="str">
        <f t="shared" si="15"/>
        <v/>
      </c>
      <c r="Y182" s="187" t="str">
        <f t="shared" si="15"/>
        <v/>
      </c>
      <c r="Z182" s="187" t="str">
        <f t="shared" si="15"/>
        <v/>
      </c>
      <c r="AA182" s="187" t="str">
        <f t="shared" si="15"/>
        <v/>
      </c>
      <c r="AB182" s="187" t="str">
        <f t="shared" si="15"/>
        <v/>
      </c>
      <c r="AC182" s="187" t="str">
        <f t="shared" si="15"/>
        <v/>
      </c>
      <c r="AD182" s="187" t="str">
        <f t="shared" si="15"/>
        <v/>
      </c>
      <c r="AE182" s="187" t="str">
        <f t="shared" si="15"/>
        <v/>
      </c>
      <c r="AF182" s="187" t="str">
        <f t="shared" si="15"/>
        <v/>
      </c>
      <c r="AG182" s="187" t="str">
        <f t="shared" si="15"/>
        <v/>
      </c>
      <c r="AH182" s="187" t="str">
        <f t="shared" si="15"/>
        <v/>
      </c>
      <c r="AI182" s="187" t="str">
        <f t="shared" si="15"/>
        <v/>
      </c>
      <c r="AJ182" s="187" t="str">
        <f t="shared" si="15"/>
        <v/>
      </c>
      <c r="AK182" s="187" t="str">
        <f t="shared" si="15"/>
        <v/>
      </c>
      <c r="AL182" s="187" t="str">
        <f t="shared" si="15"/>
        <v/>
      </c>
      <c r="AM182" s="187" t="str">
        <f t="shared" si="15"/>
        <v/>
      </c>
      <c r="AN182" s="187" t="str">
        <f t="shared" si="15"/>
        <v/>
      </c>
      <c r="AO182" s="187" t="str">
        <f t="shared" si="15"/>
        <v/>
      </c>
      <c r="AP182" s="187" t="str">
        <f t="shared" si="15"/>
        <v/>
      </c>
      <c r="AQ182" s="187" t="str">
        <f t="shared" si="15"/>
        <v/>
      </c>
      <c r="AR182" s="187" t="str">
        <f t="shared" si="15"/>
        <v/>
      </c>
      <c r="AS182" s="187" t="str">
        <f t="shared" si="15"/>
        <v/>
      </c>
      <c r="AT182" s="187" t="str">
        <f t="shared" si="15"/>
        <v/>
      </c>
      <c r="AU182" s="187" t="str">
        <f t="shared" si="15"/>
        <v/>
      </c>
      <c r="AV182" s="187" t="str">
        <f t="shared" si="15"/>
        <v/>
      </c>
      <c r="AW182" s="187" t="str">
        <f t="shared" si="15"/>
        <v/>
      </c>
      <c r="AX182" s="187" t="str">
        <f t="shared" si="15"/>
        <v/>
      </c>
      <c r="AY182" s="187" t="str">
        <f t="shared" si="15"/>
        <v/>
      </c>
    </row>
    <row r="183" spans="1:51">
      <c r="B183" s="172">
        <v>18</v>
      </c>
      <c r="C183" s="172"/>
      <c r="D183" s="187" t="str">
        <f t="shared" si="10"/>
        <v/>
      </c>
      <c r="E183" s="187" t="str">
        <f t="shared" si="10"/>
        <v/>
      </c>
      <c r="F183" s="187" t="str">
        <f t="shared" si="10"/>
        <v/>
      </c>
      <c r="G183" s="187" t="str">
        <f t="shared" si="10"/>
        <v/>
      </c>
      <c r="H183" s="187" t="str">
        <f t="shared" si="10"/>
        <v/>
      </c>
      <c r="I183" s="180"/>
      <c r="J183" s="187" t="str">
        <f t="shared" si="11"/>
        <v/>
      </c>
      <c r="K183" s="187" t="str">
        <f t="shared" si="11"/>
        <v/>
      </c>
      <c r="L183" s="187" t="str">
        <f t="shared" si="11"/>
        <v/>
      </c>
      <c r="M183" s="187" t="str">
        <f t="shared" si="11"/>
        <v/>
      </c>
      <c r="N183" s="187" t="str">
        <f t="shared" si="11"/>
        <v/>
      </c>
      <c r="O183" s="187" t="str">
        <f t="shared" si="11"/>
        <v/>
      </c>
      <c r="P183" s="187" t="str">
        <f t="shared" si="11"/>
        <v/>
      </c>
      <c r="Q183" s="187" t="str">
        <f t="shared" si="11"/>
        <v/>
      </c>
      <c r="R183" s="180"/>
      <c r="S183" s="187" t="str">
        <f t="shared" si="12"/>
        <v/>
      </c>
      <c r="T183" s="187" t="str">
        <f t="shared" si="13"/>
        <v/>
      </c>
      <c r="U183" s="187" t="str">
        <f t="shared" si="14"/>
        <v/>
      </c>
      <c r="V183" s="187" t="str">
        <f t="shared" si="15"/>
        <v/>
      </c>
      <c r="W183" s="187" t="str">
        <f t="shared" si="15"/>
        <v/>
      </c>
      <c r="X183" s="187" t="str">
        <f t="shared" si="15"/>
        <v/>
      </c>
      <c r="Y183" s="187" t="str">
        <f t="shared" si="15"/>
        <v/>
      </c>
      <c r="Z183" s="187" t="str">
        <f t="shared" si="15"/>
        <v/>
      </c>
      <c r="AA183" s="187" t="str">
        <f t="shared" si="15"/>
        <v/>
      </c>
      <c r="AB183" s="187" t="str">
        <f t="shared" si="15"/>
        <v/>
      </c>
      <c r="AC183" s="187" t="str">
        <f t="shared" si="15"/>
        <v/>
      </c>
      <c r="AD183" s="187" t="str">
        <f t="shared" si="15"/>
        <v/>
      </c>
      <c r="AE183" s="187" t="str">
        <f t="shared" si="15"/>
        <v/>
      </c>
      <c r="AF183" s="187" t="str">
        <f t="shared" si="15"/>
        <v/>
      </c>
      <c r="AG183" s="187" t="str">
        <f t="shared" si="15"/>
        <v/>
      </c>
      <c r="AH183" s="187" t="str">
        <f t="shared" si="15"/>
        <v/>
      </c>
      <c r="AI183" s="187" t="str">
        <f t="shared" si="15"/>
        <v/>
      </c>
      <c r="AJ183" s="187" t="str">
        <f t="shared" si="15"/>
        <v/>
      </c>
      <c r="AK183" s="187" t="str">
        <f t="shared" si="15"/>
        <v/>
      </c>
      <c r="AL183" s="187" t="str">
        <f t="shared" si="15"/>
        <v/>
      </c>
      <c r="AM183" s="187" t="str">
        <f t="shared" si="15"/>
        <v/>
      </c>
      <c r="AN183" s="187" t="str">
        <f t="shared" si="15"/>
        <v/>
      </c>
      <c r="AO183" s="187" t="str">
        <f t="shared" si="15"/>
        <v/>
      </c>
      <c r="AP183" s="187" t="str">
        <f t="shared" si="15"/>
        <v/>
      </c>
      <c r="AQ183" s="187" t="str">
        <f t="shared" si="15"/>
        <v/>
      </c>
      <c r="AR183" s="187" t="str">
        <f t="shared" si="15"/>
        <v/>
      </c>
      <c r="AS183" s="187" t="str">
        <f t="shared" si="15"/>
        <v/>
      </c>
      <c r="AT183" s="187" t="str">
        <f t="shared" si="15"/>
        <v/>
      </c>
      <c r="AU183" s="187" t="str">
        <f t="shared" si="15"/>
        <v/>
      </c>
      <c r="AV183" s="187" t="str">
        <f t="shared" si="15"/>
        <v/>
      </c>
      <c r="AW183" s="187" t="str">
        <f t="shared" si="15"/>
        <v/>
      </c>
      <c r="AX183" s="187" t="str">
        <f t="shared" si="15"/>
        <v/>
      </c>
      <c r="AY183" s="187" t="str">
        <f t="shared" si="15"/>
        <v/>
      </c>
    </row>
    <row r="184" spans="1:51">
      <c r="B184" s="172">
        <v>19</v>
      </c>
      <c r="C184" s="172"/>
      <c r="D184" s="187" t="str">
        <f t="shared" si="10"/>
        <v/>
      </c>
      <c r="E184" s="187" t="str">
        <f t="shared" si="10"/>
        <v/>
      </c>
      <c r="F184" s="187" t="str">
        <f t="shared" si="10"/>
        <v/>
      </c>
      <c r="G184" s="187" t="str">
        <f t="shared" si="10"/>
        <v/>
      </c>
      <c r="H184" s="187" t="str">
        <f t="shared" si="10"/>
        <v/>
      </c>
      <c r="I184" s="180"/>
      <c r="J184" s="187" t="str">
        <f t="shared" si="11"/>
        <v/>
      </c>
      <c r="K184" s="187" t="str">
        <f t="shared" si="11"/>
        <v/>
      </c>
      <c r="L184" s="187" t="str">
        <f t="shared" si="11"/>
        <v/>
      </c>
      <c r="M184" s="187" t="str">
        <f t="shared" si="11"/>
        <v/>
      </c>
      <c r="N184" s="187" t="str">
        <f t="shared" si="11"/>
        <v/>
      </c>
      <c r="O184" s="187" t="str">
        <f t="shared" si="11"/>
        <v/>
      </c>
      <c r="P184" s="187" t="str">
        <f t="shared" si="11"/>
        <v/>
      </c>
      <c r="Q184" s="187" t="str">
        <f t="shared" si="11"/>
        <v/>
      </c>
      <c r="R184" s="180"/>
      <c r="S184" s="187" t="str">
        <f t="shared" si="12"/>
        <v/>
      </c>
      <c r="T184" s="187" t="str">
        <f t="shared" si="13"/>
        <v/>
      </c>
      <c r="U184" s="187" t="str">
        <f t="shared" si="14"/>
        <v/>
      </c>
      <c r="V184" s="187" t="str">
        <f t="shared" si="15"/>
        <v/>
      </c>
      <c r="W184" s="187" t="str">
        <f t="shared" si="15"/>
        <v/>
      </c>
      <c r="X184" s="187" t="str">
        <f t="shared" si="15"/>
        <v/>
      </c>
      <c r="Y184" s="187" t="str">
        <f t="shared" si="15"/>
        <v/>
      </c>
      <c r="Z184" s="187" t="str">
        <f t="shared" si="15"/>
        <v/>
      </c>
      <c r="AA184" s="187" t="str">
        <f t="shared" si="15"/>
        <v/>
      </c>
      <c r="AB184" s="187" t="str">
        <f t="shared" si="15"/>
        <v/>
      </c>
      <c r="AC184" s="187" t="str">
        <f t="shared" si="15"/>
        <v/>
      </c>
      <c r="AD184" s="187" t="str">
        <f t="shared" si="15"/>
        <v/>
      </c>
      <c r="AE184" s="187" t="str">
        <f t="shared" si="15"/>
        <v/>
      </c>
      <c r="AF184" s="187" t="str">
        <f t="shared" si="15"/>
        <v/>
      </c>
      <c r="AG184" s="187" t="str">
        <f t="shared" si="15"/>
        <v/>
      </c>
      <c r="AH184" s="187" t="str">
        <f t="shared" si="15"/>
        <v/>
      </c>
      <c r="AI184" s="187" t="str">
        <f t="shared" si="15"/>
        <v/>
      </c>
      <c r="AJ184" s="187" t="str">
        <f t="shared" si="15"/>
        <v/>
      </c>
      <c r="AK184" s="187" t="str">
        <f t="shared" si="15"/>
        <v/>
      </c>
      <c r="AL184" s="187" t="str">
        <f t="shared" si="15"/>
        <v/>
      </c>
      <c r="AM184" s="187" t="str">
        <f t="shared" si="15"/>
        <v/>
      </c>
      <c r="AN184" s="187" t="str">
        <f t="shared" si="15"/>
        <v/>
      </c>
      <c r="AO184" s="187" t="str">
        <f t="shared" si="15"/>
        <v/>
      </c>
      <c r="AP184" s="187" t="str">
        <f t="shared" si="15"/>
        <v/>
      </c>
      <c r="AQ184" s="187" t="str">
        <f t="shared" si="15"/>
        <v/>
      </c>
      <c r="AR184" s="187" t="str">
        <f t="shared" si="15"/>
        <v/>
      </c>
      <c r="AS184" s="187" t="str">
        <f t="shared" si="15"/>
        <v/>
      </c>
      <c r="AT184" s="187" t="str">
        <f t="shared" si="15"/>
        <v/>
      </c>
      <c r="AU184" s="187" t="str">
        <f t="shared" si="15"/>
        <v/>
      </c>
      <c r="AV184" s="187" t="str">
        <f t="shared" si="15"/>
        <v/>
      </c>
      <c r="AW184" s="187" t="str">
        <f t="shared" si="15"/>
        <v/>
      </c>
      <c r="AX184" s="187" t="str">
        <f t="shared" si="15"/>
        <v/>
      </c>
      <c r="AY184" s="187" t="str">
        <f t="shared" si="15"/>
        <v/>
      </c>
    </row>
    <row r="185" spans="1:51">
      <c r="B185" s="172">
        <v>20</v>
      </c>
      <c r="C185" s="172"/>
      <c r="D185" s="187" t="str">
        <f t="shared" si="10"/>
        <v/>
      </c>
      <c r="E185" s="187" t="str">
        <f t="shared" si="10"/>
        <v/>
      </c>
      <c r="F185" s="187" t="str">
        <f t="shared" si="10"/>
        <v/>
      </c>
      <c r="G185" s="187" t="str">
        <f t="shared" si="10"/>
        <v/>
      </c>
      <c r="H185" s="187" t="str">
        <f t="shared" si="10"/>
        <v/>
      </c>
      <c r="I185" s="180"/>
      <c r="J185" s="187" t="str">
        <f t="shared" si="11"/>
        <v/>
      </c>
      <c r="K185" s="187" t="str">
        <f t="shared" si="11"/>
        <v/>
      </c>
      <c r="L185" s="187" t="str">
        <f t="shared" si="11"/>
        <v/>
      </c>
      <c r="M185" s="187" t="str">
        <f t="shared" si="11"/>
        <v/>
      </c>
      <c r="N185" s="187" t="str">
        <f t="shared" si="11"/>
        <v/>
      </c>
      <c r="O185" s="187" t="str">
        <f t="shared" si="11"/>
        <v/>
      </c>
      <c r="P185" s="187" t="str">
        <f t="shared" si="11"/>
        <v/>
      </c>
      <c r="Q185" s="187" t="str">
        <f t="shared" si="11"/>
        <v/>
      </c>
      <c r="R185" s="180"/>
      <c r="S185" s="187" t="str">
        <f t="shared" si="12"/>
        <v/>
      </c>
      <c r="T185" s="187" t="str">
        <f t="shared" si="13"/>
        <v/>
      </c>
      <c r="U185" s="187" t="str">
        <f t="shared" si="14"/>
        <v/>
      </c>
      <c r="V185" s="187" t="str">
        <f t="shared" si="15"/>
        <v/>
      </c>
      <c r="W185" s="187" t="str">
        <f t="shared" si="15"/>
        <v/>
      </c>
      <c r="X185" s="187" t="str">
        <f t="shared" si="15"/>
        <v/>
      </c>
      <c r="Y185" s="187" t="str">
        <f t="shared" si="15"/>
        <v/>
      </c>
      <c r="Z185" s="187" t="str">
        <f t="shared" si="15"/>
        <v/>
      </c>
      <c r="AA185" s="187" t="str">
        <f t="shared" si="15"/>
        <v/>
      </c>
      <c r="AB185" s="187" t="str">
        <f t="shared" si="15"/>
        <v/>
      </c>
      <c r="AC185" s="187" t="str">
        <f t="shared" si="15"/>
        <v/>
      </c>
      <c r="AD185" s="187" t="str">
        <f t="shared" si="15"/>
        <v/>
      </c>
      <c r="AE185" s="187" t="str">
        <f t="shared" si="15"/>
        <v/>
      </c>
      <c r="AF185" s="187" t="str">
        <f t="shared" si="15"/>
        <v/>
      </c>
      <c r="AG185" s="187" t="str">
        <f t="shared" si="15"/>
        <v/>
      </c>
      <c r="AH185" s="187" t="str">
        <f t="shared" si="15"/>
        <v/>
      </c>
      <c r="AI185" s="187" t="str">
        <f t="shared" si="15"/>
        <v/>
      </c>
      <c r="AJ185" s="187" t="str">
        <f t="shared" si="15"/>
        <v/>
      </c>
      <c r="AK185" s="187" t="str">
        <f t="shared" si="15"/>
        <v/>
      </c>
      <c r="AL185" s="187" t="str">
        <f t="shared" si="15"/>
        <v/>
      </c>
      <c r="AM185" s="187" t="str">
        <f t="shared" si="15"/>
        <v/>
      </c>
      <c r="AN185" s="187" t="str">
        <f t="shared" si="15"/>
        <v/>
      </c>
      <c r="AO185" s="187" t="str">
        <f t="shared" si="15"/>
        <v/>
      </c>
      <c r="AP185" s="187" t="str">
        <f t="shared" si="15"/>
        <v/>
      </c>
      <c r="AQ185" s="187" t="str">
        <f t="shared" si="15"/>
        <v/>
      </c>
      <c r="AR185" s="187" t="str">
        <f t="shared" si="15"/>
        <v/>
      </c>
      <c r="AS185" s="187" t="str">
        <f t="shared" si="15"/>
        <v/>
      </c>
      <c r="AT185" s="187" t="str">
        <f t="shared" si="15"/>
        <v/>
      </c>
      <c r="AU185" s="187" t="str">
        <f t="shared" si="15"/>
        <v/>
      </c>
      <c r="AV185" s="187" t="str">
        <f t="shared" si="15"/>
        <v/>
      </c>
      <c r="AW185" s="187" t="str">
        <f t="shared" si="15"/>
        <v/>
      </c>
      <c r="AX185" s="187" t="str">
        <f t="shared" si="15"/>
        <v/>
      </c>
      <c r="AY185" s="187" t="str">
        <f t="shared" si="15"/>
        <v/>
      </c>
    </row>
    <row r="186" spans="1:51">
      <c r="B186" s="172">
        <v>21</v>
      </c>
      <c r="C186" s="172"/>
      <c r="D186" s="187" t="str">
        <f t="shared" si="10"/>
        <v/>
      </c>
      <c r="E186" s="187" t="str">
        <f t="shared" si="10"/>
        <v/>
      </c>
      <c r="F186" s="187" t="str">
        <f t="shared" si="10"/>
        <v/>
      </c>
      <c r="G186" s="187" t="str">
        <f t="shared" si="10"/>
        <v/>
      </c>
      <c r="H186" s="187" t="str">
        <f t="shared" si="10"/>
        <v/>
      </c>
      <c r="I186" s="180"/>
      <c r="J186" s="187" t="str">
        <f t="shared" si="11"/>
        <v/>
      </c>
      <c r="K186" s="187" t="str">
        <f t="shared" si="11"/>
        <v/>
      </c>
      <c r="L186" s="187" t="str">
        <f t="shared" si="11"/>
        <v/>
      </c>
      <c r="M186" s="187" t="str">
        <f t="shared" si="11"/>
        <v/>
      </c>
      <c r="N186" s="187" t="str">
        <f t="shared" si="11"/>
        <v/>
      </c>
      <c r="O186" s="187" t="str">
        <f t="shared" si="11"/>
        <v/>
      </c>
      <c r="P186" s="187" t="str">
        <f t="shared" si="11"/>
        <v/>
      </c>
      <c r="Q186" s="187" t="str">
        <f t="shared" si="11"/>
        <v/>
      </c>
      <c r="R186" s="180"/>
      <c r="S186" s="187" t="str">
        <f t="shared" si="12"/>
        <v/>
      </c>
      <c r="T186" s="187" t="str">
        <f t="shared" si="13"/>
        <v/>
      </c>
      <c r="U186" s="187" t="str">
        <f>IF(V161="","",IF(V161&lt;&gt;0,SUMIF($B$117:$B$132,V$170,$E$117:$E$132)/SUMIF($B$117:$B$132,$B186,$E$117:$E$132),""))</f>
        <v/>
      </c>
      <c r="V186" s="187" t="str">
        <f t="shared" si="15"/>
        <v/>
      </c>
      <c r="W186" s="187" t="str">
        <f t="shared" si="15"/>
        <v/>
      </c>
      <c r="X186" s="187" t="str">
        <f t="shared" si="15"/>
        <v/>
      </c>
      <c r="Y186" s="187" t="str">
        <f t="shared" si="15"/>
        <v/>
      </c>
      <c r="Z186" s="187" t="str">
        <f t="shared" si="15"/>
        <v/>
      </c>
      <c r="AA186" s="187" t="str">
        <f t="shared" si="15"/>
        <v/>
      </c>
      <c r="AB186" s="187" t="str">
        <f t="shared" si="15"/>
        <v/>
      </c>
      <c r="AC186" s="187" t="str">
        <f t="shared" si="15"/>
        <v/>
      </c>
      <c r="AD186" s="187" t="str">
        <f t="shared" si="15"/>
        <v/>
      </c>
      <c r="AE186" s="187" t="str">
        <f t="shared" si="15"/>
        <v/>
      </c>
      <c r="AF186" s="187" t="str">
        <f t="shared" si="15"/>
        <v/>
      </c>
      <c r="AG186" s="187" t="str">
        <f t="shared" si="15"/>
        <v/>
      </c>
      <c r="AH186" s="187" t="str">
        <f t="shared" si="15"/>
        <v/>
      </c>
      <c r="AI186" s="187" t="str">
        <f t="shared" si="15"/>
        <v/>
      </c>
      <c r="AJ186" s="187" t="str">
        <f t="shared" si="15"/>
        <v/>
      </c>
      <c r="AK186" s="187" t="str">
        <f t="shared" si="15"/>
        <v/>
      </c>
      <c r="AL186" s="187" t="str">
        <f t="shared" si="15"/>
        <v/>
      </c>
      <c r="AM186" s="187" t="str">
        <f t="shared" si="15"/>
        <v/>
      </c>
      <c r="AN186" s="187" t="str">
        <f t="shared" si="15"/>
        <v/>
      </c>
      <c r="AO186" s="187" t="str">
        <f t="shared" si="15"/>
        <v/>
      </c>
      <c r="AP186" s="187" t="str">
        <f t="shared" si="15"/>
        <v/>
      </c>
      <c r="AQ186" s="187" t="str">
        <f t="shared" si="15"/>
        <v/>
      </c>
      <c r="AR186" s="187" t="str">
        <f t="shared" si="15"/>
        <v/>
      </c>
      <c r="AS186" s="187" t="str">
        <f t="shared" si="15"/>
        <v/>
      </c>
      <c r="AT186" s="187" t="str">
        <f t="shared" si="15"/>
        <v/>
      </c>
      <c r="AU186" s="187" t="str">
        <f t="shared" si="15"/>
        <v/>
      </c>
      <c r="AV186" s="187" t="str">
        <f t="shared" si="15"/>
        <v/>
      </c>
      <c r="AW186" s="187" t="str">
        <f t="shared" si="15"/>
        <v/>
      </c>
      <c r="AX186" s="187" t="str">
        <f t="shared" si="15"/>
        <v/>
      </c>
      <c r="AY186" s="187" t="str">
        <f t="shared" si="15"/>
        <v/>
      </c>
    </row>
    <row r="187" spans="1:51"/>
    <row r="188" spans="1:51"/>
    <row r="189" spans="1:51" s="85" customFormat="1" ht="18" customHeight="1">
      <c r="A189" s="181"/>
      <c r="B189" s="317" t="s">
        <v>497</v>
      </c>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row>
    <row r="190" spans="1:51" s="85" customFormat="1" ht="15" customHeight="1">
      <c r="A190" s="154"/>
      <c r="B190" s="155" t="s">
        <v>498</v>
      </c>
      <c r="C190" s="156"/>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row>
    <row r="191" spans="1:51"/>
    <row r="192" spans="1:51"/>
    <row r="193" spans="2:51" ht="24.75">
      <c r="B193" s="150"/>
      <c r="C193" s="150" t="s">
        <v>491</v>
      </c>
      <c r="D193" s="33" t="s">
        <v>131</v>
      </c>
      <c r="E193" s="33" t="s">
        <v>132</v>
      </c>
      <c r="F193" s="34" t="s">
        <v>133</v>
      </c>
      <c r="G193" s="33" t="s">
        <v>134</v>
      </c>
      <c r="H193" s="33" t="s">
        <v>135</v>
      </c>
      <c r="I193" s="152"/>
      <c r="J193" s="33" t="s">
        <v>136</v>
      </c>
      <c r="K193" s="29" t="s">
        <v>137</v>
      </c>
      <c r="L193" s="29" t="s">
        <v>138</v>
      </c>
      <c r="M193" s="35" t="s">
        <v>139</v>
      </c>
      <c r="N193" s="29" t="s">
        <v>140</v>
      </c>
      <c r="O193" s="29" t="s">
        <v>141</v>
      </c>
      <c r="P193" s="29" t="s">
        <v>142</v>
      </c>
      <c r="Q193" s="29" t="s">
        <v>143</v>
      </c>
      <c r="R193" s="152"/>
      <c r="S193" s="29" t="s">
        <v>144</v>
      </c>
      <c r="T193" s="29" t="s">
        <v>144</v>
      </c>
      <c r="U193" s="29" t="s">
        <v>145</v>
      </c>
      <c r="V193" s="29" t="s">
        <v>145</v>
      </c>
      <c r="W193" s="258" t="s">
        <v>146</v>
      </c>
      <c r="X193" s="258" t="s">
        <v>146</v>
      </c>
      <c r="Y193" s="259" t="s">
        <v>147</v>
      </c>
      <c r="Z193" s="257" t="s">
        <v>147</v>
      </c>
      <c r="AA193" s="257" t="s">
        <v>148</v>
      </c>
      <c r="AB193" s="257" t="s">
        <v>148</v>
      </c>
      <c r="AC193" s="257" t="s">
        <v>149</v>
      </c>
      <c r="AD193" s="257" t="s">
        <v>149</v>
      </c>
      <c r="AE193" s="257" t="s">
        <v>150</v>
      </c>
      <c r="AF193" s="257" t="s">
        <v>150</v>
      </c>
      <c r="AG193" s="257" t="s">
        <v>151</v>
      </c>
      <c r="AH193" s="257" t="s">
        <v>151</v>
      </c>
      <c r="AI193" s="257" t="s">
        <v>152</v>
      </c>
      <c r="AJ193" s="257" t="s">
        <v>152</v>
      </c>
      <c r="AK193" s="257" t="s">
        <v>153</v>
      </c>
      <c r="AL193" s="257" t="s">
        <v>153</v>
      </c>
      <c r="AM193" s="257" t="s">
        <v>154</v>
      </c>
      <c r="AN193" s="257" t="s">
        <v>154</v>
      </c>
      <c r="AO193" s="257" t="s">
        <v>155</v>
      </c>
      <c r="AP193" s="257" t="s">
        <v>155</v>
      </c>
      <c r="AQ193" s="257" t="s">
        <v>156</v>
      </c>
      <c r="AR193" s="257" t="s">
        <v>156</v>
      </c>
      <c r="AS193" s="257" t="s">
        <v>157</v>
      </c>
      <c r="AT193" s="257" t="s">
        <v>157</v>
      </c>
      <c r="AU193" s="257" t="s">
        <v>158</v>
      </c>
      <c r="AV193" s="257" t="s">
        <v>158</v>
      </c>
      <c r="AW193" s="257" t="s">
        <v>159</v>
      </c>
      <c r="AX193" s="257" t="s">
        <v>159</v>
      </c>
      <c r="AY193" s="257" t="s">
        <v>160</v>
      </c>
    </row>
    <row r="194" spans="2:51" ht="22.5">
      <c r="B194" s="150"/>
      <c r="C194" s="150" t="s">
        <v>491</v>
      </c>
      <c r="D194" s="33" t="s">
        <v>131</v>
      </c>
      <c r="E194" s="33" t="s">
        <v>132</v>
      </c>
      <c r="F194" s="34" t="s">
        <v>133</v>
      </c>
      <c r="G194" s="33" t="s">
        <v>134</v>
      </c>
      <c r="H194" s="33" t="s">
        <v>135</v>
      </c>
      <c r="I194" s="152"/>
      <c r="J194" s="33" t="s">
        <v>136</v>
      </c>
      <c r="K194" s="29" t="s">
        <v>137</v>
      </c>
      <c r="L194" s="29" t="s">
        <v>138</v>
      </c>
      <c r="M194" s="35" t="s">
        <v>139</v>
      </c>
      <c r="N194" s="29" t="s">
        <v>140</v>
      </c>
      <c r="O194" s="29" t="s">
        <v>141</v>
      </c>
      <c r="P194" s="29" t="s">
        <v>142</v>
      </c>
      <c r="Q194" s="29" t="s">
        <v>143</v>
      </c>
      <c r="R194" s="152"/>
      <c r="S194" s="29" t="s">
        <v>144</v>
      </c>
      <c r="T194" s="29" t="s">
        <v>161</v>
      </c>
      <c r="U194" s="29" t="s">
        <v>145</v>
      </c>
      <c r="V194" s="29" t="s">
        <v>162</v>
      </c>
      <c r="W194" s="29" t="s">
        <v>163</v>
      </c>
      <c r="X194" s="29" t="s">
        <v>164</v>
      </c>
      <c r="Y194" s="29" t="s">
        <v>165</v>
      </c>
      <c r="Z194" s="29" t="s">
        <v>166</v>
      </c>
      <c r="AA194" s="29" t="s">
        <v>167</v>
      </c>
      <c r="AB194" s="29" t="s">
        <v>168</v>
      </c>
      <c r="AC194" s="29" t="s">
        <v>169</v>
      </c>
      <c r="AD194" s="29" t="s">
        <v>170</v>
      </c>
      <c r="AE194" s="29" t="s">
        <v>171</v>
      </c>
      <c r="AF194" s="29" t="s">
        <v>172</v>
      </c>
      <c r="AG194" s="29" t="s">
        <v>173</v>
      </c>
      <c r="AH194" s="29" t="s">
        <v>174</v>
      </c>
      <c r="AI194" s="29" t="s">
        <v>175</v>
      </c>
      <c r="AJ194" s="29" t="s">
        <v>176</v>
      </c>
      <c r="AK194" s="29" t="s">
        <v>177</v>
      </c>
      <c r="AL194" s="29" t="s">
        <v>178</v>
      </c>
      <c r="AM194" s="29" t="s">
        <v>179</v>
      </c>
      <c r="AN194" s="29" t="s">
        <v>180</v>
      </c>
      <c r="AO194" s="29" t="s">
        <v>181</v>
      </c>
      <c r="AP194" s="29" t="s">
        <v>182</v>
      </c>
      <c r="AQ194" s="29" t="s">
        <v>183</v>
      </c>
      <c r="AR194" s="29" t="s">
        <v>184</v>
      </c>
      <c r="AS194" s="29" t="s">
        <v>185</v>
      </c>
      <c r="AT194" s="29" t="s">
        <v>186</v>
      </c>
      <c r="AU194" s="29" t="s">
        <v>187</v>
      </c>
      <c r="AV194" s="29" t="s">
        <v>188</v>
      </c>
      <c r="AW194" s="29" t="s">
        <v>189</v>
      </c>
      <c r="AX194" s="29" t="s">
        <v>190</v>
      </c>
      <c r="AY194" s="29" t="s">
        <v>191</v>
      </c>
    </row>
    <row r="195" spans="2:51" ht="33.75">
      <c r="B195" s="150" t="s">
        <v>495</v>
      </c>
      <c r="C195" s="150"/>
      <c r="D195" s="151" t="s">
        <v>446</v>
      </c>
      <c r="E195" s="150" t="s">
        <v>451</v>
      </c>
      <c r="F195" s="150" t="s">
        <v>454</v>
      </c>
      <c r="G195" s="150" t="s">
        <v>455</v>
      </c>
      <c r="H195" s="150" t="s">
        <v>456</v>
      </c>
      <c r="I195" s="152"/>
      <c r="J195" s="150" t="s">
        <v>456</v>
      </c>
      <c r="K195" s="150" t="s">
        <v>457</v>
      </c>
      <c r="L195" s="150" t="s">
        <v>458</v>
      </c>
      <c r="M195" s="150" t="s">
        <v>459</v>
      </c>
      <c r="N195" s="150" t="s">
        <v>460</v>
      </c>
      <c r="O195" s="150" t="s">
        <v>461</v>
      </c>
      <c r="P195" s="150" t="s">
        <v>462</v>
      </c>
      <c r="Q195" s="150" t="s">
        <v>463</v>
      </c>
      <c r="R195" s="152"/>
      <c r="S195" s="150" t="s">
        <v>464</v>
      </c>
      <c r="T195" s="150" t="s">
        <v>464</v>
      </c>
      <c r="U195" s="150" t="s">
        <v>465</v>
      </c>
      <c r="V195" s="150" t="s">
        <v>465</v>
      </c>
      <c r="W195" s="150" t="s">
        <v>466</v>
      </c>
      <c r="X195" s="150" t="s">
        <v>466</v>
      </c>
      <c r="Y195" s="150" t="s">
        <v>467</v>
      </c>
      <c r="Z195" s="150" t="s">
        <v>467</v>
      </c>
      <c r="AA195" s="150" t="s">
        <v>468</v>
      </c>
      <c r="AB195" s="150" t="s">
        <v>468</v>
      </c>
      <c r="AC195" s="150" t="s">
        <v>469</v>
      </c>
      <c r="AD195" s="150" t="s">
        <v>469</v>
      </c>
      <c r="AE195" s="150" t="s">
        <v>470</v>
      </c>
      <c r="AF195" s="150" t="s">
        <v>470</v>
      </c>
      <c r="AG195" s="150" t="s">
        <v>471</v>
      </c>
      <c r="AH195" s="150" t="s">
        <v>471</v>
      </c>
      <c r="AI195" s="150" t="s">
        <v>472</v>
      </c>
      <c r="AJ195" s="150" t="s">
        <v>472</v>
      </c>
      <c r="AK195" s="150" t="s">
        <v>473</v>
      </c>
      <c r="AL195" s="150" t="s">
        <v>473</v>
      </c>
      <c r="AM195" s="150" t="s">
        <v>474</v>
      </c>
      <c r="AN195" s="150" t="s">
        <v>474</v>
      </c>
      <c r="AO195" s="150" t="s">
        <v>475</v>
      </c>
      <c r="AP195" s="150" t="s">
        <v>475</v>
      </c>
      <c r="AQ195" s="150" t="s">
        <v>476</v>
      </c>
      <c r="AR195" s="150" t="s">
        <v>476</v>
      </c>
      <c r="AS195" s="150" t="s">
        <v>477</v>
      </c>
      <c r="AT195" s="150" t="s">
        <v>477</v>
      </c>
      <c r="AU195" s="150" t="s">
        <v>478</v>
      </c>
      <c r="AV195" s="150" t="s">
        <v>478</v>
      </c>
      <c r="AW195" s="150" t="s">
        <v>479</v>
      </c>
      <c r="AX195" s="150" t="s">
        <v>479</v>
      </c>
      <c r="AY195" s="150" t="s">
        <v>480</v>
      </c>
    </row>
    <row r="196" spans="2:51">
      <c r="B196" s="153">
        <v>6</v>
      </c>
      <c r="C196" s="153"/>
      <c r="D196" s="174">
        <f>IFERROR(D146*D171,"")</f>
        <v>1116389262.3399999</v>
      </c>
      <c r="E196" s="174">
        <f t="shared" ref="E196:H196" si="16">IFERROR(E146*E171,"")</f>
        <v>500364550.28559995</v>
      </c>
      <c r="F196" s="174" t="str">
        <f t="shared" si="16"/>
        <v/>
      </c>
      <c r="G196" s="174" t="str">
        <f t="shared" si="16"/>
        <v/>
      </c>
      <c r="H196" s="174" t="str">
        <f t="shared" si="16"/>
        <v/>
      </c>
      <c r="I196" s="161"/>
      <c r="J196" s="174" t="str">
        <f t="shared" ref="J196:W196" si="17">IFERROR(J146*J171,"")</f>
        <v/>
      </c>
      <c r="K196" s="174" t="str">
        <f t="shared" ref="K196:Q196" si="18">IFERROR(K146*K171,"")</f>
        <v/>
      </c>
      <c r="L196" s="174" t="str">
        <f t="shared" si="18"/>
        <v/>
      </c>
      <c r="M196" s="174" t="str">
        <f t="shared" si="18"/>
        <v/>
      </c>
      <c r="N196" s="174" t="str">
        <f t="shared" si="18"/>
        <v/>
      </c>
      <c r="O196" s="174" t="str">
        <f t="shared" si="18"/>
        <v/>
      </c>
      <c r="P196" s="174" t="str">
        <f t="shared" si="18"/>
        <v/>
      </c>
      <c r="Q196" s="174" t="str">
        <f t="shared" si="18"/>
        <v/>
      </c>
      <c r="R196" s="161"/>
      <c r="S196" s="174" t="str">
        <f>IFERROR(T146*T171,"")</f>
        <v/>
      </c>
      <c r="T196" s="174" t="str">
        <f>IFERROR(T146*T171,"")</f>
        <v/>
      </c>
      <c r="U196" s="174" t="str">
        <f>IFERROR(V146*V171,"")</f>
        <v/>
      </c>
      <c r="V196" s="174" t="str">
        <f>IFERROR(V146*V171,"")</f>
        <v/>
      </c>
      <c r="W196" s="174" t="str">
        <f t="shared" si="17"/>
        <v/>
      </c>
      <c r="X196" s="174" t="str">
        <f t="shared" ref="X196:AY196" si="19">IFERROR(X146*X171,"")</f>
        <v/>
      </c>
      <c r="Y196" s="174" t="str">
        <f t="shared" si="19"/>
        <v/>
      </c>
      <c r="Z196" s="174" t="str">
        <f t="shared" si="19"/>
        <v/>
      </c>
      <c r="AA196" s="174" t="str">
        <f t="shared" si="19"/>
        <v/>
      </c>
      <c r="AB196" s="174" t="str">
        <f t="shared" si="19"/>
        <v/>
      </c>
      <c r="AC196" s="174" t="str">
        <f t="shared" si="19"/>
        <v/>
      </c>
      <c r="AD196" s="174" t="str">
        <f t="shared" si="19"/>
        <v/>
      </c>
      <c r="AE196" s="174" t="str">
        <f t="shared" si="19"/>
        <v/>
      </c>
      <c r="AF196" s="174" t="str">
        <f t="shared" si="19"/>
        <v/>
      </c>
      <c r="AG196" s="174" t="str">
        <f t="shared" si="19"/>
        <v/>
      </c>
      <c r="AH196" s="174" t="str">
        <f t="shared" si="19"/>
        <v/>
      </c>
      <c r="AI196" s="174" t="str">
        <f t="shared" si="19"/>
        <v/>
      </c>
      <c r="AJ196" s="174" t="str">
        <f t="shared" si="19"/>
        <v/>
      </c>
      <c r="AK196" s="174" t="str">
        <f t="shared" si="19"/>
        <v/>
      </c>
      <c r="AL196" s="174" t="str">
        <f t="shared" si="19"/>
        <v/>
      </c>
      <c r="AM196" s="174" t="str">
        <f t="shared" si="19"/>
        <v/>
      </c>
      <c r="AN196" s="174" t="str">
        <f t="shared" si="19"/>
        <v/>
      </c>
      <c r="AO196" s="174" t="str">
        <f t="shared" si="19"/>
        <v/>
      </c>
      <c r="AP196" s="174" t="str">
        <f t="shared" si="19"/>
        <v/>
      </c>
      <c r="AQ196" s="174" t="str">
        <f t="shared" si="19"/>
        <v/>
      </c>
      <c r="AR196" s="174" t="str">
        <f t="shared" si="19"/>
        <v/>
      </c>
      <c r="AS196" s="174" t="str">
        <f t="shared" si="19"/>
        <v/>
      </c>
      <c r="AT196" s="174" t="str">
        <f t="shared" si="19"/>
        <v/>
      </c>
      <c r="AU196" s="174" t="str">
        <f t="shared" si="19"/>
        <v/>
      </c>
      <c r="AV196" s="174" t="str">
        <f t="shared" si="19"/>
        <v/>
      </c>
      <c r="AW196" s="174" t="str">
        <f t="shared" si="19"/>
        <v/>
      </c>
      <c r="AX196" s="174" t="str">
        <f t="shared" si="19"/>
        <v/>
      </c>
      <c r="AY196" s="174" t="str">
        <f t="shared" si="19"/>
        <v/>
      </c>
    </row>
    <row r="197" spans="2:51">
      <c r="B197" s="153">
        <v>7</v>
      </c>
      <c r="C197" s="153"/>
      <c r="D197" s="174" t="str">
        <f t="shared" ref="D197:H211" si="20">IFERROR(D147*D172,"")</f>
        <v/>
      </c>
      <c r="E197" s="174">
        <f t="shared" si="20"/>
        <v>738993420.77499998</v>
      </c>
      <c r="F197" s="174">
        <f t="shared" si="20"/>
        <v>1311180162.0729997</v>
      </c>
      <c r="G197" s="174">
        <f t="shared" si="20"/>
        <v>595646397.6912179</v>
      </c>
      <c r="H197" s="174" t="str">
        <f t="shared" si="20"/>
        <v/>
      </c>
      <c r="I197" s="161"/>
      <c r="J197" s="174" t="str">
        <f t="shared" ref="J197:Q197" si="21">IFERROR(J147*J172,"")</f>
        <v/>
      </c>
      <c r="K197" s="174" t="str">
        <f t="shared" si="21"/>
        <v/>
      </c>
      <c r="L197" s="174" t="str">
        <f t="shared" si="21"/>
        <v/>
      </c>
      <c r="M197" s="174" t="str">
        <f t="shared" si="21"/>
        <v/>
      </c>
      <c r="N197" s="174" t="str">
        <f t="shared" si="21"/>
        <v/>
      </c>
      <c r="O197" s="174" t="str">
        <f t="shared" si="21"/>
        <v/>
      </c>
      <c r="P197" s="174" t="str">
        <f t="shared" si="21"/>
        <v/>
      </c>
      <c r="Q197" s="174" t="str">
        <f t="shared" si="21"/>
        <v/>
      </c>
      <c r="R197" s="161"/>
      <c r="S197" s="174" t="str">
        <f t="shared" ref="S197:S211" si="22">IFERROR(T147*T172,"")</f>
        <v/>
      </c>
      <c r="T197" s="174" t="str">
        <f t="shared" ref="T197" si="23">IFERROR(T147*T172,"")</f>
        <v/>
      </c>
      <c r="U197" s="174" t="str">
        <f t="shared" ref="U197:U210" si="24">IFERROR(V147*V172,"")</f>
        <v/>
      </c>
      <c r="V197" s="174" t="str">
        <f t="shared" ref="V197:W197" si="25">IFERROR(V147*V172,"")</f>
        <v/>
      </c>
      <c r="W197" s="174" t="str">
        <f t="shared" si="25"/>
        <v/>
      </c>
      <c r="X197" s="174" t="str">
        <f t="shared" ref="X197:AY197" si="26">IFERROR(X147*X172,"")</f>
        <v/>
      </c>
      <c r="Y197" s="174" t="str">
        <f t="shared" si="26"/>
        <v/>
      </c>
      <c r="Z197" s="174" t="str">
        <f t="shared" si="26"/>
        <v/>
      </c>
      <c r="AA197" s="174" t="str">
        <f t="shared" si="26"/>
        <v/>
      </c>
      <c r="AB197" s="174" t="str">
        <f t="shared" si="26"/>
        <v/>
      </c>
      <c r="AC197" s="174" t="str">
        <f t="shared" si="26"/>
        <v/>
      </c>
      <c r="AD197" s="174" t="str">
        <f t="shared" si="26"/>
        <v/>
      </c>
      <c r="AE197" s="174" t="str">
        <f t="shared" si="26"/>
        <v/>
      </c>
      <c r="AF197" s="174" t="str">
        <f t="shared" si="26"/>
        <v/>
      </c>
      <c r="AG197" s="174" t="str">
        <f t="shared" si="26"/>
        <v/>
      </c>
      <c r="AH197" s="174" t="str">
        <f t="shared" si="26"/>
        <v/>
      </c>
      <c r="AI197" s="174" t="str">
        <f t="shared" si="26"/>
        <v/>
      </c>
      <c r="AJ197" s="174" t="str">
        <f t="shared" si="26"/>
        <v/>
      </c>
      <c r="AK197" s="174" t="str">
        <f t="shared" si="26"/>
        <v/>
      </c>
      <c r="AL197" s="174" t="str">
        <f t="shared" si="26"/>
        <v/>
      </c>
      <c r="AM197" s="174" t="str">
        <f t="shared" si="26"/>
        <v/>
      </c>
      <c r="AN197" s="174" t="str">
        <f t="shared" si="26"/>
        <v/>
      </c>
      <c r="AO197" s="174" t="str">
        <f t="shared" si="26"/>
        <v/>
      </c>
      <c r="AP197" s="174" t="str">
        <f t="shared" si="26"/>
        <v/>
      </c>
      <c r="AQ197" s="174" t="str">
        <f t="shared" si="26"/>
        <v/>
      </c>
      <c r="AR197" s="174" t="str">
        <f t="shared" si="26"/>
        <v/>
      </c>
      <c r="AS197" s="174" t="str">
        <f t="shared" si="26"/>
        <v/>
      </c>
      <c r="AT197" s="174" t="str">
        <f t="shared" si="26"/>
        <v/>
      </c>
      <c r="AU197" s="174" t="str">
        <f t="shared" si="26"/>
        <v/>
      </c>
      <c r="AV197" s="174" t="str">
        <f t="shared" si="26"/>
        <v/>
      </c>
      <c r="AW197" s="174" t="str">
        <f t="shared" si="26"/>
        <v/>
      </c>
      <c r="AX197" s="174" t="str">
        <f t="shared" si="26"/>
        <v/>
      </c>
      <c r="AY197" s="174" t="str">
        <f t="shared" si="26"/>
        <v/>
      </c>
    </row>
    <row r="198" spans="2:51">
      <c r="B198" s="153">
        <v>8</v>
      </c>
      <c r="C198" s="153"/>
      <c r="D198" s="174" t="str">
        <f t="shared" si="20"/>
        <v/>
      </c>
      <c r="E198" s="174" t="str">
        <f t="shared" si="20"/>
        <v/>
      </c>
      <c r="F198" s="174" t="str">
        <f t="shared" si="20"/>
        <v/>
      </c>
      <c r="G198" s="174">
        <f t="shared" si="20"/>
        <v>810671400.53999996</v>
      </c>
      <c r="H198" s="174">
        <f t="shared" si="20"/>
        <v>1443702241.971</v>
      </c>
      <c r="I198" s="161"/>
      <c r="J198" s="174">
        <f t="shared" ref="J198:Q198" si="27">IFERROR(J148*J173,"")</f>
        <v>1443702241.971</v>
      </c>
      <c r="K198" s="174">
        <f t="shared" si="27"/>
        <v>650122674.14963686</v>
      </c>
      <c r="L198" s="174" t="str">
        <f t="shared" si="27"/>
        <v/>
      </c>
      <c r="M198" s="174" t="str">
        <f t="shared" si="27"/>
        <v/>
      </c>
      <c r="N198" s="174" t="str">
        <f t="shared" si="27"/>
        <v/>
      </c>
      <c r="O198" s="174" t="str">
        <f t="shared" si="27"/>
        <v/>
      </c>
      <c r="P198" s="174" t="str">
        <f t="shared" si="27"/>
        <v/>
      </c>
      <c r="Q198" s="174" t="str">
        <f t="shared" si="27"/>
        <v/>
      </c>
      <c r="R198" s="161"/>
      <c r="S198" s="174" t="str">
        <f t="shared" si="22"/>
        <v/>
      </c>
      <c r="T198" s="174" t="str">
        <f t="shared" ref="T198" si="28">IFERROR(T148*T173,"")</f>
        <v/>
      </c>
      <c r="U198" s="174" t="str">
        <f t="shared" si="24"/>
        <v/>
      </c>
      <c r="V198" s="174" t="str">
        <f t="shared" ref="V198:W198" si="29">IFERROR(V148*V173,"")</f>
        <v/>
      </c>
      <c r="W198" s="174" t="str">
        <f t="shared" si="29"/>
        <v/>
      </c>
      <c r="X198" s="174" t="str">
        <f t="shared" ref="X198:AY198" si="30">IFERROR(X148*X173,"")</f>
        <v/>
      </c>
      <c r="Y198" s="174" t="str">
        <f t="shared" si="30"/>
        <v/>
      </c>
      <c r="Z198" s="174" t="str">
        <f t="shared" si="30"/>
        <v/>
      </c>
      <c r="AA198" s="174" t="str">
        <f t="shared" si="30"/>
        <v/>
      </c>
      <c r="AB198" s="174" t="str">
        <f t="shared" si="30"/>
        <v/>
      </c>
      <c r="AC198" s="174" t="str">
        <f t="shared" si="30"/>
        <v/>
      </c>
      <c r="AD198" s="174" t="str">
        <f t="shared" si="30"/>
        <v/>
      </c>
      <c r="AE198" s="174" t="str">
        <f t="shared" si="30"/>
        <v/>
      </c>
      <c r="AF198" s="174" t="str">
        <f t="shared" si="30"/>
        <v/>
      </c>
      <c r="AG198" s="174" t="str">
        <f t="shared" si="30"/>
        <v/>
      </c>
      <c r="AH198" s="174" t="str">
        <f t="shared" si="30"/>
        <v/>
      </c>
      <c r="AI198" s="174" t="str">
        <f t="shared" si="30"/>
        <v/>
      </c>
      <c r="AJ198" s="174" t="str">
        <f t="shared" si="30"/>
        <v/>
      </c>
      <c r="AK198" s="174" t="str">
        <f t="shared" si="30"/>
        <v/>
      </c>
      <c r="AL198" s="174" t="str">
        <f t="shared" si="30"/>
        <v/>
      </c>
      <c r="AM198" s="174" t="str">
        <f t="shared" si="30"/>
        <v/>
      </c>
      <c r="AN198" s="174" t="str">
        <f t="shared" si="30"/>
        <v/>
      </c>
      <c r="AO198" s="174" t="str">
        <f t="shared" si="30"/>
        <v/>
      </c>
      <c r="AP198" s="174" t="str">
        <f t="shared" si="30"/>
        <v/>
      </c>
      <c r="AQ198" s="174" t="str">
        <f t="shared" si="30"/>
        <v/>
      </c>
      <c r="AR198" s="174" t="str">
        <f t="shared" si="30"/>
        <v/>
      </c>
      <c r="AS198" s="174" t="str">
        <f t="shared" si="30"/>
        <v/>
      </c>
      <c r="AT198" s="174" t="str">
        <f t="shared" si="30"/>
        <v/>
      </c>
      <c r="AU198" s="174" t="str">
        <f t="shared" si="30"/>
        <v/>
      </c>
      <c r="AV198" s="174" t="str">
        <f t="shared" si="30"/>
        <v/>
      </c>
      <c r="AW198" s="174" t="str">
        <f t="shared" si="30"/>
        <v/>
      </c>
      <c r="AX198" s="174" t="str">
        <f t="shared" si="30"/>
        <v/>
      </c>
      <c r="AY198" s="174" t="str">
        <f t="shared" si="30"/>
        <v/>
      </c>
    </row>
    <row r="199" spans="2:51">
      <c r="B199" s="153">
        <v>9</v>
      </c>
      <c r="C199" s="153"/>
      <c r="D199" s="174" t="str">
        <f t="shared" si="20"/>
        <v/>
      </c>
      <c r="E199" s="174" t="str">
        <f t="shared" si="20"/>
        <v/>
      </c>
      <c r="F199" s="174" t="str">
        <f t="shared" si="20"/>
        <v/>
      </c>
      <c r="G199" s="174" t="str">
        <f t="shared" si="20"/>
        <v/>
      </c>
      <c r="H199" s="174" t="str">
        <f t="shared" si="20"/>
        <v/>
      </c>
      <c r="I199" s="161"/>
      <c r="J199" s="174" t="str">
        <f t="shared" ref="J199:Q199" si="31">IFERROR(J149*J174,"")</f>
        <v/>
      </c>
      <c r="K199" s="174">
        <f t="shared" si="31"/>
        <v>848774452.86399996</v>
      </c>
      <c r="L199" s="174">
        <f t="shared" si="31"/>
        <v>1503820679.5949998</v>
      </c>
      <c r="M199" s="174">
        <f t="shared" si="31"/>
        <v>669457243.719082</v>
      </c>
      <c r="N199" s="174" t="str">
        <f t="shared" si="31"/>
        <v/>
      </c>
      <c r="O199" s="174" t="str">
        <f t="shared" si="31"/>
        <v/>
      </c>
      <c r="P199" s="174" t="str">
        <f t="shared" si="31"/>
        <v/>
      </c>
      <c r="Q199" s="174" t="str">
        <f t="shared" si="31"/>
        <v/>
      </c>
      <c r="R199" s="161"/>
      <c r="S199" s="174" t="str">
        <f t="shared" si="22"/>
        <v/>
      </c>
      <c r="T199" s="174" t="str">
        <f t="shared" ref="T199" si="32">IFERROR(T149*T174,"")</f>
        <v/>
      </c>
      <c r="U199" s="174" t="str">
        <f t="shared" si="24"/>
        <v/>
      </c>
      <c r="V199" s="174" t="str">
        <f t="shared" ref="V199:W199" si="33">IFERROR(V149*V174,"")</f>
        <v/>
      </c>
      <c r="W199" s="174" t="str">
        <f t="shared" si="33"/>
        <v/>
      </c>
      <c r="X199" s="174" t="str">
        <f t="shared" ref="X199:AY199" si="34">IFERROR(X149*X174,"")</f>
        <v/>
      </c>
      <c r="Y199" s="174" t="str">
        <f t="shared" si="34"/>
        <v/>
      </c>
      <c r="Z199" s="174" t="str">
        <f t="shared" si="34"/>
        <v/>
      </c>
      <c r="AA199" s="174" t="str">
        <f t="shared" si="34"/>
        <v/>
      </c>
      <c r="AB199" s="174" t="str">
        <f t="shared" si="34"/>
        <v/>
      </c>
      <c r="AC199" s="174" t="str">
        <f t="shared" si="34"/>
        <v/>
      </c>
      <c r="AD199" s="174" t="str">
        <f t="shared" si="34"/>
        <v/>
      </c>
      <c r="AE199" s="174" t="str">
        <f t="shared" si="34"/>
        <v/>
      </c>
      <c r="AF199" s="174" t="str">
        <f t="shared" si="34"/>
        <v/>
      </c>
      <c r="AG199" s="174" t="str">
        <f t="shared" si="34"/>
        <v/>
      </c>
      <c r="AH199" s="174" t="str">
        <f t="shared" si="34"/>
        <v/>
      </c>
      <c r="AI199" s="174" t="str">
        <f t="shared" si="34"/>
        <v/>
      </c>
      <c r="AJ199" s="174" t="str">
        <f t="shared" si="34"/>
        <v/>
      </c>
      <c r="AK199" s="174" t="str">
        <f t="shared" si="34"/>
        <v/>
      </c>
      <c r="AL199" s="174" t="str">
        <f t="shared" si="34"/>
        <v/>
      </c>
      <c r="AM199" s="174" t="str">
        <f t="shared" si="34"/>
        <v/>
      </c>
      <c r="AN199" s="174" t="str">
        <f t="shared" si="34"/>
        <v/>
      </c>
      <c r="AO199" s="174" t="str">
        <f t="shared" si="34"/>
        <v/>
      </c>
      <c r="AP199" s="174" t="str">
        <f t="shared" si="34"/>
        <v/>
      </c>
      <c r="AQ199" s="174" t="str">
        <f t="shared" si="34"/>
        <v/>
      </c>
      <c r="AR199" s="174" t="str">
        <f t="shared" si="34"/>
        <v/>
      </c>
      <c r="AS199" s="174" t="str">
        <f t="shared" si="34"/>
        <v/>
      </c>
      <c r="AT199" s="174" t="str">
        <f t="shared" si="34"/>
        <v/>
      </c>
      <c r="AU199" s="174" t="str">
        <f t="shared" si="34"/>
        <v/>
      </c>
      <c r="AV199" s="174" t="str">
        <f t="shared" si="34"/>
        <v/>
      </c>
      <c r="AW199" s="174" t="str">
        <f t="shared" si="34"/>
        <v/>
      </c>
      <c r="AX199" s="174" t="str">
        <f t="shared" si="34"/>
        <v/>
      </c>
      <c r="AY199" s="174" t="str">
        <f t="shared" si="34"/>
        <v/>
      </c>
    </row>
    <row r="200" spans="2:51">
      <c r="B200" s="153">
        <v>10</v>
      </c>
      <c r="C200" s="153"/>
      <c r="D200" s="174" t="str">
        <f t="shared" si="20"/>
        <v/>
      </c>
      <c r="E200" s="174" t="str">
        <f t="shared" si="20"/>
        <v/>
      </c>
      <c r="F200" s="174" t="str">
        <f t="shared" si="20"/>
        <v/>
      </c>
      <c r="G200" s="174" t="str">
        <f t="shared" si="20"/>
        <v/>
      </c>
      <c r="H200" s="174" t="str">
        <f t="shared" si="20"/>
        <v/>
      </c>
      <c r="I200" s="161"/>
      <c r="J200" s="174" t="str">
        <f t="shared" ref="J200:Q200" si="35">IFERROR(J150*J175,"")</f>
        <v/>
      </c>
      <c r="K200" s="174" t="str">
        <f t="shared" si="35"/>
        <v/>
      </c>
      <c r="L200" s="174" t="str">
        <f t="shared" si="35"/>
        <v/>
      </c>
      <c r="M200" s="174">
        <f t="shared" si="35"/>
        <v>866078013.00999999</v>
      </c>
      <c r="N200" s="174">
        <f t="shared" si="35"/>
        <v>1544179758.1560001</v>
      </c>
      <c r="O200" s="174">
        <f t="shared" si="35"/>
        <v>686238966.0877521</v>
      </c>
      <c r="P200" s="174" t="str">
        <f t="shared" si="35"/>
        <v/>
      </c>
      <c r="Q200" s="174" t="str">
        <f t="shared" si="35"/>
        <v/>
      </c>
      <c r="R200" s="161"/>
      <c r="S200" s="174" t="str">
        <f t="shared" si="22"/>
        <v/>
      </c>
      <c r="T200" s="174" t="str">
        <f t="shared" ref="T200" si="36">IFERROR(T150*T175,"")</f>
        <v/>
      </c>
      <c r="U200" s="174" t="str">
        <f t="shared" si="24"/>
        <v/>
      </c>
      <c r="V200" s="174" t="str">
        <f t="shared" ref="V200:W200" si="37">IFERROR(V150*V175,"")</f>
        <v/>
      </c>
      <c r="W200" s="174" t="str">
        <f t="shared" si="37"/>
        <v/>
      </c>
      <c r="X200" s="174" t="str">
        <f t="shared" ref="X200:AY200" si="38">IFERROR(X150*X175,"")</f>
        <v/>
      </c>
      <c r="Y200" s="174" t="str">
        <f t="shared" si="38"/>
        <v/>
      </c>
      <c r="Z200" s="174" t="str">
        <f t="shared" si="38"/>
        <v/>
      </c>
      <c r="AA200" s="174" t="str">
        <f t="shared" si="38"/>
        <v/>
      </c>
      <c r="AB200" s="174" t="str">
        <f t="shared" si="38"/>
        <v/>
      </c>
      <c r="AC200" s="174" t="str">
        <f t="shared" si="38"/>
        <v/>
      </c>
      <c r="AD200" s="174" t="str">
        <f t="shared" si="38"/>
        <v/>
      </c>
      <c r="AE200" s="174" t="str">
        <f t="shared" si="38"/>
        <v/>
      </c>
      <c r="AF200" s="174" t="str">
        <f t="shared" si="38"/>
        <v/>
      </c>
      <c r="AG200" s="174" t="str">
        <f t="shared" si="38"/>
        <v/>
      </c>
      <c r="AH200" s="174" t="str">
        <f t="shared" si="38"/>
        <v/>
      </c>
      <c r="AI200" s="174" t="str">
        <f t="shared" si="38"/>
        <v/>
      </c>
      <c r="AJ200" s="174" t="str">
        <f t="shared" si="38"/>
        <v/>
      </c>
      <c r="AK200" s="174" t="str">
        <f t="shared" si="38"/>
        <v/>
      </c>
      <c r="AL200" s="174" t="str">
        <f t="shared" si="38"/>
        <v/>
      </c>
      <c r="AM200" s="174" t="str">
        <f t="shared" si="38"/>
        <v/>
      </c>
      <c r="AN200" s="174" t="str">
        <f t="shared" si="38"/>
        <v/>
      </c>
      <c r="AO200" s="174" t="str">
        <f t="shared" si="38"/>
        <v/>
      </c>
      <c r="AP200" s="174" t="str">
        <f t="shared" si="38"/>
        <v/>
      </c>
      <c r="AQ200" s="174" t="str">
        <f t="shared" si="38"/>
        <v/>
      </c>
      <c r="AR200" s="174" t="str">
        <f t="shared" si="38"/>
        <v/>
      </c>
      <c r="AS200" s="174" t="str">
        <f t="shared" si="38"/>
        <v/>
      </c>
      <c r="AT200" s="174" t="str">
        <f t="shared" si="38"/>
        <v/>
      </c>
      <c r="AU200" s="174" t="str">
        <f t="shared" si="38"/>
        <v/>
      </c>
      <c r="AV200" s="174" t="str">
        <f t="shared" si="38"/>
        <v/>
      </c>
      <c r="AW200" s="174" t="str">
        <f t="shared" si="38"/>
        <v/>
      </c>
      <c r="AX200" s="174" t="str">
        <f t="shared" si="38"/>
        <v/>
      </c>
      <c r="AY200" s="174" t="str">
        <f t="shared" si="38"/>
        <v/>
      </c>
    </row>
    <row r="201" spans="2:51">
      <c r="B201" s="153">
        <v>11</v>
      </c>
      <c r="C201" s="153"/>
      <c r="D201" s="174" t="str">
        <f t="shared" si="20"/>
        <v/>
      </c>
      <c r="E201" s="174" t="str">
        <f t="shared" si="20"/>
        <v/>
      </c>
      <c r="F201" s="174" t="str">
        <f t="shared" si="20"/>
        <v/>
      </c>
      <c r="G201" s="174" t="str">
        <f t="shared" si="20"/>
        <v/>
      </c>
      <c r="H201" s="174" t="str">
        <f t="shared" si="20"/>
        <v/>
      </c>
      <c r="I201" s="161"/>
      <c r="J201" s="174" t="str">
        <f t="shared" ref="J201:Q201" si="39">IFERROR(J151*J176,"")</f>
        <v/>
      </c>
      <c r="K201" s="174" t="str">
        <f t="shared" si="39"/>
        <v/>
      </c>
      <c r="L201" s="174" t="str">
        <f t="shared" si="39"/>
        <v/>
      </c>
      <c r="M201" s="174" t="str">
        <f t="shared" si="39"/>
        <v/>
      </c>
      <c r="N201" s="174" t="str">
        <f t="shared" si="39"/>
        <v/>
      </c>
      <c r="O201" s="174">
        <f t="shared" si="39"/>
        <v>971628124.10399997</v>
      </c>
      <c r="P201" s="174">
        <f t="shared" si="39"/>
        <v>1621438955.4488399</v>
      </c>
      <c r="Q201" s="174">
        <f t="shared" si="39"/>
        <v>698546643.69570279</v>
      </c>
      <c r="R201" s="161"/>
      <c r="S201" s="174" t="str">
        <f t="shared" si="22"/>
        <v/>
      </c>
      <c r="T201" s="174" t="str">
        <f t="shared" ref="T201" si="40">IFERROR(T151*T176,"")</f>
        <v/>
      </c>
      <c r="U201" s="174" t="str">
        <f t="shared" si="24"/>
        <v/>
      </c>
      <c r="V201" s="174" t="str">
        <f t="shared" ref="V201:W201" si="41">IFERROR(V151*V176,"")</f>
        <v/>
      </c>
      <c r="W201" s="174" t="str">
        <f t="shared" si="41"/>
        <v/>
      </c>
      <c r="X201" s="174" t="str">
        <f t="shared" ref="X201:AY201" si="42">IFERROR(X151*X176,"")</f>
        <v/>
      </c>
      <c r="Y201" s="174" t="str">
        <f t="shared" si="42"/>
        <v/>
      </c>
      <c r="Z201" s="174" t="str">
        <f t="shared" si="42"/>
        <v/>
      </c>
      <c r="AA201" s="174" t="str">
        <f t="shared" si="42"/>
        <v/>
      </c>
      <c r="AB201" s="174" t="str">
        <f t="shared" si="42"/>
        <v/>
      </c>
      <c r="AC201" s="174" t="str">
        <f t="shared" si="42"/>
        <v/>
      </c>
      <c r="AD201" s="174" t="str">
        <f t="shared" si="42"/>
        <v/>
      </c>
      <c r="AE201" s="174" t="str">
        <f t="shared" si="42"/>
        <v/>
      </c>
      <c r="AF201" s="174" t="str">
        <f t="shared" si="42"/>
        <v/>
      </c>
      <c r="AG201" s="174" t="str">
        <f t="shared" si="42"/>
        <v/>
      </c>
      <c r="AH201" s="174" t="str">
        <f t="shared" si="42"/>
        <v/>
      </c>
      <c r="AI201" s="174" t="str">
        <f t="shared" si="42"/>
        <v/>
      </c>
      <c r="AJ201" s="174" t="str">
        <f t="shared" si="42"/>
        <v/>
      </c>
      <c r="AK201" s="174" t="str">
        <f t="shared" si="42"/>
        <v/>
      </c>
      <c r="AL201" s="174" t="str">
        <f t="shared" si="42"/>
        <v/>
      </c>
      <c r="AM201" s="174" t="str">
        <f t="shared" si="42"/>
        <v/>
      </c>
      <c r="AN201" s="174" t="str">
        <f t="shared" si="42"/>
        <v/>
      </c>
      <c r="AO201" s="174" t="str">
        <f t="shared" si="42"/>
        <v/>
      </c>
      <c r="AP201" s="174" t="str">
        <f t="shared" si="42"/>
        <v/>
      </c>
      <c r="AQ201" s="174" t="str">
        <f t="shared" si="42"/>
        <v/>
      </c>
      <c r="AR201" s="174" t="str">
        <f t="shared" si="42"/>
        <v/>
      </c>
      <c r="AS201" s="174" t="str">
        <f t="shared" si="42"/>
        <v/>
      </c>
      <c r="AT201" s="174" t="str">
        <f t="shared" si="42"/>
        <v/>
      </c>
      <c r="AU201" s="174" t="str">
        <f t="shared" si="42"/>
        <v/>
      </c>
      <c r="AV201" s="174" t="str">
        <f t="shared" si="42"/>
        <v/>
      </c>
      <c r="AW201" s="174" t="str">
        <f t="shared" si="42"/>
        <v/>
      </c>
      <c r="AX201" s="174" t="str">
        <f t="shared" si="42"/>
        <v/>
      </c>
      <c r="AY201" s="174" t="str">
        <f t="shared" si="42"/>
        <v/>
      </c>
    </row>
    <row r="202" spans="2:51">
      <c r="B202" s="153">
        <v>12</v>
      </c>
      <c r="C202" s="153"/>
      <c r="D202" s="174" t="str">
        <f t="shared" si="20"/>
        <v/>
      </c>
      <c r="E202" s="174" t="str">
        <f t="shared" si="20"/>
        <v/>
      </c>
      <c r="F202" s="174" t="str">
        <f t="shared" si="20"/>
        <v/>
      </c>
      <c r="G202" s="174" t="str">
        <f t="shared" si="20"/>
        <v/>
      </c>
      <c r="H202" s="174" t="str">
        <f t="shared" si="20"/>
        <v/>
      </c>
      <c r="I202" s="161"/>
      <c r="J202" s="174" t="str">
        <f t="shared" ref="J202:Q202" si="43">IFERROR(J152*J177,"")</f>
        <v/>
      </c>
      <c r="K202" s="174" t="str">
        <f t="shared" si="43"/>
        <v/>
      </c>
      <c r="L202" s="174" t="str">
        <f t="shared" si="43"/>
        <v/>
      </c>
      <c r="M202" s="174" t="str">
        <f t="shared" si="43"/>
        <v/>
      </c>
      <c r="N202" s="174" t="str">
        <f t="shared" si="43"/>
        <v/>
      </c>
      <c r="O202" s="174" t="str">
        <f t="shared" si="43"/>
        <v/>
      </c>
      <c r="P202" s="174" t="str">
        <f t="shared" si="43"/>
        <v/>
      </c>
      <c r="Q202" s="174">
        <f t="shared" si="43"/>
        <v>768260883.37450004</v>
      </c>
      <c r="R202" s="161"/>
      <c r="S202" s="174">
        <f t="shared" si="22"/>
        <v>1366510858.7495</v>
      </c>
      <c r="T202" s="174">
        <f t="shared" ref="T202" si="44">IFERROR(T152*T177,"")</f>
        <v>1366510858.7495</v>
      </c>
      <c r="U202" s="174">
        <f t="shared" si="24"/>
        <v>678415472.07524991</v>
      </c>
      <c r="V202" s="174">
        <f>IFERROR(V152*V177,"")</f>
        <v>678415472.07524991</v>
      </c>
      <c r="W202" s="174" t="str">
        <f>IFERROR(W152*W177,"")</f>
        <v/>
      </c>
      <c r="X202" s="174" t="str">
        <f t="shared" ref="X202:AY202" si="45">IFERROR(X152*X177,"")</f>
        <v/>
      </c>
      <c r="Y202" s="174" t="str">
        <f t="shared" si="45"/>
        <v/>
      </c>
      <c r="Z202" s="174" t="str">
        <f t="shared" si="45"/>
        <v/>
      </c>
      <c r="AA202" s="174" t="str">
        <f t="shared" si="45"/>
        <v/>
      </c>
      <c r="AB202" s="174" t="str">
        <f t="shared" si="45"/>
        <v/>
      </c>
      <c r="AC202" s="174" t="str">
        <f t="shared" si="45"/>
        <v/>
      </c>
      <c r="AD202" s="174" t="str">
        <f t="shared" si="45"/>
        <v/>
      </c>
      <c r="AE202" s="174" t="str">
        <f t="shared" si="45"/>
        <v/>
      </c>
      <c r="AF202" s="174" t="str">
        <f t="shared" si="45"/>
        <v/>
      </c>
      <c r="AG202" s="174" t="str">
        <f t="shared" si="45"/>
        <v/>
      </c>
      <c r="AH202" s="174" t="str">
        <f t="shared" si="45"/>
        <v/>
      </c>
      <c r="AI202" s="174" t="str">
        <f t="shared" si="45"/>
        <v/>
      </c>
      <c r="AJ202" s="174" t="str">
        <f t="shared" si="45"/>
        <v/>
      </c>
      <c r="AK202" s="174" t="str">
        <f t="shared" si="45"/>
        <v/>
      </c>
      <c r="AL202" s="174" t="str">
        <f t="shared" si="45"/>
        <v/>
      </c>
      <c r="AM202" s="174" t="str">
        <f t="shared" si="45"/>
        <v/>
      </c>
      <c r="AN202" s="174" t="str">
        <f t="shared" si="45"/>
        <v/>
      </c>
      <c r="AO202" s="174" t="str">
        <f t="shared" si="45"/>
        <v/>
      </c>
      <c r="AP202" s="174" t="str">
        <f t="shared" si="45"/>
        <v/>
      </c>
      <c r="AQ202" s="174" t="str">
        <f t="shared" si="45"/>
        <v/>
      </c>
      <c r="AR202" s="174" t="str">
        <f t="shared" si="45"/>
        <v/>
      </c>
      <c r="AS202" s="174" t="str">
        <f t="shared" si="45"/>
        <v/>
      </c>
      <c r="AT202" s="174" t="str">
        <f t="shared" si="45"/>
        <v/>
      </c>
      <c r="AU202" s="174" t="str">
        <f t="shared" si="45"/>
        <v/>
      </c>
      <c r="AV202" s="174" t="str">
        <f t="shared" si="45"/>
        <v/>
      </c>
      <c r="AW202" s="174" t="str">
        <f t="shared" si="45"/>
        <v/>
      </c>
      <c r="AX202" s="174" t="str">
        <f t="shared" si="45"/>
        <v/>
      </c>
      <c r="AY202" s="174" t="str">
        <f t="shared" si="45"/>
        <v/>
      </c>
    </row>
    <row r="203" spans="2:51">
      <c r="B203" s="153">
        <v>13</v>
      </c>
      <c r="C203" s="153"/>
      <c r="D203" s="174" t="str">
        <f t="shared" si="20"/>
        <v/>
      </c>
      <c r="E203" s="174" t="str">
        <f t="shared" si="20"/>
        <v/>
      </c>
      <c r="F203" s="174" t="str">
        <f t="shared" si="20"/>
        <v/>
      </c>
      <c r="G203" s="174" t="str">
        <f t="shared" si="20"/>
        <v/>
      </c>
      <c r="H203" s="174" t="str">
        <f t="shared" si="20"/>
        <v/>
      </c>
      <c r="I203" s="161"/>
      <c r="J203" s="174" t="str">
        <f t="shared" ref="J203:Q203" si="46">IFERROR(J153*J178,"")</f>
        <v/>
      </c>
      <c r="K203" s="174" t="str">
        <f t="shared" si="46"/>
        <v/>
      </c>
      <c r="L203" s="174" t="str">
        <f t="shared" si="46"/>
        <v/>
      </c>
      <c r="M203" s="174" t="str">
        <f t="shared" si="46"/>
        <v/>
      </c>
      <c r="N203" s="174" t="str">
        <f t="shared" si="46"/>
        <v/>
      </c>
      <c r="O203" s="174" t="str">
        <f t="shared" si="46"/>
        <v/>
      </c>
      <c r="P203" s="174" t="str">
        <f t="shared" si="46"/>
        <v/>
      </c>
      <c r="Q203" s="174" t="str">
        <f t="shared" si="46"/>
        <v/>
      </c>
      <c r="R203" s="161"/>
      <c r="S203" s="174" t="str">
        <f t="shared" si="22"/>
        <v/>
      </c>
      <c r="T203" s="174" t="str">
        <f t="shared" ref="T203" si="47">IFERROR(T153*T178,"")</f>
        <v/>
      </c>
      <c r="U203" s="174">
        <f t="shared" si="24"/>
        <v>868937266.77911997</v>
      </c>
      <c r="V203" s="174">
        <f t="shared" ref="V203:W203" si="48">IFERROR(V153*V178,"")</f>
        <v>868937266.77911997</v>
      </c>
      <c r="W203" s="174">
        <f t="shared" si="48"/>
        <v>1641864053.1031199</v>
      </c>
      <c r="X203" s="174">
        <f t="shared" ref="X203:AY203" si="49">IFERROR(X153*X178,"")</f>
        <v>1641864053.1031199</v>
      </c>
      <c r="Y203" s="174">
        <f t="shared" si="49"/>
        <v>813118979.21284783</v>
      </c>
      <c r="Z203" s="174">
        <f t="shared" si="49"/>
        <v>813118979.21284783</v>
      </c>
      <c r="AA203" s="174" t="str">
        <f t="shared" si="49"/>
        <v/>
      </c>
      <c r="AB203" s="174" t="str">
        <f t="shared" si="49"/>
        <v/>
      </c>
      <c r="AC203" s="174" t="str">
        <f t="shared" si="49"/>
        <v/>
      </c>
      <c r="AD203" s="174" t="str">
        <f t="shared" si="49"/>
        <v/>
      </c>
      <c r="AE203" s="174" t="str">
        <f t="shared" si="49"/>
        <v/>
      </c>
      <c r="AF203" s="174" t="str">
        <f t="shared" si="49"/>
        <v/>
      </c>
      <c r="AG203" s="174" t="str">
        <f t="shared" si="49"/>
        <v/>
      </c>
      <c r="AH203" s="174" t="str">
        <f t="shared" si="49"/>
        <v/>
      </c>
      <c r="AI203" s="174" t="str">
        <f t="shared" si="49"/>
        <v/>
      </c>
      <c r="AJ203" s="174" t="str">
        <f t="shared" si="49"/>
        <v/>
      </c>
      <c r="AK203" s="174" t="str">
        <f t="shared" si="49"/>
        <v/>
      </c>
      <c r="AL203" s="174" t="str">
        <f t="shared" si="49"/>
        <v/>
      </c>
      <c r="AM203" s="174" t="str">
        <f t="shared" si="49"/>
        <v/>
      </c>
      <c r="AN203" s="174" t="str">
        <f t="shared" si="49"/>
        <v/>
      </c>
      <c r="AO203" s="174" t="str">
        <f t="shared" si="49"/>
        <v/>
      </c>
      <c r="AP203" s="174" t="str">
        <f t="shared" si="49"/>
        <v/>
      </c>
      <c r="AQ203" s="174" t="str">
        <f t="shared" si="49"/>
        <v/>
      </c>
      <c r="AR203" s="174" t="str">
        <f t="shared" si="49"/>
        <v/>
      </c>
      <c r="AS203" s="174" t="str">
        <f t="shared" si="49"/>
        <v/>
      </c>
      <c r="AT203" s="174" t="str">
        <f t="shared" si="49"/>
        <v/>
      </c>
      <c r="AU203" s="174" t="str">
        <f t="shared" si="49"/>
        <v/>
      </c>
      <c r="AV203" s="174" t="str">
        <f t="shared" si="49"/>
        <v/>
      </c>
      <c r="AW203" s="174" t="str">
        <f t="shared" si="49"/>
        <v/>
      </c>
      <c r="AX203" s="174" t="str">
        <f t="shared" si="49"/>
        <v/>
      </c>
      <c r="AY203" s="174" t="str">
        <f t="shared" si="49"/>
        <v/>
      </c>
    </row>
    <row r="204" spans="2:51">
      <c r="B204" s="153">
        <v>14</v>
      </c>
      <c r="C204" s="153"/>
      <c r="D204" s="174" t="str">
        <f t="shared" si="20"/>
        <v/>
      </c>
      <c r="E204" s="174" t="str">
        <f t="shared" si="20"/>
        <v/>
      </c>
      <c r="F204" s="174" t="str">
        <f t="shared" si="20"/>
        <v/>
      </c>
      <c r="G204" s="174" t="str">
        <f t="shared" si="20"/>
        <v/>
      </c>
      <c r="H204" s="174" t="str">
        <f t="shared" si="20"/>
        <v/>
      </c>
      <c r="I204" s="161"/>
      <c r="J204" s="174" t="str">
        <f t="shared" ref="J204:Q204" si="50">IFERROR(J154*J179,"")</f>
        <v/>
      </c>
      <c r="K204" s="174" t="str">
        <f t="shared" si="50"/>
        <v/>
      </c>
      <c r="L204" s="174" t="str">
        <f t="shared" si="50"/>
        <v/>
      </c>
      <c r="M204" s="174" t="str">
        <f t="shared" si="50"/>
        <v/>
      </c>
      <c r="N204" s="174" t="str">
        <f t="shared" si="50"/>
        <v/>
      </c>
      <c r="O204" s="174" t="str">
        <f t="shared" si="50"/>
        <v/>
      </c>
      <c r="P204" s="174" t="str">
        <f t="shared" si="50"/>
        <v/>
      </c>
      <c r="Q204" s="174" t="str">
        <f t="shared" si="50"/>
        <v/>
      </c>
      <c r="R204" s="161"/>
      <c r="S204" s="174" t="str">
        <f t="shared" si="22"/>
        <v/>
      </c>
      <c r="T204" s="174" t="str">
        <f t="shared" ref="T204:AY204" si="51">IFERROR(T154*T179,"")</f>
        <v/>
      </c>
      <c r="U204" s="174" t="str">
        <f t="shared" si="24"/>
        <v/>
      </c>
      <c r="V204" s="174" t="str">
        <f t="shared" si="51"/>
        <v/>
      </c>
      <c r="W204" s="174" t="str">
        <f t="shared" si="51"/>
        <v/>
      </c>
      <c r="X204" s="174" t="str">
        <f t="shared" si="51"/>
        <v/>
      </c>
      <c r="Y204" s="174">
        <f t="shared" si="51"/>
        <v>1005678687.8098401</v>
      </c>
      <c r="Z204" s="174">
        <f t="shared" si="51"/>
        <v>1005678687.8098401</v>
      </c>
      <c r="AA204" s="174">
        <f t="shared" si="51"/>
        <v>1783425121.4244404</v>
      </c>
      <c r="AB204" s="174">
        <f t="shared" si="51"/>
        <v>1783425121.4244404</v>
      </c>
      <c r="AC204" s="174">
        <f t="shared" si="51"/>
        <v>804967558.79111099</v>
      </c>
      <c r="AD204" s="174">
        <f t="shared" si="51"/>
        <v>804967558.79111099</v>
      </c>
      <c r="AE204" s="174" t="str">
        <f t="shared" si="51"/>
        <v/>
      </c>
      <c r="AF204" s="174" t="str">
        <f t="shared" si="51"/>
        <v/>
      </c>
      <c r="AG204" s="174" t="str">
        <f t="shared" si="51"/>
        <v/>
      </c>
      <c r="AH204" s="174" t="str">
        <f t="shared" si="51"/>
        <v/>
      </c>
      <c r="AI204" s="174" t="str">
        <f t="shared" si="51"/>
        <v/>
      </c>
      <c r="AJ204" s="174" t="str">
        <f t="shared" si="51"/>
        <v/>
      </c>
      <c r="AK204" s="174" t="str">
        <f t="shared" si="51"/>
        <v/>
      </c>
      <c r="AL204" s="174" t="str">
        <f t="shared" si="51"/>
        <v/>
      </c>
      <c r="AM204" s="174" t="str">
        <f t="shared" si="51"/>
        <v/>
      </c>
      <c r="AN204" s="174" t="str">
        <f t="shared" si="51"/>
        <v/>
      </c>
      <c r="AO204" s="174" t="str">
        <f t="shared" si="51"/>
        <v/>
      </c>
      <c r="AP204" s="174" t="str">
        <f t="shared" si="51"/>
        <v/>
      </c>
      <c r="AQ204" s="174" t="str">
        <f t="shared" si="51"/>
        <v/>
      </c>
      <c r="AR204" s="174" t="str">
        <f t="shared" si="51"/>
        <v/>
      </c>
      <c r="AS204" s="174" t="str">
        <f t="shared" si="51"/>
        <v/>
      </c>
      <c r="AT204" s="174" t="str">
        <f t="shared" si="51"/>
        <v/>
      </c>
      <c r="AU204" s="174" t="str">
        <f t="shared" si="51"/>
        <v/>
      </c>
      <c r="AV204" s="174" t="str">
        <f t="shared" si="51"/>
        <v/>
      </c>
      <c r="AW204" s="174" t="str">
        <f t="shared" si="51"/>
        <v/>
      </c>
      <c r="AX204" s="174" t="str">
        <f t="shared" si="51"/>
        <v/>
      </c>
      <c r="AY204" s="174" t="str">
        <f t="shared" si="51"/>
        <v/>
      </c>
    </row>
    <row r="205" spans="2:51">
      <c r="B205" s="153">
        <v>15</v>
      </c>
      <c r="C205" s="153"/>
      <c r="D205" s="174" t="str">
        <f t="shared" si="20"/>
        <v/>
      </c>
      <c r="E205" s="174" t="str">
        <f t="shared" si="20"/>
        <v/>
      </c>
      <c r="F205" s="174" t="str">
        <f t="shared" si="20"/>
        <v/>
      </c>
      <c r="G205" s="174" t="str">
        <f t="shared" si="20"/>
        <v/>
      </c>
      <c r="H205" s="174" t="str">
        <f t="shared" si="20"/>
        <v/>
      </c>
      <c r="I205" s="161"/>
      <c r="J205" s="174" t="str">
        <f t="shared" ref="J205:Q205" si="52">IFERROR(J155*J180,"")</f>
        <v/>
      </c>
      <c r="K205" s="174" t="str">
        <f t="shared" si="52"/>
        <v/>
      </c>
      <c r="L205" s="174" t="str">
        <f t="shared" si="52"/>
        <v/>
      </c>
      <c r="M205" s="174" t="str">
        <f t="shared" si="52"/>
        <v/>
      </c>
      <c r="N205" s="174" t="str">
        <f t="shared" si="52"/>
        <v/>
      </c>
      <c r="O205" s="174" t="str">
        <f t="shared" si="52"/>
        <v/>
      </c>
      <c r="P205" s="174" t="str">
        <f t="shared" si="52"/>
        <v/>
      </c>
      <c r="Q205" s="174" t="str">
        <f t="shared" si="52"/>
        <v/>
      </c>
      <c r="R205" s="161"/>
      <c r="S205" s="174" t="str">
        <f t="shared" si="22"/>
        <v/>
      </c>
      <c r="T205" s="174" t="str">
        <f t="shared" ref="T205:AY205" si="53">IFERROR(T155*T180,"")</f>
        <v/>
      </c>
      <c r="U205" s="174" t="str">
        <f t="shared" si="24"/>
        <v/>
      </c>
      <c r="V205" s="174" t="str">
        <f t="shared" si="53"/>
        <v/>
      </c>
      <c r="W205" s="174" t="str">
        <f t="shared" si="53"/>
        <v/>
      </c>
      <c r="X205" s="174" t="str">
        <f t="shared" si="53"/>
        <v/>
      </c>
      <c r="Y205" s="174" t="str">
        <f t="shared" si="53"/>
        <v/>
      </c>
      <c r="Z205" s="174" t="str">
        <f t="shared" si="53"/>
        <v/>
      </c>
      <c r="AA205" s="174" t="str">
        <f t="shared" si="53"/>
        <v/>
      </c>
      <c r="AB205" s="174" t="str">
        <f t="shared" si="53"/>
        <v/>
      </c>
      <c r="AC205" s="174">
        <f t="shared" si="53"/>
        <v>1017060593.5242</v>
      </c>
      <c r="AD205" s="174">
        <f t="shared" si="53"/>
        <v>1017060593.5242</v>
      </c>
      <c r="AE205" s="174">
        <f t="shared" si="53"/>
        <v>1728607625.4595497</v>
      </c>
      <c r="AF205" s="174">
        <f t="shared" si="53"/>
        <v>1728607625.4595497</v>
      </c>
      <c r="AG205" s="174">
        <f t="shared" si="53"/>
        <v>735739631.0211519</v>
      </c>
      <c r="AH205" s="174">
        <f t="shared" si="53"/>
        <v>735739631.0211519</v>
      </c>
      <c r="AI205" s="174" t="str">
        <f t="shared" si="53"/>
        <v/>
      </c>
      <c r="AJ205" s="174" t="str">
        <f t="shared" si="53"/>
        <v/>
      </c>
      <c r="AK205" s="174" t="str">
        <f t="shared" si="53"/>
        <v/>
      </c>
      <c r="AL205" s="174" t="str">
        <f t="shared" si="53"/>
        <v/>
      </c>
      <c r="AM205" s="174" t="str">
        <f t="shared" si="53"/>
        <v/>
      </c>
      <c r="AN205" s="174" t="str">
        <f t="shared" si="53"/>
        <v/>
      </c>
      <c r="AO205" s="174" t="str">
        <f t="shared" si="53"/>
        <v/>
      </c>
      <c r="AP205" s="174" t="str">
        <f t="shared" si="53"/>
        <v/>
      </c>
      <c r="AQ205" s="174" t="str">
        <f t="shared" si="53"/>
        <v/>
      </c>
      <c r="AR205" s="174" t="str">
        <f t="shared" si="53"/>
        <v/>
      </c>
      <c r="AS205" s="174" t="str">
        <f t="shared" si="53"/>
        <v/>
      </c>
      <c r="AT205" s="174" t="str">
        <f t="shared" si="53"/>
        <v/>
      </c>
      <c r="AU205" s="174" t="str">
        <f t="shared" si="53"/>
        <v/>
      </c>
      <c r="AV205" s="174" t="str">
        <f t="shared" si="53"/>
        <v/>
      </c>
      <c r="AW205" s="174" t="str">
        <f t="shared" si="53"/>
        <v/>
      </c>
      <c r="AX205" s="174" t="str">
        <f t="shared" si="53"/>
        <v/>
      </c>
      <c r="AY205" s="174" t="str">
        <f t="shared" si="53"/>
        <v/>
      </c>
    </row>
    <row r="206" spans="2:51">
      <c r="B206" s="153">
        <v>16</v>
      </c>
      <c r="C206" s="153"/>
      <c r="D206" s="174" t="str">
        <f t="shared" si="20"/>
        <v/>
      </c>
      <c r="E206" s="174" t="str">
        <f t="shared" si="20"/>
        <v/>
      </c>
      <c r="F206" s="174" t="str">
        <f t="shared" si="20"/>
        <v/>
      </c>
      <c r="G206" s="174" t="str">
        <f t="shared" si="20"/>
        <v/>
      </c>
      <c r="H206" s="174" t="str">
        <f t="shared" si="20"/>
        <v/>
      </c>
      <c r="I206" s="161"/>
      <c r="J206" s="174" t="str">
        <f t="shared" ref="J206:Q206" si="54">IFERROR(J156*J181,"")</f>
        <v/>
      </c>
      <c r="K206" s="174" t="str">
        <f t="shared" si="54"/>
        <v/>
      </c>
      <c r="L206" s="174" t="str">
        <f t="shared" si="54"/>
        <v/>
      </c>
      <c r="M206" s="174" t="str">
        <f t="shared" si="54"/>
        <v/>
      </c>
      <c r="N206" s="174" t="str">
        <f t="shared" si="54"/>
        <v/>
      </c>
      <c r="O206" s="174" t="str">
        <f t="shared" si="54"/>
        <v/>
      </c>
      <c r="P206" s="174" t="str">
        <f t="shared" si="54"/>
        <v/>
      </c>
      <c r="Q206" s="174" t="str">
        <f t="shared" si="54"/>
        <v/>
      </c>
      <c r="R206" s="161"/>
      <c r="S206" s="174" t="str">
        <f t="shared" si="22"/>
        <v/>
      </c>
      <c r="T206" s="174" t="str">
        <f t="shared" ref="T206:AY206" si="55">IFERROR(T156*T181,"")</f>
        <v/>
      </c>
      <c r="U206" s="174" t="str">
        <f t="shared" si="24"/>
        <v/>
      </c>
      <c r="V206" s="174" t="str">
        <f t="shared" si="55"/>
        <v/>
      </c>
      <c r="W206" s="174" t="str">
        <f t="shared" si="55"/>
        <v/>
      </c>
      <c r="X206" s="174" t="str">
        <f t="shared" si="55"/>
        <v/>
      </c>
      <c r="Y206" s="174" t="str">
        <f t="shared" si="55"/>
        <v/>
      </c>
      <c r="Z206" s="174" t="str">
        <f t="shared" si="55"/>
        <v/>
      </c>
      <c r="AA206" s="174" t="str">
        <f t="shared" si="55"/>
        <v/>
      </c>
      <c r="AB206" s="174" t="str">
        <f t="shared" si="55"/>
        <v/>
      </c>
      <c r="AC206" s="174" t="str">
        <f t="shared" si="55"/>
        <v/>
      </c>
      <c r="AD206" s="174" t="str">
        <f t="shared" si="55"/>
        <v/>
      </c>
      <c r="AE206" s="174" t="str">
        <f t="shared" si="55"/>
        <v/>
      </c>
      <c r="AF206" s="174" t="str">
        <f t="shared" si="55"/>
        <v/>
      </c>
      <c r="AG206" s="174">
        <f t="shared" si="55"/>
        <v>1124167682.30602</v>
      </c>
      <c r="AH206" s="174">
        <f t="shared" si="55"/>
        <v>1124167682.30602</v>
      </c>
      <c r="AI206" s="174" t="str">
        <f t="shared" si="55"/>
        <v/>
      </c>
      <c r="AJ206" s="174" t="str">
        <f t="shared" si="55"/>
        <v/>
      </c>
      <c r="AK206" s="174" t="str">
        <f t="shared" si="55"/>
        <v/>
      </c>
      <c r="AL206" s="174" t="str">
        <f t="shared" si="55"/>
        <v/>
      </c>
      <c r="AM206" s="174" t="str">
        <f t="shared" si="55"/>
        <v/>
      </c>
      <c r="AN206" s="174" t="str">
        <f t="shared" si="55"/>
        <v/>
      </c>
      <c r="AO206" s="174" t="str">
        <f t="shared" si="55"/>
        <v/>
      </c>
      <c r="AP206" s="174" t="str">
        <f t="shared" si="55"/>
        <v/>
      </c>
      <c r="AQ206" s="174" t="str">
        <f t="shared" si="55"/>
        <v/>
      </c>
      <c r="AR206" s="174" t="str">
        <f t="shared" si="55"/>
        <v/>
      </c>
      <c r="AS206" s="174" t="str">
        <f t="shared" si="55"/>
        <v/>
      </c>
      <c r="AT206" s="174" t="str">
        <f t="shared" si="55"/>
        <v/>
      </c>
      <c r="AU206" s="174" t="str">
        <f t="shared" si="55"/>
        <v/>
      </c>
      <c r="AV206" s="174" t="str">
        <f t="shared" si="55"/>
        <v/>
      </c>
      <c r="AW206" s="174" t="str">
        <f t="shared" si="55"/>
        <v/>
      </c>
      <c r="AX206" s="174" t="str">
        <f t="shared" si="55"/>
        <v/>
      </c>
      <c r="AY206" s="174" t="str">
        <f t="shared" si="55"/>
        <v/>
      </c>
    </row>
    <row r="207" spans="2:51">
      <c r="B207" s="153">
        <v>17</v>
      </c>
      <c r="C207" s="153"/>
      <c r="D207" s="174" t="str">
        <f t="shared" si="20"/>
        <v/>
      </c>
      <c r="E207" s="174" t="str">
        <f t="shared" si="20"/>
        <v/>
      </c>
      <c r="F207" s="174" t="str">
        <f t="shared" si="20"/>
        <v/>
      </c>
      <c r="G207" s="174" t="str">
        <f t="shared" si="20"/>
        <v/>
      </c>
      <c r="H207" s="174" t="str">
        <f t="shared" si="20"/>
        <v/>
      </c>
      <c r="I207" s="161"/>
      <c r="J207" s="174" t="str">
        <f t="shared" ref="J207:Q207" si="56">IFERROR(J157*J182,"")</f>
        <v/>
      </c>
      <c r="K207" s="174" t="str">
        <f t="shared" si="56"/>
        <v/>
      </c>
      <c r="L207" s="174" t="str">
        <f t="shared" si="56"/>
        <v/>
      </c>
      <c r="M207" s="174" t="str">
        <f t="shared" si="56"/>
        <v/>
      </c>
      <c r="N207" s="174" t="str">
        <f t="shared" si="56"/>
        <v/>
      </c>
      <c r="O207" s="174" t="str">
        <f t="shared" si="56"/>
        <v/>
      </c>
      <c r="P207" s="174" t="str">
        <f t="shared" si="56"/>
        <v/>
      </c>
      <c r="Q207" s="174" t="str">
        <f t="shared" si="56"/>
        <v/>
      </c>
      <c r="R207" s="161"/>
      <c r="S207" s="174" t="str">
        <f t="shared" si="22"/>
        <v/>
      </c>
      <c r="T207" s="174" t="str">
        <f t="shared" ref="T207:AY207" si="57">IFERROR(T157*T182,"")</f>
        <v/>
      </c>
      <c r="U207" s="174" t="str">
        <f t="shared" si="24"/>
        <v/>
      </c>
      <c r="V207" s="174" t="str">
        <f t="shared" si="57"/>
        <v/>
      </c>
      <c r="W207" s="174" t="str">
        <f t="shared" si="57"/>
        <v/>
      </c>
      <c r="X207" s="174" t="str">
        <f t="shared" si="57"/>
        <v/>
      </c>
      <c r="Y207" s="174" t="str">
        <f t="shared" si="57"/>
        <v/>
      </c>
      <c r="Z207" s="174" t="str">
        <f t="shared" si="57"/>
        <v/>
      </c>
      <c r="AA207" s="174" t="str">
        <f t="shared" si="57"/>
        <v/>
      </c>
      <c r="AB207" s="174" t="str">
        <f t="shared" si="57"/>
        <v/>
      </c>
      <c r="AC207" s="174" t="str">
        <f t="shared" si="57"/>
        <v/>
      </c>
      <c r="AD207" s="174" t="str">
        <f t="shared" si="57"/>
        <v/>
      </c>
      <c r="AE207" s="174" t="str">
        <f t="shared" si="57"/>
        <v/>
      </c>
      <c r="AF207" s="174" t="str">
        <f t="shared" si="57"/>
        <v/>
      </c>
      <c r="AG207" s="174" t="str">
        <f t="shared" si="57"/>
        <v/>
      </c>
      <c r="AH207" s="174" t="str">
        <f t="shared" si="57"/>
        <v/>
      </c>
      <c r="AI207" s="174" t="str">
        <f t="shared" si="57"/>
        <v/>
      </c>
      <c r="AJ207" s="174" t="str">
        <f t="shared" si="57"/>
        <v/>
      </c>
      <c r="AK207" s="174" t="str">
        <f t="shared" si="57"/>
        <v/>
      </c>
      <c r="AL207" s="174" t="str">
        <f t="shared" si="57"/>
        <v/>
      </c>
      <c r="AM207" s="174" t="str">
        <f t="shared" si="57"/>
        <v/>
      </c>
      <c r="AN207" s="174" t="str">
        <f t="shared" si="57"/>
        <v/>
      </c>
      <c r="AO207" s="174" t="str">
        <f t="shared" si="57"/>
        <v/>
      </c>
      <c r="AP207" s="174" t="str">
        <f t="shared" si="57"/>
        <v/>
      </c>
      <c r="AQ207" s="174" t="str">
        <f t="shared" si="57"/>
        <v/>
      </c>
      <c r="AR207" s="174" t="str">
        <f t="shared" si="57"/>
        <v/>
      </c>
      <c r="AS207" s="174" t="str">
        <f t="shared" si="57"/>
        <v/>
      </c>
      <c r="AT207" s="174" t="str">
        <f t="shared" si="57"/>
        <v/>
      </c>
      <c r="AU207" s="174" t="str">
        <f t="shared" si="57"/>
        <v/>
      </c>
      <c r="AV207" s="174" t="str">
        <f t="shared" si="57"/>
        <v/>
      </c>
      <c r="AW207" s="174" t="str">
        <f t="shared" si="57"/>
        <v/>
      </c>
      <c r="AX207" s="174" t="str">
        <f t="shared" si="57"/>
        <v/>
      </c>
      <c r="AY207" s="174" t="str">
        <f t="shared" si="57"/>
        <v/>
      </c>
    </row>
    <row r="208" spans="2:51">
      <c r="B208" s="153">
        <v>18</v>
      </c>
      <c r="C208" s="153"/>
      <c r="D208" s="174" t="str">
        <f t="shared" si="20"/>
        <v/>
      </c>
      <c r="E208" s="174" t="str">
        <f t="shared" si="20"/>
        <v/>
      </c>
      <c r="F208" s="174" t="str">
        <f t="shared" si="20"/>
        <v/>
      </c>
      <c r="G208" s="174" t="str">
        <f t="shared" si="20"/>
        <v/>
      </c>
      <c r="H208" s="174" t="str">
        <f t="shared" si="20"/>
        <v/>
      </c>
      <c r="I208" s="161"/>
      <c r="J208" s="174" t="str">
        <f t="shared" ref="J208:Q208" si="58">IFERROR(J158*J183,"")</f>
        <v/>
      </c>
      <c r="K208" s="174" t="str">
        <f t="shared" si="58"/>
        <v/>
      </c>
      <c r="L208" s="174" t="str">
        <f t="shared" si="58"/>
        <v/>
      </c>
      <c r="M208" s="174" t="str">
        <f t="shared" si="58"/>
        <v/>
      </c>
      <c r="N208" s="174" t="str">
        <f t="shared" si="58"/>
        <v/>
      </c>
      <c r="O208" s="174" t="str">
        <f t="shared" si="58"/>
        <v/>
      </c>
      <c r="P208" s="174" t="str">
        <f t="shared" si="58"/>
        <v/>
      </c>
      <c r="Q208" s="174" t="str">
        <f t="shared" si="58"/>
        <v/>
      </c>
      <c r="R208" s="161"/>
      <c r="S208" s="174" t="str">
        <f t="shared" si="22"/>
        <v/>
      </c>
      <c r="T208" s="174" t="str">
        <f t="shared" ref="T208:AY208" si="59">IFERROR(T158*T183,"")</f>
        <v/>
      </c>
      <c r="U208" s="174" t="str">
        <f t="shared" si="24"/>
        <v/>
      </c>
      <c r="V208" s="174" t="str">
        <f t="shared" si="59"/>
        <v/>
      </c>
      <c r="W208" s="174" t="str">
        <f t="shared" si="59"/>
        <v/>
      </c>
      <c r="X208" s="174" t="str">
        <f t="shared" si="59"/>
        <v/>
      </c>
      <c r="Y208" s="174" t="str">
        <f t="shared" si="59"/>
        <v/>
      </c>
      <c r="Z208" s="174" t="str">
        <f t="shared" si="59"/>
        <v/>
      </c>
      <c r="AA208" s="174" t="str">
        <f t="shared" si="59"/>
        <v/>
      </c>
      <c r="AB208" s="174" t="str">
        <f t="shared" si="59"/>
        <v/>
      </c>
      <c r="AC208" s="174" t="str">
        <f t="shared" si="59"/>
        <v/>
      </c>
      <c r="AD208" s="174" t="str">
        <f t="shared" si="59"/>
        <v/>
      </c>
      <c r="AE208" s="174" t="str">
        <f t="shared" si="59"/>
        <v/>
      </c>
      <c r="AF208" s="174" t="str">
        <f t="shared" si="59"/>
        <v/>
      </c>
      <c r="AG208" s="174" t="str">
        <f t="shared" si="59"/>
        <v/>
      </c>
      <c r="AH208" s="174" t="str">
        <f t="shared" si="59"/>
        <v/>
      </c>
      <c r="AI208" s="174" t="str">
        <f t="shared" si="59"/>
        <v/>
      </c>
      <c r="AJ208" s="174" t="str">
        <f t="shared" si="59"/>
        <v/>
      </c>
      <c r="AK208" s="174" t="str">
        <f t="shared" si="59"/>
        <v/>
      </c>
      <c r="AL208" s="174" t="str">
        <f t="shared" si="59"/>
        <v/>
      </c>
      <c r="AM208" s="174" t="str">
        <f t="shared" si="59"/>
        <v/>
      </c>
      <c r="AN208" s="174" t="str">
        <f t="shared" si="59"/>
        <v/>
      </c>
      <c r="AO208" s="174" t="str">
        <f t="shared" si="59"/>
        <v/>
      </c>
      <c r="AP208" s="174" t="str">
        <f t="shared" si="59"/>
        <v/>
      </c>
      <c r="AQ208" s="174" t="str">
        <f t="shared" si="59"/>
        <v/>
      </c>
      <c r="AR208" s="174" t="str">
        <f t="shared" si="59"/>
        <v/>
      </c>
      <c r="AS208" s="174" t="str">
        <f t="shared" si="59"/>
        <v/>
      </c>
      <c r="AT208" s="174" t="str">
        <f t="shared" si="59"/>
        <v/>
      </c>
      <c r="AU208" s="174" t="str">
        <f t="shared" si="59"/>
        <v/>
      </c>
      <c r="AV208" s="174" t="str">
        <f t="shared" si="59"/>
        <v/>
      </c>
      <c r="AW208" s="174" t="str">
        <f t="shared" si="59"/>
        <v/>
      </c>
      <c r="AX208" s="174" t="str">
        <f t="shared" si="59"/>
        <v/>
      </c>
      <c r="AY208" s="174" t="str">
        <f t="shared" si="59"/>
        <v/>
      </c>
    </row>
    <row r="209" spans="1:51">
      <c r="B209" s="153">
        <v>19</v>
      </c>
      <c r="C209" s="153"/>
      <c r="D209" s="174" t="str">
        <f t="shared" si="20"/>
        <v/>
      </c>
      <c r="E209" s="174" t="str">
        <f t="shared" si="20"/>
        <v/>
      </c>
      <c r="F209" s="174" t="str">
        <f t="shared" si="20"/>
        <v/>
      </c>
      <c r="G209" s="174" t="str">
        <f t="shared" si="20"/>
        <v/>
      </c>
      <c r="H209" s="174" t="str">
        <f t="shared" si="20"/>
        <v/>
      </c>
      <c r="I209" s="161"/>
      <c r="J209" s="174" t="str">
        <f t="shared" ref="J209:Q209" si="60">IFERROR(J159*J184,"")</f>
        <v/>
      </c>
      <c r="K209" s="174" t="str">
        <f t="shared" si="60"/>
        <v/>
      </c>
      <c r="L209" s="174" t="str">
        <f t="shared" si="60"/>
        <v/>
      </c>
      <c r="M209" s="174" t="str">
        <f t="shared" si="60"/>
        <v/>
      </c>
      <c r="N209" s="174" t="str">
        <f t="shared" si="60"/>
        <v/>
      </c>
      <c r="O209" s="174" t="str">
        <f t="shared" si="60"/>
        <v/>
      </c>
      <c r="P209" s="174" t="str">
        <f t="shared" si="60"/>
        <v/>
      </c>
      <c r="Q209" s="174" t="str">
        <f t="shared" si="60"/>
        <v/>
      </c>
      <c r="R209" s="161"/>
      <c r="S209" s="174" t="str">
        <f t="shared" si="22"/>
        <v/>
      </c>
      <c r="T209" s="174" t="str">
        <f t="shared" ref="T209:AY209" si="61">IFERROR(T159*T184,"")</f>
        <v/>
      </c>
      <c r="U209" s="174" t="str">
        <f t="shared" si="24"/>
        <v/>
      </c>
      <c r="V209" s="174" t="str">
        <f t="shared" si="61"/>
        <v/>
      </c>
      <c r="W209" s="174" t="str">
        <f t="shared" si="61"/>
        <v/>
      </c>
      <c r="X209" s="174" t="str">
        <f t="shared" si="61"/>
        <v/>
      </c>
      <c r="Y209" s="174" t="str">
        <f t="shared" si="61"/>
        <v/>
      </c>
      <c r="Z209" s="174" t="str">
        <f t="shared" si="61"/>
        <v/>
      </c>
      <c r="AA209" s="174" t="str">
        <f t="shared" si="61"/>
        <v/>
      </c>
      <c r="AB209" s="174" t="str">
        <f t="shared" si="61"/>
        <v/>
      </c>
      <c r="AC209" s="174" t="str">
        <f t="shared" si="61"/>
        <v/>
      </c>
      <c r="AD209" s="174" t="str">
        <f t="shared" si="61"/>
        <v/>
      </c>
      <c r="AE209" s="174" t="str">
        <f t="shared" si="61"/>
        <v/>
      </c>
      <c r="AF209" s="174" t="str">
        <f t="shared" si="61"/>
        <v/>
      </c>
      <c r="AG209" s="174" t="str">
        <f t="shared" si="61"/>
        <v/>
      </c>
      <c r="AH209" s="174" t="str">
        <f t="shared" si="61"/>
        <v/>
      </c>
      <c r="AI209" s="174" t="str">
        <f t="shared" si="61"/>
        <v/>
      </c>
      <c r="AJ209" s="174" t="str">
        <f t="shared" si="61"/>
        <v/>
      </c>
      <c r="AK209" s="174" t="str">
        <f t="shared" si="61"/>
        <v/>
      </c>
      <c r="AL209" s="174" t="str">
        <f t="shared" si="61"/>
        <v/>
      </c>
      <c r="AM209" s="174" t="str">
        <f t="shared" si="61"/>
        <v/>
      </c>
      <c r="AN209" s="174" t="str">
        <f t="shared" si="61"/>
        <v/>
      </c>
      <c r="AO209" s="174" t="str">
        <f t="shared" si="61"/>
        <v/>
      </c>
      <c r="AP209" s="174" t="str">
        <f t="shared" si="61"/>
        <v/>
      </c>
      <c r="AQ209" s="174" t="str">
        <f t="shared" si="61"/>
        <v/>
      </c>
      <c r="AR209" s="174" t="str">
        <f t="shared" si="61"/>
        <v/>
      </c>
      <c r="AS209" s="174" t="str">
        <f t="shared" si="61"/>
        <v/>
      </c>
      <c r="AT209" s="174" t="str">
        <f t="shared" si="61"/>
        <v/>
      </c>
      <c r="AU209" s="174" t="str">
        <f t="shared" si="61"/>
        <v/>
      </c>
      <c r="AV209" s="174" t="str">
        <f t="shared" si="61"/>
        <v/>
      </c>
      <c r="AW209" s="174" t="str">
        <f t="shared" si="61"/>
        <v/>
      </c>
      <c r="AX209" s="174" t="str">
        <f t="shared" si="61"/>
        <v/>
      </c>
      <c r="AY209" s="174" t="str">
        <f t="shared" si="61"/>
        <v/>
      </c>
    </row>
    <row r="210" spans="1:51">
      <c r="B210" s="153">
        <v>20</v>
      </c>
      <c r="C210" s="153"/>
      <c r="D210" s="174" t="str">
        <f t="shared" si="20"/>
        <v/>
      </c>
      <c r="E210" s="174" t="str">
        <f t="shared" si="20"/>
        <v/>
      </c>
      <c r="F210" s="174" t="str">
        <f t="shared" si="20"/>
        <v/>
      </c>
      <c r="G210" s="174" t="str">
        <f t="shared" si="20"/>
        <v/>
      </c>
      <c r="H210" s="174" t="str">
        <f t="shared" si="20"/>
        <v/>
      </c>
      <c r="I210" s="161"/>
      <c r="J210" s="174" t="str">
        <f t="shared" ref="J210:Q210" si="62">IFERROR(J160*J185,"")</f>
        <v/>
      </c>
      <c r="K210" s="174" t="str">
        <f t="shared" si="62"/>
        <v/>
      </c>
      <c r="L210" s="174" t="str">
        <f t="shared" si="62"/>
        <v/>
      </c>
      <c r="M210" s="174" t="str">
        <f t="shared" si="62"/>
        <v/>
      </c>
      <c r="N210" s="174" t="str">
        <f t="shared" si="62"/>
        <v/>
      </c>
      <c r="O210" s="174" t="str">
        <f t="shared" si="62"/>
        <v/>
      </c>
      <c r="P210" s="174" t="str">
        <f t="shared" si="62"/>
        <v/>
      </c>
      <c r="Q210" s="174" t="str">
        <f t="shared" si="62"/>
        <v/>
      </c>
      <c r="R210" s="161"/>
      <c r="S210" s="174" t="str">
        <f t="shared" si="22"/>
        <v/>
      </c>
      <c r="T210" s="174" t="str">
        <f t="shared" ref="T210:AY210" si="63">IFERROR(T160*T185,"")</f>
        <v/>
      </c>
      <c r="U210" s="174" t="str">
        <f t="shared" si="24"/>
        <v/>
      </c>
      <c r="V210" s="174" t="str">
        <f t="shared" si="63"/>
        <v/>
      </c>
      <c r="W210" s="174" t="str">
        <f t="shared" si="63"/>
        <v/>
      </c>
      <c r="X210" s="174" t="str">
        <f t="shared" si="63"/>
        <v/>
      </c>
      <c r="Y210" s="174" t="str">
        <f t="shared" si="63"/>
        <v/>
      </c>
      <c r="Z210" s="174" t="str">
        <f t="shared" si="63"/>
        <v/>
      </c>
      <c r="AA210" s="174" t="str">
        <f t="shared" si="63"/>
        <v/>
      </c>
      <c r="AB210" s="174" t="str">
        <f t="shared" si="63"/>
        <v/>
      </c>
      <c r="AC210" s="174" t="str">
        <f t="shared" si="63"/>
        <v/>
      </c>
      <c r="AD210" s="174" t="str">
        <f t="shared" si="63"/>
        <v/>
      </c>
      <c r="AE210" s="174" t="str">
        <f t="shared" si="63"/>
        <v/>
      </c>
      <c r="AF210" s="174" t="str">
        <f t="shared" si="63"/>
        <v/>
      </c>
      <c r="AG210" s="174" t="str">
        <f t="shared" si="63"/>
        <v/>
      </c>
      <c r="AH210" s="174" t="str">
        <f t="shared" si="63"/>
        <v/>
      </c>
      <c r="AI210" s="174" t="str">
        <f t="shared" si="63"/>
        <v/>
      </c>
      <c r="AJ210" s="174" t="str">
        <f t="shared" si="63"/>
        <v/>
      </c>
      <c r="AK210" s="174" t="str">
        <f t="shared" si="63"/>
        <v/>
      </c>
      <c r="AL210" s="174" t="str">
        <f t="shared" si="63"/>
        <v/>
      </c>
      <c r="AM210" s="174" t="str">
        <f t="shared" si="63"/>
        <v/>
      </c>
      <c r="AN210" s="174" t="str">
        <f t="shared" si="63"/>
        <v/>
      </c>
      <c r="AO210" s="174" t="str">
        <f t="shared" si="63"/>
        <v/>
      </c>
      <c r="AP210" s="174" t="str">
        <f t="shared" si="63"/>
        <v/>
      </c>
      <c r="AQ210" s="174" t="str">
        <f t="shared" si="63"/>
        <v/>
      </c>
      <c r="AR210" s="174" t="str">
        <f t="shared" si="63"/>
        <v/>
      </c>
      <c r="AS210" s="174" t="str">
        <f t="shared" si="63"/>
        <v/>
      </c>
      <c r="AT210" s="174" t="str">
        <f t="shared" si="63"/>
        <v/>
      </c>
      <c r="AU210" s="174" t="str">
        <f t="shared" si="63"/>
        <v/>
      </c>
      <c r="AV210" s="174" t="str">
        <f t="shared" si="63"/>
        <v/>
      </c>
      <c r="AW210" s="174" t="str">
        <f t="shared" si="63"/>
        <v/>
      </c>
      <c r="AX210" s="174" t="str">
        <f t="shared" si="63"/>
        <v/>
      </c>
      <c r="AY210" s="174" t="str">
        <f t="shared" si="63"/>
        <v/>
      </c>
    </row>
    <row r="211" spans="1:51">
      <c r="B211" s="153">
        <v>21</v>
      </c>
      <c r="C211" s="153"/>
      <c r="D211" s="174" t="str">
        <f t="shared" si="20"/>
        <v/>
      </c>
      <c r="E211" s="174" t="str">
        <f t="shared" si="20"/>
        <v/>
      </c>
      <c r="F211" s="174" t="str">
        <f t="shared" si="20"/>
        <v/>
      </c>
      <c r="G211" s="174" t="str">
        <f t="shared" si="20"/>
        <v/>
      </c>
      <c r="H211" s="174" t="str">
        <f t="shared" si="20"/>
        <v/>
      </c>
      <c r="I211" s="161"/>
      <c r="J211" s="174" t="str">
        <f t="shared" ref="J211:Q211" si="64">IFERROR(J161*J186,"")</f>
        <v/>
      </c>
      <c r="K211" s="174" t="str">
        <f t="shared" si="64"/>
        <v/>
      </c>
      <c r="L211" s="174" t="str">
        <f t="shared" si="64"/>
        <v/>
      </c>
      <c r="M211" s="174" t="str">
        <f t="shared" si="64"/>
        <v/>
      </c>
      <c r="N211" s="174" t="str">
        <f t="shared" si="64"/>
        <v/>
      </c>
      <c r="O211" s="174" t="str">
        <f t="shared" si="64"/>
        <v/>
      </c>
      <c r="P211" s="174" t="str">
        <f t="shared" si="64"/>
        <v/>
      </c>
      <c r="Q211" s="174" t="str">
        <f t="shared" si="64"/>
        <v/>
      </c>
      <c r="R211" s="161"/>
      <c r="S211" s="174" t="str">
        <f t="shared" si="22"/>
        <v/>
      </c>
      <c r="T211" s="174" t="str">
        <f t="shared" ref="T211:AY211" si="65">IFERROR(T161*T186,"")</f>
        <v/>
      </c>
      <c r="U211" s="174" t="str">
        <f>IFERROR(V161*V186,"")</f>
        <v/>
      </c>
      <c r="V211" s="174" t="str">
        <f t="shared" si="65"/>
        <v/>
      </c>
      <c r="W211" s="174" t="str">
        <f t="shared" si="65"/>
        <v/>
      </c>
      <c r="X211" s="174" t="str">
        <f t="shared" si="65"/>
        <v/>
      </c>
      <c r="Y211" s="174" t="str">
        <f t="shared" si="65"/>
        <v/>
      </c>
      <c r="Z211" s="174" t="str">
        <f t="shared" si="65"/>
        <v/>
      </c>
      <c r="AA211" s="174" t="str">
        <f t="shared" si="65"/>
        <v/>
      </c>
      <c r="AB211" s="174" t="str">
        <f t="shared" si="65"/>
        <v/>
      </c>
      <c r="AC211" s="174" t="str">
        <f t="shared" si="65"/>
        <v/>
      </c>
      <c r="AD211" s="174" t="str">
        <f t="shared" si="65"/>
        <v/>
      </c>
      <c r="AE211" s="174" t="str">
        <f t="shared" si="65"/>
        <v/>
      </c>
      <c r="AF211" s="174" t="str">
        <f t="shared" si="65"/>
        <v/>
      </c>
      <c r="AG211" s="174" t="str">
        <f t="shared" si="65"/>
        <v/>
      </c>
      <c r="AH211" s="174" t="str">
        <f t="shared" si="65"/>
        <v/>
      </c>
      <c r="AI211" s="174" t="str">
        <f t="shared" si="65"/>
        <v/>
      </c>
      <c r="AJ211" s="174" t="str">
        <f t="shared" si="65"/>
        <v/>
      </c>
      <c r="AK211" s="174" t="str">
        <f t="shared" si="65"/>
        <v/>
      </c>
      <c r="AL211" s="174" t="str">
        <f t="shared" si="65"/>
        <v/>
      </c>
      <c r="AM211" s="174" t="str">
        <f t="shared" si="65"/>
        <v/>
      </c>
      <c r="AN211" s="174" t="str">
        <f t="shared" si="65"/>
        <v/>
      </c>
      <c r="AO211" s="174" t="str">
        <f t="shared" si="65"/>
        <v/>
      </c>
      <c r="AP211" s="174" t="str">
        <f t="shared" si="65"/>
        <v/>
      </c>
      <c r="AQ211" s="174" t="str">
        <f t="shared" si="65"/>
        <v/>
      </c>
      <c r="AR211" s="174" t="str">
        <f t="shared" si="65"/>
        <v/>
      </c>
      <c r="AS211" s="174" t="str">
        <f t="shared" si="65"/>
        <v/>
      </c>
      <c r="AT211" s="174" t="str">
        <f t="shared" si="65"/>
        <v/>
      </c>
      <c r="AU211" s="174" t="str">
        <f t="shared" si="65"/>
        <v/>
      </c>
      <c r="AV211" s="174" t="str">
        <f t="shared" si="65"/>
        <v/>
      </c>
      <c r="AW211" s="174" t="str">
        <f t="shared" si="65"/>
        <v/>
      </c>
      <c r="AX211" s="174" t="str">
        <f t="shared" si="65"/>
        <v/>
      </c>
      <c r="AY211" s="174" t="str">
        <f t="shared" si="65"/>
        <v/>
      </c>
    </row>
    <row r="212" spans="1:51"/>
    <row r="213" spans="1:51"/>
    <row r="214" spans="1:51" s="85" customFormat="1" ht="18" customHeight="1">
      <c r="A214" s="83"/>
      <c r="B214" s="84" t="s">
        <v>499</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row>
    <row r="215" spans="1:51" s="85" customFormat="1" ht="21" customHeight="1">
      <c r="A215" s="154"/>
      <c r="B215" s="155" t="s">
        <v>500</v>
      </c>
      <c r="C215" s="156"/>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row>
    <row r="216" spans="1:51" s="85" customFormat="1" ht="21" customHeight="1">
      <c r="B216" s="169"/>
      <c r="C216" s="170"/>
    </row>
    <row r="217" spans="1:51" s="85" customFormat="1" ht="21" customHeight="1">
      <c r="B217" s="169"/>
      <c r="C217" s="550"/>
      <c r="D217" s="552" t="s">
        <v>123</v>
      </c>
      <c r="E217" s="553"/>
      <c r="F217" s="553"/>
      <c r="G217" s="553"/>
      <c r="H217" s="553"/>
      <c r="I217" s="553"/>
      <c r="J217" s="553"/>
      <c r="K217" s="553"/>
      <c r="L217" s="553"/>
      <c r="M217" s="553"/>
      <c r="N217" s="553"/>
      <c r="O217" s="230" t="s">
        <v>124</v>
      </c>
      <c r="P217" s="234"/>
      <c r="Q217" s="234"/>
      <c r="R217" s="152"/>
      <c r="S217" s="234"/>
      <c r="T217" s="234"/>
      <c r="U217" s="234"/>
      <c r="V217" s="234"/>
      <c r="W217" s="234"/>
      <c r="X217" s="234"/>
      <c r="Y217" s="234"/>
      <c r="Z217" s="234"/>
      <c r="AA217" s="234"/>
      <c r="AB217" s="234"/>
      <c r="AC217" s="234"/>
      <c r="AD217" s="234"/>
      <c r="AE217" s="234"/>
      <c r="AF217" s="234"/>
      <c r="AG217" s="234"/>
      <c r="AH217" s="234"/>
      <c r="AI217" s="234"/>
      <c r="AJ217" s="234"/>
      <c r="AK217" s="234"/>
      <c r="AL217" s="234"/>
      <c r="AM217" s="234"/>
      <c r="AN217" s="234"/>
      <c r="AO217" s="234"/>
      <c r="AP217" s="234"/>
      <c r="AQ217" s="234"/>
      <c r="AR217" s="234"/>
      <c r="AS217" s="234"/>
      <c r="AT217" s="234"/>
      <c r="AU217" s="234"/>
      <c r="AV217" s="234"/>
      <c r="AW217" s="234"/>
      <c r="AX217" s="234"/>
      <c r="AY217" s="235"/>
    </row>
    <row r="218" spans="1:51" s="85" customFormat="1" ht="21" customHeight="1">
      <c r="B218" s="169"/>
      <c r="C218" s="551"/>
      <c r="D218" s="554" t="s">
        <v>125</v>
      </c>
      <c r="E218" s="555"/>
      <c r="F218" s="555"/>
      <c r="G218" s="555"/>
      <c r="H218" s="555"/>
      <c r="I218" s="555"/>
      <c r="J218" s="555"/>
      <c r="K218" s="555"/>
      <c r="L218" s="555"/>
      <c r="M218" s="555"/>
      <c r="N218" s="555"/>
      <c r="O218" s="231" t="s">
        <v>126</v>
      </c>
      <c r="P218" s="232"/>
      <c r="Q218" s="232"/>
      <c r="R218" s="15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3"/>
    </row>
    <row r="219" spans="1:51" ht="42.75" customHeight="1">
      <c r="C219" s="150" t="s">
        <v>491</v>
      </c>
      <c r="D219" s="33" t="s">
        <v>131</v>
      </c>
      <c r="E219" s="33" t="s">
        <v>132</v>
      </c>
      <c r="F219" s="33" t="s">
        <v>133</v>
      </c>
      <c r="G219" s="33" t="s">
        <v>134</v>
      </c>
      <c r="H219" s="33" t="s">
        <v>135</v>
      </c>
      <c r="I219" s="152"/>
      <c r="J219" s="33" t="s">
        <v>136</v>
      </c>
      <c r="K219" s="33" t="s">
        <v>137</v>
      </c>
      <c r="L219" s="33" t="s">
        <v>138</v>
      </c>
      <c r="M219" s="33" t="s">
        <v>139</v>
      </c>
      <c r="N219" s="33" t="s">
        <v>140</v>
      </c>
      <c r="O219" s="33" t="s">
        <v>141</v>
      </c>
      <c r="P219" s="33" t="s">
        <v>142</v>
      </c>
      <c r="Q219" s="33" t="s">
        <v>143</v>
      </c>
      <c r="R219" s="152"/>
      <c r="S219" s="29" t="s">
        <v>501</v>
      </c>
      <c r="T219" s="29" t="s">
        <v>144</v>
      </c>
      <c r="U219" s="29" t="s">
        <v>145</v>
      </c>
      <c r="V219" s="29" t="s">
        <v>145</v>
      </c>
      <c r="W219" s="258" t="s">
        <v>146</v>
      </c>
      <c r="X219" s="258" t="s">
        <v>146</v>
      </c>
      <c r="Y219" s="259" t="s">
        <v>147</v>
      </c>
      <c r="Z219" s="257" t="s">
        <v>147</v>
      </c>
      <c r="AA219" s="257" t="s">
        <v>148</v>
      </c>
      <c r="AB219" s="257" t="s">
        <v>148</v>
      </c>
      <c r="AC219" s="257" t="s">
        <v>149</v>
      </c>
      <c r="AD219" s="257" t="s">
        <v>149</v>
      </c>
      <c r="AE219" s="257" t="s">
        <v>150</v>
      </c>
      <c r="AF219" s="257" t="s">
        <v>150</v>
      </c>
      <c r="AG219" s="257" t="s">
        <v>151</v>
      </c>
      <c r="AH219" s="257" t="s">
        <v>151</v>
      </c>
      <c r="AI219" s="257" t="s">
        <v>152</v>
      </c>
      <c r="AJ219" s="257" t="s">
        <v>152</v>
      </c>
      <c r="AK219" s="257" t="s">
        <v>153</v>
      </c>
      <c r="AL219" s="257" t="s">
        <v>153</v>
      </c>
      <c r="AM219" s="257" t="s">
        <v>154</v>
      </c>
      <c r="AN219" s="257" t="s">
        <v>154</v>
      </c>
      <c r="AO219" s="257" t="s">
        <v>155</v>
      </c>
      <c r="AP219" s="257" t="s">
        <v>155</v>
      </c>
      <c r="AQ219" s="257" t="s">
        <v>156</v>
      </c>
      <c r="AR219" s="257" t="s">
        <v>156</v>
      </c>
      <c r="AS219" s="257" t="s">
        <v>157</v>
      </c>
      <c r="AT219" s="257" t="s">
        <v>157</v>
      </c>
      <c r="AU219" s="257" t="s">
        <v>158</v>
      </c>
      <c r="AV219" s="257" t="s">
        <v>158</v>
      </c>
      <c r="AW219" s="257" t="s">
        <v>159</v>
      </c>
      <c r="AX219" s="257" t="s">
        <v>159</v>
      </c>
      <c r="AY219" s="257" t="s">
        <v>160</v>
      </c>
    </row>
    <row r="220" spans="1:51" ht="42.75" customHeight="1">
      <c r="C220" s="150" t="s">
        <v>491</v>
      </c>
      <c r="D220" s="33" t="s">
        <v>131</v>
      </c>
      <c r="E220" s="33" t="s">
        <v>132</v>
      </c>
      <c r="F220" s="33" t="s">
        <v>133</v>
      </c>
      <c r="G220" s="33" t="s">
        <v>134</v>
      </c>
      <c r="H220" s="33" t="s">
        <v>135</v>
      </c>
      <c r="I220" s="152"/>
      <c r="J220" s="33" t="s">
        <v>136</v>
      </c>
      <c r="K220" s="33" t="s">
        <v>137</v>
      </c>
      <c r="L220" s="33" t="s">
        <v>138</v>
      </c>
      <c r="M220" s="33" t="s">
        <v>139</v>
      </c>
      <c r="N220" s="33" t="s">
        <v>140</v>
      </c>
      <c r="O220" s="33" t="s">
        <v>141</v>
      </c>
      <c r="P220" s="33" t="s">
        <v>142</v>
      </c>
      <c r="Q220" s="33" t="s">
        <v>143</v>
      </c>
      <c r="R220" s="152"/>
      <c r="S220" s="29" t="s">
        <v>501</v>
      </c>
      <c r="T220" s="29" t="s">
        <v>161</v>
      </c>
      <c r="U220" s="29" t="s">
        <v>145</v>
      </c>
      <c r="V220" s="29" t="s">
        <v>162</v>
      </c>
      <c r="W220" s="29" t="s">
        <v>163</v>
      </c>
      <c r="X220" s="29" t="s">
        <v>164</v>
      </c>
      <c r="Y220" s="29" t="s">
        <v>165</v>
      </c>
      <c r="Z220" s="29" t="s">
        <v>166</v>
      </c>
      <c r="AA220" s="29" t="s">
        <v>167</v>
      </c>
      <c r="AB220" s="29" t="s">
        <v>168</v>
      </c>
      <c r="AC220" s="29" t="s">
        <v>169</v>
      </c>
      <c r="AD220" s="29" t="s">
        <v>170</v>
      </c>
      <c r="AE220" s="29" t="s">
        <v>171</v>
      </c>
      <c r="AF220" s="29" t="s">
        <v>172</v>
      </c>
      <c r="AG220" s="29" t="s">
        <v>173</v>
      </c>
      <c r="AH220" s="29" t="s">
        <v>174</v>
      </c>
      <c r="AI220" s="29" t="s">
        <v>175</v>
      </c>
      <c r="AJ220" s="29" t="s">
        <v>176</v>
      </c>
      <c r="AK220" s="29" t="s">
        <v>177</v>
      </c>
      <c r="AL220" s="29" t="s">
        <v>178</v>
      </c>
      <c r="AM220" s="29" t="s">
        <v>179</v>
      </c>
      <c r="AN220" s="29" t="s">
        <v>180</v>
      </c>
      <c r="AO220" s="29" t="s">
        <v>181</v>
      </c>
      <c r="AP220" s="29" t="s">
        <v>182</v>
      </c>
      <c r="AQ220" s="29" t="s">
        <v>183</v>
      </c>
      <c r="AR220" s="29" t="s">
        <v>184</v>
      </c>
      <c r="AS220" s="29" t="s">
        <v>185</v>
      </c>
      <c r="AT220" s="29" t="s">
        <v>186</v>
      </c>
      <c r="AU220" s="29" t="s">
        <v>187</v>
      </c>
      <c r="AV220" s="29" t="s">
        <v>188</v>
      </c>
      <c r="AW220" s="29" t="s">
        <v>189</v>
      </c>
      <c r="AX220" s="29" t="s">
        <v>190</v>
      </c>
      <c r="AY220" s="29" t="s">
        <v>191</v>
      </c>
    </row>
    <row r="221" spans="1:51" ht="31.5" customHeight="1">
      <c r="C221" s="150" t="s">
        <v>502</v>
      </c>
      <c r="D221" s="196" t="s">
        <v>446</v>
      </c>
      <c r="E221" s="197" t="s">
        <v>451</v>
      </c>
      <c r="F221" s="197" t="s">
        <v>454</v>
      </c>
      <c r="G221" s="197" t="s">
        <v>455</v>
      </c>
      <c r="H221" s="150" t="s">
        <v>456</v>
      </c>
      <c r="I221" s="152"/>
      <c r="J221" s="150" t="s">
        <v>456</v>
      </c>
      <c r="K221" s="197" t="s">
        <v>457</v>
      </c>
      <c r="L221" s="197" t="s">
        <v>458</v>
      </c>
      <c r="M221" s="197" t="s">
        <v>459</v>
      </c>
      <c r="N221" s="197" t="s">
        <v>460</v>
      </c>
      <c r="O221" s="197" t="s">
        <v>461</v>
      </c>
      <c r="P221" s="197" t="s">
        <v>462</v>
      </c>
      <c r="Q221" s="197" t="s">
        <v>463</v>
      </c>
      <c r="R221" s="152"/>
      <c r="S221" s="197" t="s">
        <v>464</v>
      </c>
      <c r="T221" s="197" t="s">
        <v>464</v>
      </c>
      <c r="U221" s="197" t="s">
        <v>465</v>
      </c>
      <c r="V221" s="197" t="s">
        <v>465</v>
      </c>
      <c r="W221" s="197" t="s">
        <v>466</v>
      </c>
      <c r="X221" s="150" t="s">
        <v>466</v>
      </c>
      <c r="Y221" s="150" t="s">
        <v>467</v>
      </c>
      <c r="Z221" s="150" t="s">
        <v>467</v>
      </c>
      <c r="AA221" s="150" t="s">
        <v>468</v>
      </c>
      <c r="AB221" s="150" t="s">
        <v>468</v>
      </c>
      <c r="AC221" s="150" t="s">
        <v>469</v>
      </c>
      <c r="AD221" s="150" t="s">
        <v>469</v>
      </c>
      <c r="AE221" s="150" t="s">
        <v>470</v>
      </c>
      <c r="AF221" s="150" t="s">
        <v>470</v>
      </c>
      <c r="AG221" s="150" t="s">
        <v>471</v>
      </c>
      <c r="AH221" s="150" t="s">
        <v>471</v>
      </c>
      <c r="AI221" s="150" t="s">
        <v>472</v>
      </c>
      <c r="AJ221" s="150" t="s">
        <v>472</v>
      </c>
      <c r="AK221" s="150" t="s">
        <v>473</v>
      </c>
      <c r="AL221" s="150" t="s">
        <v>473</v>
      </c>
      <c r="AM221" s="150" t="s">
        <v>474</v>
      </c>
      <c r="AN221" s="150" t="s">
        <v>474</v>
      </c>
      <c r="AO221" s="150" t="s">
        <v>475</v>
      </c>
      <c r="AP221" s="150" t="s">
        <v>475</v>
      </c>
      <c r="AQ221" s="150" t="s">
        <v>476</v>
      </c>
      <c r="AR221" s="150" t="s">
        <v>476</v>
      </c>
      <c r="AS221" s="150" t="s">
        <v>477</v>
      </c>
      <c r="AT221" s="150" t="s">
        <v>477</v>
      </c>
      <c r="AU221" s="150" t="s">
        <v>478</v>
      </c>
      <c r="AV221" s="150" t="s">
        <v>478</v>
      </c>
      <c r="AW221" s="150" t="s">
        <v>479</v>
      </c>
      <c r="AX221" s="150" t="s">
        <v>479</v>
      </c>
      <c r="AY221" s="150" t="s">
        <v>480</v>
      </c>
    </row>
    <row r="222" spans="1:51" ht="56.25" customHeight="1">
      <c r="C222" s="153" t="s">
        <v>503</v>
      </c>
      <c r="D222" s="160">
        <f>IFERROR(SUM(D196:D211),"")</f>
        <v>1116389262.3399999</v>
      </c>
      <c r="E222" s="160">
        <f t="shared" ref="E222:H222" si="66">IFERROR(SUM(E196:E211),"")</f>
        <v>1239357971.0605998</v>
      </c>
      <c r="F222" s="160">
        <f t="shared" si="66"/>
        <v>1311180162.0729997</v>
      </c>
      <c r="G222" s="160">
        <f t="shared" si="66"/>
        <v>1406317798.2312179</v>
      </c>
      <c r="H222" s="160">
        <f t="shared" si="66"/>
        <v>1443702241.971</v>
      </c>
      <c r="I222" s="161"/>
      <c r="J222" s="160">
        <f>IFERROR(SUM(J196:J211),"")</f>
        <v>1443702241.971</v>
      </c>
      <c r="K222" s="160">
        <f t="shared" ref="K222:Q222" si="67">IFERROR(SUM(K196:K211),"")</f>
        <v>1498897127.0136368</v>
      </c>
      <c r="L222" s="160">
        <f t="shared" si="67"/>
        <v>1503820679.5949998</v>
      </c>
      <c r="M222" s="160">
        <f t="shared" si="67"/>
        <v>1535535256.7290821</v>
      </c>
      <c r="N222" s="160">
        <f t="shared" si="67"/>
        <v>1544179758.1560001</v>
      </c>
      <c r="O222" s="160">
        <f t="shared" si="67"/>
        <v>1657867090.191752</v>
      </c>
      <c r="P222" s="160">
        <f t="shared" si="67"/>
        <v>1621438955.4488399</v>
      </c>
      <c r="Q222" s="160">
        <f t="shared" si="67"/>
        <v>1466807527.0702028</v>
      </c>
      <c r="R222" s="161"/>
      <c r="S222" s="160">
        <f>IFERROR(SUM(T196:T211),"")</f>
        <v>1366510858.7495</v>
      </c>
      <c r="T222" s="160">
        <f>IFERROR(SUM(T196:T211),"")</f>
        <v>1366510858.7495</v>
      </c>
      <c r="U222" s="160">
        <f>IFERROR(SUM(V196:V211),"")</f>
        <v>1547352738.8543699</v>
      </c>
      <c r="V222" s="160">
        <f>IFERROR(SUM(V196:V211),"")</f>
        <v>1547352738.8543699</v>
      </c>
      <c r="W222" s="160">
        <f>IFERROR(SUM(W196:W211),"")</f>
        <v>1641864053.1031199</v>
      </c>
      <c r="X222" s="160">
        <f t="shared" ref="X222:AY222" si="68">IFERROR(SUM(X196:X211),"")</f>
        <v>1641864053.1031199</v>
      </c>
      <c r="Y222" s="160">
        <f t="shared" si="68"/>
        <v>1818797667.0226879</v>
      </c>
      <c r="Z222" s="160">
        <f t="shared" si="68"/>
        <v>1818797667.0226879</v>
      </c>
      <c r="AA222" s="160">
        <f t="shared" si="68"/>
        <v>1783425121.4244404</v>
      </c>
      <c r="AB222" s="160">
        <f t="shared" si="68"/>
        <v>1783425121.4244404</v>
      </c>
      <c r="AC222" s="160">
        <f t="shared" si="68"/>
        <v>1822028152.315311</v>
      </c>
      <c r="AD222" s="160">
        <f t="shared" si="68"/>
        <v>1822028152.315311</v>
      </c>
      <c r="AE222" s="160">
        <f t="shared" si="68"/>
        <v>1728607625.4595497</v>
      </c>
      <c r="AF222" s="160">
        <f t="shared" si="68"/>
        <v>1728607625.4595497</v>
      </c>
      <c r="AG222" s="160">
        <f t="shared" ref="AG222" si="69">IFERROR(SUM(AG196:AG211),"")</f>
        <v>1859907313.3271718</v>
      </c>
      <c r="AH222" s="160">
        <f t="shared" si="68"/>
        <v>1859907313.3271718</v>
      </c>
      <c r="AI222" s="160">
        <f t="shared" si="68"/>
        <v>0</v>
      </c>
      <c r="AJ222" s="160">
        <f t="shared" si="68"/>
        <v>0</v>
      </c>
      <c r="AK222" s="160">
        <f t="shared" si="68"/>
        <v>0</v>
      </c>
      <c r="AL222" s="160">
        <f t="shared" si="68"/>
        <v>0</v>
      </c>
      <c r="AM222" s="160">
        <f t="shared" si="68"/>
        <v>0</v>
      </c>
      <c r="AN222" s="160">
        <f t="shared" si="68"/>
        <v>0</v>
      </c>
      <c r="AO222" s="160">
        <f t="shared" si="68"/>
        <v>0</v>
      </c>
      <c r="AP222" s="160">
        <f t="shared" si="68"/>
        <v>0</v>
      </c>
      <c r="AQ222" s="160">
        <f t="shared" si="68"/>
        <v>0</v>
      </c>
      <c r="AR222" s="160">
        <f t="shared" si="68"/>
        <v>0</v>
      </c>
      <c r="AS222" s="160">
        <f t="shared" si="68"/>
        <v>0</v>
      </c>
      <c r="AT222" s="160">
        <f t="shared" si="68"/>
        <v>0</v>
      </c>
      <c r="AU222" s="160">
        <f t="shared" si="68"/>
        <v>0</v>
      </c>
      <c r="AV222" s="160">
        <f t="shared" si="68"/>
        <v>0</v>
      </c>
      <c r="AW222" s="160">
        <f t="shared" si="68"/>
        <v>0</v>
      </c>
      <c r="AX222" s="160">
        <f t="shared" si="68"/>
        <v>0</v>
      </c>
      <c r="AY222" s="160">
        <f t="shared" si="68"/>
        <v>0</v>
      </c>
    </row>
    <row r="223" spans="1:51" ht="54.75" customHeight="1">
      <c r="C223" s="153" t="s">
        <v>438</v>
      </c>
      <c r="D223" s="160">
        <f>IF('3f WHD'!K$13&lt;&gt;"",SUMIF($K$45:$K$108,"="&amp;D$221,$G$45:$G$108)+SUMIF($J$45:$J$108,"="&amp;D$221,$G$45:$G$108),"")</f>
        <v>289086325</v>
      </c>
      <c r="E223" s="160">
        <f>IF('3f WHD'!L$13&lt;&gt;"",SUMIF($K$45:$K$108,"="&amp;E$221,$G$45:$G$108)+SUMIF($J$45:$J$108,"="&amp;E$221,$G$45:$G$108),"")</f>
        <v>287029215</v>
      </c>
      <c r="F223" s="160">
        <f>IF('3f WHD'!M$13&lt;&gt;"",SUMIF($K$45:$K$108,"="&amp;F$221,$G$45:$G$108)+SUMIF($J$45:$J$108,"="&amp;F$221,$G$45:$G$108),"")</f>
        <v>287428212</v>
      </c>
      <c r="G223" s="160">
        <f>IF('3f WHD'!N$13&lt;&gt;"",SUMIF($K$45:$K$108,"="&amp;G$221,$G$45:$G$108)+SUMIF($J$45:$J$108,"="&amp;G$221,$G$45:$G$108),"")</f>
        <v>284821302</v>
      </c>
      <c r="H223" s="160">
        <f>IF('3f WHD'!O$13&lt;&gt;"",SUMIF($K$45:$K$108,"="&amp;H$221,$G$45:$G$108)+SUMIF($J$45:$J$108,"="&amp;H$221,$G$45:$G$108),"")</f>
        <v>285658030</v>
      </c>
      <c r="I223" s="161"/>
      <c r="J223" s="160">
        <f>IF('3f WHD'!Q$13&lt;&gt;"",SUMIF($K$45:$K$108,"="&amp;J$221,$G$45:$G$108)+SUMIF($J$45:$J$108,"="&amp;J$221,$G$45:$G$108),"")</f>
        <v>285658030</v>
      </c>
      <c r="K223" s="160">
        <f>IF('3f WHD'!R$13&lt;&gt;"",SUMIF($K$45:$K$108,"="&amp;K$221,$G$45:$G$108)+SUMIF($J$45:$J$108,"="&amp;K$221,$G$45:$G$108),"")</f>
        <v>284998608</v>
      </c>
      <c r="L223" s="160">
        <f>IF('3f WHD'!S$13&lt;&gt;"",SUMIF($K$45:$K$108,"="&amp;L$221,$G$45:$G$108)+SUMIF($J$45:$J$108,"="&amp;L$221,$G$45:$G$108),"")</f>
        <v>275232817</v>
      </c>
      <c r="M223" s="160">
        <f>IF('3f WHD'!T$13&lt;&gt;"",SUMIF($K$45:$K$108,"="&amp;M$221,$G$45:$G$108)+SUMIF($J$45:$J$108,"="&amp;M$221,$G$45:$G$108),"")</f>
        <v>273686938</v>
      </c>
      <c r="N223" s="160">
        <f>IF('3f WHD'!U$13&lt;&gt;"",SUMIF($K$45:$K$108,"="&amp;N$221,$G$45:$G$108)+SUMIF($J$45:$J$108,"="&amp;N$221,$G$45:$G$108),"")</f>
        <v>275266021</v>
      </c>
      <c r="O223" s="160">
        <f>IF('3f WHD'!V$13&lt;&gt;"",SUMIF($K$45:$K$108,"="&amp;O$221,$G$45:$G$108)+SUMIF($J$45:$J$108,"="&amp;O$221,$G$45:$G$108),"")</f>
        <v>261785742</v>
      </c>
      <c r="P223" s="160">
        <f>IF('3f WHD'!W$13&lt;&gt;"",SUMIF($K$45:$K$108,"="&amp;P$221,$G$45:$G$108)+SUMIF($J$45:$J$108,"="&amp;P$221,$G$45:$G$108),"")</f>
        <v>257458677.59999999</v>
      </c>
      <c r="Q223" s="160">
        <f>IF('3f WHD'!X$13&lt;&gt;"",SUMIF($K$45:$K$108,"="&amp;Q$221,$G$45:$G$108)+SUMIF($J$45:$J$108,"="&amp;Q$221,$G$45:$G$108),"")</f>
        <v>265213181.05699998</v>
      </c>
      <c r="R223" s="161"/>
      <c r="S223" s="160">
        <f>IF('3f WHD'!AA$13&lt;&gt;"",SUMIF($K$45:$K$108,"="&amp;T$221,$G$45:$G$108)+SUMIF($J$45:$J$108,"="&amp;T$221,$G$45:$G$108),"")</f>
        <v>265840089.45700002</v>
      </c>
      <c r="T223" s="160">
        <f>IF('3f WHD'!AA$13&lt;&gt;"",SUMIF($K$45:$K$108,"="&amp;T$221,$G$45:$G$108)+SUMIF($J$45:$J$108,"="&amp;T$221,$G$45:$G$108),"")</f>
        <v>265840089.45700002</v>
      </c>
      <c r="U223" s="160">
        <f>IF('3f WHD'!AC$13&lt;&gt;"",SUMIF($K$45:$K$108,"="&amp;V$221,$G$45:$G$108)+SUMIF($J$45:$J$108,"="&amp;V$221,$G$45:$G$108),"")</f>
        <v>263299549</v>
      </c>
      <c r="V223" s="160">
        <f>IF('3f WHD'!AC$13&lt;&gt;"",SUMIF($K$45:$K$108,"="&amp;V$221,$G$45:$G$108)+SUMIF($J$45:$J$108,"="&amp;V$221,$G$45:$G$108),"")</f>
        <v>263299549</v>
      </c>
      <c r="W223" s="160">
        <f>IF('3f WHD'!AD$13&lt;&gt;"",SUMIF($K$45:$K$108,"="&amp;W$221,$G$45:$G$108)+SUMIF($J$45:$J$108,"="&amp;W$221,$G$45:$G$108),"")</f>
        <v>257227381</v>
      </c>
      <c r="X223" s="160">
        <f>IF('3f WHD'!AE$13&lt;&gt;"",SUMIF($K$45:$K$108,"="&amp;X$221,$G$45:$G$108)+SUMIF($J$45:$J$108,"="&amp;X$221,$G$45:$G$108),"")</f>
        <v>257227381</v>
      </c>
      <c r="Y223" s="160">
        <f>IF('3f WHD'!AF$13&lt;&gt;"",SUMIF($K$45:$K$108,"="&amp;Y$221,$G$45:$G$108)+SUMIF($J$45:$J$108,"="&amp;Y$221,$G$45:$G$108),"")</f>
        <v>254680971</v>
      </c>
      <c r="Z223" s="160">
        <f>IF('3f WHD'!AG$13&lt;&gt;"",SUMIF($K$45:$K$108,"="&amp;Z$221,$G$45:$G$108)+SUMIF($J$45:$J$108,"="&amp;Z$221,$G$45:$G$108),"")</f>
        <v>254680971</v>
      </c>
      <c r="AA223" s="160">
        <f>IF('3f WHD'!AH$13&lt;&gt;"",SUMIF($K$45:$K$108,"="&amp;AA$221,$G$45:$G$108)+SUMIF($J$45:$J$108,"="&amp;AA$221,$G$45:$G$108),"")</f>
        <v>253165998</v>
      </c>
      <c r="AB223" s="160">
        <f>IF('3f WHD'!AI$13&lt;&gt;"",SUMIF($K$45:$K$108,"="&amp;AB$221,$G$45:$G$108)+SUMIF($J$45:$J$108,"="&amp;AB$221,$G$45:$G$108),"")</f>
        <v>253165998</v>
      </c>
      <c r="AC223" s="160">
        <f>IF('3f WHD'!AJ$13&lt;&gt;"",SUMIF($K$45:$K$108,"="&amp;AC$221,$G$45:$G$108)+SUMIF($J$45:$J$108,"="&amp;AC$221,$G$45:$G$108),"")</f>
        <v>252407036</v>
      </c>
      <c r="AD223" s="160">
        <f>IF('3f WHD'!AK$13&lt;&gt;"",SUMIF($K$45:$K$108,"="&amp;AD$221,$G$45:$G$108)+SUMIF($J$45:$J$108,"="&amp;AD$221,$G$45:$G$108),"")</f>
        <v>252407036</v>
      </c>
      <c r="AE223" s="160">
        <f>IF('3f WHD'!AL$13&lt;&gt;"",SUMIF($K$45:$K$108,"="&amp;AE$221,$G$45:$G$108)+SUMIF($J$45:$J$108,"="&amp;AE$221,$G$45:$G$108),"")</f>
        <v>253841346</v>
      </c>
      <c r="AF223" s="160">
        <f>IF('3f WHD'!AM$13&lt;&gt;"",SUMIF($K$45:$K$108,"="&amp;AF$221,$G$45:$G$108)+SUMIF($J$45:$J$108,"="&amp;AF$221,$G$45:$G$108),"")</f>
        <v>253841346</v>
      </c>
      <c r="AG223" s="160">
        <f>IF('3f WHD'!AN$13&lt;&gt;"",SUMIF($K$45:$K$108,"="&amp;AG$221,$G$45:$G$108)+SUMIF($J$45:$J$108,"="&amp;AG$221,$G$45:$G$108),"")</f>
        <v>253895879</v>
      </c>
      <c r="AH223" s="160">
        <f>IF('3f WHD'!AO$13&lt;&gt;"",SUMIF($K$45:$K$108,"="&amp;AH$221,$G$45:$G$108)+SUMIF($J$45:$J$108,"="&amp;AH$221,$G$45:$G$108),"")</f>
        <v>253895879</v>
      </c>
      <c r="AI223" s="160" t="str">
        <f>IF('3f WHD'!AP$13&lt;&gt;"",SUMIF($K$45:$K$108,"="&amp;AI$221,$G$45:$G$108)+SUMIF($J$45:$J$108,"="&amp;AI$221,$G$45:$G$108),"")</f>
        <v/>
      </c>
      <c r="AJ223" s="160" t="str">
        <f>IF('3f WHD'!AQ$13&lt;&gt;"",SUMIF($K$45:$K$108,"="&amp;AJ$221,$G$45:$G$108)+SUMIF($J$45:$J$108,"="&amp;AJ$221,$G$45:$G$108),"")</f>
        <v/>
      </c>
      <c r="AK223" s="160" t="str">
        <f>IF('3f WHD'!AR$13&lt;&gt;"",SUMIF($K$45:$K$108,"="&amp;AK$221,$G$45:$G$108)+SUMIF($J$45:$J$108,"="&amp;AK$221,$G$45:$G$108),"")</f>
        <v/>
      </c>
      <c r="AL223" s="160" t="str">
        <f>IF('3f WHD'!AS$13&lt;&gt;"",SUMIF($K$45:$K$108,"="&amp;AL$221,$G$45:$G$108)+SUMIF($J$45:$J$108,"="&amp;AL$221,$G$45:$G$108),"")</f>
        <v/>
      </c>
      <c r="AM223" s="160" t="str">
        <f>IF('3f WHD'!AT$13&lt;&gt;"",SUMIF($K$45:$K$108,"="&amp;AM$221,$G$45:$G$108)+SUMIF($J$45:$J$108,"="&amp;AM$221,$G$45:$G$108),"")</f>
        <v/>
      </c>
      <c r="AN223" s="160" t="str">
        <f>IF('3f WHD'!AU$13&lt;&gt;"",SUMIF($K$45:$K$108,"="&amp;AN$221,$G$45:$G$108)+SUMIF($J$45:$J$108,"="&amp;AN$221,$G$45:$G$108),"")</f>
        <v/>
      </c>
      <c r="AO223" s="160" t="str">
        <f>IF('3f WHD'!AV$13&lt;&gt;"",SUMIF($K$45:$K$108,"="&amp;AO$221,$G$45:$G$108)+SUMIF($J$45:$J$108,"="&amp;AO$221,$G$45:$G$108),"")</f>
        <v/>
      </c>
      <c r="AP223" s="160" t="str">
        <f>IF('3f WHD'!AW$13&lt;&gt;"",SUMIF($K$45:$K$108,"="&amp;AP$221,$G$45:$G$108)+SUMIF($J$45:$J$108,"="&amp;AP$221,$G$45:$G$108),"")</f>
        <v/>
      </c>
      <c r="AQ223" s="160" t="str">
        <f>IF('3f WHD'!AX$13&lt;&gt;"",SUMIF($K$45:$K$108,"="&amp;AQ$221,$G$45:$G$108)+SUMIF($J$45:$J$108,"="&amp;AQ$221,$G$45:$G$108),"")</f>
        <v/>
      </c>
      <c r="AR223" s="160" t="str">
        <f>IF('3f WHD'!AY$13&lt;&gt;"",SUMIF($K$45:$K$108,"="&amp;AR$221,$G$45:$G$108)+SUMIF($J$45:$J$108,"="&amp;AR$221,$G$45:$G$108),"")</f>
        <v/>
      </c>
      <c r="AS223" s="160" t="str">
        <f>IF('3f WHD'!AZ$13&lt;&gt;"",SUMIF($K$45:$K$108,"="&amp;AS$221,$G$45:$G$108)+SUMIF($J$45:$J$108,"="&amp;AS$221,$G$45:$G$108),"")</f>
        <v/>
      </c>
      <c r="AT223" s="160" t="str">
        <f>IF('3f WHD'!BA$13&lt;&gt;"",SUMIF($K$45:$K$108,"="&amp;AT$221,$G$45:$G$108)+SUMIF($J$45:$J$108,"="&amp;AT$221,$G$45:$G$108),"")</f>
        <v/>
      </c>
      <c r="AU223" s="160" t="str">
        <f>IF('3f WHD'!BB$13&lt;&gt;"",SUMIF($K$45:$K$108,"="&amp;AU$221,$G$45:$G$108)+SUMIF($J$45:$J$108,"="&amp;AU$221,$G$45:$G$108),"")</f>
        <v/>
      </c>
      <c r="AV223" s="160" t="str">
        <f>IF('3f WHD'!BC$13&lt;&gt;"",SUMIF($K$45:$K$108,"="&amp;AV$221,$G$45:$G$108)+SUMIF($J$45:$J$108,"="&amp;AV$221,$G$45:$G$108),"")</f>
        <v/>
      </c>
      <c r="AW223" s="160" t="str">
        <f>IF('3f WHD'!BD$13&lt;&gt;"",SUMIF($K$45:$K$108,"="&amp;AW$221,$G$45:$G$108)+SUMIF($J$45:$J$108,"="&amp;AW$221,$G$45:$G$108),"")</f>
        <v/>
      </c>
      <c r="AX223" s="160" t="str">
        <f>IF('3f WHD'!BE$13&lt;&gt;"",SUMIF($K$45:$K$108,"="&amp;AX$221,$G$45:$G$108)+SUMIF($J$45:$J$108,"="&amp;AX$221,$G$45:$G$108),"")</f>
        <v/>
      </c>
      <c r="AY223" s="160" t="str">
        <f>IF('3f WHD'!BF$13&lt;&gt;"",SUMIF($K$45:$K$108,"="&amp;AY$221,$G$45:$G$108)+SUMIF($J$45:$J$108,"="&amp;AY$221,$G$45:$G$108),"")</f>
        <v/>
      </c>
    </row>
    <row r="224" spans="1:51" ht="64.5" customHeight="1">
      <c r="C224" s="153" t="s">
        <v>504</v>
      </c>
      <c r="D224" s="160">
        <f>IF('3f WHD'!K$13&lt;&gt;"",SUMIF($K$45:$K$108,"="&amp;D$221,$H$45:$H$108)+SUMIF($J$45:$J$108,"="&amp;D$221,$H$45:$H$108),"")</f>
        <v>0</v>
      </c>
      <c r="E224" s="160">
        <f>IF('3f WHD'!L$13&lt;&gt;"",SUMIF($K$45:$K$108,"="&amp;E$221,$H$45:$H$108)+SUMIF($J$45:$J$108,"="&amp;E$221,$H$45:$H$108),"")</f>
        <v>4058627</v>
      </c>
      <c r="F224" s="160">
        <f>IF('3f WHD'!M$13&lt;&gt;"",SUMIF($K$45:$K$108,"="&amp;F$221,$H$45:$H$108)+SUMIF($J$45:$J$108,"="&amp;F$221,$H$45:$H$108),"")</f>
        <v>8117254</v>
      </c>
      <c r="G224" s="160">
        <f>IF('3f WHD'!N$13&lt;&gt;"",SUMIF($K$45:$K$108,"="&amp;G$221,$H$45:$H$108)+SUMIF($J$45:$J$108,"="&amp;G$221,$H$45:$H$108),"")</f>
        <v>8523116.6999999993</v>
      </c>
      <c r="H224" s="160">
        <f>IF('3f WHD'!O$13&lt;&gt;"",SUMIF($K$45:$K$108,"="&amp;H$221,$H$45:$H$108)+SUMIF($J$45:$J$108,"="&amp;H$221,$H$45:$H$108),"")</f>
        <v>8928979.4000000004</v>
      </c>
      <c r="I224" s="161"/>
      <c r="J224" s="160">
        <f>IF('3f WHD'!Q$13&lt;&gt;"",SUMIF($K$45:$K$108,"="&amp;J$221,$H$45:$H$108)+SUMIF($J$45:$J$108,"="&amp;J$221,$H$45:$H$108),"")</f>
        <v>8928979.4000000004</v>
      </c>
      <c r="K224" s="160">
        <f>IF('3f WHD'!R$13&lt;&gt;"",SUMIF($K$45:$K$108,"="&amp;K$221,$H$45:$H$108)+SUMIF($J$45:$J$108,"="&amp;K$221,$H$45:$H$108),"")</f>
        <v>9375428.370000001</v>
      </c>
      <c r="L224" s="160">
        <f>IF('3f WHD'!S$13&lt;&gt;"",SUMIF($K$45:$K$108,"="&amp;L$221,$H$45:$H$108)+SUMIF($J$45:$J$108,"="&amp;L$221,$H$45:$H$108),"")</f>
        <v>9821877.3400000017</v>
      </c>
      <c r="M224" s="160">
        <f>IF('3f WHD'!T$13&lt;&gt;"",SUMIF($K$45:$K$108,"="&amp;M$221,$H$45:$H$108)+SUMIF($J$45:$J$108,"="&amp;M$221,$H$45:$H$108),"")</f>
        <v>10312971.207000002</v>
      </c>
      <c r="N224" s="160">
        <f>IF('3f WHD'!U$13&lt;&gt;"",SUMIF($K$45:$K$108,"="&amp;N$221,$H$45:$H$108)+SUMIF($J$45:$J$108,"="&amp;N$221,$H$45:$H$108),"")</f>
        <v>10804065.074000003</v>
      </c>
      <c r="O224" s="160">
        <f>IF('3f WHD'!V$13&lt;&gt;"",SUMIF($K$45:$K$108,"="&amp;O$221,$H$45:$H$108)+SUMIF($J$45:$J$108,"="&amp;O$221,$H$45:$H$108),"")</f>
        <v>11344268.327700004</v>
      </c>
      <c r="P224" s="160">
        <f>IF('3f WHD'!W$13&lt;&gt;"",SUMIF($K$45:$K$108,"="&amp;P$221,$H$45:$H$108)+SUMIF($J$45:$J$108,"="&amp;P$221,$H$45:$H$108),"")</f>
        <v>11884471.581400003</v>
      </c>
      <c r="Q224" s="160">
        <f>IF('3f WHD'!X$13&lt;&gt;"",SUMIF($K$45:$K$108,"="&amp;Q$221,$H$45:$H$108)+SUMIF($J$45:$J$108,"="&amp;Q$221,$H$45:$H$108),"")</f>
        <v>12478695.160470003</v>
      </c>
      <c r="R224" s="161"/>
      <c r="S224" s="160">
        <f>IF('3f WHD'!AA$13&lt;&gt;"",SUMIF($K$45:$K$108,"="&amp;T$221,$H$45:$H$108)+SUMIF($J$45:$J$108,"="&amp;T$221,$H$45:$H$108),"")</f>
        <v>13072918.739540005</v>
      </c>
      <c r="T224" s="160">
        <f>IF('3f WHD'!AA$13&lt;&gt;"",SUMIF($K$45:$K$108,"="&amp;T$221,$H$45:$H$108)+SUMIF($J$45:$J$108,"="&amp;T$221,$H$45:$H$108),"")</f>
        <v>13072918.739540005</v>
      </c>
      <c r="U224" s="160">
        <f>IF('3f WHD'!AC$13&lt;&gt;"",SUMIF($K$45:$K$108,"="&amp;V$221,$H$45:$H$108)+SUMIF($J$45:$J$108,"="&amp;V$221,$H$45:$H$108),"")</f>
        <v>13726564.676517006</v>
      </c>
      <c r="V224" s="160">
        <f>IF('3f WHD'!AC$13&lt;&gt;"",SUMIF($K$45:$K$108,"="&amp;V$221,$H$45:$H$108)+SUMIF($J$45:$J$108,"="&amp;V$221,$H$45:$H$108),"")</f>
        <v>13726564.676517006</v>
      </c>
      <c r="W224" s="160">
        <f>IF('3f WHD'!AD$13&lt;&gt;"",SUMIF($K$45:$K$108,"="&amp;W$221,$H$45:$H$108)+SUMIF($J$45:$J$108,"="&amp;W$221,$H$45:$H$108),"")</f>
        <v>14380210.613494007</v>
      </c>
      <c r="X224" s="160">
        <f>IF('3f WHD'!AE$13&lt;&gt;"",SUMIF($K$45:$K$108,"="&amp;X$221,$H$45:$H$108)+SUMIF($J$45:$J$108,"="&amp;X$221,$H$45:$H$108),"")</f>
        <v>14380210.613494007</v>
      </c>
      <c r="Y224" s="160">
        <f>IF('3f WHD'!AF$13&lt;&gt;"",SUMIF($K$45:$K$108,"="&amp;Y$221,$H$45:$H$108)+SUMIF($J$45:$J$108,"="&amp;Y$221,$H$45:$H$108),"")</f>
        <v>7190105.3067470035</v>
      </c>
      <c r="Z224" s="160">
        <f>IF('3f WHD'!AG$13&lt;&gt;"",SUMIF($K$45:$K$108,"="&amp;Z$221,$H$45:$H$108)+SUMIF($J$45:$J$108,"="&amp;Z$221,$H$45:$H$108),"")</f>
        <v>7190105.3067470035</v>
      </c>
      <c r="AA224" s="160">
        <f>IF('3f WHD'!AH$13&lt;&gt;"",SUMIF($K$45:$K$108,"="&amp;AA$221,$H$45:$H$108)+SUMIF($J$45:$J$108,"="&amp;AA$221,$H$45:$H$108),"")</f>
        <v>0</v>
      </c>
      <c r="AB224" s="160">
        <f>IF('3f WHD'!AI$13&lt;&gt;"",SUMIF($K$45:$K$108,"="&amp;AB$221,$H$45:$H$108)+SUMIF($J$45:$J$108,"="&amp;AB$221,$H$45:$H$108),"")</f>
        <v>0</v>
      </c>
      <c r="AC224" s="160">
        <f>IF('3f WHD'!AJ$13&lt;&gt;"",SUMIF($K$45:$K$108,"="&amp;AC$221,$H$45:$H$108)+SUMIF($J$45:$J$108,"="&amp;AC$221,$H$45:$H$108),"")</f>
        <v>0</v>
      </c>
      <c r="AD224" s="160">
        <f>IF('3f WHD'!AK$13&lt;&gt;"",SUMIF($K$45:$K$108,"="&amp;AD$221,$H$45:$H$108)+SUMIF($J$45:$J$108,"="&amp;AD$221,$H$45:$H$108),"")</f>
        <v>0</v>
      </c>
      <c r="AE224" s="160">
        <f>IF('3f WHD'!AL$13&lt;&gt;"",SUMIF($K$45:$K$108,"="&amp;AE$221,$H$45:$H$108)+SUMIF($J$45:$J$108,"="&amp;AE$221,$H$45:$H$108),"")</f>
        <v>0</v>
      </c>
      <c r="AF224" s="160">
        <f>IF('3f WHD'!AM$13&lt;&gt;"",SUMIF($K$45:$K$108,"="&amp;AF$221,$H$45:$H$108)+SUMIF($J$45:$J$108,"="&amp;AF$221,$H$45:$H$108),"")</f>
        <v>0</v>
      </c>
      <c r="AG224" s="160">
        <f>IF('3f WHD'!AN$13&lt;&gt;"",SUMIF($K$45:$K$108,"="&amp;AG$221,$H$45:$H$108)+SUMIF($J$45:$J$108,"="&amp;AG$221,$H$45:$H$108),"")</f>
        <v>0</v>
      </c>
      <c r="AH224" s="160">
        <f>IF('3f WHD'!AO$13&lt;&gt;"",SUMIF($K$45:$K$108,"="&amp;AH$221,$H$45:$H$108)+SUMIF($J$45:$J$108,"="&amp;AH$221,$H$45:$H$108),"")</f>
        <v>0</v>
      </c>
      <c r="AI224" s="160" t="str">
        <f>IF('3f WHD'!AP$13&lt;&gt;"",SUMIF($K$45:$K$108,"="&amp;AI$221,$H$45:$H$108)+SUMIF($J$45:$J$108,"="&amp;AI$221,$H$45:$H$108),"")</f>
        <v/>
      </c>
      <c r="AJ224" s="160" t="str">
        <f>IF('3f WHD'!AQ$13&lt;&gt;"",SUMIF($K$45:$K$108,"="&amp;AJ$221,$H$45:$H$108)+SUMIF($J$45:$J$108,"="&amp;AJ$221,$H$45:$H$108),"")</f>
        <v/>
      </c>
      <c r="AK224" s="160" t="str">
        <f>IF('3f WHD'!AR$13&lt;&gt;"",SUMIF($K$45:$K$108,"="&amp;AK$221,$H$45:$H$108)+SUMIF($J$45:$J$108,"="&amp;AK$221,$H$45:$H$108),"")</f>
        <v/>
      </c>
      <c r="AL224" s="160" t="str">
        <f>IF('3f WHD'!AS$13&lt;&gt;"",SUMIF($K$45:$K$108,"="&amp;AL$221,$H$45:$H$108)+SUMIF($J$45:$J$108,"="&amp;AL$221,$H$45:$H$108),"")</f>
        <v/>
      </c>
      <c r="AM224" s="160" t="str">
        <f>IF('3f WHD'!AT$13&lt;&gt;"",SUMIF($K$45:$K$108,"="&amp;AM$221,$H$45:$H$108)+SUMIF($J$45:$J$108,"="&amp;AM$221,$H$45:$H$108),"")</f>
        <v/>
      </c>
      <c r="AN224" s="160" t="str">
        <f>IF('3f WHD'!AU$13&lt;&gt;"",SUMIF($K$45:$K$108,"="&amp;AN$221,$H$45:$H$108)+SUMIF($J$45:$J$108,"="&amp;AN$221,$H$45:$H$108),"")</f>
        <v/>
      </c>
      <c r="AO224" s="160" t="str">
        <f>IF('3f WHD'!AV$13&lt;&gt;"",SUMIF($K$45:$K$108,"="&amp;AO$221,$H$45:$H$108)+SUMIF($J$45:$J$108,"="&amp;AO$221,$H$45:$H$108),"")</f>
        <v/>
      </c>
      <c r="AP224" s="160" t="str">
        <f>IF('3f WHD'!AW$13&lt;&gt;"",SUMIF($K$45:$K$108,"="&amp;AP$221,$H$45:$H$108)+SUMIF($J$45:$J$108,"="&amp;AP$221,$H$45:$H$108),"")</f>
        <v/>
      </c>
      <c r="AQ224" s="160" t="str">
        <f>IF('3f WHD'!AX$13&lt;&gt;"",SUMIF($K$45:$K$108,"="&amp;AQ$221,$H$45:$H$108)+SUMIF($J$45:$J$108,"="&amp;AQ$221,$H$45:$H$108),"")</f>
        <v/>
      </c>
      <c r="AR224" s="160" t="str">
        <f>IF('3f WHD'!AY$13&lt;&gt;"",SUMIF($K$45:$K$108,"="&amp;AR$221,$H$45:$H$108)+SUMIF($J$45:$J$108,"="&amp;AR$221,$H$45:$H$108),"")</f>
        <v/>
      </c>
      <c r="AS224" s="160" t="str">
        <f>IF('3f WHD'!AZ$13&lt;&gt;"",SUMIF($K$45:$K$108,"="&amp;AS$221,$H$45:$H$108)+SUMIF($J$45:$J$108,"="&amp;AS$221,$H$45:$H$108),"")</f>
        <v/>
      </c>
      <c r="AT224" s="160" t="str">
        <f>IF('3f WHD'!BA$13&lt;&gt;"",SUMIF($K$45:$K$108,"="&amp;AT$221,$H$45:$H$108)+SUMIF($J$45:$J$108,"="&amp;AT$221,$H$45:$H$108),"")</f>
        <v/>
      </c>
      <c r="AU224" s="160" t="str">
        <f>IF('3f WHD'!BB$13&lt;&gt;"",SUMIF($K$45:$K$108,"="&amp;AU$221,$H$45:$H$108)+SUMIF($J$45:$J$108,"="&amp;AU$221,$H$45:$H$108),"")</f>
        <v/>
      </c>
      <c r="AV224" s="160" t="str">
        <f>IF('3f WHD'!BC$13&lt;&gt;"",SUMIF($K$45:$K$108,"="&amp;AV$221,$H$45:$H$108)+SUMIF($J$45:$J$108,"="&amp;AV$221,$H$45:$H$108),"")</f>
        <v/>
      </c>
      <c r="AW224" s="160" t="str">
        <f>IF('3f WHD'!BD$13&lt;&gt;"",SUMIF($K$45:$K$108,"="&amp;AW$221,$H$45:$H$108)+SUMIF($J$45:$J$108,"="&amp;AW$221,$H$45:$H$108),"")</f>
        <v/>
      </c>
      <c r="AX224" s="160" t="str">
        <f>IF('3f WHD'!BE$13&lt;&gt;"",SUMIF($K$45:$K$108,"="&amp;AX$221,$H$45:$H$108)+SUMIF($J$45:$J$108,"="&amp;AX$221,$H$45:$H$108),"")</f>
        <v/>
      </c>
      <c r="AY224" s="160" t="str">
        <f>IF('3f WHD'!BF$13&lt;&gt;"",SUMIF($K$45:$K$108,"="&amp;AY$221,$H$45:$H$108)+SUMIF($J$45:$J$108,"="&amp;AY$221,$H$45:$H$108),"")</f>
        <v/>
      </c>
    </row>
    <row r="225" spans="3:51" ht="49.5" customHeight="1">
      <c r="C225" s="153" t="s">
        <v>505</v>
      </c>
      <c r="D225" s="160">
        <f>IF('3f WHD'!K$13&lt;&gt;"",SUMIF($K$45:$K$108,"="&amp;D$221,$I$45:$I$108)+SUMIF($J$45:$J$108,"="&amp;D$221,$I$45:$I$108),"")</f>
        <v>0</v>
      </c>
      <c r="E225" s="160">
        <f>IF('3f WHD'!L$13&lt;&gt;"",SUMIF($K$45:$K$108,"="&amp;E$221,$I$45:$I$108)+SUMIF($J$45:$J$108,"="&amp;E$221,$I$45:$I$108),"")</f>
        <v>0</v>
      </c>
      <c r="F225" s="160">
        <f>IF('3f WHD'!M$13&lt;&gt;"",SUMIF($K$45:$K$108,"="&amp;F$221,$I$45:$I$108)+SUMIF($J$45:$J$108,"="&amp;F$221,$I$45:$I$108),"")</f>
        <v>0</v>
      </c>
      <c r="G225" s="160">
        <f>IF('3f WHD'!N$13&lt;&gt;"",SUMIF($K$45:$K$108,"="&amp;G$221,$I$45:$I$108)+SUMIF($J$45:$J$108,"="&amp;G$221,$I$45:$I$108),"")</f>
        <v>0</v>
      </c>
      <c r="H225" s="160">
        <f>IF('3f WHD'!O$13&lt;&gt;"",SUMIF($K$45:$K$108,"="&amp;H$221,$I$45:$I$108)+SUMIF($J$45:$J$108,"="&amp;H$221,$I$45:$I$108),"")</f>
        <v>0</v>
      </c>
      <c r="I225" s="161"/>
      <c r="J225" s="160">
        <f>IF('3f WHD'!Q$13&lt;&gt;"",SUMIF($K$45:$K$108,"="&amp;J$221,$I$45:$I$108)+SUMIF($J$45:$J$108,"="&amp;J$221,$I$45:$I$108),"")</f>
        <v>0</v>
      </c>
      <c r="K225" s="160">
        <f>IF('3f WHD'!R$13&lt;&gt;"",SUMIF($K$45:$K$108,"="&amp;K$221,$I$45:$I$108)+SUMIF($J$45:$J$108,"="&amp;K$221,$I$45:$I$108),"")</f>
        <v>0</v>
      </c>
      <c r="L225" s="160">
        <f>IF('3f WHD'!S$13&lt;&gt;"",SUMIF($K$45:$K$108,"="&amp;L$221,$I$45:$I$108)+SUMIF($J$45:$J$108,"="&amp;L$221,$I$45:$I$108),"")</f>
        <v>0</v>
      </c>
      <c r="M225" s="160">
        <f>IF('3f WHD'!T$13&lt;&gt;"",SUMIF($K$45:$K$108,"="&amp;M$221,$I$45:$I$108)+SUMIF($J$45:$J$108,"="&amp;M$221,$I$45:$I$108),"")</f>
        <v>4430396.3839999996</v>
      </c>
      <c r="N225" s="160">
        <f>IF('3f WHD'!U$13&lt;&gt;"",SUMIF($K$45:$K$108,"="&amp;N$221,$I$45:$I$108)+SUMIF($J$45:$J$108,"="&amp;N$221,$I$45:$I$108),"")</f>
        <v>8736597.3889999986</v>
      </c>
      <c r="O225" s="160">
        <f>IF('3f WHD'!V$13&lt;&gt;"",SUMIF($K$45:$K$108,"="&amp;O$221,$I$45:$I$108)+SUMIF($J$45:$J$108,"="&amp;O$221,$I$45:$I$108),"")</f>
        <v>8423668.2469999995</v>
      </c>
      <c r="P225" s="160">
        <f>IF('3f WHD'!W$13&lt;&gt;"",SUMIF($K$45:$K$108,"="&amp;P$221,$I$45:$I$108)+SUMIF($J$45:$J$108,"="&amp;P$221,$I$45:$I$108),"")</f>
        <v>8798806.6639999989</v>
      </c>
      <c r="Q225" s="160">
        <f>IF('3f WHD'!X$13&lt;&gt;"",SUMIF($K$45:$K$108,"="&amp;Q$221,$I$45:$I$108)+SUMIF($J$45:$J$108,"="&amp;Q$221,$I$45:$I$108),"")</f>
        <v>9639861.3670000006</v>
      </c>
      <c r="R225" s="161"/>
      <c r="S225" s="160">
        <f>IF('3f WHD'!AA$13&lt;&gt;"",SUMIF($K$45:$K$108,"="&amp;T$221,$I$45:$I$108)+SUMIF($J$45:$J$108,"="&amp;T$221,$I$45:$I$108),"")</f>
        <v>9867391.9450000003</v>
      </c>
      <c r="T225" s="160">
        <f>IF('3f WHD'!AA$13&lt;&gt;"",SUMIF($K$45:$K$108,"="&amp;T$221,$I$45:$I$108)+SUMIF($J$45:$J$108,"="&amp;T$221,$I$45:$I$108),"")</f>
        <v>9867391.9450000003</v>
      </c>
      <c r="U225" s="160">
        <f>IF('3f WHD'!AC$13&lt;&gt;"",SUMIF($K$45:$K$108,"="&amp;V$221,$I$45:$I$108)+SUMIF($J$45:$J$108,"="&amp;V$221,$I$45:$I$108),"")</f>
        <v>9655302</v>
      </c>
      <c r="V225" s="160">
        <f>IF('3f WHD'!AC$13&lt;&gt;"",SUMIF($K$45:$K$108,"="&amp;V$221,$I$45:$I$108)+SUMIF($J$45:$J$108,"="&amp;V$221,$I$45:$I$108),"")</f>
        <v>9655302</v>
      </c>
      <c r="W225" s="160">
        <f>IF('3f WHD'!AD$13&lt;&gt;"",SUMIF($K$45:$K$108,"="&amp;W$221,$I$45:$I$108)+SUMIF($J$45:$J$108,"="&amp;W$221,$I$45:$I$108),"")</f>
        <v>9404573</v>
      </c>
      <c r="X225" s="160">
        <f>IF('3f WHD'!AE$13&lt;&gt;"",SUMIF($K$45:$K$108,"="&amp;X$221,$I$45:$I$108)+SUMIF($J$45:$J$108,"="&amp;X$221,$I$45:$I$108),"")</f>
        <v>9404573</v>
      </c>
      <c r="Y225" s="160">
        <f>IF('3f WHD'!AF$13&lt;&gt;"",SUMIF($K$45:$K$108,"="&amp;Y$221,$I$45:$I$108)+SUMIF($J$45:$J$108,"="&amp;Y$221,$I$45:$I$108),"")</f>
        <v>9400038</v>
      </c>
      <c r="Z225" s="160">
        <f>IF('3f WHD'!AG$13&lt;&gt;"",SUMIF($K$45:$K$108,"="&amp;Z$221,$I$45:$I$108)+SUMIF($J$45:$J$108,"="&amp;Z$221,$I$45:$I$108),"")</f>
        <v>9400038</v>
      </c>
      <c r="AA225" s="160">
        <f>IF('3f WHD'!AH$13&lt;&gt;"",SUMIF($K$45:$K$108,"="&amp;AA$221,$I$45:$I$108)+SUMIF($J$45:$J$108,"="&amp;AA$221,$I$45:$I$108),"")</f>
        <v>9417916</v>
      </c>
      <c r="AB225" s="160">
        <f>IF('3f WHD'!AI$13&lt;&gt;"",SUMIF($K$45:$K$108,"="&amp;AB$221,$I$45:$I$108)+SUMIF($J$45:$J$108,"="&amp;AB$221,$I$45:$I$108),"")</f>
        <v>9417916</v>
      </c>
      <c r="AC225" s="160">
        <f>IF('3f WHD'!AJ$13&lt;&gt;"",SUMIF($K$45:$K$108,"="&amp;AC$221,$I$45:$I$108)+SUMIF($J$45:$J$108,"="&amp;AC$221,$I$45:$I$108),"")</f>
        <v>10529633</v>
      </c>
      <c r="AD225" s="160">
        <f>IF('3f WHD'!AK$13&lt;&gt;"",SUMIF($K$45:$K$108,"="&amp;AD$221,$I$45:$I$108)+SUMIF($J$45:$J$108,"="&amp;AD$221,$I$45:$I$108),"")</f>
        <v>10529633</v>
      </c>
      <c r="AE225" s="160">
        <f>IF('3f WHD'!AL$13&lt;&gt;"",SUMIF($K$45:$K$108,"="&amp;AE$221,$I$45:$I$108)+SUMIF($J$45:$J$108,"="&amp;AE$221,$I$45:$I$108),"")</f>
        <v>11786550</v>
      </c>
      <c r="AF225" s="160">
        <f>IF('3f WHD'!AM$13&lt;&gt;"",SUMIF($K$45:$K$108,"="&amp;AF$221,$I$45:$I$108)+SUMIF($J$45:$J$108,"="&amp;AF$221,$I$45:$I$108),"")</f>
        <v>11786550</v>
      </c>
      <c r="AG225" s="160">
        <f>IF('3f WHD'!AN$13&lt;&gt;"",SUMIF($K$45:$K$108,"="&amp;AG$221,$I$45:$I$108)+SUMIF($J$45:$J$108,"="&amp;AG$221,$I$45:$I$108),"")</f>
        <v>12295317</v>
      </c>
      <c r="AH225" s="160">
        <f>IF('3f WHD'!AO$13&lt;&gt;"",SUMIF($K$45:$K$108,"="&amp;AH$221,$I$45:$I$108)+SUMIF($J$45:$J$108,"="&amp;AH$221,$I$45:$I$108),"")</f>
        <v>12295317</v>
      </c>
      <c r="AI225" s="160" t="str">
        <f>IF('3f WHD'!AP$13&lt;&gt;"",SUMIF($K$45:$K$108,"="&amp;AI$221,$I$45:$I$108)+SUMIF($J$45:$J$108,"="&amp;AI$221,$I$45:$I$108),"")</f>
        <v/>
      </c>
      <c r="AJ225" s="160" t="str">
        <f>IF('3f WHD'!AQ$13&lt;&gt;"",SUMIF($K$45:$K$108,"="&amp;AJ$221,$I$45:$I$108)+SUMIF($J$45:$J$108,"="&amp;AJ$221,$I$45:$I$108),"")</f>
        <v/>
      </c>
      <c r="AK225" s="160" t="str">
        <f>IF('3f WHD'!AR$13&lt;&gt;"",SUMIF($K$45:$K$108,"="&amp;AK$221,$I$45:$I$108)+SUMIF($J$45:$J$108,"="&amp;AK$221,$I$45:$I$108),"")</f>
        <v/>
      </c>
      <c r="AL225" s="160" t="str">
        <f>IF('3f WHD'!AS$13&lt;&gt;"",SUMIF($K$45:$K$108,"="&amp;AL$221,$I$45:$I$108)+SUMIF($J$45:$J$108,"="&amp;AL$221,$I$45:$I$108),"")</f>
        <v/>
      </c>
      <c r="AM225" s="160" t="str">
        <f>IF('3f WHD'!AT$13&lt;&gt;"",SUMIF($K$45:$K$108,"="&amp;AM$221,$I$45:$I$108)+SUMIF($J$45:$J$108,"="&amp;AM$221,$I$45:$I$108),"")</f>
        <v/>
      </c>
      <c r="AN225" s="160" t="str">
        <f>IF('3f WHD'!AU$13&lt;&gt;"",SUMIF($K$45:$K$108,"="&amp;AN$221,$I$45:$I$108)+SUMIF($J$45:$J$108,"="&amp;AN$221,$I$45:$I$108),"")</f>
        <v/>
      </c>
      <c r="AO225" s="160" t="str">
        <f>IF('3f WHD'!AV$13&lt;&gt;"",SUMIF($K$45:$K$108,"="&amp;AO$221,$I$45:$I$108)+SUMIF($J$45:$J$108,"="&amp;AO$221,$I$45:$I$108),"")</f>
        <v/>
      </c>
      <c r="AP225" s="160" t="str">
        <f>IF('3f WHD'!AW$13&lt;&gt;"",SUMIF($K$45:$K$108,"="&amp;AP$221,$I$45:$I$108)+SUMIF($J$45:$J$108,"="&amp;AP$221,$I$45:$I$108),"")</f>
        <v/>
      </c>
      <c r="AQ225" s="160" t="str">
        <f>IF('3f WHD'!AX$13&lt;&gt;"",SUMIF($K$45:$K$108,"="&amp;AQ$221,$I$45:$I$108)+SUMIF($J$45:$J$108,"="&amp;AQ$221,$I$45:$I$108),"")</f>
        <v/>
      </c>
      <c r="AR225" s="160" t="str">
        <f>IF('3f WHD'!AY$13&lt;&gt;"",SUMIF($K$45:$K$108,"="&amp;AR$221,$I$45:$I$108)+SUMIF($J$45:$J$108,"="&amp;AR$221,$I$45:$I$108),"")</f>
        <v/>
      </c>
      <c r="AS225" s="160" t="str">
        <f>IF('3f WHD'!AZ$13&lt;&gt;"",SUMIF($K$45:$K$108,"="&amp;AS$221,$I$45:$I$108)+SUMIF($J$45:$J$108,"="&amp;AS$221,$I$45:$I$108),"")</f>
        <v/>
      </c>
      <c r="AT225" s="160" t="str">
        <f>IF('3f WHD'!BA$13&lt;&gt;"",SUMIF($K$45:$K$108,"="&amp;AT$221,$I$45:$I$108)+SUMIF($J$45:$J$108,"="&amp;AT$221,$I$45:$I$108),"")</f>
        <v/>
      </c>
      <c r="AU225" s="160" t="str">
        <f>IF('3f WHD'!BB$13&lt;&gt;"",SUMIF($K$45:$K$108,"="&amp;AU$221,$I$45:$I$108)+SUMIF($J$45:$J$108,"="&amp;AU$221,$I$45:$I$108),"")</f>
        <v/>
      </c>
      <c r="AV225" s="160" t="str">
        <f>IF('3f WHD'!BC$13&lt;&gt;"",SUMIF($K$45:$K$108,"="&amp;AV$221,$I$45:$I$108)+SUMIF($J$45:$J$108,"="&amp;AV$221,$I$45:$I$108),"")</f>
        <v/>
      </c>
      <c r="AW225" s="160" t="str">
        <f>IF('3f WHD'!BD$13&lt;&gt;"",SUMIF($K$45:$K$108,"="&amp;AW$221,$I$45:$I$108)+SUMIF($J$45:$J$108,"="&amp;AW$221,$I$45:$I$108),"")</f>
        <v/>
      </c>
      <c r="AX225" s="160" t="str">
        <f>IF('3f WHD'!BE$13&lt;&gt;"",SUMIF($K$45:$K$108,"="&amp;AX$221,$I$45:$I$108)+SUMIF($J$45:$J$108,"="&amp;AX$221,$I$45:$I$108),"")</f>
        <v/>
      </c>
      <c r="AY225" s="160" t="str">
        <f>IF('3f WHD'!BF$13&lt;&gt;"",SUMIF($K$45:$K$108,"="&amp;AY$221,$I$45:$I$108)+SUMIF($J$45:$J$108,"="&amp;AY$221,$I$45:$I$108),"")</f>
        <v/>
      </c>
    </row>
    <row r="226" spans="3:51"/>
    <row r="227" spans="3:51"/>
    <row r="228" spans="3:51" ht="55.5" customHeight="1">
      <c r="C228" s="153" t="s">
        <v>506</v>
      </c>
      <c r="D228" s="195">
        <f>IFERROR(D222/(D223-D224-D225),"-")</f>
        <v>3.86178509945083</v>
      </c>
      <c r="E228" s="195">
        <f t="shared" ref="E228:Q228" si="70">IFERROR(E222/(E223-E224-E225),"-")</f>
        <v>4.3798119791184789</v>
      </c>
      <c r="F228" s="195">
        <f t="shared" si="70"/>
        <v>4.6943384228877969</v>
      </c>
      <c r="G228" s="195">
        <f t="shared" si="70"/>
        <v>5.0898553557427864</v>
      </c>
      <c r="H228" s="195">
        <f t="shared" si="70"/>
        <v>5.2170245185345925</v>
      </c>
      <c r="I228" s="161"/>
      <c r="J228" s="195">
        <f t="shared" si="70"/>
        <v>5.2170245185345925</v>
      </c>
      <c r="K228" s="195">
        <f t="shared" si="70"/>
        <v>5.4382114342696974</v>
      </c>
      <c r="L228" s="195">
        <f t="shared" si="70"/>
        <v>5.6660086487823103</v>
      </c>
      <c r="M228" s="195">
        <f t="shared" si="70"/>
        <v>5.9299995528126548</v>
      </c>
      <c r="N228" s="195">
        <f t="shared" si="70"/>
        <v>6.0384303183314465</v>
      </c>
      <c r="O228" s="168">
        <f t="shared" si="70"/>
        <v>6.8501864450773278</v>
      </c>
      <c r="P228" s="168">
        <f t="shared" si="70"/>
        <v>6.8480043107034856</v>
      </c>
      <c r="Q228" s="168">
        <f t="shared" si="70"/>
        <v>6.0338953603312691</v>
      </c>
      <c r="R228" s="161"/>
      <c r="S228" s="160">
        <f>IFERROR(T222/(T223-T224-T225),"-")</f>
        <v>5.6258217510753665</v>
      </c>
      <c r="T228" s="168">
        <f>IFERROR(T222/(T223-T224-T225),"-")</f>
        <v>5.6258217510753665</v>
      </c>
      <c r="U228" s="168">
        <f>IFERROR(V222/(V223-V224-V225),"-")</f>
        <v>6.4495151998345062</v>
      </c>
      <c r="V228" s="168">
        <f>IFERROR(V222/(V223-V224-V225),"-")</f>
        <v>6.4495151998345062</v>
      </c>
      <c r="W228" s="168">
        <f t="shared" ref="W228:AY228" si="71">IFERROR(W222/(W223-W224-W225),"-")</f>
        <v>7.0332667280287327</v>
      </c>
      <c r="X228" s="168">
        <f t="shared" si="71"/>
        <v>7.0332667280287327</v>
      </c>
      <c r="Y228" s="168">
        <f t="shared" si="71"/>
        <v>7.6390917056492249</v>
      </c>
      <c r="Z228" s="168">
        <f t="shared" si="71"/>
        <v>7.6390917056492249</v>
      </c>
      <c r="AA228" s="168">
        <f t="shared" si="71"/>
        <v>7.3166734556066801</v>
      </c>
      <c r="AB228" s="168">
        <f t="shared" si="71"/>
        <v>7.3166734556066801</v>
      </c>
      <c r="AC228" s="168">
        <f t="shared" si="71"/>
        <v>7.5328580913997616</v>
      </c>
      <c r="AD228" s="168">
        <f t="shared" si="71"/>
        <v>7.5328580913997616</v>
      </c>
      <c r="AE228" s="168">
        <f t="shared" si="71"/>
        <v>7.1413896936772518</v>
      </c>
      <c r="AF228" s="168">
        <f t="shared" si="71"/>
        <v>7.1413896936772518</v>
      </c>
      <c r="AG228" s="168">
        <f t="shared" si="71"/>
        <v>7.6982739523891164</v>
      </c>
      <c r="AH228" s="168">
        <f t="shared" si="71"/>
        <v>7.6982739523891164</v>
      </c>
      <c r="AI228" s="168" t="str">
        <f t="shared" si="71"/>
        <v>-</v>
      </c>
      <c r="AJ228" s="168" t="str">
        <f t="shared" si="71"/>
        <v>-</v>
      </c>
      <c r="AK228" s="168" t="str">
        <f t="shared" si="71"/>
        <v>-</v>
      </c>
      <c r="AL228" s="168" t="str">
        <f t="shared" si="71"/>
        <v>-</v>
      </c>
      <c r="AM228" s="168" t="str">
        <f t="shared" si="71"/>
        <v>-</v>
      </c>
      <c r="AN228" s="168" t="str">
        <f t="shared" si="71"/>
        <v>-</v>
      </c>
      <c r="AO228" s="168" t="str">
        <f t="shared" si="71"/>
        <v>-</v>
      </c>
      <c r="AP228" s="168" t="str">
        <f t="shared" si="71"/>
        <v>-</v>
      </c>
      <c r="AQ228" s="168" t="str">
        <f t="shared" si="71"/>
        <v>-</v>
      </c>
      <c r="AR228" s="168" t="str">
        <f t="shared" si="71"/>
        <v>-</v>
      </c>
      <c r="AS228" s="168" t="str">
        <f t="shared" si="71"/>
        <v>-</v>
      </c>
      <c r="AT228" s="168" t="str">
        <f t="shared" si="71"/>
        <v>-</v>
      </c>
      <c r="AU228" s="168" t="str">
        <f t="shared" si="71"/>
        <v>-</v>
      </c>
      <c r="AV228" s="168" t="str">
        <f t="shared" si="71"/>
        <v>-</v>
      </c>
      <c r="AW228" s="168" t="str">
        <f t="shared" si="71"/>
        <v>-</v>
      </c>
      <c r="AX228" s="168" t="str">
        <f t="shared" si="71"/>
        <v>-</v>
      </c>
      <c r="AY228" s="168" t="str">
        <f t="shared" si="71"/>
        <v>-</v>
      </c>
    </row>
    <row r="229" spans="3:51">
      <c r="V229" s="255"/>
    </row>
    <row r="230" spans="3:51"/>
    <row r="231" spans="3:51"/>
  </sheetData>
  <mergeCells count="4">
    <mergeCell ref="B3:O3"/>
    <mergeCell ref="C217:C218"/>
    <mergeCell ref="D217:N217"/>
    <mergeCell ref="D218:N218"/>
  </mergeCells>
  <phoneticPr fontId="189" type="noConversion"/>
  <pageMargins left="0.7" right="0.7" top="0.75" bottom="0.75" header="0.3" footer="0.3"/>
  <pageSetup paperSize="9" orientation="portrait" r:id="rId1"/>
  <headerFooter>
    <oddFooter>&amp;C_x000D_&amp;1#&amp;"Calibri"&amp;10&amp;K000000 OFFICIAL-InternalOnly</oddFooter>
  </headerFooter>
  <ignoredErrors>
    <ignoredError sqref="T171:T186"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70D3-EAD0-4F66-BE52-82C7C88B05BC}">
  <sheetPr>
    <tabColor theme="7" tint="0.79998168889431442"/>
    <pageSetUpPr autoPageBreaks="0"/>
  </sheetPr>
  <dimension ref="A1:BF37"/>
  <sheetViews>
    <sheetView workbookViewId="0"/>
  </sheetViews>
  <sheetFormatPr defaultColWidth="0" defaultRowHeight="0" customHeight="1" zeroHeight="1"/>
  <cols>
    <col min="1" max="1" width="3" customWidth="1"/>
    <col min="2" max="2" width="36" customWidth="1"/>
    <col min="3" max="3" width="36.8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58" width="15.625" customWidth="1"/>
    <col min="59"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507</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2.4">
      <c r="A3" s="2"/>
      <c r="B3" s="420" t="s">
        <v>508</v>
      </c>
      <c r="C3" s="420"/>
      <c r="D3" s="420"/>
      <c r="E3" s="420"/>
      <c r="F3" s="420"/>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row>
    <row r="6" spans="1:58" ht="12.75" customHeight="1">
      <c r="A6" s="14"/>
      <c r="B6" s="407" t="s">
        <v>57</v>
      </c>
      <c r="C6" s="486" t="s">
        <v>73</v>
      </c>
      <c r="D6" s="487" t="s">
        <v>317</v>
      </c>
      <c r="E6" s="486" t="s">
        <v>122</v>
      </c>
      <c r="F6" s="424"/>
      <c r="G6" s="28"/>
      <c r="H6" s="438" t="s">
        <v>123</v>
      </c>
      <c r="I6" s="439"/>
      <c r="J6" s="439"/>
      <c r="K6" s="439"/>
      <c r="L6" s="439"/>
      <c r="M6" s="439"/>
      <c r="N6" s="439"/>
      <c r="O6" s="440"/>
      <c r="P6" s="134"/>
      <c r="Q6" s="224" t="s">
        <v>124</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7"/>
      <c r="C7" s="486"/>
      <c r="D7" s="487"/>
      <c r="E7" s="486"/>
      <c r="F7" s="424"/>
      <c r="G7" s="28"/>
      <c r="H7" s="408" t="s">
        <v>125</v>
      </c>
      <c r="I7" s="409"/>
      <c r="J7" s="409"/>
      <c r="K7" s="409"/>
      <c r="L7" s="409"/>
      <c r="M7" s="409"/>
      <c r="N7" s="409"/>
      <c r="O7" s="410"/>
      <c r="P7" s="134"/>
      <c r="Q7" s="227" t="s">
        <v>126</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7"/>
      <c r="C8" s="486"/>
      <c r="D8" s="487"/>
      <c r="E8" s="486"/>
      <c r="F8" s="53" t="s">
        <v>127</v>
      </c>
      <c r="G8" s="28"/>
      <c r="H8" s="33" t="s">
        <v>128</v>
      </c>
      <c r="I8" s="33" t="s">
        <v>129</v>
      </c>
      <c r="J8" s="33" t="s">
        <v>130</v>
      </c>
      <c r="K8" s="33" t="s">
        <v>131</v>
      </c>
      <c r="L8" s="33" t="s">
        <v>132</v>
      </c>
      <c r="M8" s="34" t="s">
        <v>133</v>
      </c>
      <c r="N8" s="33" t="s">
        <v>134</v>
      </c>
      <c r="O8" s="33" t="s">
        <v>135</v>
      </c>
      <c r="P8" s="28"/>
      <c r="Q8" s="29" t="s">
        <v>136</v>
      </c>
      <c r="R8" s="29" t="s">
        <v>137</v>
      </c>
      <c r="S8" s="29" t="s">
        <v>138</v>
      </c>
      <c r="T8" s="35" t="s">
        <v>139</v>
      </c>
      <c r="U8" s="29" t="s">
        <v>140</v>
      </c>
      <c r="V8" s="29" t="s">
        <v>141</v>
      </c>
      <c r="W8" s="29" t="s">
        <v>142</v>
      </c>
      <c r="X8" s="29" t="s">
        <v>143</v>
      </c>
      <c r="Y8" s="28"/>
      <c r="Z8" s="29" t="s">
        <v>144</v>
      </c>
      <c r="AA8" s="29" t="s">
        <v>144</v>
      </c>
      <c r="AB8" s="29" t="s">
        <v>145</v>
      </c>
      <c r="AC8" s="29" t="s">
        <v>145</v>
      </c>
      <c r="AD8" s="258" t="s">
        <v>146</v>
      </c>
      <c r="AE8" s="258" t="s">
        <v>146</v>
      </c>
      <c r="AF8" s="259" t="s">
        <v>147</v>
      </c>
      <c r="AG8" s="257" t="s">
        <v>147</v>
      </c>
      <c r="AH8" s="257" t="s">
        <v>148</v>
      </c>
      <c r="AI8" s="257" t="s">
        <v>148</v>
      </c>
      <c r="AJ8" s="257" t="s">
        <v>149</v>
      </c>
      <c r="AK8" s="257" t="s">
        <v>149</v>
      </c>
      <c r="AL8" s="257" t="s">
        <v>150</v>
      </c>
      <c r="AM8" s="257" t="s">
        <v>150</v>
      </c>
      <c r="AN8" s="257" t="s">
        <v>151</v>
      </c>
      <c r="AO8" s="257" t="s">
        <v>151</v>
      </c>
      <c r="AP8" s="257" t="s">
        <v>152</v>
      </c>
      <c r="AQ8" s="257" t="s">
        <v>152</v>
      </c>
      <c r="AR8" s="257" t="s">
        <v>153</v>
      </c>
      <c r="AS8" s="257" t="s">
        <v>153</v>
      </c>
      <c r="AT8" s="257" t="s">
        <v>154</v>
      </c>
      <c r="AU8" s="257" t="s">
        <v>154</v>
      </c>
      <c r="AV8" s="257" t="s">
        <v>155</v>
      </c>
      <c r="AW8" s="257" t="s">
        <v>155</v>
      </c>
      <c r="AX8" s="257" t="s">
        <v>156</v>
      </c>
      <c r="AY8" s="257" t="s">
        <v>156</v>
      </c>
      <c r="AZ8" s="257" t="s">
        <v>157</v>
      </c>
      <c r="BA8" s="257" t="s">
        <v>157</v>
      </c>
      <c r="BB8" s="257" t="s">
        <v>158</v>
      </c>
      <c r="BC8" s="257" t="s">
        <v>158</v>
      </c>
      <c r="BD8" s="257" t="s">
        <v>159</v>
      </c>
      <c r="BE8" s="257" t="s">
        <v>159</v>
      </c>
      <c r="BF8" s="257" t="s">
        <v>160</v>
      </c>
    </row>
    <row r="9" spans="1:58" ht="25.5" customHeight="1">
      <c r="A9" s="14"/>
      <c r="B9" s="407"/>
      <c r="C9" s="486"/>
      <c r="D9" s="487"/>
      <c r="E9" s="486"/>
      <c r="F9" s="95" t="s">
        <v>127</v>
      </c>
      <c r="G9" s="82"/>
      <c r="H9" s="33" t="s">
        <v>128</v>
      </c>
      <c r="I9" s="33" t="s">
        <v>129</v>
      </c>
      <c r="J9" s="33" t="s">
        <v>130</v>
      </c>
      <c r="K9" s="33" t="s">
        <v>131</v>
      </c>
      <c r="L9" s="33" t="s">
        <v>132</v>
      </c>
      <c r="M9" s="34" t="s">
        <v>133</v>
      </c>
      <c r="N9" s="33" t="s">
        <v>134</v>
      </c>
      <c r="O9" s="33" t="s">
        <v>135</v>
      </c>
      <c r="P9" s="82"/>
      <c r="Q9" s="29" t="s">
        <v>136</v>
      </c>
      <c r="R9" s="29" t="s">
        <v>137</v>
      </c>
      <c r="S9" s="29" t="s">
        <v>138</v>
      </c>
      <c r="T9" s="35" t="s">
        <v>139</v>
      </c>
      <c r="U9" s="29" t="s">
        <v>140</v>
      </c>
      <c r="V9" s="29" t="s">
        <v>141</v>
      </c>
      <c r="W9" s="29" t="s">
        <v>142</v>
      </c>
      <c r="X9" s="29" t="s">
        <v>143</v>
      </c>
      <c r="Y9" s="82"/>
      <c r="Z9" s="29" t="s">
        <v>144</v>
      </c>
      <c r="AA9" s="29" t="s">
        <v>161</v>
      </c>
      <c r="AB9" s="29" t="s">
        <v>145</v>
      </c>
      <c r="AC9" s="29" t="s">
        <v>162</v>
      </c>
      <c r="AD9" s="29" t="s">
        <v>163</v>
      </c>
      <c r="AE9" s="29" t="s">
        <v>164</v>
      </c>
      <c r="AF9" s="29" t="s">
        <v>165</v>
      </c>
      <c r="AG9" s="29" t="s">
        <v>166</v>
      </c>
      <c r="AH9" s="29" t="s">
        <v>167</v>
      </c>
      <c r="AI9" s="29" t="s">
        <v>168</v>
      </c>
      <c r="AJ9" s="29" t="s">
        <v>169</v>
      </c>
      <c r="AK9" s="29" t="s">
        <v>170</v>
      </c>
      <c r="AL9" s="29" t="s">
        <v>171</v>
      </c>
      <c r="AM9" s="29" t="s">
        <v>172</v>
      </c>
      <c r="AN9" s="29" t="s">
        <v>173</v>
      </c>
      <c r="AO9" s="29" t="s">
        <v>174</v>
      </c>
      <c r="AP9" s="29" t="s">
        <v>175</v>
      </c>
      <c r="AQ9" s="29" t="s">
        <v>176</v>
      </c>
      <c r="AR9" s="29" t="s">
        <v>177</v>
      </c>
      <c r="AS9" s="29" t="s">
        <v>178</v>
      </c>
      <c r="AT9" s="29" t="s">
        <v>179</v>
      </c>
      <c r="AU9" s="29" t="s">
        <v>180</v>
      </c>
      <c r="AV9" s="29" t="s">
        <v>181</v>
      </c>
      <c r="AW9" s="29" t="s">
        <v>182</v>
      </c>
      <c r="AX9" s="29" t="s">
        <v>183</v>
      </c>
      <c r="AY9" s="29" t="s">
        <v>184</v>
      </c>
      <c r="AZ9" s="29" t="s">
        <v>185</v>
      </c>
      <c r="BA9" s="29" t="s">
        <v>186</v>
      </c>
      <c r="BB9" s="29" t="s">
        <v>187</v>
      </c>
      <c r="BC9" s="29" t="s">
        <v>188</v>
      </c>
      <c r="BD9" s="29" t="s">
        <v>189</v>
      </c>
      <c r="BE9" s="29" t="s">
        <v>190</v>
      </c>
      <c r="BF9" s="29" t="s">
        <v>191</v>
      </c>
    </row>
    <row r="10" spans="1:58" ht="30" customHeight="1">
      <c r="A10" s="14"/>
      <c r="B10" s="407"/>
      <c r="C10" s="486"/>
      <c r="D10" s="487"/>
      <c r="E10" s="486"/>
      <c r="F10" s="53" t="s">
        <v>192</v>
      </c>
      <c r="G10" s="28"/>
      <c r="H10" s="31" t="s">
        <v>193</v>
      </c>
      <c r="I10" s="31" t="s">
        <v>194</v>
      </c>
      <c r="J10" s="31" t="s">
        <v>195</v>
      </c>
      <c r="K10" s="31" t="s">
        <v>196</v>
      </c>
      <c r="L10" s="31" t="s">
        <v>197</v>
      </c>
      <c r="M10" s="32" t="s">
        <v>198</v>
      </c>
      <c r="N10" s="31" t="s">
        <v>199</v>
      </c>
      <c r="O10" s="31" t="s">
        <v>200</v>
      </c>
      <c r="P10" s="28"/>
      <c r="Q10" s="31" t="s">
        <v>201</v>
      </c>
      <c r="R10" s="31" t="s">
        <v>202</v>
      </c>
      <c r="S10" s="31" t="s">
        <v>203</v>
      </c>
      <c r="T10" s="36" t="s">
        <v>204</v>
      </c>
      <c r="U10" s="31" t="s">
        <v>205</v>
      </c>
      <c r="V10" s="31" t="s">
        <v>206</v>
      </c>
      <c r="W10" s="31" t="s">
        <v>207</v>
      </c>
      <c r="X10" s="31" t="s">
        <v>208</v>
      </c>
      <c r="Y10" s="28"/>
      <c r="Z10" s="31" t="s">
        <v>209</v>
      </c>
      <c r="AA10" s="31" t="s">
        <v>210</v>
      </c>
      <c r="AB10" s="31" t="s">
        <v>211</v>
      </c>
      <c r="AC10" s="31" t="s">
        <v>212</v>
      </c>
      <c r="AD10" s="31" t="s">
        <v>213</v>
      </c>
      <c r="AE10" s="31" t="s">
        <v>214</v>
      </c>
      <c r="AF10" s="31" t="s">
        <v>215</v>
      </c>
      <c r="AG10" s="31" t="s">
        <v>216</v>
      </c>
      <c r="AH10" s="31" t="s">
        <v>217</v>
      </c>
      <c r="AI10" s="31" t="s">
        <v>218</v>
      </c>
      <c r="AJ10" s="31" t="s">
        <v>219</v>
      </c>
      <c r="AK10" s="31" t="s">
        <v>220</v>
      </c>
      <c r="AL10" s="31" t="s">
        <v>221</v>
      </c>
      <c r="AM10" s="31" t="s">
        <v>222</v>
      </c>
      <c r="AN10" s="31" t="s">
        <v>223</v>
      </c>
      <c r="AO10" s="31" t="s">
        <v>224</v>
      </c>
      <c r="AP10" s="31" t="s">
        <v>225</v>
      </c>
      <c r="AQ10" s="31" t="s">
        <v>226</v>
      </c>
      <c r="AR10" s="31" t="s">
        <v>227</v>
      </c>
      <c r="AS10" s="31" t="s">
        <v>228</v>
      </c>
      <c r="AT10" s="31" t="s">
        <v>229</v>
      </c>
      <c r="AU10" s="31" t="s">
        <v>230</v>
      </c>
      <c r="AV10" s="31" t="s">
        <v>231</v>
      </c>
      <c r="AW10" s="31" t="s">
        <v>232</v>
      </c>
      <c r="AX10" s="31" t="s">
        <v>233</v>
      </c>
      <c r="AY10" s="31" t="s">
        <v>234</v>
      </c>
      <c r="AZ10" s="31" t="s">
        <v>235</v>
      </c>
      <c r="BA10" s="31" t="s">
        <v>236</v>
      </c>
      <c r="BB10" s="31" t="s">
        <v>237</v>
      </c>
      <c r="BC10" s="31" t="s">
        <v>238</v>
      </c>
      <c r="BD10" s="31" t="s">
        <v>239</v>
      </c>
      <c r="BE10" s="31" t="s">
        <v>240</v>
      </c>
      <c r="BF10" s="31" t="s">
        <v>241</v>
      </c>
    </row>
    <row r="11" spans="1:58" ht="12.75" customHeight="1">
      <c r="A11" s="14"/>
      <c r="B11" s="407"/>
      <c r="C11" s="486"/>
      <c r="D11" s="487"/>
      <c r="E11" s="486"/>
      <c r="F11" s="54" t="s">
        <v>509</v>
      </c>
      <c r="G11" s="28"/>
      <c r="H11" s="29" t="s">
        <v>243</v>
      </c>
      <c r="I11" s="29" t="s">
        <v>243</v>
      </c>
      <c r="J11" s="29" t="s">
        <v>244</v>
      </c>
      <c r="K11" s="29" t="s">
        <v>244</v>
      </c>
      <c r="L11" s="29" t="s">
        <v>245</v>
      </c>
      <c r="M11" s="30" t="s">
        <v>245</v>
      </c>
      <c r="N11" s="29" t="s">
        <v>246</v>
      </c>
      <c r="O11" s="29" t="s">
        <v>246</v>
      </c>
      <c r="P11" s="28"/>
      <c r="Q11" s="29" t="s">
        <v>247</v>
      </c>
      <c r="R11" s="29" t="s">
        <v>248</v>
      </c>
      <c r="S11" s="29" t="s">
        <v>248</v>
      </c>
      <c r="T11" s="35" t="s">
        <v>249</v>
      </c>
      <c r="U11" s="29" t="s">
        <v>249</v>
      </c>
      <c r="V11" s="29" t="s">
        <v>250</v>
      </c>
      <c r="W11" s="29" t="s">
        <v>250</v>
      </c>
      <c r="X11" s="29" t="s">
        <v>251</v>
      </c>
      <c r="Y11" s="28"/>
      <c r="Z11" s="29" t="s">
        <v>251</v>
      </c>
      <c r="AA11" s="29" t="s">
        <v>251</v>
      </c>
      <c r="AB11" s="29" t="s">
        <v>252</v>
      </c>
      <c r="AC11" s="29" t="s">
        <v>252</v>
      </c>
      <c r="AD11" s="29" t="s">
        <v>252</v>
      </c>
      <c r="AE11" s="29" t="s">
        <v>252</v>
      </c>
      <c r="AF11" s="176" t="s">
        <v>253</v>
      </c>
      <c r="AG11" s="176" t="s">
        <v>253</v>
      </c>
      <c r="AH11" s="176" t="s">
        <v>253</v>
      </c>
      <c r="AI11" s="176" t="s">
        <v>253</v>
      </c>
      <c r="AJ11" s="176" t="s">
        <v>254</v>
      </c>
      <c r="AK11" s="176" t="s">
        <v>254</v>
      </c>
      <c r="AL11" s="176" t="s">
        <v>254</v>
      </c>
      <c r="AM11" s="176" t="s">
        <v>254</v>
      </c>
      <c r="AN11" s="176" t="s">
        <v>255</v>
      </c>
      <c r="AO11" s="176" t="s">
        <v>255</v>
      </c>
      <c r="AP11" s="176" t="s">
        <v>255</v>
      </c>
      <c r="AQ11" s="176" t="s">
        <v>255</v>
      </c>
      <c r="AR11" s="176" t="s">
        <v>256</v>
      </c>
      <c r="AS11" s="176" t="s">
        <v>256</v>
      </c>
      <c r="AT11" s="176" t="s">
        <v>256</v>
      </c>
      <c r="AU11" s="176" t="s">
        <v>256</v>
      </c>
      <c r="AV11" s="176" t="s">
        <v>257</v>
      </c>
      <c r="AW11" s="176" t="s">
        <v>257</v>
      </c>
      <c r="AX11" s="176" t="s">
        <v>257</v>
      </c>
      <c r="AY11" s="176" t="s">
        <v>257</v>
      </c>
      <c r="AZ11" s="176" t="s">
        <v>258</v>
      </c>
      <c r="BA11" s="176" t="s">
        <v>258</v>
      </c>
      <c r="BB11" s="176" t="s">
        <v>258</v>
      </c>
      <c r="BC11" s="176" t="s">
        <v>258</v>
      </c>
      <c r="BD11" s="176" t="s">
        <v>259</v>
      </c>
      <c r="BE11" s="176" t="s">
        <v>259</v>
      </c>
      <c r="BF11" s="176" t="s">
        <v>259</v>
      </c>
    </row>
    <row r="12" spans="1:58" ht="12.4">
      <c r="A12" s="14"/>
      <c r="B12" s="484" t="s">
        <v>85</v>
      </c>
      <c r="C12" s="485"/>
      <c r="D12" s="485"/>
      <c r="E12" s="485"/>
      <c r="F12" s="485"/>
      <c r="G12" s="28"/>
      <c r="H12" s="48"/>
      <c r="I12" s="48"/>
      <c r="J12" s="48"/>
      <c r="K12" s="48"/>
      <c r="L12" s="48"/>
      <c r="M12" s="49"/>
      <c r="N12" s="48"/>
      <c r="O12" s="48"/>
      <c r="P12" s="28"/>
      <c r="Q12" s="48"/>
      <c r="R12" s="48"/>
      <c r="S12" s="48"/>
      <c r="T12" s="50"/>
      <c r="U12" s="48"/>
      <c r="V12" s="48"/>
      <c r="W12" s="48"/>
      <c r="X12" s="48"/>
      <c r="Y12" s="2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4" customFormat="1" ht="12.4">
      <c r="A13" s="55"/>
      <c r="B13" s="26" t="s">
        <v>510</v>
      </c>
      <c r="C13" s="26"/>
      <c r="D13" s="198" t="s">
        <v>384</v>
      </c>
      <c r="E13" s="3" t="s">
        <v>511</v>
      </c>
      <c r="F13" s="565"/>
      <c r="G13" s="28"/>
      <c r="H13" s="558"/>
      <c r="I13" s="559"/>
      <c r="J13" s="559"/>
      <c r="K13" s="559"/>
      <c r="L13" s="559"/>
      <c r="M13" s="559"/>
      <c r="N13" s="559"/>
      <c r="O13" s="560"/>
      <c r="P13" s="28"/>
      <c r="Q13" s="558"/>
      <c r="R13" s="559"/>
      <c r="S13" s="559"/>
      <c r="T13" s="559"/>
      <c r="U13" s="559"/>
      <c r="V13" s="559"/>
      <c r="W13" s="560"/>
      <c r="X13" s="212">
        <v>0.57599999999999996</v>
      </c>
      <c r="Y13" s="28"/>
      <c r="Z13" s="242">
        <v>0.57599999999999996</v>
      </c>
      <c r="AA13" s="242">
        <v>0.57599999999999996</v>
      </c>
      <c r="AB13" s="204">
        <v>0.122</v>
      </c>
      <c r="AC13" s="204">
        <v>0.122</v>
      </c>
      <c r="AD13" s="204">
        <v>0.122</v>
      </c>
      <c r="AE13" s="204">
        <v>0.122</v>
      </c>
      <c r="AF13" s="204">
        <v>0.105</v>
      </c>
      <c r="AG13" s="204">
        <v>0.105</v>
      </c>
      <c r="AH13" s="204">
        <v>0.105</v>
      </c>
      <c r="AI13" s="204">
        <v>0.105</v>
      </c>
      <c r="AJ13" s="204">
        <v>0.82099999999999995</v>
      </c>
      <c r="AK13" s="204">
        <v>0.82099999999999995</v>
      </c>
      <c r="AL13" s="204">
        <v>0.82099999999999995</v>
      </c>
      <c r="AM13" s="204">
        <v>0.82099999999999995</v>
      </c>
      <c r="AN13" s="204">
        <v>1.046</v>
      </c>
      <c r="AO13" s="204">
        <v>1.046</v>
      </c>
      <c r="AP13" s="204"/>
      <c r="AQ13" s="204"/>
      <c r="AR13" s="204"/>
      <c r="AS13" s="204"/>
      <c r="AT13" s="204"/>
      <c r="AU13" s="204"/>
      <c r="AV13" s="204"/>
      <c r="AW13" s="204"/>
      <c r="AX13" s="204"/>
      <c r="AY13" s="204"/>
      <c r="AZ13" s="204"/>
      <c r="BA13" s="204"/>
      <c r="BB13" s="204"/>
      <c r="BC13" s="204"/>
      <c r="BD13" s="204"/>
      <c r="BE13" s="204"/>
      <c r="BF13" s="204"/>
    </row>
    <row r="14" spans="1:58" s="4" customFormat="1" ht="28.5" customHeight="1">
      <c r="A14" s="55"/>
      <c r="B14" s="26" t="s">
        <v>512</v>
      </c>
      <c r="C14" s="215" t="s">
        <v>513</v>
      </c>
      <c r="D14" s="198" t="s">
        <v>384</v>
      </c>
      <c r="E14" s="3" t="s">
        <v>511</v>
      </c>
      <c r="F14" s="566"/>
      <c r="G14" s="28"/>
      <c r="H14" s="561"/>
      <c r="I14" s="562"/>
      <c r="J14" s="562"/>
      <c r="K14" s="562"/>
      <c r="L14" s="562"/>
      <c r="M14" s="562"/>
      <c r="N14" s="562"/>
      <c r="O14" s="563"/>
      <c r="P14" s="28"/>
      <c r="Q14" s="561"/>
      <c r="R14" s="562"/>
      <c r="S14" s="562"/>
      <c r="T14" s="562"/>
      <c r="U14" s="562"/>
      <c r="V14" s="562"/>
      <c r="W14" s="563"/>
      <c r="X14" s="212">
        <v>0.48399999999999999</v>
      </c>
      <c r="Y14" s="28"/>
      <c r="Z14" s="242">
        <v>0.48399999999999999</v>
      </c>
      <c r="AA14" s="242">
        <v>0.48399999999999999</v>
      </c>
      <c r="AB14" s="287"/>
      <c r="AC14" s="556"/>
      <c r="AD14" s="557"/>
      <c r="AE14" s="556"/>
      <c r="AF14" s="557"/>
      <c r="AG14" s="556"/>
      <c r="AH14" s="557"/>
      <c r="AI14" s="556"/>
      <c r="AJ14" s="557"/>
      <c r="AK14" s="556"/>
      <c r="AL14" s="557"/>
      <c r="AM14" s="556"/>
      <c r="AN14" s="557"/>
      <c r="AO14" s="556"/>
      <c r="AP14" s="557"/>
      <c r="AQ14" s="556"/>
      <c r="AR14" s="557"/>
      <c r="AS14" s="556"/>
      <c r="AT14" s="557"/>
      <c r="AU14" s="556"/>
      <c r="AV14" s="557"/>
      <c r="AW14" s="556"/>
      <c r="AX14" s="557"/>
      <c r="AY14" s="556"/>
      <c r="AZ14" s="557"/>
      <c r="BA14" s="556"/>
      <c r="BB14" s="557"/>
      <c r="BC14" s="556"/>
      <c r="BD14" s="557"/>
      <c r="BE14" s="556"/>
      <c r="BF14" s="557"/>
    </row>
    <row r="15" spans="1:58" ht="12.4">
      <c r="A15" s="14"/>
      <c r="B15" s="484" t="s">
        <v>81</v>
      </c>
      <c r="C15" s="485"/>
      <c r="D15" s="485"/>
      <c r="E15" s="485"/>
      <c r="F15" s="485"/>
      <c r="G15" s="28"/>
      <c r="H15" s="209"/>
      <c r="I15" s="14"/>
      <c r="J15" s="14"/>
      <c r="K15" s="14"/>
      <c r="L15" s="14"/>
      <c r="M15" s="14"/>
      <c r="N15" s="14"/>
      <c r="O15" s="208"/>
      <c r="P15" s="207"/>
      <c r="Q15" s="14"/>
      <c r="R15" s="14"/>
      <c r="S15" s="14"/>
      <c r="T15" s="14"/>
      <c r="U15" s="14"/>
      <c r="V15" s="14"/>
      <c r="W15" s="14"/>
      <c r="X15" s="50"/>
      <c r="Y15" s="207"/>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row>
    <row r="16" spans="1:58" ht="12.4">
      <c r="A16" s="14"/>
      <c r="B16" s="564" t="s">
        <v>514</v>
      </c>
      <c r="C16" s="564"/>
      <c r="D16" s="564"/>
      <c r="E16" s="11" t="s">
        <v>515</v>
      </c>
      <c r="F16" s="11"/>
      <c r="G16" s="28"/>
      <c r="H16" s="209"/>
      <c r="I16" s="14"/>
      <c r="J16" s="14"/>
      <c r="K16" s="14"/>
      <c r="L16" s="14"/>
      <c r="M16" s="14"/>
      <c r="N16" s="14"/>
      <c r="O16" s="208"/>
      <c r="P16" s="207"/>
      <c r="Q16" s="14"/>
      <c r="R16" s="14"/>
      <c r="S16" s="14"/>
      <c r="T16" s="14"/>
      <c r="U16" s="14"/>
      <c r="V16" s="14"/>
      <c r="W16" s="14"/>
      <c r="X16" s="5">
        <f>IF(X13="","-",((X13)*365/100)+(X14*122/100))</f>
        <v>2.6928799999999997</v>
      </c>
      <c r="Y16" s="207"/>
      <c r="Z16" s="5">
        <f>IF(Z13="","-",((Z13)*365/100)+(Z14*122/100))</f>
        <v>2.6928799999999997</v>
      </c>
      <c r="AA16" s="5">
        <f>IF(AA13="","-",((AA13)*365/100)+(AA14*122/100))</f>
        <v>2.6928799999999997</v>
      </c>
      <c r="AB16" s="5">
        <f t="shared" ref="AB16" si="0">IF(AB13="","-",((AB13)*365/100))</f>
        <v>0.44530000000000003</v>
      </c>
      <c r="AC16" s="5">
        <f t="shared" ref="AC16:AD16" si="1">IF(AC13="","-",((AC13)*365/100))</f>
        <v>0.44530000000000003</v>
      </c>
      <c r="AD16" s="5">
        <f t="shared" si="1"/>
        <v>0.44530000000000003</v>
      </c>
      <c r="AE16" s="5">
        <f t="shared" ref="AE16:BF16" si="2">IF(AE13="","-",((AE13)*365/100))</f>
        <v>0.44530000000000003</v>
      </c>
      <c r="AF16" s="5">
        <f t="shared" si="2"/>
        <v>0.38324999999999998</v>
      </c>
      <c r="AG16" s="5">
        <f t="shared" si="2"/>
        <v>0.38324999999999998</v>
      </c>
      <c r="AH16" s="5">
        <f t="shared" si="2"/>
        <v>0.38324999999999998</v>
      </c>
      <c r="AI16" s="5">
        <f t="shared" si="2"/>
        <v>0.38324999999999998</v>
      </c>
      <c r="AJ16" s="5">
        <f t="shared" si="2"/>
        <v>2.9966499999999998</v>
      </c>
      <c r="AK16" s="5">
        <f t="shared" si="2"/>
        <v>2.9966499999999998</v>
      </c>
      <c r="AL16" s="5">
        <f t="shared" si="2"/>
        <v>2.9966499999999998</v>
      </c>
      <c r="AM16" s="5">
        <f t="shared" si="2"/>
        <v>2.9966499999999998</v>
      </c>
      <c r="AN16" s="5">
        <f t="shared" si="2"/>
        <v>3.8179000000000003</v>
      </c>
      <c r="AO16" s="5">
        <f t="shared" si="2"/>
        <v>3.8179000000000003</v>
      </c>
      <c r="AP16" s="5" t="str">
        <f t="shared" si="2"/>
        <v>-</v>
      </c>
      <c r="AQ16" s="5" t="str">
        <f t="shared" si="2"/>
        <v>-</v>
      </c>
      <c r="AR16" s="5" t="str">
        <f t="shared" si="2"/>
        <v>-</v>
      </c>
      <c r="AS16" s="5" t="str">
        <f t="shared" si="2"/>
        <v>-</v>
      </c>
      <c r="AT16" s="5" t="str">
        <f t="shared" si="2"/>
        <v>-</v>
      </c>
      <c r="AU16" s="5" t="str">
        <f t="shared" si="2"/>
        <v>-</v>
      </c>
      <c r="AV16" s="5" t="str">
        <f t="shared" si="2"/>
        <v>-</v>
      </c>
      <c r="AW16" s="5" t="str">
        <f t="shared" si="2"/>
        <v>-</v>
      </c>
      <c r="AX16" s="5" t="str">
        <f t="shared" si="2"/>
        <v>-</v>
      </c>
      <c r="AY16" s="5" t="str">
        <f t="shared" si="2"/>
        <v>-</v>
      </c>
      <c r="AZ16" s="5" t="str">
        <f t="shared" si="2"/>
        <v>-</v>
      </c>
      <c r="BA16" s="5" t="str">
        <f t="shared" si="2"/>
        <v>-</v>
      </c>
      <c r="BB16" s="5" t="str">
        <f t="shared" si="2"/>
        <v>-</v>
      </c>
      <c r="BC16" s="5" t="str">
        <f t="shared" si="2"/>
        <v>-</v>
      </c>
      <c r="BD16" s="5" t="str">
        <f t="shared" si="2"/>
        <v>-</v>
      </c>
      <c r="BE16" s="5" t="str">
        <f t="shared" si="2"/>
        <v>-</v>
      </c>
      <c r="BF16" s="5" t="str">
        <f t="shared" si="2"/>
        <v>-</v>
      </c>
    </row>
    <row r="17" spans="1:31" ht="12.4">
      <c r="A17" s="14"/>
      <c r="B17" s="14"/>
      <c r="C17" s="14"/>
      <c r="D17" s="14"/>
      <c r="E17" s="14"/>
      <c r="F17" s="14"/>
      <c r="G17" s="55"/>
      <c r="H17" s="14"/>
      <c r="I17" s="14"/>
      <c r="J17" s="14"/>
      <c r="K17" s="14"/>
      <c r="L17" s="14"/>
      <c r="M17" s="14"/>
      <c r="N17" s="14"/>
      <c r="O17" s="14"/>
      <c r="P17" s="55"/>
      <c r="Q17" s="14"/>
      <c r="R17" s="14"/>
      <c r="S17" s="14"/>
      <c r="T17" s="14"/>
      <c r="U17" s="14"/>
      <c r="V17" s="14"/>
      <c r="W17" s="14"/>
      <c r="X17" s="206"/>
      <c r="Y17" s="55"/>
      <c r="Z17" s="55"/>
      <c r="AA17" s="14"/>
      <c r="AB17" s="14"/>
      <c r="AC17" s="74"/>
      <c r="AD17" s="14"/>
      <c r="AE17" s="14"/>
    </row>
    <row r="18" spans="1:31" ht="12.4"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2.4"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2.4"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2.4"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2.4"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12.4"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2"/>
      <c r="AB23" s="202"/>
      <c r="AC23" s="200"/>
      <c r="AD23" s="14"/>
      <c r="AE23" s="14"/>
    </row>
    <row r="24" spans="1:31" ht="12.4" hidden="1">
      <c r="A24" s="14"/>
      <c r="B24" s="64"/>
      <c r="C24" s="64"/>
      <c r="D24" s="14"/>
      <c r="E24" s="14"/>
      <c r="F24" s="14"/>
      <c r="G24" s="14"/>
      <c r="H24" s="14"/>
      <c r="I24" s="14"/>
      <c r="J24" s="14"/>
      <c r="K24" s="14"/>
      <c r="L24" s="14"/>
      <c r="M24" s="14"/>
      <c r="N24" s="14"/>
      <c r="O24" s="14"/>
      <c r="P24" s="14"/>
      <c r="Q24" s="14"/>
      <c r="R24" s="14"/>
      <c r="S24" s="14"/>
      <c r="T24" s="14"/>
      <c r="U24" s="14"/>
      <c r="V24" s="14"/>
      <c r="W24" s="14"/>
      <c r="X24" s="14"/>
      <c r="Y24" s="14"/>
      <c r="Z24" s="14"/>
      <c r="AA24" s="202"/>
      <c r="AB24" s="202"/>
      <c r="AC24" s="200"/>
      <c r="AD24" s="14"/>
      <c r="AE24" s="14"/>
    </row>
    <row r="25" spans="1:31" ht="12.4"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3"/>
      <c r="AB25" s="203"/>
      <c r="AC25" s="14"/>
      <c r="AD25" s="14"/>
      <c r="AE25" s="14"/>
    </row>
    <row r="26" spans="1:31" ht="12.4" hidden="1">
      <c r="A26" s="14"/>
      <c r="B26" s="14"/>
      <c r="C26" s="14"/>
      <c r="D26" s="14"/>
      <c r="E26" s="14"/>
      <c r="F26" s="14"/>
      <c r="G26" s="14"/>
      <c r="H26" s="65"/>
      <c r="I26" s="65"/>
      <c r="J26" s="65"/>
      <c r="K26" s="14"/>
      <c r="L26" s="14"/>
      <c r="M26" s="14"/>
      <c r="N26" s="14"/>
      <c r="O26" s="14"/>
      <c r="P26" s="14"/>
      <c r="Q26" s="14"/>
      <c r="R26" s="14"/>
      <c r="S26" s="14"/>
      <c r="T26" s="14"/>
      <c r="U26" s="14"/>
      <c r="V26" s="14"/>
      <c r="W26" s="14"/>
      <c r="X26" s="14"/>
      <c r="Y26" s="14"/>
      <c r="Z26" s="14"/>
      <c r="AA26" s="14"/>
      <c r="AB26" s="14"/>
      <c r="AC26" s="14"/>
      <c r="AD26" s="14"/>
      <c r="AE26" s="14"/>
    </row>
    <row r="27" spans="1:31" ht="12.4"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2.4" hidden="1">
      <c r="A28" s="14"/>
      <c r="B28" s="14"/>
      <c r="C28" s="14"/>
      <c r="D28" s="14"/>
      <c r="E28" s="14"/>
      <c r="F28" s="14"/>
      <c r="G28" s="14"/>
      <c r="H28" s="14"/>
      <c r="I28" s="205"/>
      <c r="J28" s="14"/>
      <c r="K28" s="14"/>
      <c r="L28" s="14"/>
      <c r="M28" s="14"/>
      <c r="N28" s="14"/>
      <c r="O28" s="14"/>
      <c r="P28" s="14"/>
      <c r="Q28" s="14"/>
      <c r="R28" s="14"/>
      <c r="S28" s="14"/>
      <c r="T28" s="14"/>
      <c r="U28" s="14"/>
      <c r="V28" s="14"/>
      <c r="W28" s="14"/>
      <c r="X28" s="14"/>
      <c r="Y28" s="14"/>
      <c r="Z28" s="14"/>
      <c r="AA28" s="14"/>
      <c r="AB28" s="14"/>
      <c r="AC28" s="14"/>
      <c r="AD28" s="14"/>
      <c r="AE28" s="14"/>
    </row>
    <row r="29" spans="1:31" ht="12.4" hidden="1">
      <c r="A29" s="14"/>
      <c r="B29" s="14"/>
      <c r="C29" s="14"/>
      <c r="D29" s="14"/>
      <c r="E29" s="14"/>
      <c r="F29" s="14"/>
      <c r="G29" s="14"/>
      <c r="H29" s="14"/>
      <c r="I29" s="14"/>
      <c r="J29" s="65"/>
      <c r="K29" s="14"/>
      <c r="L29" s="14"/>
      <c r="M29" s="14"/>
      <c r="N29" s="14"/>
      <c r="O29" s="14"/>
      <c r="P29" s="14"/>
      <c r="Q29" s="14"/>
      <c r="R29" s="14"/>
      <c r="S29" s="14"/>
      <c r="T29" s="14"/>
      <c r="U29" s="14"/>
      <c r="V29" s="14"/>
      <c r="W29" s="14"/>
      <c r="X29" s="14"/>
      <c r="Y29" s="14"/>
      <c r="Z29" s="14"/>
      <c r="AA29" s="14"/>
      <c r="AB29" s="14"/>
      <c r="AC29" s="14"/>
      <c r="AD29" s="14"/>
      <c r="AE29" s="14"/>
    </row>
    <row r="30" spans="1:31" ht="12.4" hidden="1">
      <c r="A30" s="14"/>
      <c r="B30" s="14"/>
      <c r="C30" s="14"/>
      <c r="D30" s="14"/>
      <c r="E30" s="14"/>
      <c r="F30" s="14"/>
      <c r="G30" s="14"/>
      <c r="H30" s="14"/>
      <c r="I30" s="14"/>
      <c r="J30" s="14"/>
      <c r="K30" s="14"/>
      <c r="L30" s="14"/>
      <c r="M30" s="66"/>
      <c r="N30" s="14"/>
      <c r="O30" s="14"/>
      <c r="P30" s="14"/>
      <c r="Q30" s="14"/>
      <c r="R30" s="14"/>
      <c r="S30" s="14"/>
      <c r="T30" s="14"/>
      <c r="U30" s="14"/>
      <c r="V30" s="14"/>
      <c r="W30" s="14"/>
      <c r="X30" s="14"/>
      <c r="Y30" s="14"/>
      <c r="Z30" s="14"/>
      <c r="AA30" s="14"/>
      <c r="AB30" s="14"/>
      <c r="AC30" s="14"/>
      <c r="AD30" s="14"/>
      <c r="AE30" s="14"/>
    </row>
    <row r="31" spans="1:31" ht="12.75" hidden="1" customHeight="1">
      <c r="AE31" s="14"/>
    </row>
    <row r="32" spans="1:31" ht="12.75" hidden="1" customHeight="1">
      <c r="AE32" s="14"/>
    </row>
    <row r="33" spans="11:31" ht="12.75" hidden="1" customHeight="1">
      <c r="AE33" s="14"/>
    </row>
    <row r="34" spans="11:31" ht="12.4" hidden="1">
      <c r="AE34" s="14"/>
    </row>
    <row r="35" spans="11:31" ht="12.4" hidden="1">
      <c r="K35" s="13"/>
      <c r="L35" s="24"/>
      <c r="M35" s="24"/>
      <c r="N35" s="24"/>
      <c r="O35" s="24"/>
      <c r="AE35" s="14"/>
    </row>
    <row r="36" spans="11:31" ht="12.4" hidden="1">
      <c r="K36" s="13"/>
      <c r="L36" s="24"/>
      <c r="M36" s="24"/>
      <c r="N36" s="24"/>
      <c r="O36" s="24"/>
      <c r="AE36" s="14"/>
    </row>
    <row r="37" spans="11:31" ht="12.75" hidden="1" customHeight="1">
      <c r="AE37" s="14"/>
    </row>
  </sheetData>
  <mergeCells count="29">
    <mergeCell ref="Q13:W14"/>
    <mergeCell ref="AC14:AD14"/>
    <mergeCell ref="B15:F15"/>
    <mergeCell ref="B16:D16"/>
    <mergeCell ref="H6:O6"/>
    <mergeCell ref="H7:O7"/>
    <mergeCell ref="B12:F12"/>
    <mergeCell ref="F13:F14"/>
    <mergeCell ref="H13:O14"/>
    <mergeCell ref="B3:F3"/>
    <mergeCell ref="B6:B11"/>
    <mergeCell ref="C6:C11"/>
    <mergeCell ref="D6:D11"/>
    <mergeCell ref="E6:E11"/>
    <mergeCell ref="F6:F7"/>
    <mergeCell ref="AE14:AF14"/>
    <mergeCell ref="AG14:AH14"/>
    <mergeCell ref="AI14:AJ14"/>
    <mergeCell ref="AK14:AL14"/>
    <mergeCell ref="AM14:AN14"/>
    <mergeCell ref="AY14:AZ14"/>
    <mergeCell ref="BA14:BB14"/>
    <mergeCell ref="BC14:BD14"/>
    <mergeCell ref="BE14:BF14"/>
    <mergeCell ref="AO14:AP14"/>
    <mergeCell ref="AQ14:AR14"/>
    <mergeCell ref="AS14:AT14"/>
    <mergeCell ref="AU14:AV14"/>
    <mergeCell ref="AW14:AX14"/>
  </mergeCells>
  <hyperlinks>
    <hyperlink ref="D13" r:id="rId1" xr:uid="{4508E494-5673-4AC8-B30E-BC45F2A83632}"/>
    <hyperlink ref="D14" r:id="rId2" xr:uid="{C983B486-D536-4797-BED2-A6903F8E32D4}"/>
  </hyperlinks>
  <pageMargins left="0.7" right="0.7" top="0.75" bottom="0.75" header="0.3" footer="0.3"/>
  <pageSetup paperSize="9" orientation="portrait" r:id="rId3"/>
  <headerFooter>
    <oddFooter>&amp;C_x000D_&amp;1#&amp;"Calibri"&amp;10&amp;K000000 OFFICIAL-InternalOnly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E5A2-17D3-4046-A6E2-F0D363F59D1C}">
  <sheetPr>
    <tabColor theme="7" tint="0.79998168889431442"/>
    <pageSetUpPr autoPageBreaks="0"/>
  </sheetPr>
  <dimension ref="A1:BH21"/>
  <sheetViews>
    <sheetView zoomScaleNormal="100" workbookViewId="0"/>
  </sheetViews>
  <sheetFormatPr defaultColWidth="0" defaultRowHeight="0" customHeight="1" zeroHeight="1"/>
  <cols>
    <col min="1" max="1" width="3" customWidth="1"/>
    <col min="2" max="2" width="36" customWidth="1"/>
    <col min="3" max="3" width="51.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35" width="15.625" style="297" customWidth="1"/>
    <col min="36" max="58" width="15.625" customWidth="1"/>
    <col min="59" max="60" width="0" hidden="1" customWidth="1"/>
    <col min="61"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516</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ustomHeight="1">
      <c r="A3" s="2"/>
      <c r="B3" s="567" t="s">
        <v>517</v>
      </c>
      <c r="C3" s="567"/>
      <c r="D3" s="567"/>
      <c r="E3" s="567"/>
      <c r="F3" s="567"/>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AF5"/>
      <c r="AG5"/>
      <c r="AH5"/>
      <c r="AI5"/>
    </row>
    <row r="6" spans="1:58" ht="12.4">
      <c r="A6" s="14"/>
      <c r="B6" s="14"/>
      <c r="C6" s="14"/>
      <c r="D6" s="14"/>
      <c r="E6" s="14"/>
      <c r="F6" s="14"/>
      <c r="G6" s="55"/>
      <c r="H6" s="14"/>
      <c r="I6" s="14"/>
      <c r="J6" s="14"/>
      <c r="K6" s="14"/>
      <c r="L6" s="14"/>
      <c r="M6" s="14"/>
      <c r="N6" s="14"/>
      <c r="O6" s="14"/>
      <c r="P6" s="55"/>
      <c r="Q6" s="14"/>
      <c r="R6" s="14"/>
      <c r="S6" s="14"/>
      <c r="T6" s="14"/>
      <c r="U6" s="14"/>
      <c r="V6" s="14"/>
      <c r="W6" s="14"/>
      <c r="X6" s="14"/>
      <c r="Y6" s="55"/>
      <c r="Z6" s="55"/>
      <c r="AA6" s="14"/>
      <c r="AB6" s="14"/>
      <c r="AC6" s="14"/>
      <c r="AD6" s="14"/>
      <c r="AE6" s="14"/>
      <c r="AF6"/>
      <c r="AG6"/>
      <c r="AH6"/>
      <c r="AI6"/>
    </row>
    <row r="7" spans="1:58" ht="12.75" customHeight="1">
      <c r="A7" s="14"/>
      <c r="B7" s="407" t="s">
        <v>57</v>
      </c>
      <c r="C7" s="486" t="s">
        <v>73</v>
      </c>
      <c r="D7" s="487" t="s">
        <v>317</v>
      </c>
      <c r="E7" s="486" t="s">
        <v>122</v>
      </c>
      <c r="F7" s="424"/>
      <c r="G7" s="28"/>
      <c r="H7" s="438" t="s">
        <v>123</v>
      </c>
      <c r="I7" s="439"/>
      <c r="J7" s="439"/>
      <c r="K7" s="439"/>
      <c r="L7" s="439"/>
      <c r="M7" s="439"/>
      <c r="N7" s="439"/>
      <c r="O7" s="440"/>
      <c r="P7" s="134"/>
      <c r="Q7" s="224" t="s">
        <v>124</v>
      </c>
      <c r="R7" s="225"/>
      <c r="S7" s="225"/>
      <c r="T7" s="225"/>
      <c r="U7" s="225"/>
      <c r="V7" s="225"/>
      <c r="W7" s="225"/>
      <c r="X7" s="225"/>
      <c r="Y7" s="134"/>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6"/>
    </row>
    <row r="8" spans="1:58" ht="12.75" customHeight="1">
      <c r="A8" s="14"/>
      <c r="B8" s="407"/>
      <c r="C8" s="486"/>
      <c r="D8" s="487"/>
      <c r="E8" s="486"/>
      <c r="F8" s="424"/>
      <c r="G8" s="28"/>
      <c r="H8" s="408" t="s">
        <v>125</v>
      </c>
      <c r="I8" s="409"/>
      <c r="J8" s="409"/>
      <c r="K8" s="409"/>
      <c r="L8" s="409"/>
      <c r="M8" s="409"/>
      <c r="N8" s="409"/>
      <c r="O8" s="410"/>
      <c r="P8" s="134"/>
      <c r="Q8" s="227" t="s">
        <v>126</v>
      </c>
      <c r="R8" s="228"/>
      <c r="S8" s="228"/>
      <c r="T8" s="228"/>
      <c r="U8" s="228"/>
      <c r="V8" s="228"/>
      <c r="W8" s="228"/>
      <c r="X8" s="228"/>
      <c r="Y8" s="134"/>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9"/>
    </row>
    <row r="9" spans="1:58" ht="25.5" customHeight="1">
      <c r="A9" s="14"/>
      <c r="B9" s="407"/>
      <c r="C9" s="486"/>
      <c r="D9" s="487"/>
      <c r="E9" s="486"/>
      <c r="F9" s="53" t="s">
        <v>127</v>
      </c>
      <c r="G9" s="28"/>
      <c r="H9" s="33" t="s">
        <v>128</v>
      </c>
      <c r="I9" s="33" t="s">
        <v>129</v>
      </c>
      <c r="J9" s="33" t="s">
        <v>130</v>
      </c>
      <c r="K9" s="33" t="s">
        <v>131</v>
      </c>
      <c r="L9" s="33" t="s">
        <v>132</v>
      </c>
      <c r="M9" s="34" t="s">
        <v>133</v>
      </c>
      <c r="N9" s="33" t="s">
        <v>134</v>
      </c>
      <c r="O9" s="33" t="s">
        <v>135</v>
      </c>
      <c r="P9" s="28"/>
      <c r="Q9" s="29" t="s">
        <v>136</v>
      </c>
      <c r="R9" s="29" t="s">
        <v>137</v>
      </c>
      <c r="S9" s="29" t="s">
        <v>138</v>
      </c>
      <c r="T9" s="35" t="s">
        <v>139</v>
      </c>
      <c r="U9" s="29" t="s">
        <v>140</v>
      </c>
      <c r="V9" s="29" t="s">
        <v>141</v>
      </c>
      <c r="W9" s="29" t="s">
        <v>142</v>
      </c>
      <c r="X9" s="29" t="s">
        <v>143</v>
      </c>
      <c r="Y9" s="28"/>
      <c r="Z9" s="29" t="s">
        <v>144</v>
      </c>
      <c r="AA9" s="29" t="s">
        <v>144</v>
      </c>
      <c r="AB9" s="29" t="s">
        <v>145</v>
      </c>
      <c r="AC9" s="29" t="s">
        <v>145</v>
      </c>
      <c r="AD9" s="258" t="s">
        <v>146</v>
      </c>
      <c r="AE9" s="258" t="s">
        <v>146</v>
      </c>
      <c r="AF9" s="259" t="s">
        <v>147</v>
      </c>
      <c r="AG9" s="257" t="s">
        <v>147</v>
      </c>
      <c r="AH9" s="257" t="s">
        <v>148</v>
      </c>
      <c r="AI9" s="257" t="s">
        <v>148</v>
      </c>
      <c r="AJ9" s="257" t="s">
        <v>149</v>
      </c>
      <c r="AK9" s="257" t="s">
        <v>149</v>
      </c>
      <c r="AL9" s="257" t="s">
        <v>150</v>
      </c>
      <c r="AM9" s="257" t="s">
        <v>150</v>
      </c>
      <c r="AN9" s="257" t="s">
        <v>151</v>
      </c>
      <c r="AO9" s="257" t="s">
        <v>151</v>
      </c>
      <c r="AP9" s="257" t="s">
        <v>152</v>
      </c>
      <c r="AQ9" s="257" t="s">
        <v>152</v>
      </c>
      <c r="AR9" s="257" t="s">
        <v>153</v>
      </c>
      <c r="AS9" s="257" t="s">
        <v>153</v>
      </c>
      <c r="AT9" s="257" t="s">
        <v>154</v>
      </c>
      <c r="AU9" s="257" t="s">
        <v>154</v>
      </c>
      <c r="AV9" s="257" t="s">
        <v>155</v>
      </c>
      <c r="AW9" s="257" t="s">
        <v>155</v>
      </c>
      <c r="AX9" s="257" t="s">
        <v>156</v>
      </c>
      <c r="AY9" s="257" t="s">
        <v>156</v>
      </c>
      <c r="AZ9" s="257" t="s">
        <v>157</v>
      </c>
      <c r="BA9" s="257" t="s">
        <v>157</v>
      </c>
      <c r="BB9" s="257" t="s">
        <v>158</v>
      </c>
      <c r="BC9" s="257" t="s">
        <v>158</v>
      </c>
      <c r="BD9" s="257" t="s">
        <v>159</v>
      </c>
      <c r="BE9" s="257" t="s">
        <v>159</v>
      </c>
      <c r="BF9" s="257" t="s">
        <v>160</v>
      </c>
    </row>
    <row r="10" spans="1:58" ht="25.5" customHeight="1">
      <c r="A10" s="14"/>
      <c r="B10" s="407"/>
      <c r="C10" s="486"/>
      <c r="D10" s="487"/>
      <c r="E10" s="486"/>
      <c r="F10" s="95" t="s">
        <v>127</v>
      </c>
      <c r="G10" s="82"/>
      <c r="H10" s="33" t="s">
        <v>128</v>
      </c>
      <c r="I10" s="33" t="s">
        <v>129</v>
      </c>
      <c r="J10" s="33" t="s">
        <v>130</v>
      </c>
      <c r="K10" s="33" t="s">
        <v>131</v>
      </c>
      <c r="L10" s="33" t="s">
        <v>132</v>
      </c>
      <c r="M10" s="34" t="s">
        <v>133</v>
      </c>
      <c r="N10" s="33" t="s">
        <v>134</v>
      </c>
      <c r="O10" s="33" t="s">
        <v>135</v>
      </c>
      <c r="P10" s="82"/>
      <c r="Q10" s="29" t="s">
        <v>136</v>
      </c>
      <c r="R10" s="29" t="s">
        <v>137</v>
      </c>
      <c r="S10" s="29" t="s">
        <v>138</v>
      </c>
      <c r="T10" s="35" t="s">
        <v>139</v>
      </c>
      <c r="U10" s="29" t="s">
        <v>140</v>
      </c>
      <c r="V10" s="29" t="s">
        <v>141</v>
      </c>
      <c r="W10" s="29" t="s">
        <v>142</v>
      </c>
      <c r="X10" s="29" t="s">
        <v>143</v>
      </c>
      <c r="Y10" s="82"/>
      <c r="Z10" s="29" t="s">
        <v>144</v>
      </c>
      <c r="AA10" s="29" t="s">
        <v>161</v>
      </c>
      <c r="AB10" s="29" t="s">
        <v>145</v>
      </c>
      <c r="AC10" s="29" t="s">
        <v>162</v>
      </c>
      <c r="AD10" s="29" t="s">
        <v>163</v>
      </c>
      <c r="AE10" s="29" t="s">
        <v>164</v>
      </c>
      <c r="AF10" s="29" t="s">
        <v>165</v>
      </c>
      <c r="AG10" s="29" t="s">
        <v>166</v>
      </c>
      <c r="AH10" s="29" t="s">
        <v>167</v>
      </c>
      <c r="AI10" s="29" t="s">
        <v>168</v>
      </c>
      <c r="AJ10" s="29" t="s">
        <v>169</v>
      </c>
      <c r="AK10" s="29" t="s">
        <v>170</v>
      </c>
      <c r="AL10" s="29" t="s">
        <v>171</v>
      </c>
      <c r="AM10" s="29" t="s">
        <v>172</v>
      </c>
      <c r="AN10" s="29" t="s">
        <v>173</v>
      </c>
      <c r="AO10" s="29" t="s">
        <v>174</v>
      </c>
      <c r="AP10" s="29" t="s">
        <v>175</v>
      </c>
      <c r="AQ10" s="29" t="s">
        <v>176</v>
      </c>
      <c r="AR10" s="29" t="s">
        <v>177</v>
      </c>
      <c r="AS10" s="29" t="s">
        <v>178</v>
      </c>
      <c r="AT10" s="29" t="s">
        <v>179</v>
      </c>
      <c r="AU10" s="29" t="s">
        <v>180</v>
      </c>
      <c r="AV10" s="29" t="s">
        <v>181</v>
      </c>
      <c r="AW10" s="29" t="s">
        <v>182</v>
      </c>
      <c r="AX10" s="29" t="s">
        <v>183</v>
      </c>
      <c r="AY10" s="29" t="s">
        <v>184</v>
      </c>
      <c r="AZ10" s="29" t="s">
        <v>185</v>
      </c>
      <c r="BA10" s="29" t="s">
        <v>186</v>
      </c>
      <c r="BB10" s="29" t="s">
        <v>187</v>
      </c>
      <c r="BC10" s="29" t="s">
        <v>188</v>
      </c>
      <c r="BD10" s="29" t="s">
        <v>189</v>
      </c>
      <c r="BE10" s="29" t="s">
        <v>190</v>
      </c>
      <c r="BF10" s="29" t="s">
        <v>191</v>
      </c>
    </row>
    <row r="11" spans="1:58" ht="30" customHeight="1">
      <c r="A11" s="14"/>
      <c r="B11" s="407"/>
      <c r="C11" s="486"/>
      <c r="D11" s="487"/>
      <c r="E11" s="486"/>
      <c r="F11" s="53" t="s">
        <v>192</v>
      </c>
      <c r="G11" s="28"/>
      <c r="H11" s="31" t="s">
        <v>193</v>
      </c>
      <c r="I11" s="31" t="s">
        <v>194</v>
      </c>
      <c r="J11" s="31" t="s">
        <v>195</v>
      </c>
      <c r="K11" s="31" t="s">
        <v>196</v>
      </c>
      <c r="L11" s="31" t="s">
        <v>197</v>
      </c>
      <c r="M11" s="32" t="s">
        <v>198</v>
      </c>
      <c r="N11" s="31" t="s">
        <v>199</v>
      </c>
      <c r="O11" s="31" t="s">
        <v>200</v>
      </c>
      <c r="P11" s="28"/>
      <c r="Q11" s="31" t="s">
        <v>201</v>
      </c>
      <c r="R11" s="31" t="s">
        <v>202</v>
      </c>
      <c r="S11" s="31" t="s">
        <v>203</v>
      </c>
      <c r="T11" s="36" t="s">
        <v>204</v>
      </c>
      <c r="U11" s="31" t="s">
        <v>205</v>
      </c>
      <c r="V11" s="31" t="s">
        <v>206</v>
      </c>
      <c r="W11" s="31" t="s">
        <v>207</v>
      </c>
      <c r="X11" s="31" t="s">
        <v>208</v>
      </c>
      <c r="Y11" s="28"/>
      <c r="Z11" s="31" t="s">
        <v>209</v>
      </c>
      <c r="AA11" s="31" t="s">
        <v>210</v>
      </c>
      <c r="AB11" s="31" t="s">
        <v>211</v>
      </c>
      <c r="AC11" s="31" t="s">
        <v>212</v>
      </c>
      <c r="AD11" s="31" t="s">
        <v>213</v>
      </c>
      <c r="AE11" s="31" t="s">
        <v>214</v>
      </c>
      <c r="AF11" s="31" t="s">
        <v>215</v>
      </c>
      <c r="AG11" s="31" t="s">
        <v>216</v>
      </c>
      <c r="AH11" s="31" t="s">
        <v>217</v>
      </c>
      <c r="AI11" s="31" t="s">
        <v>218</v>
      </c>
      <c r="AJ11" s="31" t="s">
        <v>219</v>
      </c>
      <c r="AK11" s="31" t="s">
        <v>220</v>
      </c>
      <c r="AL11" s="31" t="s">
        <v>221</v>
      </c>
      <c r="AM11" s="31" t="s">
        <v>222</v>
      </c>
      <c r="AN11" s="31" t="s">
        <v>223</v>
      </c>
      <c r="AO11" s="31" t="s">
        <v>224</v>
      </c>
      <c r="AP11" s="31" t="s">
        <v>225</v>
      </c>
      <c r="AQ11" s="31" t="s">
        <v>226</v>
      </c>
      <c r="AR11" s="31" t="s">
        <v>227</v>
      </c>
      <c r="AS11" s="31" t="s">
        <v>228</v>
      </c>
      <c r="AT11" s="31" t="s">
        <v>229</v>
      </c>
      <c r="AU11" s="31" t="s">
        <v>230</v>
      </c>
      <c r="AV11" s="31" t="s">
        <v>231</v>
      </c>
      <c r="AW11" s="31" t="s">
        <v>232</v>
      </c>
      <c r="AX11" s="31" t="s">
        <v>233</v>
      </c>
      <c r="AY11" s="31" t="s">
        <v>234</v>
      </c>
      <c r="AZ11" s="31" t="s">
        <v>235</v>
      </c>
      <c r="BA11" s="31" t="s">
        <v>236</v>
      </c>
      <c r="BB11" s="31" t="s">
        <v>237</v>
      </c>
      <c r="BC11" s="31" t="s">
        <v>238</v>
      </c>
      <c r="BD11" s="31" t="s">
        <v>239</v>
      </c>
      <c r="BE11" s="31" t="s">
        <v>240</v>
      </c>
      <c r="BF11" s="31" t="s">
        <v>241</v>
      </c>
    </row>
    <row r="12" spans="1:58" ht="12.75" customHeight="1">
      <c r="A12" s="14"/>
      <c r="B12" s="407"/>
      <c r="C12" s="486"/>
      <c r="D12" s="487"/>
      <c r="E12" s="486"/>
      <c r="F12" s="54" t="s">
        <v>518</v>
      </c>
      <c r="G12" s="28"/>
      <c r="H12" s="29" t="s">
        <v>243</v>
      </c>
      <c r="I12" s="29" t="s">
        <v>243</v>
      </c>
      <c r="J12" s="29" t="s">
        <v>244</v>
      </c>
      <c r="K12" s="29" t="s">
        <v>244</v>
      </c>
      <c r="L12" s="29" t="s">
        <v>245</v>
      </c>
      <c r="M12" s="30" t="s">
        <v>245</v>
      </c>
      <c r="N12" s="29" t="s">
        <v>246</v>
      </c>
      <c r="O12" s="29" t="s">
        <v>246</v>
      </c>
      <c r="P12" s="28"/>
      <c r="Q12" s="29" t="s">
        <v>247</v>
      </c>
      <c r="R12" s="29" t="s">
        <v>248</v>
      </c>
      <c r="S12" s="29" t="s">
        <v>248</v>
      </c>
      <c r="T12" s="35" t="s">
        <v>249</v>
      </c>
      <c r="U12" s="29" t="s">
        <v>249</v>
      </c>
      <c r="V12" s="29" t="s">
        <v>250</v>
      </c>
      <c r="W12" s="29" t="s">
        <v>250</v>
      </c>
      <c r="X12" s="29" t="s">
        <v>251</v>
      </c>
      <c r="Y12" s="28"/>
      <c r="Z12" s="29" t="s">
        <v>251</v>
      </c>
      <c r="AA12" s="29" t="s">
        <v>251</v>
      </c>
      <c r="AB12" s="29" t="s">
        <v>252</v>
      </c>
      <c r="AC12" s="29" t="s">
        <v>252</v>
      </c>
      <c r="AD12" s="29" t="s">
        <v>252</v>
      </c>
      <c r="AE12" s="29" t="s">
        <v>252</v>
      </c>
      <c r="AF12" s="176" t="s">
        <v>253</v>
      </c>
      <c r="AG12" s="176" t="s">
        <v>253</v>
      </c>
      <c r="AH12" s="176" t="s">
        <v>253</v>
      </c>
      <c r="AI12" s="176" t="s">
        <v>253</v>
      </c>
      <c r="AJ12" s="176" t="s">
        <v>254</v>
      </c>
      <c r="AK12" s="176" t="s">
        <v>254</v>
      </c>
      <c r="AL12" s="176" t="s">
        <v>254</v>
      </c>
      <c r="AM12" s="176" t="s">
        <v>254</v>
      </c>
      <c r="AN12" s="176" t="s">
        <v>255</v>
      </c>
      <c r="AO12" s="176" t="s">
        <v>255</v>
      </c>
      <c r="AP12" s="176" t="s">
        <v>255</v>
      </c>
      <c r="AQ12" s="176" t="s">
        <v>255</v>
      </c>
      <c r="AR12" s="176" t="s">
        <v>256</v>
      </c>
      <c r="AS12" s="176" t="s">
        <v>256</v>
      </c>
      <c r="AT12" s="176" t="s">
        <v>256</v>
      </c>
      <c r="AU12" s="176" t="s">
        <v>256</v>
      </c>
      <c r="AV12" s="176" t="s">
        <v>257</v>
      </c>
      <c r="AW12" s="176" t="s">
        <v>257</v>
      </c>
      <c r="AX12" s="176" t="s">
        <v>257</v>
      </c>
      <c r="AY12" s="176" t="s">
        <v>257</v>
      </c>
      <c r="AZ12" s="176" t="s">
        <v>258</v>
      </c>
      <c r="BA12" s="176" t="s">
        <v>258</v>
      </c>
      <c r="BB12" s="176" t="s">
        <v>258</v>
      </c>
      <c r="BC12" s="176" t="s">
        <v>258</v>
      </c>
      <c r="BD12" s="176" t="s">
        <v>259</v>
      </c>
      <c r="BE12" s="176" t="s">
        <v>259</v>
      </c>
      <c r="BF12" s="176" t="s">
        <v>259</v>
      </c>
    </row>
    <row r="13" spans="1:58" ht="12.4">
      <c r="A13" s="14"/>
      <c r="B13" s="484" t="s">
        <v>85</v>
      </c>
      <c r="C13" s="485"/>
      <c r="D13" s="485"/>
      <c r="E13" s="485"/>
      <c r="F13" s="485"/>
      <c r="G13" s="28"/>
      <c r="H13" s="48"/>
      <c r="I13" s="48"/>
      <c r="J13" s="48"/>
      <c r="K13" s="48"/>
      <c r="L13" s="48"/>
      <c r="M13" s="49"/>
      <c r="N13" s="48"/>
      <c r="O13" s="48"/>
      <c r="P13" s="28"/>
      <c r="Q13" s="48"/>
      <c r="R13" s="48"/>
      <c r="S13" s="48"/>
      <c r="T13" s="50"/>
      <c r="U13" s="48"/>
      <c r="V13" s="48"/>
      <c r="W13" s="48"/>
      <c r="X13" s="48"/>
      <c r="Y13" s="2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row>
    <row r="14" spans="1:58" s="4" customFormat="1" ht="24.75">
      <c r="A14" s="55"/>
      <c r="B14" s="26" t="s">
        <v>519</v>
      </c>
      <c r="C14" s="316" t="s">
        <v>520</v>
      </c>
      <c r="D14" s="315" t="s">
        <v>521</v>
      </c>
      <c r="E14" s="219" t="s">
        <v>337</v>
      </c>
      <c r="F14" s="11"/>
      <c r="G14" s="28"/>
      <c r="H14" s="296"/>
      <c r="I14" s="297"/>
      <c r="J14" s="297"/>
      <c r="K14" s="297"/>
      <c r="L14" s="297"/>
      <c r="M14" s="297"/>
      <c r="N14" s="297"/>
      <c r="O14" s="297"/>
      <c r="P14" s="28"/>
      <c r="Q14" s="297"/>
      <c r="R14" s="297"/>
      <c r="S14" s="297"/>
      <c r="T14" s="297"/>
      <c r="U14" s="297"/>
      <c r="V14" s="297"/>
      <c r="W14" s="297"/>
      <c r="X14" s="297"/>
      <c r="Y14" s="28"/>
      <c r="Z14" s="297"/>
      <c r="AA14" s="297"/>
      <c r="AB14" s="297"/>
      <c r="AC14" s="297"/>
      <c r="AD14" s="297"/>
      <c r="AE14" s="297"/>
      <c r="AF14" s="297"/>
      <c r="AG14" s="297"/>
      <c r="AH14" s="297"/>
      <c r="AI14" s="297"/>
      <c r="AJ14" s="17">
        <v>88831447.650000006</v>
      </c>
      <c r="AK14" s="17">
        <v>88831447.650000006</v>
      </c>
      <c r="AL14" s="204">
        <v>110749654.06</v>
      </c>
      <c r="AM14" s="204">
        <v>110749654.06</v>
      </c>
      <c r="AN14" s="204">
        <v>118136668.51999998</v>
      </c>
      <c r="AO14" s="204">
        <v>118136668.51999998</v>
      </c>
      <c r="AP14" s="204"/>
      <c r="AQ14" s="204"/>
      <c r="AR14" s="204"/>
      <c r="AS14" s="204"/>
      <c r="AT14" s="204"/>
      <c r="AU14" s="204"/>
      <c r="AV14" s="204"/>
      <c r="AW14" s="204"/>
      <c r="AX14" s="204"/>
      <c r="AY14" s="204"/>
      <c r="AZ14" s="204"/>
      <c r="BA14" s="204"/>
      <c r="BB14" s="204"/>
      <c r="BC14" s="204"/>
      <c r="BD14" s="204"/>
      <c r="BE14" s="204"/>
      <c r="BF14" s="204"/>
    </row>
    <row r="15" spans="1:58" s="4" customFormat="1" ht="45" customHeight="1">
      <c r="A15" s="55"/>
      <c r="B15" s="294" t="s">
        <v>522</v>
      </c>
      <c r="C15" s="295" t="s">
        <v>523</v>
      </c>
      <c r="D15" s="568" t="s">
        <v>524</v>
      </c>
      <c r="E15" s="570" t="s">
        <v>337</v>
      </c>
      <c r="F15" s="11"/>
      <c r="G15" s="28"/>
      <c r="H15" s="296"/>
      <c r="I15" s="297"/>
      <c r="J15" s="297"/>
      <c r="K15" s="297"/>
      <c r="L15" s="297"/>
      <c r="M15" s="297"/>
      <c r="N15" s="297"/>
      <c r="O15" s="297"/>
      <c r="P15" s="28"/>
      <c r="Q15" s="297"/>
      <c r="R15" s="297"/>
      <c r="S15" s="297"/>
      <c r="T15" s="297"/>
      <c r="U15" s="297"/>
      <c r="V15" s="297"/>
      <c r="W15" s="297"/>
      <c r="X15" s="297"/>
      <c r="Y15" s="28"/>
      <c r="Z15" s="297"/>
      <c r="AA15" s="297"/>
      <c r="AB15" s="297"/>
      <c r="AC15" s="297"/>
      <c r="AD15" s="297"/>
      <c r="AE15" s="297"/>
      <c r="AF15" s="297"/>
      <c r="AG15" s="297"/>
      <c r="AH15" s="297"/>
      <c r="AI15" s="297"/>
      <c r="AJ15" s="17">
        <v>1624668.6</v>
      </c>
      <c r="AK15" s="17">
        <v>1624668.6</v>
      </c>
      <c r="AL15" s="204">
        <v>1624668.6</v>
      </c>
      <c r="AM15" s="204">
        <v>1624668.6</v>
      </c>
      <c r="AN15" s="351">
        <v>374668.6</v>
      </c>
      <c r="AO15" s="351">
        <v>374668.6</v>
      </c>
      <c r="AP15" s="371"/>
      <c r="AQ15" s="204"/>
      <c r="AR15" s="204"/>
      <c r="AS15" s="204"/>
      <c r="AT15" s="204"/>
      <c r="AU15" s="204"/>
      <c r="AV15" s="204"/>
      <c r="AW15" s="204"/>
      <c r="AX15" s="204"/>
      <c r="AY15" s="204"/>
      <c r="AZ15" s="204"/>
      <c r="BA15" s="204"/>
      <c r="BB15" s="204"/>
      <c r="BC15" s="204"/>
      <c r="BD15" s="204"/>
      <c r="BE15" s="204"/>
      <c r="BF15" s="204"/>
    </row>
    <row r="16" spans="1:58" s="4" customFormat="1" ht="56.45" customHeight="1">
      <c r="A16" s="55"/>
      <c r="B16" s="294" t="s">
        <v>525</v>
      </c>
      <c r="C16" s="304" t="s">
        <v>526</v>
      </c>
      <c r="D16" s="569"/>
      <c r="E16" s="475"/>
      <c r="F16" s="11"/>
      <c r="G16" s="28"/>
      <c r="H16" s="296"/>
      <c r="I16" s="297"/>
      <c r="J16" s="297"/>
      <c r="K16" s="297"/>
      <c r="L16" s="297"/>
      <c r="M16" s="297"/>
      <c r="N16" s="297"/>
      <c r="O16" s="297"/>
      <c r="P16" s="28"/>
      <c r="Q16" s="297"/>
      <c r="R16" s="297"/>
      <c r="S16" s="297"/>
      <c r="T16" s="297"/>
      <c r="U16" s="297"/>
      <c r="V16" s="297"/>
      <c r="W16" s="297"/>
      <c r="X16" s="297"/>
      <c r="Y16" s="28"/>
      <c r="Z16" s="297"/>
      <c r="AA16" s="297"/>
      <c r="AB16" s="297"/>
      <c r="AC16" s="297"/>
      <c r="AD16" s="297"/>
      <c r="AE16" s="297"/>
      <c r="AF16" s="297"/>
      <c r="AG16" s="297"/>
      <c r="AH16" s="297"/>
      <c r="AI16" s="297"/>
      <c r="AJ16" s="17">
        <v>20275328.385000002</v>
      </c>
      <c r="AK16" s="17">
        <v>20275328.385000002</v>
      </c>
      <c r="AL16" s="204">
        <v>19188730.170000002</v>
      </c>
      <c r="AM16" s="204">
        <v>19188730.170000002</v>
      </c>
      <c r="AN16" s="204">
        <v>19188730.170000002</v>
      </c>
      <c r="AO16" s="204">
        <v>19188730.170000002</v>
      </c>
      <c r="AP16" s="371"/>
      <c r="AQ16" s="204"/>
      <c r="AR16" s="204"/>
      <c r="AS16" s="204"/>
      <c r="AT16" s="204"/>
      <c r="AU16" s="204"/>
      <c r="AV16" s="204"/>
      <c r="AW16" s="204"/>
      <c r="AX16" s="204"/>
      <c r="AY16" s="204"/>
      <c r="AZ16" s="204"/>
      <c r="BA16" s="204"/>
      <c r="BB16" s="204"/>
      <c r="BC16" s="204"/>
      <c r="BD16" s="204"/>
      <c r="BE16" s="204"/>
      <c r="BF16" s="204"/>
    </row>
    <row r="17" spans="1:58" s="4" customFormat="1" ht="30.75" customHeight="1">
      <c r="A17" s="55"/>
      <c r="B17" s="294" t="s">
        <v>527</v>
      </c>
      <c r="C17" s="295" t="s">
        <v>528</v>
      </c>
      <c r="D17" s="310" t="s">
        <v>529</v>
      </c>
      <c r="E17" s="303" t="s">
        <v>530</v>
      </c>
      <c r="F17" s="12"/>
      <c r="G17" s="28"/>
      <c r="H17" s="296"/>
      <c r="I17" s="297"/>
      <c r="J17" s="297"/>
      <c r="K17" s="297"/>
      <c r="L17" s="297"/>
      <c r="M17" s="297"/>
      <c r="N17" s="297"/>
      <c r="O17" s="297"/>
      <c r="P17" s="28"/>
      <c r="Q17" s="297"/>
      <c r="R17" s="297"/>
      <c r="S17" s="297"/>
      <c r="T17" s="297"/>
      <c r="U17" s="297"/>
      <c r="V17" s="297"/>
      <c r="W17" s="297"/>
      <c r="X17" s="297"/>
      <c r="Y17" s="28"/>
      <c r="Z17" s="297"/>
      <c r="AA17" s="297"/>
      <c r="AB17" s="297"/>
      <c r="AC17" s="297"/>
      <c r="AD17" s="297"/>
      <c r="AE17" s="297"/>
      <c r="AF17" s="297"/>
      <c r="AG17" s="297"/>
      <c r="AH17" s="297"/>
      <c r="AI17" s="297"/>
      <c r="AJ17" s="17">
        <v>119380310.7</v>
      </c>
      <c r="AK17" s="17">
        <v>119380310.7</v>
      </c>
      <c r="AL17" s="204">
        <v>142299126.236</v>
      </c>
      <c r="AM17" s="351">
        <v>142299126.236</v>
      </c>
      <c r="AN17" s="204">
        <v>121019218.26900002</v>
      </c>
      <c r="AO17" s="204">
        <v>121019218.26900002</v>
      </c>
      <c r="AP17" s="204"/>
      <c r="AQ17" s="204"/>
      <c r="AR17" s="204"/>
      <c r="AS17" s="204"/>
      <c r="AT17" s="204"/>
      <c r="AU17" s="204"/>
      <c r="AV17" s="204"/>
      <c r="AW17" s="204"/>
      <c r="AX17" s="204"/>
      <c r="AY17" s="204"/>
      <c r="AZ17" s="204"/>
      <c r="BA17" s="204"/>
      <c r="BB17" s="204"/>
      <c r="BC17" s="204"/>
      <c r="BD17" s="204"/>
      <c r="BE17" s="204"/>
      <c r="BF17" s="204"/>
    </row>
    <row r="18" spans="1:58" ht="12.4">
      <c r="A18" s="14"/>
      <c r="B18" s="484" t="s">
        <v>81</v>
      </c>
      <c r="C18" s="485"/>
      <c r="D18" s="485"/>
      <c r="E18" s="485"/>
      <c r="F18" s="485"/>
      <c r="G18" s="28"/>
      <c r="H18" s="209"/>
      <c r="I18" s="14"/>
      <c r="J18" s="14"/>
      <c r="K18" s="14"/>
      <c r="L18" s="14"/>
      <c r="M18" s="14"/>
      <c r="N18" s="14"/>
      <c r="O18" s="14"/>
      <c r="P18" s="28"/>
      <c r="Q18" s="297"/>
      <c r="R18" s="297"/>
      <c r="S18" s="297"/>
      <c r="T18" s="297"/>
      <c r="U18" s="297"/>
      <c r="V18" s="297"/>
      <c r="W18" s="297"/>
      <c r="X18" s="297"/>
      <c r="Y18" s="28"/>
      <c r="Z18" s="297"/>
      <c r="AJ18" s="48"/>
      <c r="AK18" s="48"/>
      <c r="AL18" s="48"/>
      <c r="AM18" s="48"/>
      <c r="AN18" s="48"/>
      <c r="AO18" s="48"/>
      <c r="AP18" s="48"/>
      <c r="AQ18" s="48"/>
      <c r="AR18" s="48"/>
      <c r="AS18" s="48"/>
      <c r="AT18" s="48"/>
      <c r="AU18" s="48"/>
      <c r="AV18" s="48"/>
      <c r="AW18" s="48"/>
      <c r="AX18" s="48"/>
      <c r="AY18" s="48"/>
      <c r="AZ18" s="48"/>
      <c r="BA18" s="48"/>
      <c r="BB18" s="48"/>
      <c r="BC18" s="48"/>
      <c r="BD18" s="48"/>
      <c r="BE18" s="48"/>
      <c r="BF18" s="48"/>
    </row>
    <row r="19" spans="1:58" ht="22.5">
      <c r="A19" s="14"/>
      <c r="B19" s="564" t="s">
        <v>531</v>
      </c>
      <c r="C19" s="564"/>
      <c r="D19" s="564"/>
      <c r="E19" s="214" t="s">
        <v>301</v>
      </c>
      <c r="F19" s="11"/>
      <c r="G19" s="28"/>
      <c r="H19" s="298"/>
      <c r="I19" s="299"/>
      <c r="J19" s="299"/>
      <c r="K19" s="299"/>
      <c r="L19" s="299"/>
      <c r="M19" s="299"/>
      <c r="N19" s="299"/>
      <c r="O19" s="299"/>
      <c r="P19" s="300"/>
      <c r="Q19" s="301"/>
      <c r="R19" s="301"/>
      <c r="S19" s="301"/>
      <c r="T19" s="301"/>
      <c r="U19" s="301"/>
      <c r="V19" s="301"/>
      <c r="W19" s="301"/>
      <c r="X19" s="301"/>
      <c r="Y19" s="300"/>
      <c r="Z19" s="301"/>
      <c r="AA19" s="301"/>
      <c r="AB19" s="301"/>
      <c r="AC19" s="301"/>
      <c r="AD19" s="301"/>
      <c r="AE19" s="301"/>
      <c r="AF19" s="301"/>
      <c r="AG19" s="301"/>
      <c r="AH19" s="301"/>
      <c r="AI19" s="301"/>
      <c r="AJ19" s="5">
        <f>IFERROR((AJ14+AJ15+AJ16)/AJ17,"-")</f>
        <v>0.92755198898137903</v>
      </c>
      <c r="AK19" s="5">
        <f t="shared" ref="AK19:BF19" si="0">IFERROR((AK14+AK15+AK16)/AK17,"-")</f>
        <v>0.92755198898137903</v>
      </c>
      <c r="AL19" s="5">
        <f t="shared" si="0"/>
        <v>0.9245527805406587</v>
      </c>
      <c r="AM19" s="5">
        <f t="shared" si="0"/>
        <v>0.9245527805406587</v>
      </c>
      <c r="AN19" s="5">
        <f t="shared" si="0"/>
        <v>1.1378363640056073</v>
      </c>
      <c r="AO19" s="5">
        <f t="shared" si="0"/>
        <v>1.1378363640056073</v>
      </c>
      <c r="AP19" s="5" t="str">
        <f t="shared" si="0"/>
        <v>-</v>
      </c>
      <c r="AQ19" s="5" t="str">
        <f t="shared" si="0"/>
        <v>-</v>
      </c>
      <c r="AR19" s="5" t="str">
        <f t="shared" si="0"/>
        <v>-</v>
      </c>
      <c r="AS19" s="5" t="str">
        <f t="shared" si="0"/>
        <v>-</v>
      </c>
      <c r="AT19" s="5" t="str">
        <f t="shared" si="0"/>
        <v>-</v>
      </c>
      <c r="AU19" s="5" t="str">
        <f t="shared" si="0"/>
        <v>-</v>
      </c>
      <c r="AV19" s="5" t="str">
        <f t="shared" si="0"/>
        <v>-</v>
      </c>
      <c r="AW19" s="5" t="str">
        <f t="shared" si="0"/>
        <v>-</v>
      </c>
      <c r="AX19" s="5" t="str">
        <f t="shared" si="0"/>
        <v>-</v>
      </c>
      <c r="AY19" s="5" t="str">
        <f t="shared" si="0"/>
        <v>-</v>
      </c>
      <c r="AZ19" s="5" t="str">
        <f t="shared" si="0"/>
        <v>-</v>
      </c>
      <c r="BA19" s="5" t="str">
        <f t="shared" si="0"/>
        <v>-</v>
      </c>
      <c r="BB19" s="5" t="str">
        <f t="shared" si="0"/>
        <v>-</v>
      </c>
      <c r="BC19" s="5" t="str">
        <f t="shared" si="0"/>
        <v>-</v>
      </c>
      <c r="BD19" s="5" t="str">
        <f t="shared" si="0"/>
        <v>-</v>
      </c>
      <c r="BE19" s="5" t="str">
        <f t="shared" si="0"/>
        <v>-</v>
      </c>
      <c r="BF19" s="5" t="str">
        <f t="shared" si="0"/>
        <v>-</v>
      </c>
    </row>
    <row r="20" spans="1:58" s="297" customFormat="1" ht="12.4">
      <c r="A20" s="14"/>
      <c r="B20" s="14"/>
      <c r="C20" s="14"/>
      <c r="D20" s="14"/>
      <c r="E20" s="4"/>
      <c r="F20" s="4"/>
      <c r="G20" s="28"/>
      <c r="H20" s="14"/>
      <c r="I20" s="14"/>
      <c r="J20" s="14"/>
      <c r="K20" s="14"/>
      <c r="L20" s="14"/>
      <c r="M20" s="14"/>
      <c r="N20" s="14"/>
      <c r="O20" s="14"/>
      <c r="P20" s="28"/>
      <c r="Q20" s="14"/>
      <c r="R20" s="14"/>
      <c r="S20" s="14"/>
      <c r="T20" s="14"/>
      <c r="U20" s="14"/>
      <c r="V20" s="14"/>
      <c r="W20" s="14"/>
      <c r="X20" s="14"/>
      <c r="Y20" s="28"/>
      <c r="Z20"/>
    </row>
    <row r="21" spans="1:58" s="297" customFormat="1" ht="12.4">
      <c r="A21" s="14"/>
      <c r="B21" s="14"/>
      <c r="C21" s="14"/>
      <c r="D21" s="14"/>
      <c r="E21" s="14"/>
      <c r="F21" s="14"/>
      <c r="G21" s="28"/>
      <c r="H21" s="14"/>
      <c r="I21" s="14"/>
      <c r="J21" s="14"/>
      <c r="K21" s="14"/>
      <c r="L21" s="14"/>
      <c r="M21" s="14"/>
      <c r="N21" s="14"/>
      <c r="O21" s="14"/>
      <c r="P21" s="28"/>
      <c r="Y21" s="28"/>
    </row>
  </sheetData>
  <mergeCells count="13">
    <mergeCell ref="B18:F18"/>
    <mergeCell ref="B19:D19"/>
    <mergeCell ref="H7:O7"/>
    <mergeCell ref="H8:O8"/>
    <mergeCell ref="B13:F13"/>
    <mergeCell ref="D15:D16"/>
    <mergeCell ref="E15:E16"/>
    <mergeCell ref="B3:F3"/>
    <mergeCell ref="B7:B12"/>
    <mergeCell ref="C7:C12"/>
    <mergeCell ref="D7:D12"/>
    <mergeCell ref="E7:E12"/>
    <mergeCell ref="F7:F8"/>
  </mergeCells>
  <hyperlinks>
    <hyperlink ref="D14" r:id="rId1" display="Elexon" xr:uid="{6FA50532-3EDD-4EE4-BEC3-FDAC2D3AF60A}"/>
    <hyperlink ref="D17" r:id="rId2" xr:uid="{75746E8E-D8B3-4F23-AD5D-0F5586504C6C}"/>
    <hyperlink ref="D15:D16" r:id="rId3" display="Elexon - Administrative and operatinal costs" xr:uid="{D662FAC1-CB6A-44C8-879B-AACB6B1EBF6C}"/>
  </hyperlinks>
  <pageMargins left="0.7" right="0.7" top="0.75" bottom="0.75" header="0.3" footer="0.3"/>
  <pageSetup paperSize="9" orientation="portrait" r:id="rId4"/>
  <headerFooter>
    <oddFooter>&amp;C_x000D_&amp;1#&amp;"Calibri"&amp;10&amp;K000000 OFFICIAL-InternalOnly</oddFooter>
  </headerFooter>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4349-74BD-4899-85C7-D771B9478ABA}">
  <sheetPr>
    <tabColor rgb="FFFFF2CC"/>
  </sheetPr>
  <dimension ref="A1:TP60"/>
  <sheetViews>
    <sheetView zoomScaleNormal="100" workbookViewId="0"/>
  </sheetViews>
  <sheetFormatPr defaultColWidth="0" defaultRowHeight="12.4" customHeight="1" zeroHeight="1"/>
  <cols>
    <col min="1" max="1" width="25.875" style="14" customWidth="1"/>
    <col min="2" max="2" width="28.875" style="14" customWidth="1"/>
    <col min="3" max="3" width="57.875" style="14" customWidth="1"/>
    <col min="4" max="4" width="34.25" style="14" customWidth="1"/>
    <col min="5" max="5" width="16.875" style="14" customWidth="1"/>
    <col min="6" max="6" width="25.5" style="14" customWidth="1"/>
    <col min="7" max="7" width="1.5" style="14" customWidth="1"/>
    <col min="8" max="8" width="13.125" style="14" customWidth="1"/>
    <col min="9" max="9" width="11.125" style="14" customWidth="1"/>
    <col min="10" max="10" width="15.375" style="14" customWidth="1"/>
    <col min="11" max="11" width="13.875" style="14" customWidth="1"/>
    <col min="12" max="15" width="16.25" style="14" customWidth="1"/>
    <col min="16" max="16" width="1.5" style="14" customWidth="1"/>
    <col min="17" max="24" width="16.25" style="14" customWidth="1"/>
    <col min="25" max="25" width="1.5" customWidth="1"/>
    <col min="26" max="31" width="16.25" style="14" customWidth="1"/>
    <col min="32" max="34" width="16.25" customWidth="1"/>
    <col min="35" max="35" width="17.75" customWidth="1"/>
    <col min="36" max="58" width="16.25" customWidth="1"/>
    <col min="59" max="59" width="7.5" customWidth="1"/>
    <col min="60" max="16384" width="7.5" hidden="1"/>
  </cols>
  <sheetData>
    <row r="1" spans="1:59">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7.649999999999999">
      <c r="A2" s="40" t="s">
        <v>532</v>
      </c>
      <c r="B2" s="40"/>
      <c r="C2" s="40"/>
      <c r="D2" s="40"/>
      <c r="E2" s="40"/>
      <c r="F2" s="4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27" customHeight="1">
      <c r="A3" s="420" t="s">
        <v>533</v>
      </c>
      <c r="B3" s="420"/>
      <c r="C3" s="420"/>
      <c r="D3" s="420"/>
      <c r="E3" s="420"/>
      <c r="F3" s="420"/>
      <c r="G3" s="420"/>
      <c r="H3" s="420"/>
      <c r="I3" s="420"/>
      <c r="J3" s="39"/>
      <c r="K3" s="39"/>
      <c r="L3" s="39"/>
      <c r="M3" s="39"/>
      <c r="N3" s="39"/>
      <c r="O3" s="39"/>
      <c r="P3" s="39"/>
      <c r="Q3" s="39"/>
      <c r="R3" s="39"/>
      <c r="S3" s="39"/>
      <c r="T3" s="39"/>
      <c r="U3" s="39"/>
      <c r="V3" s="39"/>
      <c r="W3" s="39"/>
      <c r="X3" s="39"/>
      <c r="Y3" s="39"/>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c r="G5" s="55"/>
      <c r="P5" s="55"/>
      <c r="Y5" s="55"/>
      <c r="BG5" s="14"/>
    </row>
    <row r="6" spans="1:59">
      <c r="A6" s="432" t="s">
        <v>57</v>
      </c>
      <c r="B6" s="571"/>
      <c r="C6" s="486" t="s">
        <v>73</v>
      </c>
      <c r="D6" s="487" t="s">
        <v>317</v>
      </c>
      <c r="E6" s="486" t="s">
        <v>122</v>
      </c>
      <c r="F6" s="424"/>
      <c r="G6" s="28"/>
      <c r="H6" s="574" t="s">
        <v>123</v>
      </c>
      <c r="I6" s="575"/>
      <c r="J6" s="575"/>
      <c r="K6" s="575"/>
      <c r="L6" s="575"/>
      <c r="M6" s="575"/>
      <c r="N6" s="575"/>
      <c r="O6" s="576"/>
      <c r="P6" s="321"/>
      <c r="Q6" s="224" t="s">
        <v>124</v>
      </c>
      <c r="R6" s="225"/>
      <c r="S6" s="225"/>
      <c r="T6" s="225"/>
      <c r="U6" s="225"/>
      <c r="V6" s="225"/>
      <c r="W6" s="225"/>
      <c r="X6" s="225"/>
      <c r="Y6" s="28"/>
      <c r="Z6" s="224"/>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c r="BG6" s="14"/>
    </row>
    <row r="7" spans="1:59">
      <c r="A7" s="434"/>
      <c r="B7" s="572"/>
      <c r="C7" s="486"/>
      <c r="D7" s="487"/>
      <c r="E7" s="486"/>
      <c r="F7" s="424"/>
      <c r="G7" s="28"/>
      <c r="H7" s="456" t="s">
        <v>125</v>
      </c>
      <c r="I7" s="457"/>
      <c r="J7" s="457"/>
      <c r="K7" s="457"/>
      <c r="L7" s="457"/>
      <c r="M7" s="457"/>
      <c r="N7" s="457"/>
      <c r="O7" s="458"/>
      <c r="P7" s="321"/>
      <c r="Q7" s="497" t="s">
        <v>126</v>
      </c>
      <c r="R7" s="498"/>
      <c r="S7" s="498"/>
      <c r="T7" s="498"/>
      <c r="U7" s="498"/>
      <c r="V7" s="498"/>
      <c r="W7" s="498"/>
      <c r="X7" s="498"/>
      <c r="Y7" s="28"/>
      <c r="Z7" s="227"/>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c r="BG7" s="14"/>
    </row>
    <row r="8" spans="1:59" ht="22.5">
      <c r="A8" s="434"/>
      <c r="B8" s="572"/>
      <c r="C8" s="486"/>
      <c r="D8" s="487"/>
      <c r="E8" s="486"/>
      <c r="F8" s="53" t="s">
        <v>127</v>
      </c>
      <c r="G8" s="28"/>
      <c r="H8" s="33" t="s">
        <v>128</v>
      </c>
      <c r="I8" s="33" t="s">
        <v>129</v>
      </c>
      <c r="J8" s="33" t="s">
        <v>130</v>
      </c>
      <c r="K8" s="33" t="s">
        <v>131</v>
      </c>
      <c r="L8" s="33" t="s">
        <v>132</v>
      </c>
      <c r="M8" s="34" t="s">
        <v>133</v>
      </c>
      <c r="N8" s="33" t="s">
        <v>134</v>
      </c>
      <c r="O8" s="33" t="s">
        <v>135</v>
      </c>
      <c r="P8" s="28"/>
      <c r="Q8" s="29" t="s">
        <v>136</v>
      </c>
      <c r="R8" s="29" t="s">
        <v>137</v>
      </c>
      <c r="S8" s="29" t="s">
        <v>138</v>
      </c>
      <c r="T8" s="35" t="s">
        <v>139</v>
      </c>
      <c r="U8" s="29" t="s">
        <v>140</v>
      </c>
      <c r="V8" s="29" t="s">
        <v>141</v>
      </c>
      <c r="W8" s="29" t="s">
        <v>142</v>
      </c>
      <c r="X8" s="29" t="s">
        <v>143</v>
      </c>
      <c r="Y8" s="28"/>
      <c r="Z8" s="33" t="s">
        <v>144</v>
      </c>
      <c r="AA8" s="33" t="s">
        <v>161</v>
      </c>
      <c r="AB8" s="33" t="s">
        <v>145</v>
      </c>
      <c r="AC8" s="33" t="s">
        <v>162</v>
      </c>
      <c r="AD8" s="33" t="s">
        <v>163</v>
      </c>
      <c r="AE8" s="33" t="s">
        <v>164</v>
      </c>
      <c r="AF8" s="33" t="s">
        <v>165</v>
      </c>
      <c r="AG8" s="33" t="s">
        <v>166</v>
      </c>
      <c r="AH8" s="33" t="s">
        <v>167</v>
      </c>
      <c r="AI8" s="33" t="s">
        <v>168</v>
      </c>
      <c r="AJ8" s="33" t="s">
        <v>169</v>
      </c>
      <c r="AK8" s="33" t="s">
        <v>170</v>
      </c>
      <c r="AL8" s="33" t="s">
        <v>171</v>
      </c>
      <c r="AM8" s="33" t="s">
        <v>172</v>
      </c>
      <c r="AN8" s="33" t="s">
        <v>173</v>
      </c>
      <c r="AO8" s="33" t="s">
        <v>174</v>
      </c>
      <c r="AP8" s="33" t="s">
        <v>175</v>
      </c>
      <c r="AQ8" s="33" t="s">
        <v>176</v>
      </c>
      <c r="AR8" s="33" t="s">
        <v>177</v>
      </c>
      <c r="AS8" s="33" t="s">
        <v>178</v>
      </c>
      <c r="AT8" s="33" t="s">
        <v>179</v>
      </c>
      <c r="AU8" s="33" t="s">
        <v>180</v>
      </c>
      <c r="AV8" s="33" t="s">
        <v>181</v>
      </c>
      <c r="AW8" s="33" t="s">
        <v>182</v>
      </c>
      <c r="AX8" s="33" t="s">
        <v>183</v>
      </c>
      <c r="AY8" s="33" t="s">
        <v>184</v>
      </c>
      <c r="AZ8" s="33" t="s">
        <v>185</v>
      </c>
      <c r="BA8" s="33" t="s">
        <v>186</v>
      </c>
      <c r="BB8" s="33" t="s">
        <v>187</v>
      </c>
      <c r="BC8" s="33" t="s">
        <v>188</v>
      </c>
      <c r="BD8" s="33" t="s">
        <v>189</v>
      </c>
      <c r="BE8" s="33" t="s">
        <v>190</v>
      </c>
      <c r="BF8" s="33" t="s">
        <v>191</v>
      </c>
      <c r="BG8" s="14"/>
    </row>
    <row r="9" spans="1:59">
      <c r="A9" s="434"/>
      <c r="B9" s="572"/>
      <c r="C9" s="486"/>
      <c r="D9" s="487"/>
      <c r="E9" s="486"/>
      <c r="F9" s="53" t="s">
        <v>534</v>
      </c>
      <c r="G9" s="28"/>
      <c r="H9" s="31" t="s">
        <v>193</v>
      </c>
      <c r="I9" s="31" t="s">
        <v>194</v>
      </c>
      <c r="J9" s="31" t="s">
        <v>195</v>
      </c>
      <c r="K9" s="31" t="s">
        <v>196</v>
      </c>
      <c r="L9" s="31" t="s">
        <v>197</v>
      </c>
      <c r="M9" s="32" t="s">
        <v>198</v>
      </c>
      <c r="N9" s="31" t="s">
        <v>199</v>
      </c>
      <c r="O9" s="31" t="s">
        <v>200</v>
      </c>
      <c r="P9" s="28"/>
      <c r="Q9" s="31" t="s">
        <v>201</v>
      </c>
      <c r="R9" s="31" t="s">
        <v>202</v>
      </c>
      <c r="S9" s="31" t="s">
        <v>203</v>
      </c>
      <c r="T9" s="36" t="s">
        <v>204</v>
      </c>
      <c r="U9" s="31" t="s">
        <v>205</v>
      </c>
      <c r="V9" s="31" t="s">
        <v>206</v>
      </c>
      <c r="W9" s="31" t="s">
        <v>207</v>
      </c>
      <c r="X9" s="31" t="s">
        <v>208</v>
      </c>
      <c r="Y9" s="28"/>
      <c r="Z9" s="31" t="s">
        <v>209</v>
      </c>
      <c r="AA9" s="31" t="s">
        <v>210</v>
      </c>
      <c r="AB9" s="31" t="s">
        <v>211</v>
      </c>
      <c r="AC9" s="31" t="s">
        <v>212</v>
      </c>
      <c r="AD9" s="31" t="s">
        <v>213</v>
      </c>
      <c r="AE9" s="31" t="s">
        <v>214</v>
      </c>
      <c r="AF9" s="31" t="s">
        <v>215</v>
      </c>
      <c r="AG9" s="31" t="s">
        <v>216</v>
      </c>
      <c r="AH9" s="31" t="s">
        <v>217</v>
      </c>
      <c r="AI9" s="31" t="s">
        <v>218</v>
      </c>
      <c r="AJ9" s="31" t="s">
        <v>219</v>
      </c>
      <c r="AK9" s="31" t="s">
        <v>220</v>
      </c>
      <c r="AL9" s="31" t="s">
        <v>221</v>
      </c>
      <c r="AM9" s="31" t="s">
        <v>222</v>
      </c>
      <c r="AN9" s="31" t="s">
        <v>223</v>
      </c>
      <c r="AO9" s="31" t="s">
        <v>224</v>
      </c>
      <c r="AP9" s="31" t="s">
        <v>225</v>
      </c>
      <c r="AQ9" s="31" t="s">
        <v>226</v>
      </c>
      <c r="AR9" s="31" t="s">
        <v>227</v>
      </c>
      <c r="AS9" s="31" t="s">
        <v>228</v>
      </c>
      <c r="AT9" s="31" t="s">
        <v>229</v>
      </c>
      <c r="AU9" s="31" t="s">
        <v>230</v>
      </c>
      <c r="AV9" s="31" t="s">
        <v>231</v>
      </c>
      <c r="AW9" s="31" t="s">
        <v>232</v>
      </c>
      <c r="AX9" s="31" t="s">
        <v>233</v>
      </c>
      <c r="AY9" s="31" t="s">
        <v>234</v>
      </c>
      <c r="AZ9" s="31" t="s">
        <v>235</v>
      </c>
      <c r="BA9" s="31" t="s">
        <v>236</v>
      </c>
      <c r="BB9" s="31" t="s">
        <v>237</v>
      </c>
      <c r="BC9" s="31" t="s">
        <v>238</v>
      </c>
      <c r="BD9" s="31" t="s">
        <v>239</v>
      </c>
      <c r="BE9" s="31" t="s">
        <v>240</v>
      </c>
      <c r="BF9" s="31" t="s">
        <v>241</v>
      </c>
      <c r="BG9" s="14"/>
    </row>
    <row r="10" spans="1:59">
      <c r="A10" s="436"/>
      <c r="B10" s="573"/>
      <c r="C10" s="486"/>
      <c r="D10" s="487"/>
      <c r="E10" s="486"/>
      <c r="F10" s="54" t="s">
        <v>415</v>
      </c>
      <c r="G10" s="28"/>
      <c r="H10" s="29" t="s">
        <v>243</v>
      </c>
      <c r="I10" s="29" t="s">
        <v>243</v>
      </c>
      <c r="J10" s="29" t="s">
        <v>244</v>
      </c>
      <c r="K10" s="29" t="s">
        <v>244</v>
      </c>
      <c r="L10" s="29" t="s">
        <v>245</v>
      </c>
      <c r="M10" s="30" t="s">
        <v>245</v>
      </c>
      <c r="N10" s="29" t="s">
        <v>246</v>
      </c>
      <c r="O10" s="29" t="s">
        <v>246</v>
      </c>
      <c r="P10" s="28"/>
      <c r="Q10" s="29" t="s">
        <v>247</v>
      </c>
      <c r="R10" s="29" t="s">
        <v>248</v>
      </c>
      <c r="S10" s="29" t="s">
        <v>248</v>
      </c>
      <c r="T10" s="35" t="s">
        <v>249</v>
      </c>
      <c r="U10" s="29" t="s">
        <v>249</v>
      </c>
      <c r="V10" s="29" t="s">
        <v>250</v>
      </c>
      <c r="W10" s="29" t="s">
        <v>250</v>
      </c>
      <c r="X10" s="29" t="s">
        <v>251</v>
      </c>
      <c r="Y10" s="28"/>
      <c r="Z10" s="29" t="s">
        <v>251</v>
      </c>
      <c r="AA10" s="29" t="s">
        <v>251</v>
      </c>
      <c r="AB10" s="29" t="s">
        <v>252</v>
      </c>
      <c r="AC10" s="29" t="s">
        <v>252</v>
      </c>
      <c r="AD10" s="29" t="s">
        <v>252</v>
      </c>
      <c r="AE10" s="29" t="s">
        <v>535</v>
      </c>
      <c r="AF10" s="29" t="s">
        <v>536</v>
      </c>
      <c r="AG10" s="29" t="s">
        <v>536</v>
      </c>
      <c r="AH10" s="29" t="s">
        <v>536</v>
      </c>
      <c r="AI10" s="29" t="s">
        <v>536</v>
      </c>
      <c r="AJ10" s="29" t="s">
        <v>537</v>
      </c>
      <c r="AK10" s="29" t="s">
        <v>537</v>
      </c>
      <c r="AL10" s="29" t="s">
        <v>537</v>
      </c>
      <c r="AM10" s="29" t="s">
        <v>537</v>
      </c>
      <c r="AN10" s="29" t="s">
        <v>538</v>
      </c>
      <c r="AO10" s="29" t="s">
        <v>538</v>
      </c>
      <c r="AP10" s="29" t="s">
        <v>538</v>
      </c>
      <c r="AQ10" s="29" t="s">
        <v>538</v>
      </c>
      <c r="AR10" s="29" t="s">
        <v>539</v>
      </c>
      <c r="AS10" s="29" t="s">
        <v>539</v>
      </c>
      <c r="AT10" s="29" t="s">
        <v>539</v>
      </c>
      <c r="AU10" s="29" t="s">
        <v>539</v>
      </c>
      <c r="AV10" s="29" t="s">
        <v>540</v>
      </c>
      <c r="AW10" s="29" t="s">
        <v>540</v>
      </c>
      <c r="AX10" s="29" t="s">
        <v>540</v>
      </c>
      <c r="AY10" s="29" t="s">
        <v>540</v>
      </c>
      <c r="AZ10" s="29" t="s">
        <v>541</v>
      </c>
      <c r="BA10" s="29" t="s">
        <v>541</v>
      </c>
      <c r="BB10" s="29" t="s">
        <v>541</v>
      </c>
      <c r="BC10" s="29" t="s">
        <v>541</v>
      </c>
      <c r="BD10" s="29" t="s">
        <v>542</v>
      </c>
      <c r="BE10" s="29" t="s">
        <v>542</v>
      </c>
      <c r="BF10" s="29" t="s">
        <v>542</v>
      </c>
      <c r="BG10" s="14"/>
    </row>
    <row r="11" spans="1:59">
      <c r="A11" s="484" t="s">
        <v>85</v>
      </c>
      <c r="B11" s="485"/>
      <c r="C11" s="485"/>
      <c r="D11" s="485"/>
      <c r="E11" s="485"/>
      <c r="F11" s="485"/>
      <c r="G11" s="28"/>
      <c r="H11" s="48"/>
      <c r="I11" s="48"/>
      <c r="J11" s="48"/>
      <c r="K11" s="48"/>
      <c r="L11" s="48"/>
      <c r="M11" s="49"/>
      <c r="N11" s="48"/>
      <c r="O11" s="48"/>
      <c r="P11" s="28"/>
      <c r="Q11" s="48"/>
      <c r="R11" s="48"/>
      <c r="S11" s="48"/>
      <c r="T11" s="50"/>
      <c r="U11" s="48"/>
      <c r="V11" s="48"/>
      <c r="W11" s="48"/>
      <c r="X11" s="48"/>
      <c r="Y11" s="2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14"/>
    </row>
    <row r="12" spans="1:59" ht="30.75" customHeight="1">
      <c r="A12" s="481" t="s">
        <v>543</v>
      </c>
      <c r="B12" s="483"/>
      <c r="C12" s="26"/>
      <c r="D12" s="322" t="s">
        <v>544</v>
      </c>
      <c r="E12" s="320" t="s">
        <v>545</v>
      </c>
      <c r="F12" s="577"/>
      <c r="G12" s="28"/>
      <c r="H12" s="323"/>
      <c r="I12" s="323"/>
      <c r="J12" s="323"/>
      <c r="K12" s="323"/>
      <c r="L12" s="323"/>
      <c r="M12" s="323"/>
      <c r="N12" s="323"/>
      <c r="O12" s="323"/>
      <c r="P12" s="28"/>
      <c r="Q12" s="323"/>
      <c r="R12" s="323"/>
      <c r="S12" s="323"/>
      <c r="T12" s="323"/>
      <c r="U12" s="323"/>
      <c r="V12" s="323"/>
      <c r="W12" s="323"/>
      <c r="X12" s="323"/>
      <c r="Y12" s="28"/>
      <c r="Z12" s="323"/>
      <c r="AA12" s="323"/>
      <c r="AB12" s="323"/>
      <c r="AC12" s="323"/>
      <c r="AD12" s="323"/>
      <c r="AE12" s="323"/>
      <c r="AF12" s="323"/>
      <c r="AG12" s="323"/>
      <c r="AH12" s="323"/>
      <c r="AI12" s="323"/>
      <c r="AJ12" s="323"/>
      <c r="AK12" s="323"/>
      <c r="AL12" s="323"/>
      <c r="AM12" s="324">
        <v>2.8E-3</v>
      </c>
      <c r="AN12" s="324">
        <v>6.3E-3</v>
      </c>
      <c r="AO12" s="324">
        <v>6.3E-3</v>
      </c>
      <c r="AP12" s="325"/>
      <c r="AQ12" s="325"/>
      <c r="AR12" s="325"/>
      <c r="AS12" s="325"/>
      <c r="AT12" s="325"/>
      <c r="AU12" s="325"/>
      <c r="AV12" s="325"/>
      <c r="AW12" s="325"/>
      <c r="AX12" s="325"/>
      <c r="AY12" s="325"/>
      <c r="AZ12" s="325"/>
      <c r="BA12" s="325"/>
      <c r="BB12" s="325"/>
      <c r="BC12" s="325"/>
      <c r="BD12" s="325"/>
      <c r="BE12" s="325"/>
      <c r="BF12" s="325"/>
      <c r="BG12" s="14"/>
    </row>
    <row r="13" spans="1:59">
      <c r="A13" s="579" t="s">
        <v>546</v>
      </c>
      <c r="B13" s="26" t="s">
        <v>547</v>
      </c>
      <c r="C13" s="523"/>
      <c r="D13" s="582" t="s">
        <v>548</v>
      </c>
      <c r="E13" s="523" t="s">
        <v>545</v>
      </c>
      <c r="F13" s="578"/>
      <c r="G13" s="28"/>
      <c r="H13" s="323"/>
      <c r="I13" s="323"/>
      <c r="J13" s="323"/>
      <c r="K13" s="323"/>
      <c r="L13" s="323"/>
      <c r="M13" s="323"/>
      <c r="N13" s="323"/>
      <c r="O13" s="323"/>
      <c r="P13" s="28"/>
      <c r="Q13" s="323"/>
      <c r="R13" s="323"/>
      <c r="S13" s="323"/>
      <c r="T13" s="323"/>
      <c r="U13" s="323"/>
      <c r="V13" s="323"/>
      <c r="W13" s="323"/>
      <c r="X13" s="323"/>
      <c r="Y13" s="28"/>
      <c r="Z13" s="323"/>
      <c r="AA13" s="323"/>
      <c r="AB13" s="323"/>
      <c r="AC13" s="323"/>
      <c r="AD13" s="323"/>
      <c r="AE13" s="323"/>
      <c r="AF13" s="323"/>
      <c r="AG13" s="323"/>
      <c r="AH13" s="323"/>
      <c r="AI13" s="323"/>
      <c r="AJ13" s="323"/>
      <c r="AK13" s="323"/>
      <c r="AL13" s="323"/>
      <c r="AM13" s="326">
        <v>0</v>
      </c>
      <c r="AN13" s="327">
        <v>4.6829999999999998</v>
      </c>
      <c r="AO13" s="327">
        <v>4.6829999999999998</v>
      </c>
      <c r="AP13" s="326"/>
      <c r="AQ13" s="326"/>
      <c r="AR13" s="326"/>
      <c r="AS13" s="326"/>
      <c r="AT13" s="326"/>
      <c r="AU13" s="326"/>
      <c r="AV13" s="326"/>
      <c r="AW13" s="326"/>
      <c r="AX13" s="326"/>
      <c r="AY13" s="326"/>
      <c r="AZ13" s="326"/>
      <c r="BA13" s="326"/>
      <c r="BB13" s="326"/>
      <c r="BC13" s="326"/>
      <c r="BD13" s="326"/>
      <c r="BE13" s="326"/>
      <c r="BF13" s="326"/>
      <c r="BG13" s="14"/>
    </row>
    <row r="14" spans="1:59">
      <c r="A14" s="580"/>
      <c r="B14" s="26" t="s">
        <v>549</v>
      </c>
      <c r="C14" s="581"/>
      <c r="D14" s="583"/>
      <c r="E14" s="581"/>
      <c r="F14" s="578"/>
      <c r="G14" s="28"/>
      <c r="H14" s="323"/>
      <c r="I14" s="323"/>
      <c r="J14" s="323"/>
      <c r="K14" s="323"/>
      <c r="L14" s="323"/>
      <c r="M14" s="323"/>
      <c r="N14" s="323"/>
      <c r="O14" s="323"/>
      <c r="P14" s="28"/>
      <c r="Q14" s="323"/>
      <c r="R14" s="323"/>
      <c r="S14" s="323"/>
      <c r="T14" s="323"/>
      <c r="U14" s="323"/>
      <c r="V14" s="323"/>
      <c r="W14" s="323"/>
      <c r="X14" s="323"/>
      <c r="Y14" s="28"/>
      <c r="Z14" s="323"/>
      <c r="AA14" s="323"/>
      <c r="AB14" s="323"/>
      <c r="AC14" s="323"/>
      <c r="AD14" s="323"/>
      <c r="AE14" s="323"/>
      <c r="AF14" s="323"/>
      <c r="AG14" s="323"/>
      <c r="AH14" s="323"/>
      <c r="AI14" s="323"/>
      <c r="AJ14" s="323"/>
      <c r="AK14" s="323"/>
      <c r="AL14" s="323"/>
      <c r="AM14" s="326">
        <v>0</v>
      </c>
      <c r="AN14" s="327">
        <v>4.66</v>
      </c>
      <c r="AO14" s="327">
        <v>4.66</v>
      </c>
      <c r="AP14" s="326"/>
      <c r="AQ14" s="326"/>
      <c r="AR14" s="326"/>
      <c r="AS14" s="326"/>
      <c r="AT14" s="326"/>
      <c r="AU14" s="326"/>
      <c r="AV14" s="326"/>
      <c r="AW14" s="326"/>
      <c r="AX14" s="326"/>
      <c r="AY14" s="326"/>
      <c r="AZ14" s="326"/>
      <c r="BA14" s="326"/>
      <c r="BB14" s="326"/>
      <c r="BC14" s="326"/>
      <c r="BD14" s="326"/>
      <c r="BE14" s="326"/>
      <c r="BF14" s="326"/>
      <c r="BG14" s="14"/>
    </row>
    <row r="15" spans="1:59">
      <c r="A15" s="580"/>
      <c r="B15" s="26" t="s">
        <v>550</v>
      </c>
      <c r="C15" s="581"/>
      <c r="D15" s="583"/>
      <c r="E15" s="581"/>
      <c r="F15" s="578"/>
      <c r="G15" s="28"/>
      <c r="H15" s="323"/>
      <c r="I15" s="323"/>
      <c r="J15" s="323"/>
      <c r="K15" s="323"/>
      <c r="L15" s="323"/>
      <c r="M15" s="323"/>
      <c r="N15" s="323"/>
      <c r="O15" s="323"/>
      <c r="P15" s="28"/>
      <c r="Q15" s="323"/>
      <c r="R15" s="323"/>
      <c r="S15" s="323"/>
      <c r="T15" s="323"/>
      <c r="U15" s="323"/>
      <c r="V15" s="323"/>
      <c r="W15" s="323"/>
      <c r="X15" s="323"/>
      <c r="Y15" s="28"/>
      <c r="Z15" s="323"/>
      <c r="AA15" s="323"/>
      <c r="AB15" s="323"/>
      <c r="AC15" s="323"/>
      <c r="AD15" s="323"/>
      <c r="AE15" s="323"/>
      <c r="AF15" s="323"/>
      <c r="AG15" s="323"/>
      <c r="AH15" s="323"/>
      <c r="AI15" s="323"/>
      <c r="AJ15" s="323"/>
      <c r="AK15" s="323"/>
      <c r="AL15" s="323"/>
      <c r="AM15" s="326">
        <v>0</v>
      </c>
      <c r="AN15" s="327">
        <v>3.7959999999999998</v>
      </c>
      <c r="AO15" s="327">
        <v>3.7959999999999998</v>
      </c>
      <c r="AP15" s="326"/>
      <c r="AQ15" s="326"/>
      <c r="AR15" s="326"/>
      <c r="AS15" s="326"/>
      <c r="AT15" s="326"/>
      <c r="AU15" s="326"/>
      <c r="AV15" s="326"/>
      <c r="AW15" s="326"/>
      <c r="AX15" s="326"/>
      <c r="AY15" s="326"/>
      <c r="AZ15" s="326"/>
      <c r="BA15" s="326"/>
      <c r="BB15" s="326"/>
      <c r="BC15" s="326"/>
      <c r="BD15" s="326"/>
      <c r="BE15" s="326"/>
      <c r="BF15" s="326"/>
      <c r="BG15" s="14"/>
    </row>
    <row r="16" spans="1:59">
      <c r="A16" s="580"/>
      <c r="B16" s="26" t="s">
        <v>551</v>
      </c>
      <c r="C16" s="524"/>
      <c r="D16" s="584"/>
      <c r="E16" s="524"/>
      <c r="F16" s="578"/>
      <c r="G16" s="28"/>
      <c r="H16" s="323"/>
      <c r="I16" s="323"/>
      <c r="J16" s="323"/>
      <c r="K16" s="323"/>
      <c r="L16" s="323"/>
      <c r="M16" s="323"/>
      <c r="N16" s="323"/>
      <c r="O16" s="323"/>
      <c r="P16" s="28"/>
      <c r="Q16" s="323"/>
      <c r="R16" s="323"/>
      <c r="S16" s="323"/>
      <c r="T16" s="323"/>
      <c r="U16" s="323"/>
      <c r="V16" s="323"/>
      <c r="W16" s="323"/>
      <c r="X16" s="323"/>
      <c r="Y16" s="28"/>
      <c r="Z16" s="323"/>
      <c r="AA16" s="323"/>
      <c r="AB16" s="323"/>
      <c r="AC16" s="323"/>
      <c r="AD16" s="323"/>
      <c r="AE16" s="323"/>
      <c r="AF16" s="323"/>
      <c r="AG16" s="323"/>
      <c r="AH16" s="323"/>
      <c r="AI16" s="323"/>
      <c r="AJ16" s="323"/>
      <c r="AK16" s="323"/>
      <c r="AL16" s="323"/>
      <c r="AM16" s="326">
        <v>3.4940000000000002</v>
      </c>
      <c r="AN16" s="327">
        <v>3.722</v>
      </c>
      <c r="AO16" s="327">
        <v>3.722</v>
      </c>
      <c r="AP16" s="326"/>
      <c r="AQ16" s="326"/>
      <c r="AR16" s="326"/>
      <c r="AS16" s="326"/>
      <c r="AT16" s="326"/>
      <c r="AU16" s="326"/>
      <c r="AV16" s="326"/>
      <c r="AW16" s="326"/>
      <c r="AX16" s="326"/>
      <c r="AY16" s="326"/>
      <c r="AZ16" s="326"/>
      <c r="BA16" s="326"/>
      <c r="BB16" s="326"/>
      <c r="BC16" s="326"/>
      <c r="BD16" s="326"/>
      <c r="BE16" s="326"/>
      <c r="BF16" s="326"/>
      <c r="BG16" s="14"/>
    </row>
    <row r="17" spans="1:536">
      <c r="A17" s="479" t="s">
        <v>552</v>
      </c>
      <c r="B17" s="26" t="s">
        <v>553</v>
      </c>
      <c r="C17" s="479" t="s">
        <v>554</v>
      </c>
      <c r="D17" s="585" t="s">
        <v>555</v>
      </c>
      <c r="E17" s="523" t="s">
        <v>329</v>
      </c>
      <c r="F17" s="578"/>
      <c r="G17" s="28"/>
      <c r="H17" s="323"/>
      <c r="I17" s="323"/>
      <c r="J17" s="323"/>
      <c r="K17" s="323"/>
      <c r="L17" s="323"/>
      <c r="M17" s="323"/>
      <c r="N17" s="323"/>
      <c r="O17" s="323"/>
      <c r="P17" s="28"/>
      <c r="Q17" s="323"/>
      <c r="R17" s="323"/>
      <c r="S17" s="323"/>
      <c r="T17" s="323"/>
      <c r="U17" s="323"/>
      <c r="V17" s="323"/>
      <c r="W17" s="323"/>
      <c r="X17" s="323"/>
      <c r="Y17" s="28"/>
      <c r="Z17" s="323"/>
      <c r="AA17" s="323"/>
      <c r="AB17" s="323"/>
      <c r="AC17" s="323"/>
      <c r="AD17" s="323"/>
      <c r="AE17" s="323"/>
      <c r="AF17" s="323"/>
      <c r="AG17" s="323"/>
      <c r="AH17" s="323"/>
      <c r="AI17" s="323"/>
      <c r="AJ17" s="323"/>
      <c r="AK17" s="323"/>
      <c r="AL17" s="323"/>
      <c r="AM17" s="586"/>
      <c r="AN17" s="67">
        <v>0.22019454535454311</v>
      </c>
      <c r="AO17" s="67">
        <v>0.22019454535454311</v>
      </c>
      <c r="AP17" s="67"/>
      <c r="AQ17" s="67"/>
      <c r="AR17" s="67"/>
      <c r="AS17" s="67"/>
      <c r="AT17" s="67"/>
      <c r="AU17" s="67"/>
      <c r="AV17" s="67"/>
      <c r="AW17" s="67"/>
      <c r="AX17" s="67"/>
      <c r="AY17" s="67"/>
      <c r="AZ17" s="67"/>
      <c r="BA17" s="67"/>
      <c r="BB17" s="67"/>
      <c r="BC17" s="67"/>
      <c r="BD17" s="67"/>
      <c r="BE17" s="67"/>
      <c r="BF17" s="67"/>
      <c r="BG17" s="14"/>
    </row>
    <row r="18" spans="1:536">
      <c r="A18" s="509"/>
      <c r="B18" s="26" t="s">
        <v>556</v>
      </c>
      <c r="C18" s="509"/>
      <c r="D18" s="585"/>
      <c r="E18" s="581"/>
      <c r="F18" s="578"/>
      <c r="G18" s="28"/>
      <c r="H18" s="323"/>
      <c r="I18" s="323"/>
      <c r="J18" s="323"/>
      <c r="K18" s="323"/>
      <c r="L18" s="323"/>
      <c r="M18" s="323"/>
      <c r="N18" s="323"/>
      <c r="O18" s="323"/>
      <c r="P18" s="28"/>
      <c r="Q18" s="323"/>
      <c r="R18" s="323"/>
      <c r="S18" s="323"/>
      <c r="T18" s="323"/>
      <c r="U18" s="323"/>
      <c r="V18" s="323"/>
      <c r="W18" s="323"/>
      <c r="X18" s="323"/>
      <c r="Y18" s="28"/>
      <c r="Z18" s="323"/>
      <c r="AA18" s="323"/>
      <c r="AB18" s="323"/>
      <c r="AC18" s="323"/>
      <c r="AD18" s="323"/>
      <c r="AE18" s="323"/>
      <c r="AF18" s="323"/>
      <c r="AG18" s="323"/>
      <c r="AH18" s="323"/>
      <c r="AI18" s="323"/>
      <c r="AJ18" s="323"/>
      <c r="AK18" s="323"/>
      <c r="AL18" s="323"/>
      <c r="AM18" s="587"/>
      <c r="AN18" s="67">
        <v>0.2138812834286615</v>
      </c>
      <c r="AO18" s="67">
        <v>0.2138812834286615</v>
      </c>
      <c r="AP18" s="67"/>
      <c r="AQ18" s="67"/>
      <c r="AR18" s="67"/>
      <c r="AS18" s="67"/>
      <c r="AT18" s="67"/>
      <c r="AU18" s="67"/>
      <c r="AV18" s="67"/>
      <c r="AW18" s="67"/>
      <c r="AX18" s="67"/>
      <c r="AY18" s="67"/>
      <c r="AZ18" s="67"/>
      <c r="BA18" s="67"/>
      <c r="BB18" s="67"/>
      <c r="BC18" s="67"/>
      <c r="BD18" s="67"/>
      <c r="BE18" s="67"/>
      <c r="BF18" s="67"/>
      <c r="BG18" s="14"/>
    </row>
    <row r="19" spans="1:536">
      <c r="A19" s="509"/>
      <c r="B19" s="26" t="s">
        <v>557</v>
      </c>
      <c r="C19" s="509"/>
      <c r="D19" s="585"/>
      <c r="E19" s="581"/>
      <c r="F19" s="578"/>
      <c r="G19" s="28"/>
      <c r="H19" s="323"/>
      <c r="I19" s="323"/>
      <c r="J19" s="323"/>
      <c r="K19" s="323"/>
      <c r="L19" s="323"/>
      <c r="M19" s="323"/>
      <c r="N19" s="323"/>
      <c r="O19" s="323"/>
      <c r="P19" s="28"/>
      <c r="Q19" s="323"/>
      <c r="R19" s="323"/>
      <c r="S19" s="323"/>
      <c r="T19" s="323"/>
      <c r="U19" s="323"/>
      <c r="V19" s="323"/>
      <c r="W19" s="323"/>
      <c r="X19" s="323"/>
      <c r="Y19" s="28"/>
      <c r="Z19" s="323"/>
      <c r="AA19" s="323"/>
      <c r="AB19" s="323"/>
      <c r="AC19" s="323"/>
      <c r="AD19" s="323"/>
      <c r="AE19" s="323"/>
      <c r="AF19" s="323"/>
      <c r="AG19" s="323"/>
      <c r="AH19" s="323"/>
      <c r="AI19" s="323"/>
      <c r="AJ19" s="323"/>
      <c r="AK19" s="323"/>
      <c r="AL19" s="323"/>
      <c r="AM19" s="587"/>
      <c r="AN19" s="67">
        <v>0.27853881552938231</v>
      </c>
      <c r="AO19" s="67">
        <v>0.27853881552938231</v>
      </c>
      <c r="AP19" s="67"/>
      <c r="AQ19" s="67"/>
      <c r="AR19" s="67"/>
      <c r="AS19" s="67"/>
      <c r="AT19" s="67"/>
      <c r="AU19" s="67"/>
      <c r="AV19" s="67"/>
      <c r="AW19" s="67"/>
      <c r="AX19" s="67"/>
      <c r="AY19" s="67"/>
      <c r="AZ19" s="67"/>
      <c r="BA19" s="67"/>
      <c r="BB19" s="67"/>
      <c r="BC19" s="67"/>
      <c r="BD19" s="67"/>
      <c r="BE19" s="67"/>
      <c r="BF19" s="67"/>
      <c r="BG19" s="14"/>
    </row>
    <row r="20" spans="1:536">
      <c r="A20" s="480"/>
      <c r="B20" s="26" t="s">
        <v>558</v>
      </c>
      <c r="C20" s="509"/>
      <c r="D20" s="585"/>
      <c r="E20" s="581"/>
      <c r="F20" s="578"/>
      <c r="G20" s="28"/>
      <c r="H20" s="323"/>
      <c r="I20" s="323"/>
      <c r="J20" s="323"/>
      <c r="K20" s="323"/>
      <c r="L20" s="323"/>
      <c r="M20" s="323"/>
      <c r="N20" s="323"/>
      <c r="O20" s="323"/>
      <c r="P20" s="28"/>
      <c r="Q20" s="323"/>
      <c r="R20" s="323"/>
      <c r="S20" s="323"/>
      <c r="T20" s="323"/>
      <c r="U20" s="323"/>
      <c r="V20" s="323"/>
      <c r="W20" s="323"/>
      <c r="X20" s="323"/>
      <c r="Y20" s="28"/>
      <c r="Z20" s="323"/>
      <c r="AA20" s="323"/>
      <c r="AB20" s="323"/>
      <c r="AC20" s="323"/>
      <c r="AD20" s="323"/>
      <c r="AE20" s="323"/>
      <c r="AF20" s="323"/>
      <c r="AG20" s="323"/>
      <c r="AH20" s="323"/>
      <c r="AI20" s="323"/>
      <c r="AJ20" s="323"/>
      <c r="AK20" s="323"/>
      <c r="AL20" s="323"/>
      <c r="AM20" s="587"/>
      <c r="AN20" s="67">
        <v>0.28738535568742551</v>
      </c>
      <c r="AO20" s="67">
        <v>0.28738535568742551</v>
      </c>
      <c r="AP20" s="67"/>
      <c r="AQ20" s="67"/>
      <c r="AR20" s="67"/>
      <c r="AS20" s="67"/>
      <c r="AT20" s="67"/>
      <c r="AU20" s="67"/>
      <c r="AV20" s="67"/>
      <c r="AW20" s="67"/>
      <c r="AX20" s="67"/>
      <c r="AY20" s="67"/>
      <c r="AZ20" s="67"/>
      <c r="BA20" s="67"/>
      <c r="BB20" s="67"/>
      <c r="BC20" s="67"/>
      <c r="BD20" s="67"/>
      <c r="BE20" s="67"/>
      <c r="BF20" s="67"/>
      <c r="BG20" s="14"/>
    </row>
    <row r="21" spans="1:536">
      <c r="A21" s="479" t="s">
        <v>559</v>
      </c>
      <c r="B21" s="26" t="s">
        <v>553</v>
      </c>
      <c r="C21" s="509"/>
      <c r="D21" s="585"/>
      <c r="E21" s="581"/>
      <c r="F21" s="578"/>
      <c r="G21" s="28"/>
      <c r="H21" s="323"/>
      <c r="I21" s="323"/>
      <c r="J21" s="323"/>
      <c r="K21" s="323"/>
      <c r="L21" s="323"/>
      <c r="M21" s="323"/>
      <c r="N21" s="323"/>
      <c r="O21" s="323"/>
      <c r="P21" s="28"/>
      <c r="Q21" s="323"/>
      <c r="R21" s="323"/>
      <c r="S21" s="323"/>
      <c r="T21" s="323"/>
      <c r="U21" s="323"/>
      <c r="V21" s="323"/>
      <c r="W21" s="323"/>
      <c r="X21" s="323"/>
      <c r="Y21" s="28"/>
      <c r="Z21" s="323"/>
      <c r="AA21" s="323"/>
      <c r="AB21" s="323"/>
      <c r="AC21" s="323"/>
      <c r="AD21" s="323"/>
      <c r="AE21" s="323"/>
      <c r="AF21" s="323"/>
      <c r="AG21" s="323"/>
      <c r="AH21" s="323"/>
      <c r="AI21" s="323"/>
      <c r="AJ21" s="323"/>
      <c r="AK21" s="323"/>
      <c r="AL21" s="323"/>
      <c r="AM21" s="587"/>
      <c r="AN21" s="67">
        <v>0.21679281039109125</v>
      </c>
      <c r="AO21" s="67">
        <v>0.21679281039109125</v>
      </c>
      <c r="AP21" s="67"/>
      <c r="AQ21" s="67"/>
      <c r="AR21" s="67"/>
      <c r="AS21" s="67"/>
      <c r="AT21" s="67"/>
      <c r="AU21" s="67"/>
      <c r="AV21" s="67"/>
      <c r="AW21" s="67"/>
      <c r="AX21" s="67"/>
      <c r="AY21" s="67"/>
      <c r="AZ21" s="67"/>
      <c r="BA21" s="67"/>
      <c r="BB21" s="67"/>
      <c r="BC21" s="67"/>
      <c r="BD21" s="67"/>
      <c r="BE21" s="67"/>
      <c r="BF21" s="67"/>
      <c r="BG21" s="14"/>
    </row>
    <row r="22" spans="1:536">
      <c r="A22" s="509"/>
      <c r="B22" s="26" t="s">
        <v>556</v>
      </c>
      <c r="C22" s="509"/>
      <c r="D22" s="585"/>
      <c r="E22" s="581"/>
      <c r="F22" s="578"/>
      <c r="G22" s="28"/>
      <c r="H22" s="323"/>
      <c r="I22" s="323"/>
      <c r="J22" s="323"/>
      <c r="K22" s="323"/>
      <c r="L22" s="323"/>
      <c r="M22" s="323"/>
      <c r="N22" s="323"/>
      <c r="O22" s="323"/>
      <c r="P22" s="28"/>
      <c r="Q22" s="323"/>
      <c r="R22" s="323"/>
      <c r="S22" s="323"/>
      <c r="T22" s="323"/>
      <c r="U22" s="323"/>
      <c r="V22" s="323"/>
      <c r="W22" s="323"/>
      <c r="X22" s="323"/>
      <c r="Y22" s="28"/>
      <c r="Z22" s="323"/>
      <c r="AA22" s="323"/>
      <c r="AB22" s="323"/>
      <c r="AC22" s="323"/>
      <c r="AD22" s="323"/>
      <c r="AE22" s="323"/>
      <c r="AF22" s="323"/>
      <c r="AG22" s="323"/>
      <c r="AH22" s="323"/>
      <c r="AI22" s="323"/>
      <c r="AJ22" s="323"/>
      <c r="AK22" s="323"/>
      <c r="AL22" s="323"/>
      <c r="AM22" s="587"/>
      <c r="AN22" s="67">
        <v>0.19451080129827586</v>
      </c>
      <c r="AO22" s="67">
        <v>0.19451080129827586</v>
      </c>
      <c r="AP22" s="67"/>
      <c r="AQ22" s="67"/>
      <c r="AR22" s="67"/>
      <c r="AS22" s="67"/>
      <c r="AT22" s="67"/>
      <c r="AU22" s="67"/>
      <c r="AV22" s="67"/>
      <c r="AW22" s="67"/>
      <c r="AX22" s="67"/>
      <c r="AY22" s="67"/>
      <c r="AZ22" s="67"/>
      <c r="BA22" s="67"/>
      <c r="BB22" s="67"/>
      <c r="BC22" s="67"/>
      <c r="BD22" s="67"/>
      <c r="BE22" s="67"/>
      <c r="BF22" s="67"/>
      <c r="BG22" s="14"/>
    </row>
    <row r="23" spans="1:536">
      <c r="A23" s="509"/>
      <c r="B23" s="26" t="s">
        <v>557</v>
      </c>
      <c r="C23" s="509"/>
      <c r="D23" s="585"/>
      <c r="E23" s="581"/>
      <c r="F23" s="578"/>
      <c r="G23" s="28"/>
      <c r="H23" s="323"/>
      <c r="I23" s="323"/>
      <c r="J23" s="323"/>
      <c r="K23" s="323"/>
      <c r="L23" s="323"/>
      <c r="M23" s="323"/>
      <c r="N23" s="323"/>
      <c r="O23" s="323"/>
      <c r="P23" s="28"/>
      <c r="Q23" s="323"/>
      <c r="R23" s="323"/>
      <c r="S23" s="323"/>
      <c r="T23" s="323"/>
      <c r="U23" s="323"/>
      <c r="V23" s="323"/>
      <c r="W23" s="323"/>
      <c r="X23" s="323"/>
      <c r="Y23" s="28"/>
      <c r="Z23" s="323"/>
      <c r="AA23" s="323"/>
      <c r="AB23" s="323"/>
      <c r="AC23" s="323"/>
      <c r="AD23" s="323"/>
      <c r="AE23" s="323"/>
      <c r="AF23" s="323"/>
      <c r="AG23" s="323"/>
      <c r="AH23" s="323"/>
      <c r="AI23" s="323"/>
      <c r="AJ23" s="323"/>
      <c r="AK23" s="323"/>
      <c r="AL23" s="323"/>
      <c r="AM23" s="587"/>
      <c r="AN23" s="67">
        <v>0.28140541392227425</v>
      </c>
      <c r="AO23" s="67">
        <v>0.28140541392227425</v>
      </c>
      <c r="AP23" s="67"/>
      <c r="AQ23" s="67"/>
      <c r="AR23" s="67"/>
      <c r="AS23" s="67"/>
      <c r="AT23" s="67"/>
      <c r="AU23" s="67"/>
      <c r="AV23" s="67"/>
      <c r="AW23" s="67"/>
      <c r="AX23" s="67"/>
      <c r="AY23" s="67"/>
      <c r="AZ23" s="67"/>
      <c r="BA23" s="67"/>
      <c r="BB23" s="67"/>
      <c r="BC23" s="67"/>
      <c r="BD23" s="67"/>
      <c r="BE23" s="67"/>
      <c r="BF23" s="67"/>
      <c r="BG23" s="14"/>
    </row>
    <row r="24" spans="1:536">
      <c r="A24" s="480"/>
      <c r="B24" s="26" t="s">
        <v>558</v>
      </c>
      <c r="C24" s="480"/>
      <c r="D24" s="585"/>
      <c r="E24" s="524"/>
      <c r="F24" s="578"/>
      <c r="G24" s="28"/>
      <c r="H24" s="323"/>
      <c r="I24" s="323"/>
      <c r="J24" s="323"/>
      <c r="K24" s="323"/>
      <c r="L24" s="323"/>
      <c r="M24" s="323"/>
      <c r="N24" s="323"/>
      <c r="O24" s="323"/>
      <c r="P24" s="28"/>
      <c r="Q24" s="323"/>
      <c r="R24" s="323"/>
      <c r="S24" s="323"/>
      <c r="T24" s="323"/>
      <c r="U24" s="323"/>
      <c r="V24" s="323"/>
      <c r="W24" s="323"/>
      <c r="X24" s="323"/>
      <c r="Y24" s="28"/>
      <c r="Z24" s="323"/>
      <c r="AA24" s="323"/>
      <c r="AB24" s="323"/>
      <c r="AC24" s="323"/>
      <c r="AD24" s="323"/>
      <c r="AE24" s="323"/>
      <c r="AF24" s="323"/>
      <c r="AG24" s="323"/>
      <c r="AH24" s="323"/>
      <c r="AI24" s="323"/>
      <c r="AJ24" s="323"/>
      <c r="AK24" s="323"/>
      <c r="AL24" s="323"/>
      <c r="AM24" s="588"/>
      <c r="AN24" s="67">
        <v>0.30729097438844499</v>
      </c>
      <c r="AO24" s="67">
        <v>0.30729097438844499</v>
      </c>
      <c r="AP24" s="67"/>
      <c r="AQ24" s="67"/>
      <c r="AR24" s="67"/>
      <c r="AS24" s="67"/>
      <c r="AT24" s="67"/>
      <c r="AU24" s="67"/>
      <c r="AV24" s="67"/>
      <c r="AW24" s="67"/>
      <c r="AX24" s="67"/>
      <c r="AY24" s="67"/>
      <c r="AZ24" s="67"/>
      <c r="BA24" s="67"/>
      <c r="BB24" s="67"/>
      <c r="BC24" s="67"/>
      <c r="BD24" s="67"/>
      <c r="BE24" s="67"/>
      <c r="BF24" s="67"/>
      <c r="BG24" s="14"/>
    </row>
    <row r="25" spans="1:536" ht="22.5">
      <c r="A25" s="328" t="s">
        <v>560</v>
      </c>
      <c r="B25" s="349">
        <v>45992</v>
      </c>
      <c r="C25" s="329" t="s">
        <v>561</v>
      </c>
      <c r="D25" s="330" t="s">
        <v>548</v>
      </c>
      <c r="E25" s="331" t="s">
        <v>337</v>
      </c>
      <c r="F25" s="323"/>
      <c r="G25" s="28"/>
      <c r="H25" s="323"/>
      <c r="I25" s="323"/>
      <c r="J25" s="323"/>
      <c r="K25" s="323"/>
      <c r="L25" s="323"/>
      <c r="M25" s="323"/>
      <c r="N25" s="323"/>
      <c r="O25" s="323"/>
      <c r="P25" s="28"/>
      <c r="Q25" s="323"/>
      <c r="R25" s="323"/>
      <c r="S25" s="323"/>
      <c r="T25" s="323"/>
      <c r="U25" s="323"/>
      <c r="V25" s="323"/>
      <c r="W25" s="323"/>
      <c r="X25" s="323"/>
      <c r="Y25" s="28"/>
      <c r="Z25" s="323"/>
      <c r="AA25" s="323"/>
      <c r="AB25" s="323"/>
      <c r="AC25" s="323"/>
      <c r="AD25" s="323"/>
      <c r="AE25" s="323"/>
      <c r="AF25" s="323"/>
      <c r="AG25" s="323"/>
      <c r="AH25" s="323"/>
      <c r="AI25" s="323"/>
      <c r="AJ25" s="323"/>
      <c r="AK25" s="323"/>
      <c r="AL25" s="323"/>
      <c r="AM25" s="76">
        <v>90226576.019999996</v>
      </c>
      <c r="AN25" s="323"/>
      <c r="AO25" s="323"/>
      <c r="AP25" s="323"/>
      <c r="AQ25" s="323"/>
      <c r="AR25" s="323"/>
      <c r="AS25" s="323"/>
      <c r="AT25" s="323"/>
      <c r="AU25" s="323"/>
      <c r="AV25" s="323"/>
      <c r="AW25" s="323"/>
      <c r="AX25" s="323"/>
      <c r="AY25" s="323"/>
      <c r="AZ25" s="323"/>
      <c r="BA25" s="323"/>
      <c r="BB25" s="323"/>
      <c r="BC25" s="323"/>
      <c r="BD25" s="323"/>
      <c r="BE25" s="323"/>
      <c r="BF25" s="323"/>
      <c r="BG25" s="14"/>
    </row>
    <row r="26" spans="1:536" ht="22.5">
      <c r="A26" s="332" t="s">
        <v>562</v>
      </c>
      <c r="B26" s="349">
        <v>45992</v>
      </c>
      <c r="C26" s="329" t="s">
        <v>563</v>
      </c>
      <c r="D26" s="330" t="s">
        <v>548</v>
      </c>
      <c r="E26" s="331" t="s">
        <v>348</v>
      </c>
      <c r="F26" s="323"/>
      <c r="G26" s="28"/>
      <c r="H26" s="323"/>
      <c r="I26" s="323"/>
      <c r="J26" s="323"/>
      <c r="K26" s="323"/>
      <c r="L26" s="323"/>
      <c r="M26" s="323"/>
      <c r="N26" s="323"/>
      <c r="O26" s="323"/>
      <c r="P26" s="28"/>
      <c r="Q26" s="323"/>
      <c r="R26" s="323"/>
      <c r="S26" s="323"/>
      <c r="T26" s="323"/>
      <c r="U26" s="323"/>
      <c r="V26" s="323"/>
      <c r="W26" s="323"/>
      <c r="X26" s="323"/>
      <c r="Y26" s="28"/>
      <c r="Z26" s="323"/>
      <c r="AA26" s="323"/>
      <c r="AB26" s="323"/>
      <c r="AC26" s="323"/>
      <c r="AD26" s="323"/>
      <c r="AE26" s="323"/>
      <c r="AF26" s="323"/>
      <c r="AG26" s="323"/>
      <c r="AH26" s="323"/>
      <c r="AI26" s="323"/>
      <c r="AJ26" s="323"/>
      <c r="AK26" s="323"/>
      <c r="AL26" s="323"/>
      <c r="AM26" s="76">
        <v>25825799.93</v>
      </c>
      <c r="AN26" s="323"/>
      <c r="AO26" s="323"/>
      <c r="AP26" s="323"/>
      <c r="AQ26" s="323"/>
      <c r="AR26" s="323"/>
      <c r="AS26" s="323"/>
      <c r="AT26" s="323"/>
      <c r="AU26" s="323"/>
      <c r="AV26" s="323"/>
      <c r="AW26" s="323"/>
      <c r="AX26" s="323"/>
      <c r="AY26" s="323"/>
      <c r="AZ26" s="323"/>
      <c r="BA26" s="323"/>
      <c r="BB26" s="323"/>
      <c r="BC26" s="323"/>
      <c r="BD26" s="323"/>
      <c r="BE26" s="323"/>
      <c r="BF26" s="323"/>
      <c r="BG26" s="14"/>
    </row>
    <row r="27" spans="1:536" ht="22.5">
      <c r="A27" s="332" t="s">
        <v>564</v>
      </c>
      <c r="B27" s="319" t="s">
        <v>565</v>
      </c>
      <c r="C27" s="329" t="s">
        <v>566</v>
      </c>
      <c r="D27" s="330" t="s">
        <v>548</v>
      </c>
      <c r="E27" s="331" t="s">
        <v>348</v>
      </c>
      <c r="F27" s="323"/>
      <c r="G27" s="28"/>
      <c r="H27" s="323"/>
      <c r="I27" s="323"/>
      <c r="J27" s="323"/>
      <c r="K27" s="323"/>
      <c r="L27" s="323"/>
      <c r="M27" s="323"/>
      <c r="N27" s="323"/>
      <c r="O27" s="323"/>
      <c r="P27" s="28"/>
      <c r="Q27" s="323"/>
      <c r="R27" s="323"/>
      <c r="S27" s="323"/>
      <c r="T27" s="323"/>
      <c r="U27" s="323"/>
      <c r="V27" s="323"/>
      <c r="W27" s="323"/>
      <c r="X27" s="323"/>
      <c r="Y27" s="28"/>
      <c r="Z27" s="323"/>
      <c r="AA27" s="323"/>
      <c r="AB27" s="323"/>
      <c r="AC27" s="323"/>
      <c r="AD27" s="323"/>
      <c r="AE27" s="323"/>
      <c r="AF27" s="323"/>
      <c r="AG27" s="323"/>
      <c r="AH27" s="323"/>
      <c r="AI27" s="323"/>
      <c r="AJ27" s="323"/>
      <c r="AK27" s="323"/>
      <c r="AL27" s="323"/>
      <c r="AM27" s="76">
        <v>73894420.280000001</v>
      </c>
      <c r="AN27" s="323"/>
      <c r="AO27" s="323"/>
      <c r="AP27" s="323"/>
      <c r="AQ27" s="323"/>
      <c r="AR27" s="323"/>
      <c r="AS27" s="323"/>
      <c r="AT27" s="323"/>
      <c r="AU27" s="323"/>
      <c r="AV27" s="323"/>
      <c r="AW27" s="323"/>
      <c r="AX27" s="323"/>
      <c r="AY27" s="323"/>
      <c r="AZ27" s="323"/>
      <c r="BA27" s="323"/>
      <c r="BB27" s="323"/>
      <c r="BC27" s="323"/>
      <c r="BD27" s="323"/>
      <c r="BE27" s="323"/>
      <c r="BF27" s="323"/>
      <c r="BG27" s="14"/>
    </row>
    <row r="28" spans="1:536">
      <c r="A28" s="589"/>
      <c r="B28" s="590"/>
      <c r="C28" s="590"/>
      <c r="D28" s="590"/>
      <c r="E28" s="590"/>
      <c r="F28" s="590"/>
      <c r="G28" s="28"/>
      <c r="H28" s="333"/>
      <c r="I28" s="49"/>
      <c r="J28" s="49"/>
      <c r="K28" s="49"/>
      <c r="L28" s="49"/>
      <c r="M28" s="49"/>
      <c r="N28" s="49"/>
      <c r="O28" s="49"/>
      <c r="P28" s="334"/>
      <c r="Q28" s="49"/>
      <c r="R28" s="49"/>
      <c r="S28" s="49"/>
      <c r="T28" s="49"/>
      <c r="U28" s="49"/>
      <c r="V28" s="49"/>
      <c r="W28" s="49"/>
      <c r="X28" s="49"/>
      <c r="Y28" s="334"/>
      <c r="Z28" s="49"/>
      <c r="AA28" s="49"/>
      <c r="AB28" s="49"/>
      <c r="AC28" s="49"/>
      <c r="AD28" s="49"/>
      <c r="AE28" s="49"/>
      <c r="AF28" s="49"/>
      <c r="AG28" s="49"/>
      <c r="AH28" s="49"/>
      <c r="AI28" s="49"/>
      <c r="AJ28" s="49"/>
      <c r="AK28" s="49"/>
      <c r="AL28" s="50"/>
      <c r="AM28" s="50"/>
      <c r="AN28" s="48"/>
      <c r="AO28" s="48"/>
      <c r="AP28" s="48"/>
      <c r="AQ28" s="48"/>
      <c r="AR28" s="48"/>
      <c r="AS28" s="48"/>
      <c r="AT28" s="48"/>
      <c r="AU28" s="48"/>
      <c r="AV28" s="48"/>
      <c r="AW28" s="48"/>
      <c r="AX28" s="48"/>
      <c r="AY28" s="48"/>
      <c r="AZ28" s="48"/>
      <c r="BA28" s="48"/>
      <c r="BB28" s="48"/>
      <c r="BC28" s="48"/>
      <c r="BD28" s="48"/>
      <c r="BE28" s="48"/>
      <c r="BF28" s="48"/>
      <c r="BG28" s="14"/>
    </row>
    <row r="29" spans="1:536">
      <c r="A29" s="564" t="s">
        <v>567</v>
      </c>
      <c r="B29" s="564"/>
      <c r="C29" s="564"/>
      <c r="D29" s="564"/>
      <c r="E29" s="591" t="s">
        <v>545</v>
      </c>
      <c r="F29" s="592"/>
      <c r="G29" s="28"/>
      <c r="H29" s="323"/>
      <c r="I29" s="323"/>
      <c r="J29" s="323"/>
      <c r="K29" s="323"/>
      <c r="L29" s="323"/>
      <c r="M29" s="323"/>
      <c r="N29" s="323"/>
      <c r="O29" s="323"/>
      <c r="P29" s="28"/>
      <c r="Q29" s="323"/>
      <c r="R29" s="323"/>
      <c r="S29" s="323"/>
      <c r="T29" s="323"/>
      <c r="U29" s="323"/>
      <c r="V29" s="323"/>
      <c r="W29" s="323"/>
      <c r="X29" s="323"/>
      <c r="Y29" s="28"/>
      <c r="Z29" s="323"/>
      <c r="AA29" s="323"/>
      <c r="AB29" s="323"/>
      <c r="AC29" s="323"/>
      <c r="AD29" s="323"/>
      <c r="AE29" s="323"/>
      <c r="AF29" s="323"/>
      <c r="AG29" s="323"/>
      <c r="AH29" s="323"/>
      <c r="AI29" s="323"/>
      <c r="AJ29" s="323"/>
      <c r="AK29" s="323"/>
      <c r="AL29" s="323"/>
      <c r="AM29" s="335">
        <f>IF(AM12="","-",AM12+(AM26*AM12)/AM27)</f>
        <v>3.7785886340266986E-3</v>
      </c>
      <c r="AN29" s="335">
        <f t="shared" ref="AN29:BF29" si="0">IF(AN12="","-",AN12)</f>
        <v>6.3E-3</v>
      </c>
      <c r="AO29" s="335">
        <f t="shared" si="0"/>
        <v>6.3E-3</v>
      </c>
      <c r="AP29" s="335" t="str">
        <f t="shared" si="0"/>
        <v>-</v>
      </c>
      <c r="AQ29" s="335" t="str">
        <f t="shared" si="0"/>
        <v>-</v>
      </c>
      <c r="AR29" s="335" t="str">
        <f t="shared" si="0"/>
        <v>-</v>
      </c>
      <c r="AS29" s="335" t="str">
        <f t="shared" si="0"/>
        <v>-</v>
      </c>
      <c r="AT29" s="335" t="str">
        <f t="shared" si="0"/>
        <v>-</v>
      </c>
      <c r="AU29" s="335" t="str">
        <f t="shared" si="0"/>
        <v>-</v>
      </c>
      <c r="AV29" s="335" t="str">
        <f t="shared" si="0"/>
        <v>-</v>
      </c>
      <c r="AW29" s="335" t="str">
        <f t="shared" si="0"/>
        <v>-</v>
      </c>
      <c r="AX29" s="335" t="str">
        <f t="shared" si="0"/>
        <v>-</v>
      </c>
      <c r="AY29" s="335" t="str">
        <f t="shared" si="0"/>
        <v>-</v>
      </c>
      <c r="AZ29" s="335" t="str">
        <f t="shared" si="0"/>
        <v>-</v>
      </c>
      <c r="BA29" s="335" t="str">
        <f t="shared" si="0"/>
        <v>-</v>
      </c>
      <c r="BB29" s="335" t="str">
        <f t="shared" si="0"/>
        <v>-</v>
      </c>
      <c r="BC29" s="335" t="str">
        <f t="shared" si="0"/>
        <v>-</v>
      </c>
      <c r="BD29" s="335" t="str">
        <f t="shared" si="0"/>
        <v>-</v>
      </c>
      <c r="BE29" s="335" t="str">
        <f t="shared" si="0"/>
        <v>-</v>
      </c>
      <c r="BF29" s="335" t="str">
        <f t="shared" si="0"/>
        <v>-</v>
      </c>
      <c r="BG29" s="14"/>
    </row>
    <row r="30" spans="1:536" s="353" customFormat="1">
      <c r="A30" s="481" t="s">
        <v>568</v>
      </c>
      <c r="B30" s="482"/>
      <c r="C30" s="482"/>
      <c r="D30" s="483"/>
      <c r="E30" s="591"/>
      <c r="F30" s="592"/>
      <c r="G30" s="28"/>
      <c r="H30" s="323"/>
      <c r="I30" s="323"/>
      <c r="J30" s="323"/>
      <c r="K30" s="323"/>
      <c r="L30" s="323"/>
      <c r="M30" s="323"/>
      <c r="N30" s="323"/>
      <c r="O30" s="323"/>
      <c r="P30" s="28"/>
      <c r="Q30" s="323"/>
      <c r="R30" s="323"/>
      <c r="S30" s="323"/>
      <c r="T30" s="323"/>
      <c r="U30" s="323"/>
      <c r="V30" s="323"/>
      <c r="W30" s="323"/>
      <c r="X30" s="323"/>
      <c r="Y30" s="28"/>
      <c r="Z30" s="323"/>
      <c r="AA30" s="323"/>
      <c r="AB30" s="323"/>
      <c r="AC30" s="323"/>
      <c r="AD30" s="323"/>
      <c r="AE30" s="323"/>
      <c r="AF30" s="323"/>
      <c r="AG30" s="323"/>
      <c r="AH30" s="323"/>
      <c r="AI30" s="323"/>
      <c r="AJ30" s="323"/>
      <c r="AK30" s="323"/>
      <c r="AL30" s="323"/>
      <c r="AM30" s="336">
        <f>IF(AM13="","-",AM16+(AM25/AM27))</f>
        <v>4.7150201484511873</v>
      </c>
      <c r="AN30" s="336">
        <f>IF(AN13="","-",(AN13*AN17)+(AN14*AN18)+(AN15*AN19)+(AN16*AN20))+0.220569156392923</f>
        <v>4.3754086306839435</v>
      </c>
      <c r="AO30" s="336">
        <f t="shared" ref="AO30:BE30" si="1">IF(AO13="","-",(AO13*AO17)+(AO14*AO18)+(AO15*AO19)+(AO16*AO20))</f>
        <v>4.1548394742910206</v>
      </c>
      <c r="AP30" s="336" t="str">
        <f t="shared" si="1"/>
        <v>-</v>
      </c>
      <c r="AQ30" s="336" t="str">
        <f t="shared" si="1"/>
        <v>-</v>
      </c>
      <c r="AR30" s="336" t="str">
        <f t="shared" si="1"/>
        <v>-</v>
      </c>
      <c r="AS30" s="336" t="str">
        <f t="shared" si="1"/>
        <v>-</v>
      </c>
      <c r="AT30" s="336" t="str">
        <f t="shared" si="1"/>
        <v>-</v>
      </c>
      <c r="AU30" s="336" t="str">
        <f t="shared" si="1"/>
        <v>-</v>
      </c>
      <c r="AV30" s="336" t="str">
        <f t="shared" si="1"/>
        <v>-</v>
      </c>
      <c r="AW30" s="336" t="str">
        <f t="shared" si="1"/>
        <v>-</v>
      </c>
      <c r="AX30" s="336" t="str">
        <f t="shared" si="1"/>
        <v>-</v>
      </c>
      <c r="AY30" s="336" t="str">
        <f t="shared" si="1"/>
        <v>-</v>
      </c>
      <c r="AZ30" s="336" t="str">
        <f t="shared" si="1"/>
        <v>-</v>
      </c>
      <c r="BA30" s="336" t="str">
        <f t="shared" si="1"/>
        <v>-</v>
      </c>
      <c r="BB30" s="336" t="str">
        <f t="shared" si="1"/>
        <v>-</v>
      </c>
      <c r="BC30" s="336" t="str">
        <f t="shared" si="1"/>
        <v>-</v>
      </c>
      <c r="BD30" s="336" t="str">
        <f t="shared" si="1"/>
        <v>-</v>
      </c>
      <c r="BE30" s="336" t="str">
        <f t="shared" si="1"/>
        <v>-</v>
      </c>
      <c r="BF30" s="336" t="str">
        <f>IF(BF13="","-",(BF13*BF17)+(BF14*BF18)+(BF15*BF19)+(BF16*BF20))</f>
        <v>-</v>
      </c>
      <c r="BG30" s="35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row>
    <row r="31" spans="1:536" s="353" customFormat="1" ht="14.45" customHeight="1">
      <c r="A31" s="481" t="s">
        <v>569</v>
      </c>
      <c r="B31" s="482"/>
      <c r="C31" s="482"/>
      <c r="D31" s="483"/>
      <c r="E31" s="591"/>
      <c r="F31" s="592"/>
      <c r="G31" s="300"/>
      <c r="H31" s="337"/>
      <c r="I31" s="337"/>
      <c r="J31" s="337"/>
      <c r="K31" s="337"/>
      <c r="L31" s="337"/>
      <c r="M31" s="337"/>
      <c r="N31" s="337"/>
      <c r="O31" s="337"/>
      <c r="P31" s="300"/>
      <c r="Q31" s="337"/>
      <c r="R31" s="337"/>
      <c r="S31" s="337"/>
      <c r="T31" s="337"/>
      <c r="U31" s="337"/>
      <c r="V31" s="337"/>
      <c r="W31" s="337"/>
      <c r="X31" s="337"/>
      <c r="Y31" s="300"/>
      <c r="Z31" s="337"/>
      <c r="AA31" s="337"/>
      <c r="AB31" s="337"/>
      <c r="AC31" s="337"/>
      <c r="AD31" s="337"/>
      <c r="AE31" s="337"/>
      <c r="AF31" s="337"/>
      <c r="AG31" s="337"/>
      <c r="AH31" s="337"/>
      <c r="AI31" s="337"/>
      <c r="AJ31" s="337"/>
      <c r="AK31" s="337"/>
      <c r="AL31" s="338"/>
      <c r="AM31" s="336">
        <f>IF(AM13="","-",AM16+(AM25/AM27))</f>
        <v>4.7150201484511873</v>
      </c>
      <c r="AN31" s="336">
        <f>IF(AN13="","-",((AN13*AN21)+(AN14*AN22)+(AN15*AN23)+(AN16*AN24)))+0.239547495038983</f>
        <v>4.3731605180731741</v>
      </c>
      <c r="AO31" s="336">
        <f t="shared" ref="AO31:BE31" si="2">IF(AO13="","-",((AO13*AO21)+(AO14*AO22)+(AO15*AO23)+(AO16*AO24)))</f>
        <v>4.133613023034191</v>
      </c>
      <c r="AP31" s="336" t="str">
        <f t="shared" si="2"/>
        <v>-</v>
      </c>
      <c r="AQ31" s="336" t="str">
        <f t="shared" si="2"/>
        <v>-</v>
      </c>
      <c r="AR31" s="336" t="str">
        <f t="shared" si="2"/>
        <v>-</v>
      </c>
      <c r="AS31" s="336" t="str">
        <f t="shared" si="2"/>
        <v>-</v>
      </c>
      <c r="AT31" s="336" t="str">
        <f t="shared" si="2"/>
        <v>-</v>
      </c>
      <c r="AU31" s="336" t="str">
        <f t="shared" si="2"/>
        <v>-</v>
      </c>
      <c r="AV31" s="336" t="str">
        <f t="shared" si="2"/>
        <v>-</v>
      </c>
      <c r="AW31" s="336" t="str">
        <f t="shared" si="2"/>
        <v>-</v>
      </c>
      <c r="AX31" s="336" t="str">
        <f t="shared" si="2"/>
        <v>-</v>
      </c>
      <c r="AY31" s="336" t="str">
        <f t="shared" si="2"/>
        <v>-</v>
      </c>
      <c r="AZ31" s="336" t="str">
        <f t="shared" si="2"/>
        <v>-</v>
      </c>
      <c r="BA31" s="336" t="str">
        <f t="shared" si="2"/>
        <v>-</v>
      </c>
      <c r="BB31" s="336" t="str">
        <f t="shared" si="2"/>
        <v>-</v>
      </c>
      <c r="BC31" s="336" t="str">
        <f t="shared" si="2"/>
        <v>-</v>
      </c>
      <c r="BD31" s="336" t="str">
        <f t="shared" si="2"/>
        <v>-</v>
      </c>
      <c r="BE31" s="336" t="str">
        <f t="shared" si="2"/>
        <v>-</v>
      </c>
      <c r="BF31" s="336" t="str">
        <f>IF(BF13="","-",((BF13*BF21)+(BF14*BF22)+(BF15*BF23)+(BF16*BF24)))</f>
        <v>-</v>
      </c>
      <c r="BG31" s="350"/>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row>
    <row r="32" spans="1:536" s="14" customFormat="1"/>
    <row r="33" spans="1:59" s="14" customFormat="1"/>
    <row r="34" spans="1:59" s="14" customFormat="1" ht="14.25">
      <c r="A34" s="339"/>
      <c r="AM34" s="340"/>
    </row>
    <row r="35" spans="1:59" s="14" customFormat="1" ht="14.25">
      <c r="A35" s="339"/>
    </row>
    <row r="36" spans="1:59" s="14" customFormat="1">
      <c r="E36" s="199"/>
    </row>
    <row r="37" spans="1:59" s="14" customFormat="1">
      <c r="E37" s="199"/>
      <c r="F37" s="199"/>
    </row>
    <row r="38" spans="1:59" s="14" customFormat="1">
      <c r="E38" s="199"/>
      <c r="F38" s="199"/>
    </row>
    <row r="39" spans="1:59" s="14" customFormat="1" hidden="1"/>
    <row r="40" spans="1:59" s="14" customFormat="1"/>
    <row r="41" spans="1:59" s="14" customFormat="1"/>
    <row r="42" spans="1:59">
      <c r="Y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1:59">
      <c r="Y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c r="Y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row r="49"/>
    <row r="50"/>
    <row r="51"/>
    <row r="52"/>
    <row r="53"/>
    <row r="54"/>
    <row r="55"/>
    <row r="56"/>
    <row r="57"/>
    <row r="59"/>
    <row r="60"/>
  </sheetData>
  <mergeCells count="28">
    <mergeCell ref="AM17:AM24"/>
    <mergeCell ref="A21:A24"/>
    <mergeCell ref="A28:F28"/>
    <mergeCell ref="A29:D29"/>
    <mergeCell ref="E29:E31"/>
    <mergeCell ref="F29:F31"/>
    <mergeCell ref="A30:D30"/>
    <mergeCell ref="A31:D31"/>
    <mergeCell ref="Q7:X7"/>
    <mergeCell ref="A11:F11"/>
    <mergeCell ref="A12:B12"/>
    <mergeCell ref="F12:F24"/>
    <mergeCell ref="A13:A16"/>
    <mergeCell ref="C13:C16"/>
    <mergeCell ref="D13:D16"/>
    <mergeCell ref="E13:E16"/>
    <mergeCell ref="A17:A20"/>
    <mergeCell ref="C17:C24"/>
    <mergeCell ref="D17:D24"/>
    <mergeCell ref="E17:E24"/>
    <mergeCell ref="A3:I3"/>
    <mergeCell ref="A6:B10"/>
    <mergeCell ref="C6:C10"/>
    <mergeCell ref="D6:D10"/>
    <mergeCell ref="E6:E10"/>
    <mergeCell ref="F6:F7"/>
    <mergeCell ref="H6:O6"/>
    <mergeCell ref="H7:O7"/>
  </mergeCells>
  <hyperlinks>
    <hyperlink ref="D12" r:id="rId1" xr:uid="{46B12DC4-3FEF-4D91-8B4C-BC6866D9B92C}"/>
    <hyperlink ref="D13:D16" r:id="rId2" display="LCCC Scheme Dashboards" xr:uid="{B7C66CD9-3973-4750-BB10-AA89880149BE}"/>
    <hyperlink ref="D25" r:id="rId3" xr:uid="{B12EB598-4490-474B-B475-4D87AE4F953E}"/>
    <hyperlink ref="D27" r:id="rId4" xr:uid="{47490419-35A8-4B46-B1CF-16BAB0053125}"/>
    <hyperlink ref="D26" r:id="rId5" xr:uid="{3E0656CF-B47B-403C-AC60-4EB4D2FFBAE9}"/>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autoPageBreaks="0"/>
  </sheetPr>
  <dimension ref="A1:N146"/>
  <sheetViews>
    <sheetView zoomScaleNormal="100" workbookViewId="0"/>
  </sheetViews>
  <sheetFormatPr defaultColWidth="9" defaultRowHeight="12.4" zeroHeight="1"/>
  <cols>
    <col min="1" max="1" width="2.625" style="14" customWidth="1"/>
    <col min="2" max="2" width="20" style="14" customWidth="1"/>
    <col min="3" max="3" width="14.375" style="14" customWidth="1"/>
    <col min="4" max="4" width="45.625" style="14" customWidth="1"/>
    <col min="5" max="5" width="13.25" style="14" customWidth="1"/>
    <col min="6" max="16384" width="9" style="14"/>
  </cols>
  <sheetData>
    <row r="1" spans="2:14"/>
    <row r="2" spans="2:14" s="84" customFormat="1">
      <c r="B2" s="84" t="s">
        <v>57</v>
      </c>
    </row>
    <row r="3" spans="2:14" s="170" customFormat="1">
      <c r="B3" s="302"/>
      <c r="C3" s="302"/>
      <c r="D3" s="302"/>
      <c r="E3" s="302"/>
      <c r="F3" s="302"/>
      <c r="G3" s="302"/>
    </row>
    <row r="4" spans="2:14" s="170" customFormat="1">
      <c r="B4" s="302"/>
      <c r="C4" s="302"/>
      <c r="D4" s="302"/>
      <c r="E4" s="302"/>
      <c r="F4" s="302"/>
      <c r="G4" s="302"/>
    </row>
    <row r="5" spans="2:14"/>
    <row r="6" spans="2:14">
      <c r="B6" s="14" t="s">
        <v>58</v>
      </c>
    </row>
    <row r="7" spans="2:14"/>
    <row r="8" spans="2:14">
      <c r="B8" s="14" t="s">
        <v>59</v>
      </c>
    </row>
    <row r="9" spans="2:14"/>
    <row r="10" spans="2:14">
      <c r="B10" s="14" t="s">
        <v>60</v>
      </c>
    </row>
    <row r="11" spans="2:14"/>
    <row r="12" spans="2:14">
      <c r="B12" s="14" t="s">
        <v>61</v>
      </c>
    </row>
    <row r="13" spans="2:14">
      <c r="B13" s="14" t="s">
        <v>62</v>
      </c>
    </row>
    <row r="14" spans="2:14"/>
    <row r="15" spans="2:14" ht="25.5" customHeight="1">
      <c r="B15" s="389" t="s">
        <v>63</v>
      </c>
      <c r="C15" s="389"/>
      <c r="D15" s="389"/>
      <c r="E15" s="389"/>
      <c r="F15" s="389"/>
      <c r="G15" s="389"/>
      <c r="H15" s="389"/>
      <c r="I15" s="389"/>
      <c r="J15" s="389"/>
      <c r="K15" s="389"/>
      <c r="L15" s="389"/>
      <c r="M15" s="389"/>
      <c r="N15" s="389"/>
    </row>
    <row r="16" spans="2:14" ht="12.75" customHeight="1">
      <c r="B16" s="216"/>
      <c r="C16" s="216"/>
      <c r="D16" s="216"/>
      <c r="E16" s="216"/>
      <c r="F16" s="216"/>
      <c r="G16" s="216"/>
      <c r="H16" s="216"/>
      <c r="I16" s="216"/>
      <c r="J16" s="216"/>
      <c r="K16" s="216"/>
      <c r="L16" s="216"/>
      <c r="M16" s="216"/>
      <c r="N16" s="216"/>
    </row>
    <row r="17" spans="1:14" ht="12.75" customHeight="1">
      <c r="B17" s="121"/>
      <c r="C17" s="122" t="s">
        <v>64</v>
      </c>
      <c r="D17" s="216"/>
      <c r="E17" s="123"/>
      <c r="F17" s="122" t="s">
        <v>65</v>
      </c>
      <c r="G17" s="216"/>
      <c r="H17" s="216"/>
      <c r="I17" s="216"/>
      <c r="J17" s="216"/>
      <c r="K17" s="216"/>
      <c r="L17" s="216"/>
      <c r="M17" s="216"/>
      <c r="N17" s="216"/>
    </row>
    <row r="18" spans="1:14"/>
    <row r="19" spans="1:14" ht="13.15">
      <c r="A19" s="117"/>
      <c r="B19" s="14" t="s">
        <v>66</v>
      </c>
      <c r="C19" s="117"/>
      <c r="D19" s="117"/>
    </row>
    <row r="20" spans="1:14" ht="13.15">
      <c r="A20" s="117"/>
      <c r="C20" s="117"/>
      <c r="D20" s="117"/>
    </row>
    <row r="21" spans="1:14" s="84" customFormat="1">
      <c r="B21" s="84" t="s">
        <v>67</v>
      </c>
    </row>
    <row r="22" spans="1:14" ht="13.15">
      <c r="C22" s="118"/>
      <c r="D22" s="117"/>
    </row>
    <row r="23" spans="1:14">
      <c r="A23" s="55"/>
      <c r="B23" s="120" t="s">
        <v>68</v>
      </c>
      <c r="C23" s="120" t="s">
        <v>69</v>
      </c>
      <c r="D23" s="120" t="s">
        <v>57</v>
      </c>
    </row>
    <row r="24" spans="1:14">
      <c r="A24" s="55"/>
      <c r="B24" s="119" t="s">
        <v>70</v>
      </c>
      <c r="C24" s="119" t="s">
        <v>71</v>
      </c>
      <c r="D24" s="119" t="s">
        <v>72</v>
      </c>
    </row>
    <row r="25" spans="1:14" ht="19.5" customHeight="1">
      <c r="A25" s="55"/>
      <c r="B25" s="119" t="s">
        <v>73</v>
      </c>
      <c r="C25" s="119" t="s">
        <v>71</v>
      </c>
      <c r="D25" s="119" t="s">
        <v>74</v>
      </c>
    </row>
    <row r="26" spans="1:14" ht="12.75" customHeight="1">
      <c r="A26" s="55"/>
      <c r="B26" s="390" t="s">
        <v>75</v>
      </c>
      <c r="C26" s="391"/>
      <c r="D26" s="392"/>
    </row>
    <row r="27" spans="1:14" ht="22.5" customHeight="1">
      <c r="A27" s="55"/>
      <c r="B27" s="119" t="s">
        <v>76</v>
      </c>
      <c r="C27" s="119" t="s">
        <v>77</v>
      </c>
      <c r="D27" s="119" t="s">
        <v>78</v>
      </c>
    </row>
    <row r="28" spans="1:14" ht="12.75" customHeight="1">
      <c r="A28" s="55"/>
      <c r="B28" s="390" t="s">
        <v>79</v>
      </c>
      <c r="C28" s="393"/>
      <c r="D28" s="394"/>
    </row>
    <row r="29" spans="1:14" ht="22.5">
      <c r="A29" s="55"/>
      <c r="B29" s="119" t="s">
        <v>80</v>
      </c>
      <c r="C29" s="119" t="s">
        <v>81</v>
      </c>
      <c r="D29" s="119" t="s">
        <v>82</v>
      </c>
    </row>
    <row r="30" spans="1:14" ht="12.75" customHeight="1">
      <c r="A30" s="55"/>
      <c r="B30" s="390" t="s">
        <v>83</v>
      </c>
      <c r="C30" s="393"/>
      <c r="D30" s="394"/>
    </row>
    <row r="31" spans="1:14" ht="15" customHeight="1">
      <c r="A31" s="55"/>
      <c r="B31" s="119" t="s">
        <v>84</v>
      </c>
      <c r="C31" s="119" t="s">
        <v>85</v>
      </c>
      <c r="D31" s="119" t="s">
        <v>86</v>
      </c>
    </row>
    <row r="32" spans="1:14" ht="34.5" customHeight="1">
      <c r="A32" s="55"/>
      <c r="B32" s="119" t="s">
        <v>87</v>
      </c>
      <c r="C32" s="119" t="s">
        <v>88</v>
      </c>
      <c r="D32" s="119" t="s">
        <v>89</v>
      </c>
    </row>
    <row r="33" spans="1:4" ht="26.25" customHeight="1">
      <c r="A33" s="55"/>
      <c r="B33" s="119" t="s">
        <v>90</v>
      </c>
      <c r="C33" s="119" t="s">
        <v>88</v>
      </c>
      <c r="D33" s="119" t="s">
        <v>91</v>
      </c>
    </row>
    <row r="34" spans="1:4" ht="22.5">
      <c r="A34" s="55"/>
      <c r="B34" s="119" t="s">
        <v>92</v>
      </c>
      <c r="C34" s="119" t="s">
        <v>88</v>
      </c>
      <c r="D34" s="119" t="s">
        <v>93</v>
      </c>
    </row>
    <row r="35" spans="1:4" ht="22.5">
      <c r="A35" s="55"/>
      <c r="B35" s="119" t="s">
        <v>94</v>
      </c>
      <c r="C35" s="119" t="s">
        <v>88</v>
      </c>
      <c r="D35" s="119" t="s">
        <v>95</v>
      </c>
    </row>
    <row r="36" spans="1:4" ht="22.5">
      <c r="A36" s="55"/>
      <c r="B36" s="119" t="s">
        <v>96</v>
      </c>
      <c r="C36" s="119" t="s">
        <v>88</v>
      </c>
      <c r="D36" s="119" t="s">
        <v>97</v>
      </c>
    </row>
    <row r="37" spans="1:4">
      <c r="A37" s="55"/>
      <c r="B37" s="119" t="s">
        <v>98</v>
      </c>
      <c r="C37" s="119" t="s">
        <v>85</v>
      </c>
      <c r="D37" s="119" t="s">
        <v>99</v>
      </c>
    </row>
    <row r="38" spans="1:4" ht="22.5">
      <c r="A38" s="55"/>
      <c r="B38" s="119" t="s">
        <v>100</v>
      </c>
      <c r="C38" s="119" t="s">
        <v>88</v>
      </c>
      <c r="D38" s="119" t="s">
        <v>101</v>
      </c>
    </row>
    <row r="39" spans="1:4" ht="22.5">
      <c r="A39" s="55"/>
      <c r="B39" s="214" t="s">
        <v>102</v>
      </c>
      <c r="C39" s="214" t="s">
        <v>88</v>
      </c>
      <c r="D39" s="214" t="s">
        <v>103</v>
      </c>
    </row>
    <row r="40" spans="1:4" ht="22.5">
      <c r="B40" s="214" t="s">
        <v>104</v>
      </c>
      <c r="C40" s="214" t="s">
        <v>88</v>
      </c>
      <c r="D40" s="214" t="s">
        <v>105</v>
      </c>
    </row>
    <row r="41" spans="1:4" ht="22.5" hidden="1">
      <c r="B41" s="214" t="s">
        <v>104</v>
      </c>
      <c r="C41" s="214" t="s">
        <v>88</v>
      </c>
      <c r="D41" s="214" t="s">
        <v>105</v>
      </c>
    </row>
    <row r="42" spans="1:4" ht="22.5" hidden="1">
      <c r="B42" s="214" t="s">
        <v>104</v>
      </c>
      <c r="C42" s="214" t="s">
        <v>88</v>
      </c>
      <c r="D42" s="214" t="s">
        <v>105</v>
      </c>
    </row>
    <row r="43" spans="1:4" ht="22.5" hidden="1">
      <c r="B43" s="214" t="s">
        <v>104</v>
      </c>
      <c r="C43" s="214" t="s">
        <v>88</v>
      </c>
      <c r="D43" s="214" t="s">
        <v>105</v>
      </c>
    </row>
    <row r="44" spans="1:4" ht="22.5" hidden="1">
      <c r="B44" s="214" t="s">
        <v>104</v>
      </c>
      <c r="C44" s="214" t="s">
        <v>88</v>
      </c>
      <c r="D44" s="214" t="s">
        <v>105</v>
      </c>
    </row>
    <row r="45" spans="1:4" ht="22.5" hidden="1">
      <c r="B45" s="214" t="s">
        <v>104</v>
      </c>
      <c r="C45" s="214" t="s">
        <v>88</v>
      </c>
      <c r="D45" s="214" t="s">
        <v>105</v>
      </c>
    </row>
    <row r="46" spans="1:4" ht="22.5" hidden="1">
      <c r="B46" s="214" t="s">
        <v>104</v>
      </c>
      <c r="C46" s="214" t="s">
        <v>88</v>
      </c>
      <c r="D46" s="214" t="s">
        <v>105</v>
      </c>
    </row>
    <row r="47" spans="1:4" ht="22.5" hidden="1">
      <c r="B47" s="214" t="s">
        <v>104</v>
      </c>
      <c r="C47" s="214" t="s">
        <v>88</v>
      </c>
      <c r="D47" s="214" t="s">
        <v>105</v>
      </c>
    </row>
    <row r="48" spans="1:4" ht="22.5" hidden="1">
      <c r="B48" s="214" t="s">
        <v>104</v>
      </c>
      <c r="C48" s="214" t="s">
        <v>88</v>
      </c>
      <c r="D48" s="214" t="s">
        <v>105</v>
      </c>
    </row>
    <row r="49" spans="2:4" ht="22.5" hidden="1">
      <c r="B49" s="214" t="s">
        <v>104</v>
      </c>
      <c r="C49" s="214" t="s">
        <v>88</v>
      </c>
      <c r="D49" s="214" t="s">
        <v>105</v>
      </c>
    </row>
    <row r="50" spans="2:4" ht="22.5" hidden="1">
      <c r="B50" s="214" t="s">
        <v>104</v>
      </c>
      <c r="C50" s="214" t="s">
        <v>88</v>
      </c>
      <c r="D50" s="214" t="s">
        <v>105</v>
      </c>
    </row>
    <row r="51" spans="2:4" ht="22.5" hidden="1">
      <c r="B51" s="214" t="s">
        <v>104</v>
      </c>
      <c r="C51" s="214" t="s">
        <v>88</v>
      </c>
      <c r="D51" s="214" t="s">
        <v>105</v>
      </c>
    </row>
    <row r="52" spans="2:4" ht="22.5" hidden="1">
      <c r="B52" s="214" t="s">
        <v>104</v>
      </c>
      <c r="C52" s="214" t="s">
        <v>88</v>
      </c>
      <c r="D52" s="214" t="s">
        <v>105</v>
      </c>
    </row>
    <row r="53" spans="2:4" ht="22.5" hidden="1">
      <c r="B53" s="214" t="s">
        <v>104</v>
      </c>
      <c r="C53" s="214" t="s">
        <v>88</v>
      </c>
      <c r="D53" s="214" t="s">
        <v>105</v>
      </c>
    </row>
    <row r="54" spans="2:4" ht="22.5" hidden="1">
      <c r="B54" s="214" t="s">
        <v>104</v>
      </c>
      <c r="C54" s="214" t="s">
        <v>88</v>
      </c>
      <c r="D54" s="214" t="s">
        <v>105</v>
      </c>
    </row>
    <row r="55" spans="2:4" ht="22.5" hidden="1">
      <c r="B55" s="214" t="s">
        <v>104</v>
      </c>
      <c r="C55" s="214" t="s">
        <v>88</v>
      </c>
      <c r="D55" s="214" t="s">
        <v>105</v>
      </c>
    </row>
    <row r="56" spans="2:4" ht="22.5" hidden="1">
      <c r="B56" s="214" t="s">
        <v>104</v>
      </c>
      <c r="C56" s="214" t="s">
        <v>88</v>
      </c>
      <c r="D56" s="214" t="s">
        <v>105</v>
      </c>
    </row>
    <row r="57" spans="2:4" ht="22.5" hidden="1">
      <c r="B57" s="214" t="s">
        <v>104</v>
      </c>
      <c r="C57" s="214" t="s">
        <v>88</v>
      </c>
      <c r="D57" s="214" t="s">
        <v>105</v>
      </c>
    </row>
    <row r="58" spans="2:4" ht="22.5" hidden="1">
      <c r="B58" s="214" t="s">
        <v>104</v>
      </c>
      <c r="C58" s="214" t="s">
        <v>88</v>
      </c>
      <c r="D58" s="214" t="s">
        <v>105</v>
      </c>
    </row>
    <row r="59" spans="2:4" ht="22.5" hidden="1">
      <c r="B59" s="214" t="s">
        <v>104</v>
      </c>
      <c r="C59" s="214" t="s">
        <v>88</v>
      </c>
      <c r="D59" s="214" t="s">
        <v>105</v>
      </c>
    </row>
    <row r="60" spans="2:4" ht="22.5" hidden="1">
      <c r="B60" s="214" t="s">
        <v>104</v>
      </c>
      <c r="C60" s="214" t="s">
        <v>88</v>
      </c>
      <c r="D60" s="214" t="s">
        <v>105</v>
      </c>
    </row>
    <row r="61" spans="2:4" ht="22.5" hidden="1">
      <c r="B61" s="214" t="s">
        <v>104</v>
      </c>
      <c r="C61" s="214" t="s">
        <v>88</v>
      </c>
      <c r="D61" s="214" t="s">
        <v>105</v>
      </c>
    </row>
    <row r="62" spans="2:4" ht="22.5" hidden="1">
      <c r="B62" s="214" t="s">
        <v>104</v>
      </c>
      <c r="C62" s="214" t="s">
        <v>88</v>
      </c>
      <c r="D62" s="214" t="s">
        <v>105</v>
      </c>
    </row>
    <row r="63" spans="2:4" ht="22.5" hidden="1">
      <c r="B63" s="214" t="s">
        <v>104</v>
      </c>
      <c r="C63" s="214" t="s">
        <v>88</v>
      </c>
      <c r="D63" s="214" t="s">
        <v>105</v>
      </c>
    </row>
    <row r="64" spans="2:4" ht="22.5" hidden="1">
      <c r="B64" s="214" t="s">
        <v>104</v>
      </c>
      <c r="C64" s="214" t="s">
        <v>88</v>
      </c>
      <c r="D64" s="214" t="s">
        <v>105</v>
      </c>
    </row>
    <row r="65" spans="2:4" ht="22.5" hidden="1">
      <c r="B65" s="214" t="s">
        <v>104</v>
      </c>
      <c r="C65" s="214" t="s">
        <v>88</v>
      </c>
      <c r="D65" s="214" t="s">
        <v>105</v>
      </c>
    </row>
    <row r="66" spans="2:4" ht="22.5" hidden="1">
      <c r="B66" s="214" t="s">
        <v>104</v>
      </c>
      <c r="C66" s="214" t="s">
        <v>88</v>
      </c>
      <c r="D66" s="214" t="s">
        <v>105</v>
      </c>
    </row>
    <row r="67" spans="2:4" ht="22.5" hidden="1">
      <c r="B67" s="214" t="s">
        <v>104</v>
      </c>
      <c r="C67" s="214" t="s">
        <v>88</v>
      </c>
      <c r="D67" s="214" t="s">
        <v>105</v>
      </c>
    </row>
    <row r="68" spans="2:4" ht="22.5" hidden="1">
      <c r="B68" s="214" t="s">
        <v>104</v>
      </c>
      <c r="C68" s="214" t="s">
        <v>88</v>
      </c>
      <c r="D68" s="214" t="s">
        <v>105</v>
      </c>
    </row>
    <row r="69" spans="2:4" ht="22.5" hidden="1">
      <c r="B69" s="214" t="s">
        <v>104</v>
      </c>
      <c r="C69" s="214" t="s">
        <v>88</v>
      </c>
      <c r="D69" s="214" t="s">
        <v>105</v>
      </c>
    </row>
    <row r="70" spans="2:4" ht="22.5" hidden="1">
      <c r="B70" s="214" t="s">
        <v>104</v>
      </c>
      <c r="C70" s="214" t="s">
        <v>88</v>
      </c>
      <c r="D70" s="214" t="s">
        <v>105</v>
      </c>
    </row>
    <row r="71" spans="2:4" ht="22.5" hidden="1">
      <c r="B71" s="214" t="s">
        <v>104</v>
      </c>
      <c r="C71" s="214" t="s">
        <v>88</v>
      </c>
      <c r="D71" s="214" t="s">
        <v>105</v>
      </c>
    </row>
    <row r="72" spans="2:4" ht="22.5" hidden="1">
      <c r="B72" s="214" t="s">
        <v>104</v>
      </c>
      <c r="C72" s="214" t="s">
        <v>88</v>
      </c>
      <c r="D72" s="214" t="s">
        <v>105</v>
      </c>
    </row>
    <row r="73" spans="2:4" ht="22.5" hidden="1">
      <c r="B73" s="214" t="s">
        <v>104</v>
      </c>
      <c r="C73" s="214" t="s">
        <v>88</v>
      </c>
      <c r="D73" s="214" t="s">
        <v>105</v>
      </c>
    </row>
    <row r="74" spans="2:4" ht="22.5" hidden="1">
      <c r="B74" s="214" t="s">
        <v>104</v>
      </c>
      <c r="C74" s="214" t="s">
        <v>88</v>
      </c>
      <c r="D74" s="214" t="s">
        <v>105</v>
      </c>
    </row>
    <row r="75" spans="2:4" ht="22.5" hidden="1">
      <c r="B75" s="214" t="s">
        <v>104</v>
      </c>
      <c r="C75" s="214" t="s">
        <v>88</v>
      </c>
      <c r="D75" s="214" t="s">
        <v>105</v>
      </c>
    </row>
    <row r="76" spans="2:4" ht="22.5" hidden="1">
      <c r="B76" s="214" t="s">
        <v>104</v>
      </c>
      <c r="C76" s="214" t="s">
        <v>88</v>
      </c>
      <c r="D76" s="214" t="s">
        <v>105</v>
      </c>
    </row>
    <row r="77" spans="2:4" ht="22.5" hidden="1">
      <c r="B77" s="214" t="s">
        <v>104</v>
      </c>
      <c r="C77" s="214" t="s">
        <v>88</v>
      </c>
      <c r="D77" s="214" t="s">
        <v>105</v>
      </c>
    </row>
    <row r="78" spans="2:4" ht="22.5" hidden="1">
      <c r="B78" s="214" t="s">
        <v>104</v>
      </c>
      <c r="C78" s="214" t="s">
        <v>88</v>
      </c>
      <c r="D78" s="214" t="s">
        <v>105</v>
      </c>
    </row>
    <row r="79" spans="2:4" ht="22.5" hidden="1">
      <c r="B79" s="214" t="s">
        <v>104</v>
      </c>
      <c r="C79" s="214" t="s">
        <v>88</v>
      </c>
      <c r="D79" s="214" t="s">
        <v>105</v>
      </c>
    </row>
    <row r="80" spans="2:4" ht="22.5" hidden="1">
      <c r="B80" s="214" t="s">
        <v>104</v>
      </c>
      <c r="C80" s="214" t="s">
        <v>88</v>
      </c>
      <c r="D80" s="214" t="s">
        <v>105</v>
      </c>
    </row>
    <row r="81" spans="2:4" ht="22.5" hidden="1">
      <c r="B81" s="214" t="s">
        <v>104</v>
      </c>
      <c r="C81" s="214" t="s">
        <v>88</v>
      </c>
      <c r="D81" s="214" t="s">
        <v>105</v>
      </c>
    </row>
    <row r="82" spans="2:4" ht="22.5" hidden="1">
      <c r="B82" s="214" t="s">
        <v>104</v>
      </c>
      <c r="C82" s="214" t="s">
        <v>88</v>
      </c>
      <c r="D82" s="214" t="s">
        <v>105</v>
      </c>
    </row>
    <row r="83" spans="2:4" ht="22.5" hidden="1">
      <c r="B83" s="214" t="s">
        <v>104</v>
      </c>
      <c r="C83" s="214" t="s">
        <v>88</v>
      </c>
      <c r="D83" s="214" t="s">
        <v>105</v>
      </c>
    </row>
    <row r="84" spans="2:4" ht="22.5" hidden="1">
      <c r="B84" s="214" t="s">
        <v>104</v>
      </c>
      <c r="C84" s="214" t="s">
        <v>88</v>
      </c>
      <c r="D84" s="214" t="s">
        <v>105</v>
      </c>
    </row>
    <row r="85" spans="2:4" ht="22.5" hidden="1">
      <c r="B85" s="214" t="s">
        <v>104</v>
      </c>
      <c r="C85" s="214" t="s">
        <v>88</v>
      </c>
      <c r="D85" s="214" t="s">
        <v>105</v>
      </c>
    </row>
    <row r="86" spans="2:4" ht="22.5" hidden="1">
      <c r="B86" s="214" t="s">
        <v>104</v>
      </c>
      <c r="C86" s="214" t="s">
        <v>88</v>
      </c>
      <c r="D86" s="214" t="s">
        <v>105</v>
      </c>
    </row>
    <row r="87" spans="2:4" ht="22.5" hidden="1">
      <c r="B87" s="214" t="s">
        <v>104</v>
      </c>
      <c r="C87" s="214" t="s">
        <v>88</v>
      </c>
      <c r="D87" s="214" t="s">
        <v>105</v>
      </c>
    </row>
    <row r="88" spans="2:4" ht="22.5" hidden="1">
      <c r="B88" s="214" t="s">
        <v>104</v>
      </c>
      <c r="C88" s="214" t="s">
        <v>88</v>
      </c>
      <c r="D88" s="214" t="s">
        <v>105</v>
      </c>
    </row>
    <row r="89" spans="2:4" ht="22.5" hidden="1">
      <c r="B89" s="214" t="s">
        <v>104</v>
      </c>
      <c r="C89" s="214" t="s">
        <v>88</v>
      </c>
      <c r="D89" s="214" t="s">
        <v>105</v>
      </c>
    </row>
    <row r="90" spans="2:4" ht="22.5" hidden="1">
      <c r="B90" s="214" t="s">
        <v>104</v>
      </c>
      <c r="C90" s="214" t="s">
        <v>88</v>
      </c>
      <c r="D90" s="214" t="s">
        <v>105</v>
      </c>
    </row>
    <row r="91" spans="2:4" ht="22.5" hidden="1">
      <c r="B91" s="214" t="s">
        <v>104</v>
      </c>
      <c r="C91" s="214" t="s">
        <v>88</v>
      </c>
      <c r="D91" s="214" t="s">
        <v>105</v>
      </c>
    </row>
    <row r="92" spans="2:4" ht="22.5" hidden="1">
      <c r="B92" s="214" t="s">
        <v>104</v>
      </c>
      <c r="C92" s="214" t="s">
        <v>88</v>
      </c>
      <c r="D92" s="214" t="s">
        <v>105</v>
      </c>
    </row>
    <row r="93" spans="2:4" ht="22.5" hidden="1">
      <c r="B93" s="214" t="s">
        <v>104</v>
      </c>
      <c r="C93" s="214" t="s">
        <v>88</v>
      </c>
      <c r="D93" s="214" t="s">
        <v>105</v>
      </c>
    </row>
    <row r="94" spans="2:4" ht="22.5" hidden="1">
      <c r="B94" s="214" t="s">
        <v>104</v>
      </c>
      <c r="C94" s="214" t="s">
        <v>88</v>
      </c>
      <c r="D94" s="214" t="s">
        <v>105</v>
      </c>
    </row>
    <row r="95" spans="2:4" ht="22.5" hidden="1">
      <c r="B95" s="214" t="s">
        <v>104</v>
      </c>
      <c r="C95" s="214" t="s">
        <v>88</v>
      </c>
      <c r="D95" s="214" t="s">
        <v>105</v>
      </c>
    </row>
    <row r="96" spans="2:4" ht="22.5" hidden="1">
      <c r="B96" s="214" t="s">
        <v>104</v>
      </c>
      <c r="C96" s="214" t="s">
        <v>88</v>
      </c>
      <c r="D96" s="214" t="s">
        <v>105</v>
      </c>
    </row>
    <row r="97" spans="2:4" ht="22.5" hidden="1">
      <c r="B97" s="214" t="s">
        <v>104</v>
      </c>
      <c r="C97" s="214" t="s">
        <v>88</v>
      </c>
      <c r="D97" s="214" t="s">
        <v>105</v>
      </c>
    </row>
    <row r="98" spans="2:4" ht="22.5" hidden="1">
      <c r="B98" s="214" t="s">
        <v>104</v>
      </c>
      <c r="C98" s="214" t="s">
        <v>88</v>
      </c>
      <c r="D98" s="214" t="s">
        <v>105</v>
      </c>
    </row>
    <row r="99" spans="2:4" ht="22.5" hidden="1">
      <c r="B99" s="214" t="s">
        <v>104</v>
      </c>
      <c r="C99" s="214" t="s">
        <v>88</v>
      </c>
      <c r="D99" s="214" t="s">
        <v>105</v>
      </c>
    </row>
    <row r="100" spans="2:4" ht="22.5" hidden="1">
      <c r="B100" s="214" t="s">
        <v>104</v>
      </c>
      <c r="C100" s="214" t="s">
        <v>88</v>
      </c>
      <c r="D100" s="214" t="s">
        <v>105</v>
      </c>
    </row>
    <row r="101" spans="2:4" ht="22.5" hidden="1">
      <c r="B101" s="214" t="s">
        <v>104</v>
      </c>
      <c r="C101" s="214" t="s">
        <v>88</v>
      </c>
      <c r="D101" s="214" t="s">
        <v>105</v>
      </c>
    </row>
    <row r="102" spans="2:4" ht="22.5" hidden="1">
      <c r="B102" s="214" t="s">
        <v>104</v>
      </c>
      <c r="C102" s="214" t="s">
        <v>88</v>
      </c>
      <c r="D102" s="214" t="s">
        <v>105</v>
      </c>
    </row>
    <row r="103" spans="2:4" ht="22.5" hidden="1">
      <c r="B103" s="214" t="s">
        <v>104</v>
      </c>
      <c r="C103" s="214" t="s">
        <v>88</v>
      </c>
      <c r="D103" s="214" t="s">
        <v>105</v>
      </c>
    </row>
    <row r="104" spans="2:4" ht="22.5" hidden="1">
      <c r="B104" s="214" t="s">
        <v>104</v>
      </c>
      <c r="C104" s="214" t="s">
        <v>88</v>
      </c>
      <c r="D104" s="214" t="s">
        <v>105</v>
      </c>
    </row>
    <row r="105" spans="2:4" ht="22.5" hidden="1">
      <c r="B105" s="214" t="s">
        <v>104</v>
      </c>
      <c r="C105" s="214" t="s">
        <v>88</v>
      </c>
      <c r="D105" s="214" t="s">
        <v>105</v>
      </c>
    </row>
    <row r="106" spans="2:4" ht="22.5" hidden="1">
      <c r="B106" s="214" t="s">
        <v>104</v>
      </c>
      <c r="C106" s="214" t="s">
        <v>88</v>
      </c>
      <c r="D106" s="214" t="s">
        <v>105</v>
      </c>
    </row>
    <row r="107" spans="2:4" ht="22.5" hidden="1">
      <c r="B107" s="214" t="s">
        <v>104</v>
      </c>
      <c r="C107" s="214" t="s">
        <v>88</v>
      </c>
      <c r="D107" s="214" t="s">
        <v>105</v>
      </c>
    </row>
    <row r="108" spans="2:4" ht="22.5" hidden="1">
      <c r="B108" s="214" t="s">
        <v>104</v>
      </c>
      <c r="C108" s="214" t="s">
        <v>88</v>
      </c>
      <c r="D108" s="214" t="s">
        <v>105</v>
      </c>
    </row>
    <row r="109" spans="2:4" ht="22.5" hidden="1">
      <c r="B109" s="214" t="s">
        <v>104</v>
      </c>
      <c r="C109" s="214" t="s">
        <v>88</v>
      </c>
      <c r="D109" s="214" t="s">
        <v>105</v>
      </c>
    </row>
    <row r="110" spans="2:4" ht="22.5" hidden="1">
      <c r="B110" s="214" t="s">
        <v>104</v>
      </c>
      <c r="C110" s="214" t="s">
        <v>88</v>
      </c>
      <c r="D110" s="214" t="s">
        <v>105</v>
      </c>
    </row>
    <row r="111" spans="2:4" ht="22.5" hidden="1">
      <c r="B111" s="214" t="s">
        <v>104</v>
      </c>
      <c r="C111" s="214" t="s">
        <v>88</v>
      </c>
      <c r="D111" s="214" t="s">
        <v>105</v>
      </c>
    </row>
    <row r="112" spans="2:4" ht="22.5" hidden="1">
      <c r="B112" s="214" t="s">
        <v>104</v>
      </c>
      <c r="C112" s="214" t="s">
        <v>88</v>
      </c>
      <c r="D112" s="214" t="s">
        <v>105</v>
      </c>
    </row>
    <row r="113" spans="2:4" ht="22.5" hidden="1">
      <c r="B113" s="214" t="s">
        <v>104</v>
      </c>
      <c r="C113" s="214" t="s">
        <v>88</v>
      </c>
      <c r="D113" s="214" t="s">
        <v>105</v>
      </c>
    </row>
    <row r="114" spans="2:4" ht="22.5" hidden="1">
      <c r="B114" s="214" t="s">
        <v>104</v>
      </c>
      <c r="C114" s="214" t="s">
        <v>88</v>
      </c>
      <c r="D114" s="214" t="s">
        <v>105</v>
      </c>
    </row>
    <row r="115" spans="2:4" ht="22.5" hidden="1">
      <c r="B115" s="214" t="s">
        <v>104</v>
      </c>
      <c r="C115" s="214" t="s">
        <v>88</v>
      </c>
      <c r="D115" s="214" t="s">
        <v>105</v>
      </c>
    </row>
    <row r="116" spans="2:4" ht="22.5" hidden="1">
      <c r="B116" s="214" t="s">
        <v>104</v>
      </c>
      <c r="C116" s="214" t="s">
        <v>88</v>
      </c>
      <c r="D116" s="214" t="s">
        <v>105</v>
      </c>
    </row>
    <row r="117" spans="2:4" ht="22.5" hidden="1">
      <c r="B117" s="214" t="s">
        <v>104</v>
      </c>
      <c r="C117" s="214" t="s">
        <v>88</v>
      </c>
      <c r="D117" s="214" t="s">
        <v>105</v>
      </c>
    </row>
    <row r="118" spans="2:4" ht="22.5" hidden="1">
      <c r="B118" s="214" t="s">
        <v>104</v>
      </c>
      <c r="C118" s="214" t="s">
        <v>88</v>
      </c>
      <c r="D118" s="214" t="s">
        <v>105</v>
      </c>
    </row>
    <row r="119" spans="2:4" ht="22.5" hidden="1">
      <c r="B119" s="214" t="s">
        <v>104</v>
      </c>
      <c r="C119" s="214" t="s">
        <v>88</v>
      </c>
      <c r="D119" s="214" t="s">
        <v>105</v>
      </c>
    </row>
    <row r="120" spans="2:4" ht="22.5" hidden="1">
      <c r="B120" s="214" t="s">
        <v>104</v>
      </c>
      <c r="C120" s="214" t="s">
        <v>88</v>
      </c>
      <c r="D120" s="214" t="s">
        <v>105</v>
      </c>
    </row>
    <row r="121" spans="2:4" ht="22.5" hidden="1">
      <c r="B121" s="214" t="s">
        <v>104</v>
      </c>
      <c r="C121" s="214" t="s">
        <v>88</v>
      </c>
      <c r="D121" s="214" t="s">
        <v>105</v>
      </c>
    </row>
    <row r="122" spans="2:4" ht="22.5" hidden="1">
      <c r="B122" s="214" t="s">
        <v>104</v>
      </c>
      <c r="C122" s="214" t="s">
        <v>88</v>
      </c>
      <c r="D122" s="214" t="s">
        <v>105</v>
      </c>
    </row>
    <row r="123" spans="2:4" ht="22.5" hidden="1">
      <c r="B123" s="214" t="s">
        <v>104</v>
      </c>
      <c r="C123" s="214" t="s">
        <v>88</v>
      </c>
      <c r="D123" s="214" t="s">
        <v>105</v>
      </c>
    </row>
    <row r="124" spans="2:4" ht="22.5" hidden="1">
      <c r="B124" s="214" t="s">
        <v>104</v>
      </c>
      <c r="C124" s="214" t="s">
        <v>88</v>
      </c>
      <c r="D124" s="214" t="s">
        <v>105</v>
      </c>
    </row>
    <row r="125" spans="2:4" ht="22.5" hidden="1">
      <c r="B125" s="214" t="s">
        <v>104</v>
      </c>
      <c r="C125" s="214" t="s">
        <v>88</v>
      </c>
      <c r="D125" s="214" t="s">
        <v>105</v>
      </c>
    </row>
    <row r="126" spans="2:4" ht="22.5" hidden="1">
      <c r="B126" s="214" t="s">
        <v>104</v>
      </c>
      <c r="C126" s="214" t="s">
        <v>88</v>
      </c>
      <c r="D126" s="214" t="s">
        <v>105</v>
      </c>
    </row>
    <row r="127" spans="2:4" ht="22.5" hidden="1">
      <c r="B127" s="214" t="s">
        <v>104</v>
      </c>
      <c r="C127" s="214" t="s">
        <v>88</v>
      </c>
      <c r="D127" s="214" t="s">
        <v>105</v>
      </c>
    </row>
    <row r="128" spans="2:4" ht="22.5" hidden="1">
      <c r="B128" s="214" t="s">
        <v>104</v>
      </c>
      <c r="C128" s="214" t="s">
        <v>88</v>
      </c>
      <c r="D128" s="214" t="s">
        <v>105</v>
      </c>
    </row>
    <row r="129" spans="2:5" ht="22.5" hidden="1">
      <c r="B129" s="214" t="s">
        <v>104</v>
      </c>
      <c r="C129" s="214" t="s">
        <v>88</v>
      </c>
      <c r="D129" s="214" t="s">
        <v>105</v>
      </c>
    </row>
    <row r="130" spans="2:5" ht="22.5">
      <c r="B130" s="214" t="s">
        <v>106</v>
      </c>
      <c r="C130" s="214" t="s">
        <v>88</v>
      </c>
      <c r="D130" s="214" t="s">
        <v>107</v>
      </c>
    </row>
    <row r="131" spans="2:5"/>
    <row r="132" spans="2:5" s="84" customFormat="1">
      <c r="B132" s="84" t="s">
        <v>108</v>
      </c>
    </row>
    <row r="133" spans="2:5"/>
    <row r="134" spans="2:5" ht="14.25">
      <c r="B134" s="395" t="s">
        <v>109</v>
      </c>
      <c r="C134" s="395"/>
      <c r="D134" s="395"/>
      <c r="E134" s="395"/>
    </row>
    <row r="135" spans="2:5" ht="29.25" customHeight="1">
      <c r="B135" s="388" t="s">
        <v>110</v>
      </c>
      <c r="C135" s="388" t="s">
        <v>111</v>
      </c>
      <c r="D135" s="387" t="s">
        <v>112</v>
      </c>
      <c r="E135" s="388" t="s">
        <v>113</v>
      </c>
    </row>
    <row r="136" spans="2:5" ht="29.25" customHeight="1">
      <c r="B136" s="26" t="s">
        <v>114</v>
      </c>
      <c r="C136" s="386">
        <v>3.1</v>
      </c>
      <c r="D136" s="386">
        <v>2.7</v>
      </c>
      <c r="E136" s="386">
        <v>2.5</v>
      </c>
    </row>
    <row r="137" spans="2:5" ht="27" customHeight="1">
      <c r="B137" s="26" t="s">
        <v>115</v>
      </c>
      <c r="C137" s="386">
        <v>4.2</v>
      </c>
      <c r="D137" s="386">
        <v>3.9</v>
      </c>
      <c r="E137" s="386">
        <v>3.4</v>
      </c>
    </row>
    <row r="138" spans="2:5" ht="15.4" customHeight="1">
      <c r="B138" s="26" t="s">
        <v>116</v>
      </c>
      <c r="C138" s="386">
        <v>12</v>
      </c>
      <c r="D138" s="386">
        <v>11.5</v>
      </c>
      <c r="E138" s="386">
        <v>9.5</v>
      </c>
    </row>
    <row r="139" spans="2:5"/>
    <row r="140" spans="2:5"/>
    <row r="141" spans="2:5"/>
    <row r="142" spans="2:5"/>
    <row r="146" ht="27" hidden="1" customHeight="1"/>
  </sheetData>
  <mergeCells count="5">
    <mergeCell ref="B15:N15"/>
    <mergeCell ref="B26:D26"/>
    <mergeCell ref="B28:D28"/>
    <mergeCell ref="B30:D30"/>
    <mergeCell ref="B134:E134"/>
  </mergeCells>
  <pageMargins left="0.7" right="0.7" top="0.75" bottom="0.75" header="0.3" footer="0.3"/>
  <pageSetup orientation="portrait" r:id="rId1"/>
  <headerFooter>
    <oddFooter>&amp;C_x000D_&amp;1#&amp;"Calibri"&amp;10&amp;K000000 OFFICIAL-InternalOnly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autoPageBreaks="0"/>
  </sheetPr>
  <dimension ref="A1:ANJ97"/>
  <sheetViews>
    <sheetView zoomScaleNormal="100" workbookViewId="0"/>
  </sheetViews>
  <sheetFormatPr defaultColWidth="0" defaultRowHeight="12.4" zeroHeight="1"/>
  <cols>
    <col min="1" max="1" width="5.75" customWidth="1"/>
    <col min="2" max="2" width="23.5" customWidth="1"/>
    <col min="3" max="3" width="18.5" customWidth="1"/>
    <col min="4" max="4" width="23.375" customWidth="1"/>
    <col min="5" max="5" width="25.75" customWidth="1"/>
    <col min="6" max="6" width="1.625" customWidth="1"/>
    <col min="7" max="14" width="15.625" customWidth="1"/>
    <col min="15" max="15" width="1.875" customWidth="1"/>
    <col min="16" max="23" width="15.625" customWidth="1"/>
    <col min="24" max="24" width="1.875" customWidth="1"/>
    <col min="25" max="25" width="15.875" customWidth="1"/>
    <col min="26" max="57" width="15.625" customWidth="1"/>
    <col min="58" max="58" width="9" customWidth="1"/>
    <col min="59" max="16384" width="9" hidden="1"/>
  </cols>
  <sheetData>
    <row r="1" spans="1:58" s="2" customFormat="1" ht="12.75" customHeight="1"/>
    <row r="2" spans="1:58" s="2" customFormat="1" ht="18.75" customHeight="1">
      <c r="B2" s="135" t="s">
        <v>117</v>
      </c>
      <c r="C2" s="40"/>
      <c r="D2" s="40"/>
      <c r="E2" s="40"/>
      <c r="F2" s="40"/>
      <c r="G2" s="40"/>
      <c r="O2" s="40"/>
      <c r="X2" s="40"/>
      <c r="Y2" s="40"/>
    </row>
    <row r="3" spans="1:58" s="2" customFormat="1" ht="48.75" customHeight="1">
      <c r="B3" s="420" t="s">
        <v>118</v>
      </c>
      <c r="C3" s="420"/>
      <c r="D3" s="420"/>
      <c r="E3" s="420"/>
      <c r="F3" s="420"/>
      <c r="G3" s="420"/>
      <c r="H3" s="420"/>
      <c r="I3" s="420"/>
      <c r="J3" s="39"/>
      <c r="K3" s="39"/>
      <c r="L3" s="39"/>
      <c r="M3" s="39"/>
      <c r="N3" s="39"/>
      <c r="O3" s="39"/>
      <c r="P3" s="39"/>
      <c r="Q3" s="39"/>
      <c r="R3" s="39"/>
      <c r="S3" s="39"/>
      <c r="T3" s="39"/>
      <c r="U3" s="39"/>
      <c r="V3" s="39"/>
      <c r="W3" s="39"/>
      <c r="X3" s="39"/>
      <c r="Y3" s="39"/>
      <c r="Z3" s="39"/>
      <c r="AA3" s="39"/>
      <c r="AB3" s="39"/>
      <c r="AC3" s="39"/>
    </row>
    <row r="4" spans="1:58" s="2" customFormat="1" ht="12.75" customHeight="1"/>
    <row r="5" spans="1:58" s="14" customFormat="1"/>
    <row r="6" spans="1:58" s="14" customFormat="1">
      <c r="B6" s="81"/>
    </row>
    <row r="7" spans="1:58" s="83" customFormat="1">
      <c r="B7" s="84" t="s">
        <v>119</v>
      </c>
    </row>
    <row r="8" spans="1:58" s="14" customFormat="1">
      <c r="B8" s="81"/>
    </row>
    <row r="9" spans="1:58">
      <c r="A9" s="14"/>
      <c r="B9" s="414" t="s">
        <v>120</v>
      </c>
      <c r="C9" s="421" t="s">
        <v>121</v>
      </c>
      <c r="D9" s="407" t="s">
        <v>122</v>
      </c>
      <c r="E9" s="424"/>
      <c r="F9" s="82"/>
      <c r="G9" s="411" t="s">
        <v>123</v>
      </c>
      <c r="H9" s="412"/>
      <c r="I9" s="412"/>
      <c r="J9" s="412"/>
      <c r="K9" s="412"/>
      <c r="L9" s="412"/>
      <c r="M9" s="412"/>
      <c r="N9" s="413"/>
      <c r="O9" s="134"/>
      <c r="P9" s="224" t="s">
        <v>124</v>
      </c>
      <c r="Q9" s="225"/>
      <c r="R9" s="225"/>
      <c r="S9" s="225"/>
      <c r="T9" s="225"/>
      <c r="U9" s="225"/>
      <c r="V9" s="225"/>
      <c r="W9" s="225"/>
      <c r="X9" s="82"/>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6"/>
      <c r="BF9" s="14"/>
    </row>
    <row r="10" spans="1:58" ht="12.75" customHeight="1">
      <c r="A10" s="14"/>
      <c r="B10" s="414"/>
      <c r="C10" s="421"/>
      <c r="D10" s="407"/>
      <c r="E10" s="424"/>
      <c r="F10" s="82"/>
      <c r="G10" s="408" t="s">
        <v>125</v>
      </c>
      <c r="H10" s="409"/>
      <c r="I10" s="409"/>
      <c r="J10" s="409"/>
      <c r="K10" s="409"/>
      <c r="L10" s="409"/>
      <c r="M10" s="409"/>
      <c r="N10" s="410"/>
      <c r="O10" s="134"/>
      <c r="P10" s="227" t="s">
        <v>126</v>
      </c>
      <c r="Q10" s="228"/>
      <c r="R10" s="228"/>
      <c r="S10" s="228"/>
      <c r="T10" s="228"/>
      <c r="U10" s="228"/>
      <c r="V10" s="228"/>
      <c r="W10" s="228"/>
      <c r="X10" s="82"/>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9"/>
      <c r="BF10" s="14"/>
    </row>
    <row r="11" spans="1:58" ht="25.5" customHeight="1">
      <c r="A11" s="14"/>
      <c r="B11" s="414"/>
      <c r="C11" s="421"/>
      <c r="D11" s="407"/>
      <c r="E11" s="95" t="s">
        <v>127</v>
      </c>
      <c r="F11" s="82"/>
      <c r="G11" s="33" t="s">
        <v>128</v>
      </c>
      <c r="H11" s="33" t="s">
        <v>129</v>
      </c>
      <c r="I11" s="33" t="s">
        <v>130</v>
      </c>
      <c r="J11" s="33" t="s">
        <v>131</v>
      </c>
      <c r="K11" s="33" t="s">
        <v>132</v>
      </c>
      <c r="L11" s="34" t="s">
        <v>133</v>
      </c>
      <c r="M11" s="33" t="s">
        <v>134</v>
      </c>
      <c r="N11" s="33" t="s">
        <v>135</v>
      </c>
      <c r="O11" s="82"/>
      <c r="P11" s="29" t="s">
        <v>136</v>
      </c>
      <c r="Q11" s="29" t="s">
        <v>137</v>
      </c>
      <c r="R11" s="29" t="s">
        <v>138</v>
      </c>
      <c r="S11" s="35" t="s">
        <v>139</v>
      </c>
      <c r="T11" s="29" t="s">
        <v>140</v>
      </c>
      <c r="U11" s="29" t="s">
        <v>141</v>
      </c>
      <c r="V11" s="29" t="s">
        <v>142</v>
      </c>
      <c r="W11" s="29" t="s">
        <v>143</v>
      </c>
      <c r="X11" s="82"/>
      <c r="Y11" s="29" t="s">
        <v>144</v>
      </c>
      <c r="Z11" s="29" t="s">
        <v>144</v>
      </c>
      <c r="AA11" s="29" t="s">
        <v>145</v>
      </c>
      <c r="AB11" s="29" t="s">
        <v>145</v>
      </c>
      <c r="AC11" s="258" t="s">
        <v>146</v>
      </c>
      <c r="AD11" s="258" t="s">
        <v>146</v>
      </c>
      <c r="AE11" s="259" t="s">
        <v>147</v>
      </c>
      <c r="AF11" s="257" t="s">
        <v>147</v>
      </c>
      <c r="AG11" s="257" t="s">
        <v>148</v>
      </c>
      <c r="AH11" s="257" t="s">
        <v>148</v>
      </c>
      <c r="AI11" s="257" t="s">
        <v>149</v>
      </c>
      <c r="AJ11" s="257" t="s">
        <v>149</v>
      </c>
      <c r="AK11" s="257" t="s">
        <v>150</v>
      </c>
      <c r="AL11" s="257" t="s">
        <v>150</v>
      </c>
      <c r="AM11" s="257" t="s">
        <v>151</v>
      </c>
      <c r="AN11" s="257" t="s">
        <v>151</v>
      </c>
      <c r="AO11" s="257" t="s">
        <v>152</v>
      </c>
      <c r="AP11" s="257" t="s">
        <v>152</v>
      </c>
      <c r="AQ11" s="257" t="s">
        <v>153</v>
      </c>
      <c r="AR11" s="257" t="s">
        <v>153</v>
      </c>
      <c r="AS11" s="257" t="s">
        <v>154</v>
      </c>
      <c r="AT11" s="257" t="s">
        <v>154</v>
      </c>
      <c r="AU11" s="257" t="s">
        <v>155</v>
      </c>
      <c r="AV11" s="257" t="s">
        <v>155</v>
      </c>
      <c r="AW11" s="257" t="s">
        <v>156</v>
      </c>
      <c r="AX11" s="257" t="s">
        <v>156</v>
      </c>
      <c r="AY11" s="257" t="s">
        <v>157</v>
      </c>
      <c r="AZ11" s="257" t="s">
        <v>157</v>
      </c>
      <c r="BA11" s="257" t="s">
        <v>158</v>
      </c>
      <c r="BB11" s="257" t="s">
        <v>158</v>
      </c>
      <c r="BC11" s="257" t="s">
        <v>159</v>
      </c>
      <c r="BD11" s="257" t="s">
        <v>159</v>
      </c>
      <c r="BE11" s="257" t="s">
        <v>160</v>
      </c>
      <c r="BF11" s="14"/>
    </row>
    <row r="12" spans="1:58" ht="25.5" customHeight="1">
      <c r="A12" s="14"/>
      <c r="B12" s="414"/>
      <c r="C12" s="421"/>
      <c r="D12" s="407"/>
      <c r="E12" s="95" t="s">
        <v>127</v>
      </c>
      <c r="F12" s="82"/>
      <c r="G12" s="33" t="s">
        <v>128</v>
      </c>
      <c r="H12" s="33" t="s">
        <v>129</v>
      </c>
      <c r="I12" s="33" t="s">
        <v>130</v>
      </c>
      <c r="J12" s="33" t="s">
        <v>131</v>
      </c>
      <c r="K12" s="33" t="s">
        <v>132</v>
      </c>
      <c r="L12" s="34" t="s">
        <v>133</v>
      </c>
      <c r="M12" s="33" t="s">
        <v>134</v>
      </c>
      <c r="N12" s="33" t="s">
        <v>135</v>
      </c>
      <c r="O12" s="82"/>
      <c r="P12" s="29" t="s">
        <v>136</v>
      </c>
      <c r="Q12" s="29" t="s">
        <v>137</v>
      </c>
      <c r="R12" s="29" t="s">
        <v>138</v>
      </c>
      <c r="S12" s="35" t="s">
        <v>139</v>
      </c>
      <c r="T12" s="29" t="s">
        <v>140</v>
      </c>
      <c r="U12" s="29" t="s">
        <v>141</v>
      </c>
      <c r="V12" s="29" t="s">
        <v>142</v>
      </c>
      <c r="W12" s="29" t="s">
        <v>143</v>
      </c>
      <c r="X12" s="82"/>
      <c r="Y12" s="29" t="s">
        <v>144</v>
      </c>
      <c r="Z12" s="29" t="s">
        <v>161</v>
      </c>
      <c r="AA12" s="29" t="s">
        <v>145</v>
      </c>
      <c r="AB12" s="29" t="s">
        <v>162</v>
      </c>
      <c r="AC12" s="29" t="s">
        <v>163</v>
      </c>
      <c r="AD12" s="29" t="s">
        <v>164</v>
      </c>
      <c r="AE12" s="29" t="s">
        <v>165</v>
      </c>
      <c r="AF12" s="29" t="s">
        <v>166</v>
      </c>
      <c r="AG12" s="29" t="s">
        <v>167</v>
      </c>
      <c r="AH12" s="29" t="s">
        <v>168</v>
      </c>
      <c r="AI12" s="29" t="s">
        <v>169</v>
      </c>
      <c r="AJ12" s="29" t="s">
        <v>170</v>
      </c>
      <c r="AK12" s="29" t="s">
        <v>171</v>
      </c>
      <c r="AL12" s="29" t="s">
        <v>172</v>
      </c>
      <c r="AM12" s="29" t="s">
        <v>173</v>
      </c>
      <c r="AN12" s="29" t="s">
        <v>174</v>
      </c>
      <c r="AO12" s="29" t="s">
        <v>175</v>
      </c>
      <c r="AP12" s="29" t="s">
        <v>176</v>
      </c>
      <c r="AQ12" s="29" t="s">
        <v>177</v>
      </c>
      <c r="AR12" s="29" t="s">
        <v>178</v>
      </c>
      <c r="AS12" s="29" t="s">
        <v>179</v>
      </c>
      <c r="AT12" s="29" t="s">
        <v>180</v>
      </c>
      <c r="AU12" s="29" t="s">
        <v>181</v>
      </c>
      <c r="AV12" s="29" t="s">
        <v>182</v>
      </c>
      <c r="AW12" s="29" t="s">
        <v>183</v>
      </c>
      <c r="AX12" s="29" t="s">
        <v>184</v>
      </c>
      <c r="AY12" s="29" t="s">
        <v>185</v>
      </c>
      <c r="AZ12" s="29" t="s">
        <v>186</v>
      </c>
      <c r="BA12" s="29" t="s">
        <v>187</v>
      </c>
      <c r="BB12" s="29" t="s">
        <v>188</v>
      </c>
      <c r="BC12" s="29" t="s">
        <v>189</v>
      </c>
      <c r="BD12" s="29" t="s">
        <v>190</v>
      </c>
      <c r="BE12" s="29" t="s">
        <v>191</v>
      </c>
      <c r="BF12" s="14"/>
    </row>
    <row r="13" spans="1:58" ht="12.75" customHeight="1">
      <c r="A13" s="14"/>
      <c r="B13" s="414"/>
      <c r="C13" s="421"/>
      <c r="D13" s="407"/>
      <c r="E13" s="95" t="s">
        <v>192</v>
      </c>
      <c r="F13" s="82"/>
      <c r="G13" s="31" t="s">
        <v>193</v>
      </c>
      <c r="H13" s="31" t="s">
        <v>194</v>
      </c>
      <c r="I13" s="31" t="s">
        <v>195</v>
      </c>
      <c r="J13" s="31" t="s">
        <v>196</v>
      </c>
      <c r="K13" s="31" t="s">
        <v>197</v>
      </c>
      <c r="L13" s="32" t="s">
        <v>198</v>
      </c>
      <c r="M13" s="31" t="s">
        <v>199</v>
      </c>
      <c r="N13" s="31" t="s">
        <v>200</v>
      </c>
      <c r="O13" s="82"/>
      <c r="P13" s="31" t="s">
        <v>201</v>
      </c>
      <c r="Q13" s="31" t="s">
        <v>202</v>
      </c>
      <c r="R13" s="31" t="s">
        <v>203</v>
      </c>
      <c r="S13" s="36" t="s">
        <v>204</v>
      </c>
      <c r="T13" s="31" t="s">
        <v>205</v>
      </c>
      <c r="U13" s="31" t="s">
        <v>206</v>
      </c>
      <c r="V13" s="31" t="s">
        <v>207</v>
      </c>
      <c r="W13" s="31" t="s">
        <v>208</v>
      </c>
      <c r="X13" s="82"/>
      <c r="Y13" s="31" t="s">
        <v>209</v>
      </c>
      <c r="Z13" s="31" t="s">
        <v>210</v>
      </c>
      <c r="AA13" s="31" t="s">
        <v>211</v>
      </c>
      <c r="AB13" s="31" t="s">
        <v>212</v>
      </c>
      <c r="AC13" s="31" t="s">
        <v>213</v>
      </c>
      <c r="AD13" s="31" t="s">
        <v>214</v>
      </c>
      <c r="AE13" s="31" t="s">
        <v>215</v>
      </c>
      <c r="AF13" s="31" t="s">
        <v>216</v>
      </c>
      <c r="AG13" s="31" t="s">
        <v>217</v>
      </c>
      <c r="AH13" s="31" t="s">
        <v>218</v>
      </c>
      <c r="AI13" s="31" t="s">
        <v>219</v>
      </c>
      <c r="AJ13" s="31" t="s">
        <v>220</v>
      </c>
      <c r="AK13" s="31" t="s">
        <v>221</v>
      </c>
      <c r="AL13" s="31" t="s">
        <v>222</v>
      </c>
      <c r="AM13" s="31" t="s">
        <v>223</v>
      </c>
      <c r="AN13" s="31" t="s">
        <v>224</v>
      </c>
      <c r="AO13" s="31" t="s">
        <v>225</v>
      </c>
      <c r="AP13" s="31" t="s">
        <v>226</v>
      </c>
      <c r="AQ13" s="31" t="s">
        <v>227</v>
      </c>
      <c r="AR13" s="31" t="s">
        <v>228</v>
      </c>
      <c r="AS13" s="31" t="s">
        <v>229</v>
      </c>
      <c r="AT13" s="31" t="s">
        <v>230</v>
      </c>
      <c r="AU13" s="31" t="s">
        <v>231</v>
      </c>
      <c r="AV13" s="31" t="s">
        <v>232</v>
      </c>
      <c r="AW13" s="31" t="s">
        <v>233</v>
      </c>
      <c r="AX13" s="31" t="s">
        <v>234</v>
      </c>
      <c r="AY13" s="31" t="s">
        <v>235</v>
      </c>
      <c r="AZ13" s="31" t="s">
        <v>236</v>
      </c>
      <c r="BA13" s="31" t="s">
        <v>237</v>
      </c>
      <c r="BB13" s="31" t="s">
        <v>238</v>
      </c>
      <c r="BC13" s="31" t="s">
        <v>239</v>
      </c>
      <c r="BD13" s="31" t="s">
        <v>240</v>
      </c>
      <c r="BE13" s="31" t="s">
        <v>241</v>
      </c>
      <c r="BF13" s="14"/>
    </row>
    <row r="14" spans="1:58" ht="12.75" customHeight="1">
      <c r="A14" s="14"/>
      <c r="B14" s="414"/>
      <c r="C14" s="421"/>
      <c r="D14" s="407"/>
      <c r="E14" s="137" t="s">
        <v>242</v>
      </c>
      <c r="F14" s="82"/>
      <c r="G14" s="29" t="s">
        <v>243</v>
      </c>
      <c r="H14" s="29" t="s">
        <v>243</v>
      </c>
      <c r="I14" s="29" t="s">
        <v>244</v>
      </c>
      <c r="J14" s="29" t="s">
        <v>244</v>
      </c>
      <c r="K14" s="29" t="s">
        <v>245</v>
      </c>
      <c r="L14" s="30" t="s">
        <v>245</v>
      </c>
      <c r="M14" s="29" t="s">
        <v>246</v>
      </c>
      <c r="N14" s="29" t="s">
        <v>246</v>
      </c>
      <c r="O14" s="82"/>
      <c r="P14" s="29" t="s">
        <v>247</v>
      </c>
      <c r="Q14" s="29" t="s">
        <v>248</v>
      </c>
      <c r="R14" s="29" t="s">
        <v>248</v>
      </c>
      <c r="S14" s="35" t="s">
        <v>249</v>
      </c>
      <c r="T14" s="29" t="s">
        <v>249</v>
      </c>
      <c r="U14" s="29" t="s">
        <v>250</v>
      </c>
      <c r="V14" s="29" t="s">
        <v>250</v>
      </c>
      <c r="W14" s="29" t="s">
        <v>251</v>
      </c>
      <c r="X14" s="82"/>
      <c r="Y14" s="29" t="s">
        <v>251</v>
      </c>
      <c r="Z14" s="29" t="s">
        <v>251</v>
      </c>
      <c r="AA14" s="29" t="s">
        <v>252</v>
      </c>
      <c r="AB14" s="29" t="s">
        <v>252</v>
      </c>
      <c r="AC14" s="29" t="s">
        <v>252</v>
      </c>
      <c r="AD14" s="29" t="s">
        <v>252</v>
      </c>
      <c r="AE14" s="29" t="s">
        <v>253</v>
      </c>
      <c r="AF14" s="29" t="s">
        <v>253</v>
      </c>
      <c r="AG14" s="29" t="s">
        <v>253</v>
      </c>
      <c r="AH14" s="29" t="s">
        <v>253</v>
      </c>
      <c r="AI14" s="29" t="s">
        <v>254</v>
      </c>
      <c r="AJ14" s="29" t="s">
        <v>254</v>
      </c>
      <c r="AK14" s="29" t="s">
        <v>254</v>
      </c>
      <c r="AL14" s="29" t="s">
        <v>254</v>
      </c>
      <c r="AM14" s="29" t="s">
        <v>255</v>
      </c>
      <c r="AN14" s="29" t="s">
        <v>255</v>
      </c>
      <c r="AO14" s="29" t="s">
        <v>255</v>
      </c>
      <c r="AP14" s="29" t="s">
        <v>255</v>
      </c>
      <c r="AQ14" s="29" t="s">
        <v>256</v>
      </c>
      <c r="AR14" s="29" t="s">
        <v>256</v>
      </c>
      <c r="AS14" s="29" t="s">
        <v>256</v>
      </c>
      <c r="AT14" s="29" t="s">
        <v>256</v>
      </c>
      <c r="AU14" s="29" t="s">
        <v>257</v>
      </c>
      <c r="AV14" s="29" t="s">
        <v>257</v>
      </c>
      <c r="AW14" s="29" t="s">
        <v>257</v>
      </c>
      <c r="AX14" s="29" t="s">
        <v>257</v>
      </c>
      <c r="AY14" s="29" t="s">
        <v>258</v>
      </c>
      <c r="AZ14" s="29" t="s">
        <v>258</v>
      </c>
      <c r="BA14" s="29" t="s">
        <v>258</v>
      </c>
      <c r="BB14" s="29" t="s">
        <v>258</v>
      </c>
      <c r="BC14" s="29" t="s">
        <v>259</v>
      </c>
      <c r="BD14" s="29" t="s">
        <v>259</v>
      </c>
      <c r="BE14" s="29" t="s">
        <v>259</v>
      </c>
      <c r="BF14" s="14"/>
    </row>
    <row r="15" spans="1:58" ht="12.75" customHeight="1">
      <c r="A15" s="14"/>
      <c r="B15" s="401" t="s">
        <v>114</v>
      </c>
      <c r="C15" s="106" t="s">
        <v>260</v>
      </c>
      <c r="D15" s="396" t="s">
        <v>261</v>
      </c>
      <c r="E15" s="423"/>
      <c r="F15" s="82"/>
      <c r="G15" s="104">
        <f>IF('2a Aggregate costs'!H$15="-","-",SUM('2a Aggregate costs'!H$15,'2a Aggregate costs'!H$16,'2a Aggregate costs'!H$17,'2a Aggregate costs'!H$19,'2a Aggregate costs'!H45, '2a Aggregate costs'!H83,'2a Aggregate costs'!H121)*'3a Demand'!$C$9+'2a Aggregate costs'!H$18)</f>
        <v>68.565771367263309</v>
      </c>
      <c r="H15" s="104">
        <f>IF('2a Aggregate costs'!I$15="-","-",SUM('2a Aggregate costs'!I$15,'2a Aggregate costs'!I$16,'2a Aggregate costs'!I$17,'2a Aggregate costs'!I$19,'2a Aggregate costs'!I45, '2a Aggregate costs'!I83,'2a Aggregate costs'!I121)*'3a Demand'!$C$9+'2a Aggregate costs'!I$18)</f>
        <v>68.545523907361414</v>
      </c>
      <c r="I15" s="104">
        <f>IF('2a Aggregate costs'!J$15="-","-",SUM('2a Aggregate costs'!J$15,'2a Aggregate costs'!J$16,'2a Aggregate costs'!J$17,'2a Aggregate costs'!J$19,'2a Aggregate costs'!J45, '2a Aggregate costs'!J83,'2a Aggregate costs'!J121)*'3a Demand'!$C$9+'2a Aggregate costs'!J$18)</f>
        <v>83.614794006957538</v>
      </c>
      <c r="J15" s="104">
        <f>IF('2a Aggregate costs'!K$15="-","-",SUM('2a Aggregate costs'!K$15,'2a Aggregate costs'!K$16,'2a Aggregate costs'!K$17,'2a Aggregate costs'!K$19,'2a Aggregate costs'!K45, '2a Aggregate costs'!K83,'2a Aggregate costs'!K121)*'3a Demand'!$C$9+'2a Aggregate costs'!K$18)</f>
        <v>83.537954562762394</v>
      </c>
      <c r="K15" s="104">
        <f>IF('2a Aggregate costs'!L$15="-","-",SUM('2a Aggregate costs'!L$15,'2a Aggregate costs'!L$16,'2a Aggregate costs'!L$17,'2a Aggregate costs'!L$19,'2a Aggregate costs'!L45, '2a Aggregate costs'!L83,'2a Aggregate costs'!L121)*'3a Demand'!$C$9+'2a Aggregate costs'!L$18)</f>
        <v>88.918000091064357</v>
      </c>
      <c r="L15" s="104">
        <f>IF('2a Aggregate costs'!M$15="-","-",SUM('2a Aggregate costs'!M$15,'2a Aggregate costs'!M$16,'2a Aggregate costs'!M$17,'2a Aggregate costs'!M$19,'2a Aggregate costs'!M45, '2a Aggregate costs'!M83,'2a Aggregate costs'!M121)*'3a Demand'!$C$9+'2a Aggregate costs'!M$18)</f>
        <v>89.232750584499058</v>
      </c>
      <c r="M15" s="104">
        <f>IF('2a Aggregate costs'!N$15="-","-",SUM('2a Aggregate costs'!N$15,'2a Aggregate costs'!N$16,'2a Aggregate costs'!N$17,'2a Aggregate costs'!N$19,'2a Aggregate costs'!N45, '2a Aggregate costs'!N83,'2a Aggregate costs'!N121)*'3a Demand'!$C$9+'2a Aggregate costs'!N$18)</f>
        <v>103.19089658237827</v>
      </c>
      <c r="N15" s="104">
        <f>IF('2a Aggregate costs'!O$15="-","-",SUM('2a Aggregate costs'!O$15,'2a Aggregate costs'!O$16,'2a Aggregate costs'!O$17,'2a Aggregate costs'!O$19,'2a Aggregate costs'!O45, '2a Aggregate costs'!O83,'2a Aggregate costs'!O121)*'3a Demand'!$C$9+'2a Aggregate costs'!O$18)</f>
        <v>103.26009605959037</v>
      </c>
      <c r="O15" s="82"/>
      <c r="P15" s="104">
        <f>IF('2a Aggregate costs'!Q$15="-","-",SUM('2a Aggregate costs'!Q$15,'2a Aggregate costs'!Q$16,'2a Aggregate costs'!Q$17,'2a Aggregate costs'!Q$19,'2a Aggregate costs'!Q45, '2a Aggregate costs'!Q83,'2a Aggregate costs'!Q121)*'3a Demand'!$C$9+'2a Aggregate costs'!Q$18)</f>
        <v>103.26009605959037</v>
      </c>
      <c r="Q15" s="104">
        <f>IF('2a Aggregate costs'!R$15="-","-",SUM('2a Aggregate costs'!R$15,'2a Aggregate costs'!R$16,'2a Aggregate costs'!R$17,'2a Aggregate costs'!R$19,'2a Aggregate costs'!R45, '2a Aggregate costs'!R83,'2a Aggregate costs'!R121)*'3a Demand'!$C$9+'2a Aggregate costs'!R$18)</f>
        <v>110.39599487540659</v>
      </c>
      <c r="R15" s="104">
        <f>IF('2a Aggregate costs'!S$15="-","-",SUM('2a Aggregate costs'!S$15,'2a Aggregate costs'!S$16,'2a Aggregate costs'!S$17,'2a Aggregate costs'!S$19,'2a Aggregate costs'!S45, '2a Aggregate costs'!S83,'2a Aggregate costs'!S121)*'3a Demand'!$C$9+'2a Aggregate costs'!S$18)</f>
        <v>111.7072095389764</v>
      </c>
      <c r="S15" s="104">
        <f>IF('2a Aggregate costs'!T$15="-","-",SUM('2a Aggregate costs'!T$15,'2a Aggregate costs'!T$16,'2a Aggregate costs'!T$17,'2a Aggregate costs'!T$19,'2a Aggregate costs'!T45, '2a Aggregate costs'!T83,'2a Aggregate costs'!T121)*'3a Demand'!$C$9+'2a Aggregate costs'!T$18)</f>
        <v>114.90065469882065</v>
      </c>
      <c r="T15" s="104">
        <f>IF('2a Aggregate costs'!U$15="-","-",SUM('2a Aggregate costs'!U$15,'2a Aggregate costs'!U$16,'2a Aggregate costs'!U$17,'2a Aggregate costs'!U$19,'2a Aggregate costs'!U45, '2a Aggregate costs'!U83,'2a Aggregate costs'!U121)*'3a Demand'!$C$9+'2a Aggregate costs'!U$18)</f>
        <v>114.4180160814398</v>
      </c>
      <c r="U15" s="104">
        <f>IF('2a Aggregate costs'!V$15="-","-",SUM('2a Aggregate costs'!V$15,'2a Aggregate costs'!V$16,'2a Aggregate costs'!V$17,'2a Aggregate costs'!V$19,'2a Aggregate costs'!V45, '2a Aggregate costs'!V83,'2a Aggregate costs'!V121)*'3a Demand'!$C$9+'2a Aggregate costs'!V$18)</f>
        <v>121.05350272737377</v>
      </c>
      <c r="V15" s="104">
        <f>IF('2a Aggregate costs'!W$15="-","-",SUM('2a Aggregate costs'!W$15,'2a Aggregate costs'!W$16,'2a Aggregate costs'!W$17,'2a Aggregate costs'!W$19,'2a Aggregate costs'!W45, '2a Aggregate costs'!W83,'2a Aggregate costs'!W121)*'3a Demand'!$C$9+'2a Aggregate costs'!W$18)</f>
        <v>120.46168627822081</v>
      </c>
      <c r="W15" s="104">
        <f>IF('2a Aggregate costs'!X$15="-","-",SUM('2a Aggregate costs'!X$15,'2a Aggregate costs'!X$16,'2a Aggregate costs'!X$17,'2a Aggregate costs'!X$19,'2a Aggregate costs'!X45, '2a Aggregate costs'!X83,'2a Aggregate costs'!X121)*'3a Demand'!$C$9+'2a Aggregate costs'!X$18)</f>
        <v>126.57531856556605</v>
      </c>
      <c r="X15" s="82"/>
      <c r="Y15" s="104">
        <f>IF('2a Aggregate costs'!Z$15="-","-",SUM('2a Aggregate costs'!Z$15,'2a Aggregate costs'!Z$16,'2a Aggregate costs'!Z$17,'2a Aggregate costs'!Z$19,'2a Aggregate costs'!Z45, '2a Aggregate costs'!Z83,'2a Aggregate costs'!Z121)*'3a Demand'!$C$9+'2a Aggregate costs'!Z$18)</f>
        <v>125.50081957998127</v>
      </c>
      <c r="Z15" s="104">
        <f>IF('2a Aggregate costs'!AA$15="-","-",SUM('2a Aggregate costs'!AA$15,'2a Aggregate costs'!AA$16,'2a Aggregate costs'!AA$17,'2a Aggregate costs'!AA$19,'2a Aggregate costs'!AA45, '2a Aggregate costs'!AA83,'2a Aggregate costs'!AA121)*'3a Demand'!$C$9+'2a Aggregate costs'!AA$18)</f>
        <v>125.50081957998127</v>
      </c>
      <c r="AA15" s="104">
        <f>IF('2a Aggregate costs'!AB$15="-","-",SUM('2a Aggregate costs'!AB$15,'2a Aggregate costs'!AB$16,'2a Aggregate costs'!AB$17,'2a Aggregate costs'!AB$19,'2a Aggregate costs'!AB45, '2a Aggregate costs'!AB83,'2a Aggregate costs'!AB121)*'3a Demand'!$C$9+'2a Aggregate costs'!AB$18)</f>
        <v>139.73123662685865</v>
      </c>
      <c r="AB15" s="104">
        <f>IF('2a Aggregate costs'!AC$15="-","-",SUM('2a Aggregate costs'!AC$15,'2a Aggregate costs'!AC$16,'2a Aggregate costs'!AC$17,'2a Aggregate costs'!AC$19,'2a Aggregate costs'!AC45, '2a Aggregate costs'!AC83,'2a Aggregate costs'!AC121)*'3a Demand'!$C$9+'2a Aggregate costs'!AC$18)</f>
        <v>139.73123662685865</v>
      </c>
      <c r="AC15" s="104">
        <f>IF('2a Aggregate costs'!AD$15="-","-",SUM('2a Aggregate costs'!AD$15,'2a Aggregate costs'!AD$16,'2a Aggregate costs'!AD$17,'2a Aggregate costs'!AD$19,'2a Aggregate costs'!AD45, '2a Aggregate costs'!AD83,'2a Aggregate costs'!AD121)*'3a Demand'!$C$9+'2a Aggregate costs'!AD$18)</f>
        <v>141.40573617982582</v>
      </c>
      <c r="AD15" s="104">
        <f>IF('2a Aggregate costs'!AE$15="-","-",SUM('2a Aggregate costs'!AE$15,'2a Aggregate costs'!AE$16,'2a Aggregate costs'!AE$17,'2a Aggregate costs'!AE$19,'2a Aggregate costs'!AE45, '2a Aggregate costs'!AE83,'2a Aggregate costs'!AE121)*'3a Demand'!$C$9+'2a Aggregate costs'!AE$18)</f>
        <v>141.40573617982582</v>
      </c>
      <c r="AE15" s="104">
        <f>IF('2a Aggregate costs'!AF$15="-","-",SUM('2a Aggregate costs'!AF$15,'2a Aggregate costs'!AF$16,'2a Aggregate costs'!AF$17,'2a Aggregate costs'!AF$19,'2a Aggregate costs'!AF45, '2a Aggregate costs'!AF83,'2a Aggregate costs'!AF121)*'3a Demand'!$C$9+'2a Aggregate costs'!AF$18)</f>
        <v>161.63400075371106</v>
      </c>
      <c r="AF15" s="104">
        <f>IF('2a Aggregate costs'!AG$15="-","-",SUM('2a Aggregate costs'!AG$15,'2a Aggregate costs'!AG$16,'2a Aggregate costs'!AG$17,'2a Aggregate costs'!AG$19,'2a Aggregate costs'!AG45, '2a Aggregate costs'!AG83,'2a Aggregate costs'!AG121)*'3a Demand'!$C$9+'2a Aggregate costs'!AG$18)</f>
        <v>161.63400075371106</v>
      </c>
      <c r="AG15" s="104">
        <f>IF('2a Aggregate costs'!AH$15="-","-",SUM('2a Aggregate costs'!AH$15,'2a Aggregate costs'!AH$16,'2a Aggregate costs'!AH$17,'2a Aggregate costs'!AH$19,'2a Aggregate costs'!AH45, '2a Aggregate costs'!AH83,'2a Aggregate costs'!AH121)*'3a Demand'!$C$9+'2a Aggregate costs'!AH$18)</f>
        <v>160.47986236384216</v>
      </c>
      <c r="AH15" s="104">
        <f>IF('2a Aggregate costs'!AI$15="-","-",SUM('2a Aggregate costs'!AI$15,'2a Aggregate costs'!AI$16,'2a Aggregate costs'!AI$17,'2a Aggregate costs'!AI$19,'2a Aggregate costs'!AI45, '2a Aggregate costs'!AI83,'2a Aggregate costs'!AI121)*'3a Demand'!$C$9+'2a Aggregate costs'!AI$18)</f>
        <v>160.47986236384216</v>
      </c>
      <c r="AI15" s="104">
        <f>IF('2a Aggregate costs'!AJ$15="-","-",SUM('2a Aggregate costs'!AJ$15,'2a Aggregate costs'!AJ$16,'2a Aggregate costs'!AJ$17,'2a Aggregate costs'!AJ$19,'2a Aggregate costs'!AJ45, '2a Aggregate costs'!AJ83,'2a Aggregate costs'!AJ121)*'3a Demand'!$C$9+'2a Aggregate costs'!AJ$18)</f>
        <v>168.65184820986451</v>
      </c>
      <c r="AJ15" s="104">
        <f>IF('2a Aggregate costs'!AK$15="-","-",SUM('2a Aggregate costs'!AK$15,'2a Aggregate costs'!AK$16,'2a Aggregate costs'!AK$17,'2a Aggregate costs'!AK$19,'2a Aggregate costs'!AK45, '2a Aggregate costs'!AK83,'2a Aggregate costs'!AK121)*'3a Demand'!$C$9+'2a Aggregate costs'!AK$18)</f>
        <v>168.65184820986451</v>
      </c>
      <c r="AK15" s="104">
        <f>IF('2a Aggregate costs'!AL$15="-","-",SUM('2a Aggregate costs'!AL$15,'2a Aggregate costs'!AL$16,'2a Aggregate costs'!AL$17,'2a Aggregate costs'!AL$19,'2a Aggregate costs'!AL45, '2a Aggregate costs'!AL83,'2a Aggregate costs'!AL121)*'3a Demand'!$C$9+'2a Aggregate costs'!AL$18)</f>
        <v>176.35347407234917</v>
      </c>
      <c r="AL15" s="104">
        <f>IF('2a Aggregate costs'!AM$15="-","-",SUM('2a Aggregate costs'!AM$15,'2a Aggregate costs'!AM$16,'2a Aggregate costs'!AM$17,'2a Aggregate costs'!AM$19,'2a Aggregate costs'!AM45, '2a Aggregate costs'!AM83,'2a Aggregate costs'!AM121)*'3a Demand'!$H$9+'2a Aggregate costs'!AM$18)</f>
        <v>174.1156595314749</v>
      </c>
      <c r="AM15" s="104">
        <f>IF('2a Aggregate costs'!AN$15="-","-",SUM('2a Aggregate costs'!AN$15,'2a Aggregate costs'!AN$16,'2a Aggregate costs'!AN$17,'2a Aggregate costs'!AN$19,'2a Aggregate costs'!AN45, '2a Aggregate costs'!AN83,'2a Aggregate costs'!AN121)*'3a Demand'!$H$9+'2a Aggregate costs'!AN$18)</f>
        <v>78.145948152535553</v>
      </c>
      <c r="AN15" s="104">
        <f>IF('2a Aggregate costs'!AO$15="-","-",SUM('2a Aggregate costs'!AO$15,'2a Aggregate costs'!AO$16,'2a Aggregate costs'!AO$17,'2a Aggregate costs'!AO$19,'2a Aggregate costs'!AO45, '2a Aggregate costs'!AO83,'2a Aggregate costs'!AO121)*'3a Demand'!$L$9+'2a Aggregate costs'!AO$18)</f>
        <v>71.979457837760904</v>
      </c>
      <c r="AO15" s="104" t="str">
        <f>IF('2a Aggregate costs'!AP$15="-","-",SUM('2a Aggregate costs'!AP$15,'2a Aggregate costs'!AP$16,'2a Aggregate costs'!AP$17,'2a Aggregate costs'!AP$19,'2a Aggregate costs'!AP45, '2a Aggregate costs'!AP83,'2a Aggregate costs'!AP121)*'3a Demand'!$L$9+'2a Aggregate costs'!AP$18)</f>
        <v>-</v>
      </c>
      <c r="AP15" s="104" t="str">
        <f>IF('2a Aggregate costs'!AQ$15="-","-",SUM('2a Aggregate costs'!AQ$15,'2a Aggregate costs'!AQ$16,'2a Aggregate costs'!AQ$17,'2a Aggregate costs'!AQ$19,'2a Aggregate costs'!AQ45, '2a Aggregate costs'!AQ83,'2a Aggregate costs'!AQ121)*'3a Demand'!$L$9+'2a Aggregate costs'!AQ$18)</f>
        <v>-</v>
      </c>
      <c r="AQ15" s="104" t="str">
        <f>IF('2a Aggregate costs'!AR$15="-","-",SUM('2a Aggregate costs'!AR$15,'2a Aggregate costs'!AR$16,'2a Aggregate costs'!AR$17,'2a Aggregate costs'!AR$19,'2a Aggregate costs'!AR45, '2a Aggregate costs'!AR83,'2a Aggregate costs'!AR121)*'3a Demand'!$L$9+'2a Aggregate costs'!AR$18)</f>
        <v>-</v>
      </c>
      <c r="AR15" s="104" t="str">
        <f>IF('2a Aggregate costs'!AS$15="-","-",SUM('2a Aggregate costs'!AS$15,'2a Aggregate costs'!AS$16,'2a Aggregate costs'!AS$17,'2a Aggregate costs'!AS$19,'2a Aggregate costs'!AS45, '2a Aggregate costs'!AS83,'2a Aggregate costs'!AS121)*'3a Demand'!$L$9+'2a Aggregate costs'!AS$18)</f>
        <v>-</v>
      </c>
      <c r="AS15" s="104" t="str">
        <f>IF('2a Aggregate costs'!AT$15="-","-",SUM('2a Aggregate costs'!AT$15,'2a Aggregate costs'!AT$16,'2a Aggregate costs'!AT$17,'2a Aggregate costs'!AT$19,'2a Aggregate costs'!AT45, '2a Aggregate costs'!AT83,'2a Aggregate costs'!AT121)*'3a Demand'!$L$9+'2a Aggregate costs'!AT$18)</f>
        <v>-</v>
      </c>
      <c r="AT15" s="104" t="str">
        <f>IF('2a Aggregate costs'!AU$15="-","-",SUM('2a Aggregate costs'!AU$15,'2a Aggregate costs'!AU$16,'2a Aggregate costs'!AU$17,'2a Aggregate costs'!AU$19,'2a Aggregate costs'!AU45, '2a Aggregate costs'!AU83,'2a Aggregate costs'!AU121)*'3a Demand'!$L$9+'2a Aggregate costs'!AU$18)</f>
        <v>-</v>
      </c>
      <c r="AU15" s="104" t="str">
        <f>IF('2a Aggregate costs'!AV$15="-","-",SUM('2a Aggregate costs'!AV$15,'2a Aggregate costs'!AV$16,'2a Aggregate costs'!AV$17,'2a Aggregate costs'!AV$19,'2a Aggregate costs'!AV45, '2a Aggregate costs'!AV83,'2a Aggregate costs'!AV121)*'3a Demand'!$L$9+'2a Aggregate costs'!AV$18)</f>
        <v>-</v>
      </c>
      <c r="AV15" s="104" t="str">
        <f>IF('2a Aggregate costs'!AW$15="-","-",SUM('2a Aggregate costs'!AW$15,'2a Aggregate costs'!AW$16,'2a Aggregate costs'!AW$17,'2a Aggregate costs'!AW$19,'2a Aggregate costs'!AW45, '2a Aggregate costs'!AW83,'2a Aggregate costs'!AW121)*'3a Demand'!$L$9+'2a Aggregate costs'!AW$18)</f>
        <v>-</v>
      </c>
      <c r="AW15" s="104" t="str">
        <f>IF('2a Aggregate costs'!AX$15="-","-",SUM('2a Aggregate costs'!AX$15,'2a Aggregate costs'!AX$16,'2a Aggregate costs'!AX$17,'2a Aggregate costs'!AX$19,'2a Aggregate costs'!AX45, '2a Aggregate costs'!AX83,'2a Aggregate costs'!AX121)*'3a Demand'!$L$9+'2a Aggregate costs'!AX$18)</f>
        <v>-</v>
      </c>
      <c r="AX15" s="104" t="str">
        <f>IF('2a Aggregate costs'!AY$15="-","-",SUM('2a Aggregate costs'!AY$15,'2a Aggregate costs'!AY$16,'2a Aggregate costs'!AY$17,'2a Aggregate costs'!AY$19,'2a Aggregate costs'!AY45, '2a Aggregate costs'!AY83,'2a Aggregate costs'!AY121)*'3a Demand'!$L$9+'2a Aggregate costs'!AY$18)</f>
        <v>-</v>
      </c>
      <c r="AY15" s="104" t="str">
        <f>IF('2a Aggregate costs'!AZ$15="-","-",SUM('2a Aggregate costs'!AZ$15,'2a Aggregate costs'!AZ$16,'2a Aggregate costs'!AZ$17,'2a Aggregate costs'!AZ$19,'2a Aggregate costs'!AZ45, '2a Aggregate costs'!AZ83,'2a Aggregate costs'!AZ121)*'3a Demand'!$L$9+'2a Aggregate costs'!AZ$18)</f>
        <v>-</v>
      </c>
      <c r="AZ15" s="104" t="str">
        <f>IF('2a Aggregate costs'!BA$15="-","-",SUM('2a Aggregate costs'!BA$15,'2a Aggregate costs'!BA$16,'2a Aggregate costs'!BA$17,'2a Aggregate costs'!BA$19,'2a Aggregate costs'!BA45, '2a Aggregate costs'!BA83,'2a Aggregate costs'!BA121)*'3a Demand'!$L$9+'2a Aggregate costs'!BA$18)</f>
        <v>-</v>
      </c>
      <c r="BA15" s="104" t="str">
        <f>IF('2a Aggregate costs'!BB$15="-","-",SUM('2a Aggregate costs'!BB$15,'2a Aggregate costs'!BB$16,'2a Aggregate costs'!BB$17,'2a Aggregate costs'!BB$19,'2a Aggregate costs'!BB45, '2a Aggregate costs'!BB83,'2a Aggregate costs'!BB121)*'3a Demand'!$L$9+'2a Aggregate costs'!BB$18)</f>
        <v>-</v>
      </c>
      <c r="BB15" s="104" t="str">
        <f>IF('2a Aggregate costs'!BC$15="-","-",SUM('2a Aggregate costs'!BC$15,'2a Aggregate costs'!BC$16,'2a Aggregate costs'!BC$17,'2a Aggregate costs'!BC$19,'2a Aggregate costs'!BC45, '2a Aggregate costs'!BC83,'2a Aggregate costs'!BC121)*'3a Demand'!$L$9+'2a Aggregate costs'!BC$18)</f>
        <v>-</v>
      </c>
      <c r="BC15" s="104" t="str">
        <f>IF('2a Aggregate costs'!BD$15="-","-",SUM('2a Aggregate costs'!BD$15,'2a Aggregate costs'!BD$16,'2a Aggregate costs'!BD$17,'2a Aggregate costs'!BD$19,'2a Aggregate costs'!BD45, '2a Aggregate costs'!BD83,'2a Aggregate costs'!BD121)*'3a Demand'!$L$9+'2a Aggregate costs'!BD$18)</f>
        <v>-</v>
      </c>
      <c r="BD15" s="104" t="str">
        <f>IF('2a Aggregate costs'!BE$15="-","-",SUM('2a Aggregate costs'!BE$15,'2a Aggregate costs'!BE$16,'2a Aggregate costs'!BE$17,'2a Aggregate costs'!BE$19,'2a Aggregate costs'!BE45, '2a Aggregate costs'!BE83,'2a Aggregate costs'!BE121)*'3a Demand'!$L$9+'2a Aggregate costs'!BE$18)</f>
        <v>-</v>
      </c>
      <c r="BE15" s="104" t="str">
        <f>IF('2a Aggregate costs'!BF$15="-","-",SUM('2a Aggregate costs'!BF$15,'2a Aggregate costs'!BF$16,'2a Aggregate costs'!BF$17,'2a Aggregate costs'!BF$19,'2a Aggregate costs'!BF45, '2a Aggregate costs'!BF83,'2a Aggregate costs'!BF121)*'3a Demand'!$L$9+'2a Aggregate costs'!BF$18)</f>
        <v>-</v>
      </c>
      <c r="BF15" s="14"/>
    </row>
    <row r="16" spans="1:58" ht="12.75" customHeight="1">
      <c r="A16" s="14"/>
      <c r="B16" s="402"/>
      <c r="C16" s="106" t="s">
        <v>262</v>
      </c>
      <c r="D16" s="396"/>
      <c r="E16" s="423"/>
      <c r="F16" s="82"/>
      <c r="G16" s="104">
        <f>IF('2a Aggregate costs'!H$15="-","-",SUM('2a Aggregate costs'!H$15,'2a Aggregate costs'!H$16,'2a Aggregate costs'!H$17,'2a Aggregate costs'!H$19,'2a Aggregate costs'!H46, '2a Aggregate costs'!H84,'2a Aggregate costs'!H122)*'3a Demand'!$C$9+'2a Aggregate costs'!H$18)</f>
        <v>68.549277733799528</v>
      </c>
      <c r="H16" s="104">
        <f>IF('2a Aggregate costs'!I$15="-","-",SUM('2a Aggregate costs'!I$15,'2a Aggregate costs'!I$16,'2a Aggregate costs'!I$17,'2a Aggregate costs'!I$19,'2a Aggregate costs'!I46, '2a Aggregate costs'!I84,'2a Aggregate costs'!I122)*'3a Demand'!$C$9+'2a Aggregate costs'!I$18)</f>
        <v>68.529294772291379</v>
      </c>
      <c r="I16" s="104">
        <f>IF('2a Aggregate costs'!J$15="-","-",SUM('2a Aggregate costs'!J$15,'2a Aggregate costs'!J$16,'2a Aggregate costs'!J$17,'2a Aggregate costs'!J$19,'2a Aggregate costs'!J46, '2a Aggregate costs'!J84,'2a Aggregate costs'!J122)*'3a Demand'!$C$9+'2a Aggregate costs'!J$18)</f>
        <v>83.598175372645827</v>
      </c>
      <c r="J16" s="104">
        <f>IF('2a Aggregate costs'!K$15="-","-",SUM('2a Aggregate costs'!K$15,'2a Aggregate costs'!K$16,'2a Aggregate costs'!K$17,'2a Aggregate costs'!K$19,'2a Aggregate costs'!K46, '2a Aggregate costs'!K84,'2a Aggregate costs'!K122)*'3a Demand'!$C$9+'2a Aggregate costs'!K$18)</f>
        <v>83.520615948275136</v>
      </c>
      <c r="K16" s="104">
        <f>IF('2a Aggregate costs'!L$15="-","-",SUM('2a Aggregate costs'!L$15,'2a Aggregate costs'!L$16,'2a Aggregate costs'!L$17,'2a Aggregate costs'!L$19,'2a Aggregate costs'!L46, '2a Aggregate costs'!L84,'2a Aggregate costs'!L122)*'3a Demand'!$C$9+'2a Aggregate costs'!L$18)</f>
        <v>88.900349381516335</v>
      </c>
      <c r="L16" s="104">
        <f>IF('2a Aggregate costs'!M$15="-","-",SUM('2a Aggregate costs'!M$15,'2a Aggregate costs'!M$16,'2a Aggregate costs'!M$17,'2a Aggregate costs'!M$19,'2a Aggregate costs'!M46, '2a Aggregate costs'!M84,'2a Aggregate costs'!M122)*'3a Demand'!$C$9+'2a Aggregate costs'!M$18)</f>
        <v>89.215421715439106</v>
      </c>
      <c r="M16" s="104">
        <f>IF('2a Aggregate costs'!N$15="-","-",SUM('2a Aggregate costs'!N$15,'2a Aggregate costs'!N$16,'2a Aggregate costs'!N$17,'2a Aggregate costs'!N$19,'2a Aggregate costs'!N46, '2a Aggregate costs'!N84,'2a Aggregate costs'!N122)*'3a Demand'!$C$9+'2a Aggregate costs'!N$18)</f>
        <v>103.1814964830757</v>
      </c>
      <c r="N16" s="104">
        <f>IF('2a Aggregate costs'!O$15="-","-",SUM('2a Aggregate costs'!O$15,'2a Aggregate costs'!O$16,'2a Aggregate costs'!O$17,'2a Aggregate costs'!O$19,'2a Aggregate costs'!O46, '2a Aggregate costs'!O84,'2a Aggregate costs'!O122)*'3a Demand'!$C$9+'2a Aggregate costs'!O$18)</f>
        <v>103.25048926507061</v>
      </c>
      <c r="O16" s="82"/>
      <c r="P16" s="104">
        <f>IF('2a Aggregate costs'!Q$15="-","-",SUM('2a Aggregate costs'!Q$15,'2a Aggregate costs'!Q$16,'2a Aggregate costs'!Q$17,'2a Aggregate costs'!Q$19,'2a Aggregate costs'!Q46, '2a Aggregate costs'!Q84,'2a Aggregate costs'!Q122)*'3a Demand'!$C$9+'2a Aggregate costs'!Q$18)</f>
        <v>103.25048926507061</v>
      </c>
      <c r="Q16" s="104">
        <f>IF('2a Aggregate costs'!R$15="-","-",SUM('2a Aggregate costs'!R$15,'2a Aggregate costs'!R$16,'2a Aggregate costs'!R$17,'2a Aggregate costs'!R$19,'2a Aggregate costs'!R46, '2a Aggregate costs'!R84,'2a Aggregate costs'!R122)*'3a Demand'!$C$9+'2a Aggregate costs'!R$18)</f>
        <v>110.37944693268375</v>
      </c>
      <c r="R16" s="104">
        <f>IF('2a Aggregate costs'!S$15="-","-",SUM('2a Aggregate costs'!S$15,'2a Aggregate costs'!S$16,'2a Aggregate costs'!S$17,'2a Aggregate costs'!S$19,'2a Aggregate costs'!S46, '2a Aggregate costs'!S84,'2a Aggregate costs'!S122)*'3a Demand'!$C$9+'2a Aggregate costs'!S$18)</f>
        <v>111.69006213727795</v>
      </c>
      <c r="S16" s="104">
        <f>IF('2a Aggregate costs'!T$15="-","-",SUM('2a Aggregate costs'!T$15,'2a Aggregate costs'!T$16,'2a Aggregate costs'!T$17,'2a Aggregate costs'!T$19,'2a Aggregate costs'!T46, '2a Aggregate costs'!T84,'2a Aggregate costs'!T122)*'3a Demand'!$C$9+'2a Aggregate costs'!T$18)</f>
        <v>114.8843354440319</v>
      </c>
      <c r="T16" s="104">
        <f>IF('2a Aggregate costs'!U$15="-","-",SUM('2a Aggregate costs'!U$15,'2a Aggregate costs'!U$16,'2a Aggregate costs'!U$17,'2a Aggregate costs'!U$19,'2a Aggregate costs'!U46, '2a Aggregate costs'!U84,'2a Aggregate costs'!U122)*'3a Demand'!$C$9+'2a Aggregate costs'!U$18)</f>
        <v>114.39960231359808</v>
      </c>
      <c r="U16" s="104">
        <f>IF('2a Aggregate costs'!V$15="-","-",SUM('2a Aggregate costs'!V$15,'2a Aggregate costs'!V$16,'2a Aggregate costs'!V$17,'2a Aggregate costs'!V$19,'2a Aggregate costs'!V46, '2a Aggregate costs'!V84,'2a Aggregate costs'!V122)*'3a Demand'!$C$9+'2a Aggregate costs'!V$18)</f>
        <v>121.02780814466783</v>
      </c>
      <c r="V16" s="104">
        <f>IF('2a Aggregate costs'!W$15="-","-",SUM('2a Aggregate costs'!W$15,'2a Aggregate costs'!W$16,'2a Aggregate costs'!W$17,'2a Aggregate costs'!W$19,'2a Aggregate costs'!W46, '2a Aggregate costs'!W84,'2a Aggregate costs'!W122)*'3a Demand'!$C$9+'2a Aggregate costs'!W$18)</f>
        <v>120.43774198122743</v>
      </c>
      <c r="W16" s="104">
        <f>IF('2a Aggregate costs'!X$15="-","-",SUM('2a Aggregate costs'!X$15,'2a Aggregate costs'!X$16,'2a Aggregate costs'!X$17,'2a Aggregate costs'!X$19,'2a Aggregate costs'!X46, '2a Aggregate costs'!X84,'2a Aggregate costs'!X122)*'3a Demand'!$C$9+'2a Aggregate costs'!X$18)</f>
        <v>126.5450819719328</v>
      </c>
      <c r="X16" s="82"/>
      <c r="Y16" s="104">
        <f>IF('2a Aggregate costs'!Z$15="-","-",SUM('2a Aggregate costs'!Z$15,'2a Aggregate costs'!Z$16,'2a Aggregate costs'!Z$17,'2a Aggregate costs'!Z$19,'2a Aggregate costs'!Z46, '2a Aggregate costs'!Z84,'2a Aggregate costs'!Z122)*'3a Demand'!$C$9+'2a Aggregate costs'!Z$18)</f>
        <v>125.47176062822518</v>
      </c>
      <c r="Z16" s="104">
        <f>IF('2a Aggregate costs'!AA$15="-","-",SUM('2a Aggregate costs'!AA$15,'2a Aggregate costs'!AA$16,'2a Aggregate costs'!AA$17,'2a Aggregate costs'!AA$19,'2a Aggregate costs'!AA46, '2a Aggregate costs'!AA84,'2a Aggregate costs'!AA122)*'3a Demand'!$C$9+'2a Aggregate costs'!AA$18)</f>
        <v>125.47176062822518</v>
      </c>
      <c r="AA16" s="104">
        <f>IF('2a Aggregate costs'!AB$15="-","-",SUM('2a Aggregate costs'!AB$15,'2a Aggregate costs'!AB$16,'2a Aggregate costs'!AB$17,'2a Aggregate costs'!AB$19,'2a Aggregate costs'!AB46, '2a Aggregate costs'!AB84,'2a Aggregate costs'!AB122)*'3a Demand'!$C$9+'2a Aggregate costs'!AB$18)</f>
        <v>139.70703572397574</v>
      </c>
      <c r="AB16" s="104">
        <f>IF('2a Aggregate costs'!AC$15="-","-",SUM('2a Aggregate costs'!AC$15,'2a Aggregate costs'!AC$16,'2a Aggregate costs'!AC$17,'2a Aggregate costs'!AC$19,'2a Aggregate costs'!AC46, '2a Aggregate costs'!AC84,'2a Aggregate costs'!AC122)*'3a Demand'!$C$9+'2a Aggregate costs'!AC$18)</f>
        <v>139.70703572397574</v>
      </c>
      <c r="AC16" s="104">
        <f>IF('2a Aggregate costs'!AD$15="-","-",SUM('2a Aggregate costs'!AD$15,'2a Aggregate costs'!AD$16,'2a Aggregate costs'!AD$17,'2a Aggregate costs'!AD$19,'2a Aggregate costs'!AD46, '2a Aggregate costs'!AD84,'2a Aggregate costs'!AD122)*'3a Demand'!$C$9+'2a Aggregate costs'!AD$18)</f>
        <v>141.38375910085213</v>
      </c>
      <c r="AD16" s="104">
        <f>IF('2a Aggregate costs'!AE$15="-","-",SUM('2a Aggregate costs'!AE$15,'2a Aggregate costs'!AE$16,'2a Aggregate costs'!AE$17,'2a Aggregate costs'!AE$19,'2a Aggregate costs'!AE46, '2a Aggregate costs'!AE84,'2a Aggregate costs'!AE122)*'3a Demand'!$C$9+'2a Aggregate costs'!AE$18)</f>
        <v>141.38375910085213</v>
      </c>
      <c r="AE16" s="104">
        <f>IF('2a Aggregate costs'!AF$15="-","-",SUM('2a Aggregate costs'!AF$15,'2a Aggregate costs'!AF$16,'2a Aggregate costs'!AF$17,'2a Aggregate costs'!AF$19,'2a Aggregate costs'!AF46, '2a Aggregate costs'!AF84,'2a Aggregate costs'!AF122)*'3a Demand'!$C$9+'2a Aggregate costs'!AF$18)</f>
        <v>161.6052450731992</v>
      </c>
      <c r="AF16" s="104">
        <f>IF('2a Aggregate costs'!AG$15="-","-",SUM('2a Aggregate costs'!AG$15,'2a Aggregate costs'!AG$16,'2a Aggregate costs'!AG$17,'2a Aggregate costs'!AG$19,'2a Aggregate costs'!AG46, '2a Aggregate costs'!AG84,'2a Aggregate costs'!AG122)*'3a Demand'!$C$9+'2a Aggregate costs'!AG$18)</f>
        <v>161.6052450731992</v>
      </c>
      <c r="AG16" s="104">
        <f>IF('2a Aggregate costs'!AH$15="-","-",SUM('2a Aggregate costs'!AH$15,'2a Aggregate costs'!AH$16,'2a Aggregate costs'!AH$17,'2a Aggregate costs'!AH$19,'2a Aggregate costs'!AH46, '2a Aggregate costs'!AH84,'2a Aggregate costs'!AH122)*'3a Demand'!$C$9+'2a Aggregate costs'!AH$18)</f>
        <v>160.45347793298745</v>
      </c>
      <c r="AH16" s="104">
        <f>IF('2a Aggregate costs'!AI$15="-","-",SUM('2a Aggregate costs'!AI$15,'2a Aggregate costs'!AI$16,'2a Aggregate costs'!AI$17,'2a Aggregate costs'!AI$19,'2a Aggregate costs'!AI46, '2a Aggregate costs'!AI84,'2a Aggregate costs'!AI122)*'3a Demand'!$C$9+'2a Aggregate costs'!AI$18)</f>
        <v>160.45347793298745</v>
      </c>
      <c r="AI16" s="104">
        <f>IF('2a Aggregate costs'!AJ$15="-","-",SUM('2a Aggregate costs'!AJ$15,'2a Aggregate costs'!AJ$16,'2a Aggregate costs'!AJ$17,'2a Aggregate costs'!AJ$19,'2a Aggregate costs'!AJ46, '2a Aggregate costs'!AJ84,'2a Aggregate costs'!AJ122)*'3a Demand'!$C$9+'2a Aggregate costs'!AJ$18)</f>
        <v>168.56415125946288</v>
      </c>
      <c r="AJ16" s="104">
        <f>IF('2a Aggregate costs'!AK$15="-","-",SUM('2a Aggregate costs'!AK$15,'2a Aggregate costs'!AK$16,'2a Aggregate costs'!AK$17,'2a Aggregate costs'!AK$19,'2a Aggregate costs'!AK46, '2a Aggregate costs'!AK84,'2a Aggregate costs'!AK122)*'3a Demand'!$C$9+'2a Aggregate costs'!AK$18)</f>
        <v>168.56415125946288</v>
      </c>
      <c r="AK16" s="104">
        <f>IF('2a Aggregate costs'!AL$15="-","-",SUM('2a Aggregate costs'!AL$15,'2a Aggregate costs'!AL$16,'2a Aggregate costs'!AL$17,'2a Aggregate costs'!AL$19,'2a Aggregate costs'!AL46, '2a Aggregate costs'!AL84,'2a Aggregate costs'!AL122)*'3a Demand'!$C$9+'2a Aggregate costs'!AL$18)</f>
        <v>176.26839416365596</v>
      </c>
      <c r="AL16" s="104">
        <f>IF('2a Aggregate costs'!AM$15="-","-",SUM('2a Aggregate costs'!AM$15,'2a Aggregate costs'!AM$16,'2a Aggregate costs'!AM$17,'2a Aggregate costs'!AM$19,'2a Aggregate costs'!AM46, '2a Aggregate costs'!AM84,'2a Aggregate costs'!AM122)*'3a Demand'!$H$9+'2a Aggregate costs'!AM$18)</f>
        <v>173.79947230444938</v>
      </c>
      <c r="AM16" s="104">
        <f>IF('2a Aggregate costs'!AN$15="-","-",SUM('2a Aggregate costs'!AN$15,'2a Aggregate costs'!AN$16,'2a Aggregate costs'!AN$17,'2a Aggregate costs'!AN$19,'2a Aggregate costs'!AN46, '2a Aggregate costs'!AN84,'2a Aggregate costs'!AN122)*'3a Demand'!$H$9+'2a Aggregate costs'!AN$18)</f>
        <v>77.748775550885028</v>
      </c>
      <c r="AN16" s="104">
        <f>IF('2a Aggregate costs'!AO$15="-","-",SUM('2a Aggregate costs'!AO$15,'2a Aggregate costs'!AO$16,'2a Aggregate costs'!AO$17,'2a Aggregate costs'!AO$19,'2a Aggregate costs'!AO46, '2a Aggregate costs'!AO84,'2a Aggregate costs'!AO122)*'3a Demand'!$L$9+'2a Aggregate costs'!AO$18)</f>
        <v>71.625279150348689</v>
      </c>
      <c r="AO16" s="104" t="str">
        <f>IF('2a Aggregate costs'!AP$15="-","-",SUM('2a Aggregate costs'!AP$15,'2a Aggregate costs'!AP$16,'2a Aggregate costs'!AP$17,'2a Aggregate costs'!AP$19,'2a Aggregate costs'!AP46, '2a Aggregate costs'!AP84,'2a Aggregate costs'!AP122)*'3a Demand'!$L$9+'2a Aggregate costs'!AP$18)</f>
        <v>-</v>
      </c>
      <c r="AP16" s="104" t="str">
        <f>IF('2a Aggregate costs'!AQ$15="-","-",SUM('2a Aggregate costs'!AQ$15,'2a Aggregate costs'!AQ$16,'2a Aggregate costs'!AQ$17,'2a Aggregate costs'!AQ$19,'2a Aggregate costs'!AQ46, '2a Aggregate costs'!AQ84,'2a Aggregate costs'!AQ122)*'3a Demand'!$L$9+'2a Aggregate costs'!AQ$18)</f>
        <v>-</v>
      </c>
      <c r="AQ16" s="104" t="str">
        <f>IF('2a Aggregate costs'!AR$15="-","-",SUM('2a Aggregate costs'!AR$15,'2a Aggregate costs'!AR$16,'2a Aggregate costs'!AR$17,'2a Aggregate costs'!AR$19,'2a Aggregate costs'!AR46, '2a Aggregate costs'!AR84,'2a Aggregate costs'!AR122)*'3a Demand'!$L$9+'2a Aggregate costs'!AR$18)</f>
        <v>-</v>
      </c>
      <c r="AR16" s="104" t="str">
        <f>IF('2a Aggregate costs'!AS$15="-","-",SUM('2a Aggregate costs'!AS$15,'2a Aggregate costs'!AS$16,'2a Aggregate costs'!AS$17,'2a Aggregate costs'!AS$19,'2a Aggregate costs'!AS46, '2a Aggregate costs'!AS84,'2a Aggregate costs'!AS122)*'3a Demand'!$L$9+'2a Aggregate costs'!AS$18)</f>
        <v>-</v>
      </c>
      <c r="AS16" s="104" t="str">
        <f>IF('2a Aggregate costs'!AT$15="-","-",SUM('2a Aggregate costs'!AT$15,'2a Aggregate costs'!AT$16,'2a Aggregate costs'!AT$17,'2a Aggregate costs'!AT$19,'2a Aggregate costs'!AT46, '2a Aggregate costs'!AT84,'2a Aggregate costs'!AT122)*'3a Demand'!$L$9+'2a Aggregate costs'!AT$18)</f>
        <v>-</v>
      </c>
      <c r="AT16" s="104" t="str">
        <f>IF('2a Aggregate costs'!AU$15="-","-",SUM('2a Aggregate costs'!AU$15,'2a Aggregate costs'!AU$16,'2a Aggregate costs'!AU$17,'2a Aggregate costs'!AU$19,'2a Aggregate costs'!AU46, '2a Aggregate costs'!AU84,'2a Aggregate costs'!AU122)*'3a Demand'!$L$9+'2a Aggregate costs'!AU$18)</f>
        <v>-</v>
      </c>
      <c r="AU16" s="104" t="str">
        <f>IF('2a Aggregate costs'!AV$15="-","-",SUM('2a Aggregate costs'!AV$15,'2a Aggregate costs'!AV$16,'2a Aggregate costs'!AV$17,'2a Aggregate costs'!AV$19,'2a Aggregate costs'!AV46, '2a Aggregate costs'!AV84,'2a Aggregate costs'!AV122)*'3a Demand'!$L$9+'2a Aggregate costs'!AV$18)</f>
        <v>-</v>
      </c>
      <c r="AV16" s="104" t="str">
        <f>IF('2a Aggregate costs'!AW$15="-","-",SUM('2a Aggregate costs'!AW$15,'2a Aggregate costs'!AW$16,'2a Aggregate costs'!AW$17,'2a Aggregate costs'!AW$19,'2a Aggregate costs'!AW46, '2a Aggregate costs'!AW84,'2a Aggregate costs'!AW122)*'3a Demand'!$L$9+'2a Aggregate costs'!AW$18)</f>
        <v>-</v>
      </c>
      <c r="AW16" s="104" t="str">
        <f>IF('2a Aggregate costs'!AX$15="-","-",SUM('2a Aggregate costs'!AX$15,'2a Aggregate costs'!AX$16,'2a Aggregate costs'!AX$17,'2a Aggregate costs'!AX$19,'2a Aggregate costs'!AX46, '2a Aggregate costs'!AX84,'2a Aggregate costs'!AX122)*'3a Demand'!$L$9+'2a Aggregate costs'!AX$18)</f>
        <v>-</v>
      </c>
      <c r="AX16" s="104" t="str">
        <f>IF('2a Aggregate costs'!AY$15="-","-",SUM('2a Aggregate costs'!AY$15,'2a Aggregate costs'!AY$16,'2a Aggregate costs'!AY$17,'2a Aggregate costs'!AY$19,'2a Aggregate costs'!AY46, '2a Aggregate costs'!AY84,'2a Aggregate costs'!AY122)*'3a Demand'!$L$9+'2a Aggregate costs'!AY$18)</f>
        <v>-</v>
      </c>
      <c r="AY16" s="104" t="str">
        <f>IF('2a Aggregate costs'!AZ$15="-","-",SUM('2a Aggregate costs'!AZ$15,'2a Aggregate costs'!AZ$16,'2a Aggregate costs'!AZ$17,'2a Aggregate costs'!AZ$19,'2a Aggregate costs'!AZ46, '2a Aggregate costs'!AZ84,'2a Aggregate costs'!AZ122)*'3a Demand'!$L$9+'2a Aggregate costs'!AZ$18)</f>
        <v>-</v>
      </c>
      <c r="AZ16" s="104" t="str">
        <f>IF('2a Aggregate costs'!BA$15="-","-",SUM('2a Aggregate costs'!BA$15,'2a Aggregate costs'!BA$16,'2a Aggregate costs'!BA$17,'2a Aggregate costs'!BA$19,'2a Aggregate costs'!BA46, '2a Aggregate costs'!BA84,'2a Aggregate costs'!BA122)*'3a Demand'!$L$9+'2a Aggregate costs'!BA$18)</f>
        <v>-</v>
      </c>
      <c r="BA16" s="104" t="str">
        <f>IF('2a Aggregate costs'!BB$15="-","-",SUM('2a Aggregate costs'!BB$15,'2a Aggregate costs'!BB$16,'2a Aggregate costs'!BB$17,'2a Aggregate costs'!BB$19,'2a Aggregate costs'!BB46, '2a Aggregate costs'!BB84,'2a Aggregate costs'!BB122)*'3a Demand'!$L$9+'2a Aggregate costs'!BB$18)</f>
        <v>-</v>
      </c>
      <c r="BB16" s="104" t="str">
        <f>IF('2a Aggregate costs'!BC$15="-","-",SUM('2a Aggregate costs'!BC$15,'2a Aggregate costs'!BC$16,'2a Aggregate costs'!BC$17,'2a Aggregate costs'!BC$19,'2a Aggregate costs'!BC46, '2a Aggregate costs'!BC84,'2a Aggregate costs'!BC122)*'3a Demand'!$L$9+'2a Aggregate costs'!BC$18)</f>
        <v>-</v>
      </c>
      <c r="BC16" s="104" t="str">
        <f>IF('2a Aggregate costs'!BD$15="-","-",SUM('2a Aggregate costs'!BD$15,'2a Aggregate costs'!BD$16,'2a Aggregate costs'!BD$17,'2a Aggregate costs'!BD$19,'2a Aggregate costs'!BD46, '2a Aggregate costs'!BD84,'2a Aggregate costs'!BD122)*'3a Demand'!$L$9+'2a Aggregate costs'!BD$18)</f>
        <v>-</v>
      </c>
      <c r="BD16" s="104" t="str">
        <f>IF('2a Aggregate costs'!BE$15="-","-",SUM('2a Aggregate costs'!BE$15,'2a Aggregate costs'!BE$16,'2a Aggregate costs'!BE$17,'2a Aggregate costs'!BE$19,'2a Aggregate costs'!BE46, '2a Aggregate costs'!BE84,'2a Aggregate costs'!BE122)*'3a Demand'!$L$9+'2a Aggregate costs'!BE$18)</f>
        <v>-</v>
      </c>
      <c r="BE16" s="104" t="str">
        <f>IF('2a Aggregate costs'!BF$15="-","-",SUM('2a Aggregate costs'!BF$15,'2a Aggregate costs'!BF$16,'2a Aggregate costs'!BF$17,'2a Aggregate costs'!BF$19,'2a Aggregate costs'!BF46, '2a Aggregate costs'!BF84,'2a Aggregate costs'!BF122)*'3a Demand'!$L$9+'2a Aggregate costs'!BF$18)</f>
        <v>-</v>
      </c>
      <c r="BF16" s="14"/>
    </row>
    <row r="17" spans="1:58" ht="12.75" customHeight="1">
      <c r="A17" s="14"/>
      <c r="B17" s="402"/>
      <c r="C17" s="106" t="s">
        <v>263</v>
      </c>
      <c r="D17" s="396"/>
      <c r="E17" s="423"/>
      <c r="F17" s="82"/>
      <c r="G17" s="104">
        <f>IF('2a Aggregate costs'!H$15="-","-",SUM('2a Aggregate costs'!H$15,'2a Aggregate costs'!H$16,'2a Aggregate costs'!H$17,'2a Aggregate costs'!H$19,'2a Aggregate costs'!H47, '2a Aggregate costs'!H85,'2a Aggregate costs'!H123)*'3a Demand'!$C$9+'2a Aggregate costs'!H$18)</f>
        <v>68.556743260928414</v>
      </c>
      <c r="H17" s="104">
        <f>IF('2a Aggregate costs'!I$15="-","-",SUM('2a Aggregate costs'!I$15,'2a Aggregate costs'!I$16,'2a Aggregate costs'!I$17,'2a Aggregate costs'!I$19,'2a Aggregate costs'!I47, '2a Aggregate costs'!I85,'2a Aggregate costs'!I123)*'3a Demand'!$C$9+'2a Aggregate costs'!I$18)</f>
        <v>68.536640579290776</v>
      </c>
      <c r="I17" s="104">
        <f>IF('2a Aggregate costs'!J$15="-","-",SUM('2a Aggregate costs'!J$15,'2a Aggregate costs'!J$16,'2a Aggregate costs'!J$17,'2a Aggregate costs'!J$19,'2a Aggregate costs'!J47, '2a Aggregate costs'!J85,'2a Aggregate costs'!J123)*'3a Demand'!$C$9+'2a Aggregate costs'!J$18)</f>
        <v>83.605697479013202</v>
      </c>
      <c r="J17" s="104">
        <f>IF('2a Aggregate costs'!K$15="-","-",SUM('2a Aggregate costs'!K$15,'2a Aggregate costs'!K$16,'2a Aggregate costs'!K$17,'2a Aggregate costs'!K$19,'2a Aggregate costs'!K47, '2a Aggregate costs'!K85,'2a Aggregate costs'!K123)*'3a Demand'!$C$9+'2a Aggregate costs'!K$18)</f>
        <v>83.528463939872381</v>
      </c>
      <c r="K17" s="104">
        <f>IF('2a Aggregate costs'!L$15="-","-",SUM('2a Aggregate costs'!L$15,'2a Aggregate costs'!L$16,'2a Aggregate costs'!L$17,'2a Aggregate costs'!L$19,'2a Aggregate costs'!L47, '2a Aggregate costs'!L85,'2a Aggregate costs'!L123)*'3a Demand'!$C$9+'2a Aggregate costs'!L$18)</f>
        <v>88.908338636962327</v>
      </c>
      <c r="L17" s="104">
        <f>IF('2a Aggregate costs'!M$15="-","-",SUM('2a Aggregate costs'!M$15,'2a Aggregate costs'!M$16,'2a Aggregate costs'!M$17,'2a Aggregate costs'!M$19,'2a Aggregate costs'!M47, '2a Aggregate costs'!M85,'2a Aggregate costs'!M123)*'3a Demand'!$C$9+'2a Aggregate costs'!M$18)</f>
        <v>89.223265295955429</v>
      </c>
      <c r="M17" s="104">
        <f>IF('2a Aggregate costs'!N$15="-","-",SUM('2a Aggregate costs'!N$15,'2a Aggregate costs'!N$16,'2a Aggregate costs'!N$17,'2a Aggregate costs'!N$19,'2a Aggregate costs'!N47, '2a Aggregate costs'!N85,'2a Aggregate costs'!N123)*'3a Demand'!$C$9+'2a Aggregate costs'!N$18)</f>
        <v>103.19079248395576</v>
      </c>
      <c r="N17" s="104">
        <f>IF('2a Aggregate costs'!O$15="-","-",SUM('2a Aggregate costs'!O$15,'2a Aggregate costs'!O$16,'2a Aggregate costs'!O$17,'2a Aggregate costs'!O$19,'2a Aggregate costs'!O47, '2a Aggregate costs'!O85,'2a Aggregate costs'!O123)*'3a Demand'!$C$9+'2a Aggregate costs'!O$18)</f>
        <v>103.25998967218713</v>
      </c>
      <c r="O17" s="82"/>
      <c r="P17" s="104">
        <f>IF('2a Aggregate costs'!Q$15="-","-",SUM('2a Aggregate costs'!Q$15,'2a Aggregate costs'!Q$16,'2a Aggregate costs'!Q$17,'2a Aggregate costs'!Q$19,'2a Aggregate costs'!Q47, '2a Aggregate costs'!Q85,'2a Aggregate costs'!Q123)*'3a Demand'!$C$9+'2a Aggregate costs'!Q$18)</f>
        <v>103.25998967218713</v>
      </c>
      <c r="Q17" s="104">
        <f>IF('2a Aggregate costs'!R$15="-","-",SUM('2a Aggregate costs'!R$15,'2a Aggregate costs'!R$16,'2a Aggregate costs'!R$17,'2a Aggregate costs'!R$19,'2a Aggregate costs'!R47, '2a Aggregate costs'!R85,'2a Aggregate costs'!R123)*'3a Demand'!$C$9+'2a Aggregate costs'!R$18)</f>
        <v>110.39101593552665</v>
      </c>
      <c r="R17" s="104">
        <f>IF('2a Aggregate costs'!S$15="-","-",SUM('2a Aggregate costs'!S$15,'2a Aggregate costs'!S$16,'2a Aggregate costs'!S$17,'2a Aggregate costs'!S$19,'2a Aggregate costs'!S47, '2a Aggregate costs'!S85,'2a Aggregate costs'!S123)*'3a Demand'!$C$9+'2a Aggregate costs'!S$18)</f>
        <v>111.70205324303423</v>
      </c>
      <c r="S17" s="104">
        <f>IF('2a Aggregate costs'!T$15="-","-",SUM('2a Aggregate costs'!T$15,'2a Aggregate costs'!T$16,'2a Aggregate costs'!T$17,'2a Aggregate costs'!T$19,'2a Aggregate costs'!T47, '2a Aggregate costs'!T85,'2a Aggregate costs'!T123)*'3a Demand'!$C$9+'2a Aggregate costs'!T$18)</f>
        <v>114.89522129686249</v>
      </c>
      <c r="T17" s="104">
        <f>IF('2a Aggregate costs'!U$15="-","-",SUM('2a Aggregate costs'!U$15,'2a Aggregate costs'!U$16,'2a Aggregate costs'!U$17,'2a Aggregate costs'!U$19,'2a Aggregate costs'!U47, '2a Aggregate costs'!U85,'2a Aggregate costs'!U123)*'3a Demand'!$C$9+'2a Aggregate costs'!U$18)</f>
        <v>114.41188769241774</v>
      </c>
      <c r="U17" s="104">
        <f>IF('2a Aggregate costs'!V$15="-","-",SUM('2a Aggregate costs'!V$15,'2a Aggregate costs'!V$16,'2a Aggregate costs'!V$17,'2a Aggregate costs'!V$19,'2a Aggregate costs'!V47, '2a Aggregate costs'!V85,'2a Aggregate costs'!V123)*'3a Demand'!$C$9+'2a Aggregate costs'!V$18)</f>
        <v>121.04682014154253</v>
      </c>
      <c r="V17" s="104">
        <f>IF('2a Aggregate costs'!W$15="-","-",SUM('2a Aggregate costs'!W$15,'2a Aggregate costs'!W$16,'2a Aggregate costs'!W$17,'2a Aggregate costs'!W$19,'2a Aggregate costs'!W47, '2a Aggregate costs'!W85,'2a Aggregate costs'!W123)*'3a Demand'!$C$9+'2a Aggregate costs'!W$18)</f>
        <v>120.45547361108393</v>
      </c>
      <c r="W17" s="104">
        <f>IF('2a Aggregate costs'!X$15="-","-",SUM('2a Aggregate costs'!X$15,'2a Aggregate costs'!X$16,'2a Aggregate costs'!X$17,'2a Aggregate costs'!X$19,'2a Aggregate costs'!X47, '2a Aggregate costs'!X85,'2a Aggregate costs'!X123)*'3a Demand'!$C$9+'2a Aggregate costs'!X$18)</f>
        <v>126.57473445968105</v>
      </c>
      <c r="X17" s="82"/>
      <c r="Y17" s="104">
        <f>IF('2a Aggregate costs'!Z$15="-","-",SUM('2a Aggregate costs'!Z$15,'2a Aggregate costs'!Z$16,'2a Aggregate costs'!Z$17,'2a Aggregate costs'!Z$19,'2a Aggregate costs'!Z47, '2a Aggregate costs'!Z85,'2a Aggregate costs'!Z123)*'3a Demand'!$C$9+'2a Aggregate costs'!Z$18)</f>
        <v>125.50026418089986</v>
      </c>
      <c r="Z17" s="104">
        <f>IF('2a Aggregate costs'!AA$15="-","-",SUM('2a Aggregate costs'!AA$15,'2a Aggregate costs'!AA$16,'2a Aggregate costs'!AA$17,'2a Aggregate costs'!AA$19,'2a Aggregate costs'!AA47, '2a Aggregate costs'!AA85,'2a Aggregate costs'!AA123)*'3a Demand'!$C$9+'2a Aggregate costs'!AA$18)</f>
        <v>125.50026418089986</v>
      </c>
      <c r="AA17" s="104">
        <f>IF('2a Aggregate costs'!AB$15="-","-",SUM('2a Aggregate costs'!AB$15,'2a Aggregate costs'!AB$16,'2a Aggregate costs'!AB$17,'2a Aggregate costs'!AB$19,'2a Aggregate costs'!AB47, '2a Aggregate costs'!AB85,'2a Aggregate costs'!AB123)*'3a Demand'!$C$9+'2a Aggregate costs'!AB$18)</f>
        <v>139.71909746280016</v>
      </c>
      <c r="AB17" s="104">
        <f>IF('2a Aggregate costs'!AC$15="-","-",SUM('2a Aggregate costs'!AC$15,'2a Aggregate costs'!AC$16,'2a Aggregate costs'!AC$17,'2a Aggregate costs'!AC$19,'2a Aggregate costs'!AC47, '2a Aggregate costs'!AC85,'2a Aggregate costs'!AC123)*'3a Demand'!$C$9+'2a Aggregate costs'!AC$18)</f>
        <v>139.71909746280016</v>
      </c>
      <c r="AC17" s="104">
        <f>IF('2a Aggregate costs'!AD$15="-","-",SUM('2a Aggregate costs'!AD$15,'2a Aggregate costs'!AD$16,'2a Aggregate costs'!AD$17,'2a Aggregate costs'!AD$19,'2a Aggregate costs'!AD47, '2a Aggregate costs'!AD85,'2a Aggregate costs'!AD123)*'3a Demand'!$C$9+'2a Aggregate costs'!AD$18)</f>
        <v>141.3946368201627</v>
      </c>
      <c r="AD17" s="104">
        <f>IF('2a Aggregate costs'!AE$15="-","-",SUM('2a Aggregate costs'!AE$15,'2a Aggregate costs'!AE$16,'2a Aggregate costs'!AE$17,'2a Aggregate costs'!AE$19,'2a Aggregate costs'!AE47, '2a Aggregate costs'!AE85,'2a Aggregate costs'!AE123)*'3a Demand'!$C$9+'2a Aggregate costs'!AE$18)</f>
        <v>141.3946368201627</v>
      </c>
      <c r="AE17" s="104">
        <f>IF('2a Aggregate costs'!AF$15="-","-",SUM('2a Aggregate costs'!AF$15,'2a Aggregate costs'!AF$16,'2a Aggregate costs'!AF$17,'2a Aggregate costs'!AF$19,'2a Aggregate costs'!AF47, '2a Aggregate costs'!AF85,'2a Aggregate costs'!AF123)*'3a Demand'!$C$9+'2a Aggregate costs'!AF$18)</f>
        <v>161.62142647259287</v>
      </c>
      <c r="AF17" s="104">
        <f>IF('2a Aggregate costs'!AG$15="-","-",SUM('2a Aggregate costs'!AG$15,'2a Aggregate costs'!AG$16,'2a Aggregate costs'!AG$17,'2a Aggregate costs'!AG$19,'2a Aggregate costs'!AG47, '2a Aggregate costs'!AG85,'2a Aggregate costs'!AG123)*'3a Demand'!$C$9+'2a Aggregate costs'!AG$18)</f>
        <v>161.62142647259287</v>
      </c>
      <c r="AG17" s="104">
        <f>IF('2a Aggregate costs'!AH$15="-","-",SUM('2a Aggregate costs'!AH$15,'2a Aggregate costs'!AH$16,'2a Aggregate costs'!AH$17,'2a Aggregate costs'!AH$19,'2a Aggregate costs'!AH47, '2a Aggregate costs'!AH85,'2a Aggregate costs'!AH123)*'3a Demand'!$C$9+'2a Aggregate costs'!AH$18)</f>
        <v>160.46823476641381</v>
      </c>
      <c r="AH17" s="104">
        <f>IF('2a Aggregate costs'!AI$15="-","-",SUM('2a Aggregate costs'!AI$15,'2a Aggregate costs'!AI$16,'2a Aggregate costs'!AI$17,'2a Aggregate costs'!AI$19,'2a Aggregate costs'!AI47, '2a Aggregate costs'!AI85,'2a Aggregate costs'!AI123)*'3a Demand'!$C$9+'2a Aggregate costs'!AI$18)</f>
        <v>160.46823476641381</v>
      </c>
      <c r="AI17" s="104">
        <f>IF('2a Aggregate costs'!AJ$15="-","-",SUM('2a Aggregate costs'!AJ$15,'2a Aggregate costs'!AJ$16,'2a Aggregate costs'!AJ$17,'2a Aggregate costs'!AJ$19,'2a Aggregate costs'!AJ47, '2a Aggregate costs'!AJ85,'2a Aggregate costs'!AJ123)*'3a Demand'!$C$9+'2a Aggregate costs'!AJ$18)</f>
        <v>168.66912503025992</v>
      </c>
      <c r="AJ17" s="104">
        <f>IF('2a Aggregate costs'!AK$15="-","-",SUM('2a Aggregate costs'!AK$15,'2a Aggregate costs'!AK$16,'2a Aggregate costs'!AK$17,'2a Aggregate costs'!AK$19,'2a Aggregate costs'!AK47, '2a Aggregate costs'!AK85,'2a Aggregate costs'!AK123)*'3a Demand'!$C$9+'2a Aggregate costs'!AK$18)</f>
        <v>168.66912503025992</v>
      </c>
      <c r="AK17" s="104">
        <f>IF('2a Aggregate costs'!AL$15="-","-",SUM('2a Aggregate costs'!AL$15,'2a Aggregate costs'!AL$16,'2a Aggregate costs'!AL$17,'2a Aggregate costs'!AL$19,'2a Aggregate costs'!AL47, '2a Aggregate costs'!AL85,'2a Aggregate costs'!AL123)*'3a Demand'!$C$9+'2a Aggregate costs'!AL$18)</f>
        <v>176.37163569637701</v>
      </c>
      <c r="AL17" s="104">
        <f>IF('2a Aggregate costs'!AM$15="-","-",SUM('2a Aggregate costs'!AM$15,'2a Aggregate costs'!AM$16,'2a Aggregate costs'!AM$17,'2a Aggregate costs'!AM$19,'2a Aggregate costs'!AM47, '2a Aggregate costs'!AM85,'2a Aggregate costs'!AM123)*'3a Demand'!$H$9+'2a Aggregate costs'!AM$18)</f>
        <v>174.25813816289423</v>
      </c>
      <c r="AM17" s="104">
        <f>IF('2a Aggregate costs'!AN$15="-","-",SUM('2a Aggregate costs'!AN$15,'2a Aggregate costs'!AN$16,'2a Aggregate costs'!AN$17,'2a Aggregate costs'!AN$19,'2a Aggregate costs'!AN47, '2a Aggregate costs'!AN85,'2a Aggregate costs'!AN123)*'3a Demand'!$H$9+'2a Aggregate costs'!AN$18)</f>
        <v>78.253083525740337</v>
      </c>
      <c r="AN17" s="104">
        <f>IF('2a Aggregate costs'!AO$15="-","-",SUM('2a Aggregate costs'!AO$15,'2a Aggregate costs'!AO$16,'2a Aggregate costs'!AO$17,'2a Aggregate costs'!AO$19,'2a Aggregate costs'!AO47, '2a Aggregate costs'!AO85,'2a Aggregate costs'!AO123)*'3a Demand'!$L$9+'2a Aggregate costs'!AO$18)</f>
        <v>72.074320227690791</v>
      </c>
      <c r="AO17" s="104" t="str">
        <f>IF('2a Aggregate costs'!AP$15="-","-",SUM('2a Aggregate costs'!AP$15,'2a Aggregate costs'!AP$16,'2a Aggregate costs'!AP$17,'2a Aggregate costs'!AP$19,'2a Aggregate costs'!AP47, '2a Aggregate costs'!AP85,'2a Aggregate costs'!AP123)*'3a Demand'!$L$9+'2a Aggregate costs'!AP$18)</f>
        <v>-</v>
      </c>
      <c r="AP17" s="104" t="str">
        <f>IF('2a Aggregate costs'!AQ$15="-","-",SUM('2a Aggregate costs'!AQ$15,'2a Aggregate costs'!AQ$16,'2a Aggregate costs'!AQ$17,'2a Aggregate costs'!AQ$19,'2a Aggregate costs'!AQ47, '2a Aggregate costs'!AQ85,'2a Aggregate costs'!AQ123)*'3a Demand'!$L$9+'2a Aggregate costs'!AQ$18)</f>
        <v>-</v>
      </c>
      <c r="AQ17" s="104" t="str">
        <f>IF('2a Aggregate costs'!AR$15="-","-",SUM('2a Aggregate costs'!AR$15,'2a Aggregate costs'!AR$16,'2a Aggregate costs'!AR$17,'2a Aggregate costs'!AR$19,'2a Aggregate costs'!AR47, '2a Aggregate costs'!AR85,'2a Aggregate costs'!AR123)*'3a Demand'!$L$9+'2a Aggregate costs'!AR$18)</f>
        <v>-</v>
      </c>
      <c r="AR17" s="104" t="str">
        <f>IF('2a Aggregate costs'!AS$15="-","-",SUM('2a Aggregate costs'!AS$15,'2a Aggregate costs'!AS$16,'2a Aggregate costs'!AS$17,'2a Aggregate costs'!AS$19,'2a Aggregate costs'!AS47, '2a Aggregate costs'!AS85,'2a Aggregate costs'!AS123)*'3a Demand'!$L$9+'2a Aggregate costs'!AS$18)</f>
        <v>-</v>
      </c>
      <c r="AS17" s="104" t="str">
        <f>IF('2a Aggregate costs'!AT$15="-","-",SUM('2a Aggregate costs'!AT$15,'2a Aggregate costs'!AT$16,'2a Aggregate costs'!AT$17,'2a Aggregate costs'!AT$19,'2a Aggregate costs'!AT47, '2a Aggregate costs'!AT85,'2a Aggregate costs'!AT123)*'3a Demand'!$L$9+'2a Aggregate costs'!AT$18)</f>
        <v>-</v>
      </c>
      <c r="AT17" s="104" t="str">
        <f>IF('2a Aggregate costs'!AU$15="-","-",SUM('2a Aggregate costs'!AU$15,'2a Aggregate costs'!AU$16,'2a Aggregate costs'!AU$17,'2a Aggregate costs'!AU$19,'2a Aggregate costs'!AU47, '2a Aggregate costs'!AU85,'2a Aggregate costs'!AU123)*'3a Demand'!$L$9+'2a Aggregate costs'!AU$18)</f>
        <v>-</v>
      </c>
      <c r="AU17" s="104" t="str">
        <f>IF('2a Aggregate costs'!AV$15="-","-",SUM('2a Aggregate costs'!AV$15,'2a Aggregate costs'!AV$16,'2a Aggregate costs'!AV$17,'2a Aggregate costs'!AV$19,'2a Aggregate costs'!AV47, '2a Aggregate costs'!AV85,'2a Aggregate costs'!AV123)*'3a Demand'!$L$9+'2a Aggregate costs'!AV$18)</f>
        <v>-</v>
      </c>
      <c r="AV17" s="104" t="str">
        <f>IF('2a Aggregate costs'!AW$15="-","-",SUM('2a Aggregate costs'!AW$15,'2a Aggregate costs'!AW$16,'2a Aggregate costs'!AW$17,'2a Aggregate costs'!AW$19,'2a Aggregate costs'!AW47, '2a Aggregate costs'!AW85,'2a Aggregate costs'!AW123)*'3a Demand'!$L$9+'2a Aggregate costs'!AW$18)</f>
        <v>-</v>
      </c>
      <c r="AW17" s="104" t="str">
        <f>IF('2a Aggregate costs'!AX$15="-","-",SUM('2a Aggregate costs'!AX$15,'2a Aggregate costs'!AX$16,'2a Aggregate costs'!AX$17,'2a Aggregate costs'!AX$19,'2a Aggregate costs'!AX47, '2a Aggregate costs'!AX85,'2a Aggregate costs'!AX123)*'3a Demand'!$L$9+'2a Aggregate costs'!AX$18)</f>
        <v>-</v>
      </c>
      <c r="AX17" s="104" t="str">
        <f>IF('2a Aggregate costs'!AY$15="-","-",SUM('2a Aggregate costs'!AY$15,'2a Aggregate costs'!AY$16,'2a Aggregate costs'!AY$17,'2a Aggregate costs'!AY$19,'2a Aggregate costs'!AY47, '2a Aggregate costs'!AY85,'2a Aggregate costs'!AY123)*'3a Demand'!$L$9+'2a Aggregate costs'!AY$18)</f>
        <v>-</v>
      </c>
      <c r="AY17" s="104" t="str">
        <f>IF('2a Aggregate costs'!AZ$15="-","-",SUM('2a Aggregate costs'!AZ$15,'2a Aggregate costs'!AZ$16,'2a Aggregate costs'!AZ$17,'2a Aggregate costs'!AZ$19,'2a Aggregate costs'!AZ47, '2a Aggregate costs'!AZ85,'2a Aggregate costs'!AZ123)*'3a Demand'!$L$9+'2a Aggregate costs'!AZ$18)</f>
        <v>-</v>
      </c>
      <c r="AZ17" s="104" t="str">
        <f>IF('2a Aggregate costs'!BA$15="-","-",SUM('2a Aggregate costs'!BA$15,'2a Aggregate costs'!BA$16,'2a Aggregate costs'!BA$17,'2a Aggregate costs'!BA$19,'2a Aggregate costs'!BA47, '2a Aggregate costs'!BA85,'2a Aggregate costs'!BA123)*'3a Demand'!$L$9+'2a Aggregate costs'!BA$18)</f>
        <v>-</v>
      </c>
      <c r="BA17" s="104" t="str">
        <f>IF('2a Aggregate costs'!BB$15="-","-",SUM('2a Aggregate costs'!BB$15,'2a Aggregate costs'!BB$16,'2a Aggregate costs'!BB$17,'2a Aggregate costs'!BB$19,'2a Aggregate costs'!BB47, '2a Aggregate costs'!BB85,'2a Aggregate costs'!BB123)*'3a Demand'!$L$9+'2a Aggregate costs'!BB$18)</f>
        <v>-</v>
      </c>
      <c r="BB17" s="104" t="str">
        <f>IF('2a Aggregate costs'!BC$15="-","-",SUM('2a Aggregate costs'!BC$15,'2a Aggregate costs'!BC$16,'2a Aggregate costs'!BC$17,'2a Aggregate costs'!BC$19,'2a Aggregate costs'!BC47, '2a Aggregate costs'!BC85,'2a Aggregate costs'!BC123)*'3a Demand'!$L$9+'2a Aggregate costs'!BC$18)</f>
        <v>-</v>
      </c>
      <c r="BC17" s="104" t="str">
        <f>IF('2a Aggregate costs'!BD$15="-","-",SUM('2a Aggregate costs'!BD$15,'2a Aggregate costs'!BD$16,'2a Aggregate costs'!BD$17,'2a Aggregate costs'!BD$19,'2a Aggregate costs'!BD47, '2a Aggregate costs'!BD85,'2a Aggregate costs'!BD123)*'3a Demand'!$L$9+'2a Aggregate costs'!BD$18)</f>
        <v>-</v>
      </c>
      <c r="BD17" s="104" t="str">
        <f>IF('2a Aggregate costs'!BE$15="-","-",SUM('2a Aggregate costs'!BE$15,'2a Aggregate costs'!BE$16,'2a Aggregate costs'!BE$17,'2a Aggregate costs'!BE$19,'2a Aggregate costs'!BE47, '2a Aggregate costs'!BE85,'2a Aggregate costs'!BE123)*'3a Demand'!$L$9+'2a Aggregate costs'!BE$18)</f>
        <v>-</v>
      </c>
      <c r="BE17" s="104" t="str">
        <f>IF('2a Aggregate costs'!BF$15="-","-",SUM('2a Aggregate costs'!BF$15,'2a Aggregate costs'!BF$16,'2a Aggregate costs'!BF$17,'2a Aggregate costs'!BF$19,'2a Aggregate costs'!BF47, '2a Aggregate costs'!BF85,'2a Aggregate costs'!BF123)*'3a Demand'!$L$9+'2a Aggregate costs'!BF$18)</f>
        <v>-</v>
      </c>
      <c r="BF17" s="14"/>
    </row>
    <row r="18" spans="1:58" ht="12.75" customHeight="1">
      <c r="A18" s="14"/>
      <c r="B18" s="402"/>
      <c r="C18" s="106" t="s">
        <v>264</v>
      </c>
      <c r="D18" s="396"/>
      <c r="E18" s="423"/>
      <c r="F18" s="82"/>
      <c r="G18" s="104">
        <f>IF('2a Aggregate costs'!H$15="-","-",SUM('2a Aggregate costs'!H$15,'2a Aggregate costs'!H$16,'2a Aggregate costs'!H$17,'2a Aggregate costs'!H$19,'2a Aggregate costs'!H48, '2a Aggregate costs'!H86,'2a Aggregate costs'!H124)*'3a Demand'!$C$9+'2a Aggregate costs'!H$18)</f>
        <v>68.565747177307713</v>
      </c>
      <c r="H18" s="104">
        <f>IF('2a Aggregate costs'!I$15="-","-",SUM('2a Aggregate costs'!I$15,'2a Aggregate costs'!I$16,'2a Aggregate costs'!I$17,'2a Aggregate costs'!I$19,'2a Aggregate costs'!I48, '2a Aggregate costs'!I86,'2a Aggregate costs'!I124)*'3a Demand'!$C$9+'2a Aggregate costs'!I$18)</f>
        <v>68.545500105325445</v>
      </c>
      <c r="I18" s="104">
        <f>IF('2a Aggregate costs'!J$15="-","-",SUM('2a Aggregate costs'!J$15,'2a Aggregate costs'!J$16,'2a Aggregate costs'!J$17,'2a Aggregate costs'!J$19,'2a Aggregate costs'!J48, '2a Aggregate costs'!J86,'2a Aggregate costs'!J124)*'3a Demand'!$C$9+'2a Aggregate costs'!J$18)</f>
        <v>83.614769633672708</v>
      </c>
      <c r="J18" s="104">
        <f>IF('2a Aggregate costs'!K$15="-","-",SUM('2a Aggregate costs'!K$15,'2a Aggregate costs'!K$16,'2a Aggregate costs'!K$17,'2a Aggregate costs'!K$19,'2a Aggregate costs'!K48, '2a Aggregate costs'!K86,'2a Aggregate costs'!K124)*'3a Demand'!$C$9+'2a Aggregate costs'!K$18)</f>
        <v>83.537929133537489</v>
      </c>
      <c r="K18" s="104">
        <f>IF('2a Aggregate costs'!L$15="-","-",SUM('2a Aggregate costs'!L$15,'2a Aggregate costs'!L$16,'2a Aggregate costs'!L$17,'2a Aggregate costs'!L$19,'2a Aggregate costs'!L48, '2a Aggregate costs'!L86,'2a Aggregate costs'!L124)*'3a Demand'!$C$9+'2a Aggregate costs'!L$18)</f>
        <v>88.91797420411342</v>
      </c>
      <c r="L18" s="104">
        <f>IF('2a Aggregate costs'!M$15="-","-",SUM('2a Aggregate costs'!M$15,'2a Aggregate costs'!M$16,'2a Aggregate costs'!M$17,'2a Aggregate costs'!M$19,'2a Aggregate costs'!M48, '2a Aggregate costs'!M86,'2a Aggregate costs'!M124)*'3a Demand'!$C$9+'2a Aggregate costs'!M$18)</f>
        <v>89.232725169567033</v>
      </c>
      <c r="M18" s="104">
        <f>IF('2a Aggregate costs'!N$15="-","-",SUM('2a Aggregate costs'!N$15,'2a Aggregate costs'!N$16,'2a Aggregate costs'!N$17,'2a Aggregate costs'!N$19,'2a Aggregate costs'!N48, '2a Aggregate costs'!N86,'2a Aggregate costs'!N124)*'3a Demand'!$C$9+'2a Aggregate costs'!N$18)</f>
        <v>103.20523416154967</v>
      </c>
      <c r="N18" s="104">
        <f>IF('2a Aggregate costs'!O$15="-","-",SUM('2a Aggregate costs'!O$15,'2a Aggregate costs'!O$16,'2a Aggregate costs'!O$17,'2a Aggregate costs'!O$19,'2a Aggregate costs'!O48, '2a Aggregate costs'!O86,'2a Aggregate costs'!O124)*'3a Demand'!$C$9+'2a Aggregate costs'!O$18)</f>
        <v>103.27474890235051</v>
      </c>
      <c r="O18" s="82"/>
      <c r="P18" s="104">
        <f>IF('2a Aggregate costs'!Q$15="-","-",SUM('2a Aggregate costs'!Q$15,'2a Aggregate costs'!Q$16,'2a Aggregate costs'!Q$17,'2a Aggregate costs'!Q$19,'2a Aggregate costs'!Q48, '2a Aggregate costs'!Q86,'2a Aggregate costs'!Q124)*'3a Demand'!$C$9+'2a Aggregate costs'!Q$18)</f>
        <v>103.27474890235051</v>
      </c>
      <c r="Q18" s="104">
        <f>IF('2a Aggregate costs'!R$15="-","-",SUM('2a Aggregate costs'!R$15,'2a Aggregate costs'!R$16,'2a Aggregate costs'!R$17,'2a Aggregate costs'!R$19,'2a Aggregate costs'!R48, '2a Aggregate costs'!R86,'2a Aggregate costs'!R124)*'3a Demand'!$C$9+'2a Aggregate costs'!R$18)</f>
        <v>110.40834451903547</v>
      </c>
      <c r="R18" s="104">
        <f>IF('2a Aggregate costs'!S$15="-","-",SUM('2a Aggregate costs'!S$15,'2a Aggregate costs'!S$16,'2a Aggregate costs'!S$17,'2a Aggregate costs'!S$19,'2a Aggregate costs'!S48, '2a Aggregate costs'!S86,'2a Aggregate costs'!S124)*'3a Demand'!$C$9+'2a Aggregate costs'!S$18)</f>
        <v>111.72002066613638</v>
      </c>
      <c r="S18" s="104">
        <f>IF('2a Aggregate costs'!T$15="-","-",SUM('2a Aggregate costs'!T$15,'2a Aggregate costs'!T$16,'2a Aggregate costs'!T$17,'2a Aggregate costs'!T$19,'2a Aggregate costs'!T48, '2a Aggregate costs'!T86,'2a Aggregate costs'!T124)*'3a Demand'!$C$9+'2a Aggregate costs'!T$18)</f>
        <v>114.92100619219393</v>
      </c>
      <c r="T18" s="104">
        <f>IF('2a Aggregate costs'!U$15="-","-",SUM('2a Aggregate costs'!U$15,'2a Aggregate costs'!U$16,'2a Aggregate costs'!U$17,'2a Aggregate costs'!U$19,'2a Aggregate costs'!U48, '2a Aggregate costs'!U86,'2a Aggregate costs'!U124)*'3a Demand'!$C$9+'2a Aggregate costs'!U$18)</f>
        <v>114.44093718956309</v>
      </c>
      <c r="U18" s="104">
        <f>IF('2a Aggregate costs'!V$15="-","-",SUM('2a Aggregate costs'!V$15,'2a Aggregate costs'!V$16,'2a Aggregate costs'!V$17,'2a Aggregate costs'!V$19,'2a Aggregate costs'!V48, '2a Aggregate costs'!V86,'2a Aggregate costs'!V124)*'3a Demand'!$C$9+'2a Aggregate costs'!V$18)</f>
        <v>121.08265454459803</v>
      </c>
      <c r="V18" s="104">
        <f>IF('2a Aggregate costs'!W$15="-","-",SUM('2a Aggregate costs'!W$15,'2a Aggregate costs'!W$16,'2a Aggregate costs'!W$17,'2a Aggregate costs'!W$19,'2a Aggregate costs'!W48, '2a Aggregate costs'!W86,'2a Aggregate costs'!W124)*'3a Demand'!$C$9+'2a Aggregate costs'!W$18)</f>
        <v>120.48875645470467</v>
      </c>
      <c r="W18" s="104">
        <f>IF('2a Aggregate costs'!X$15="-","-",SUM('2a Aggregate costs'!X$15,'2a Aggregate costs'!X$16,'2a Aggregate costs'!X$17,'2a Aggregate costs'!X$19,'2a Aggregate costs'!X48, '2a Aggregate costs'!X86,'2a Aggregate costs'!X124)*'3a Demand'!$C$9+'2a Aggregate costs'!X$18)</f>
        <v>126.60981518104413</v>
      </c>
      <c r="X18" s="82"/>
      <c r="Y18" s="104">
        <f>IF('2a Aggregate costs'!Z$15="-","-",SUM('2a Aggregate costs'!Z$15,'2a Aggregate costs'!Z$16,'2a Aggregate costs'!Z$17,'2a Aggregate costs'!Z$19,'2a Aggregate costs'!Z48, '2a Aggregate costs'!Z86,'2a Aggregate costs'!Z124)*'3a Demand'!$C$9+'2a Aggregate costs'!Z$18)</f>
        <v>125.53404322940914</v>
      </c>
      <c r="Z18" s="104">
        <f>IF('2a Aggregate costs'!AA$15="-","-",SUM('2a Aggregate costs'!AA$15,'2a Aggregate costs'!AA$16,'2a Aggregate costs'!AA$17,'2a Aggregate costs'!AA$19,'2a Aggregate costs'!AA48, '2a Aggregate costs'!AA86,'2a Aggregate costs'!AA124)*'3a Demand'!$C$9+'2a Aggregate costs'!AA$18)</f>
        <v>125.53404322940914</v>
      </c>
      <c r="AA18" s="104">
        <f>IF('2a Aggregate costs'!AB$15="-","-",SUM('2a Aggregate costs'!AB$15,'2a Aggregate costs'!AB$16,'2a Aggregate costs'!AB$17,'2a Aggregate costs'!AB$19,'2a Aggregate costs'!AB48, '2a Aggregate costs'!AB86,'2a Aggregate costs'!AB124)*'3a Demand'!$C$9+'2a Aggregate costs'!AB$18)</f>
        <v>139.75948252334319</v>
      </c>
      <c r="AB18" s="104">
        <f>IF('2a Aggregate costs'!AC$15="-","-",SUM('2a Aggregate costs'!AC$15,'2a Aggregate costs'!AC$16,'2a Aggregate costs'!AC$17,'2a Aggregate costs'!AC$19,'2a Aggregate costs'!AC48, '2a Aggregate costs'!AC86,'2a Aggregate costs'!AC124)*'3a Demand'!$C$9+'2a Aggregate costs'!AC$18)</f>
        <v>139.75948252334319</v>
      </c>
      <c r="AC18" s="104">
        <f>IF('2a Aggregate costs'!AD$15="-","-",SUM('2a Aggregate costs'!AD$15,'2a Aggregate costs'!AD$16,'2a Aggregate costs'!AD$17,'2a Aggregate costs'!AD$19,'2a Aggregate costs'!AD48, '2a Aggregate costs'!AD86,'2a Aggregate costs'!AD124)*'3a Demand'!$C$9+'2a Aggregate costs'!AD$18)</f>
        <v>141.43146227515712</v>
      </c>
      <c r="AD18" s="104">
        <f>IF('2a Aggregate costs'!AE$15="-","-",SUM('2a Aggregate costs'!AE$15,'2a Aggregate costs'!AE$16,'2a Aggregate costs'!AE$17,'2a Aggregate costs'!AE$19,'2a Aggregate costs'!AE48, '2a Aggregate costs'!AE86,'2a Aggregate costs'!AE124)*'3a Demand'!$C$9+'2a Aggregate costs'!AE$18)</f>
        <v>141.43146227515712</v>
      </c>
      <c r="AE18" s="104">
        <f>IF('2a Aggregate costs'!AF$15="-","-",SUM('2a Aggregate costs'!AF$15,'2a Aggregate costs'!AF$16,'2a Aggregate costs'!AF$17,'2a Aggregate costs'!AF$19,'2a Aggregate costs'!AF48, '2a Aggregate costs'!AF86,'2a Aggregate costs'!AF124)*'3a Demand'!$C$9+'2a Aggregate costs'!AF$18)</f>
        <v>161.65117663367252</v>
      </c>
      <c r="AF18" s="104">
        <f>IF('2a Aggregate costs'!AG$15="-","-",SUM('2a Aggregate costs'!AG$15,'2a Aggregate costs'!AG$16,'2a Aggregate costs'!AG$17,'2a Aggregate costs'!AG$19,'2a Aggregate costs'!AG48, '2a Aggregate costs'!AG86,'2a Aggregate costs'!AG124)*'3a Demand'!$C$9+'2a Aggregate costs'!AG$18)</f>
        <v>161.65117663367252</v>
      </c>
      <c r="AG18" s="104">
        <f>IF('2a Aggregate costs'!AH$15="-","-",SUM('2a Aggregate costs'!AH$15,'2a Aggregate costs'!AH$16,'2a Aggregate costs'!AH$17,'2a Aggregate costs'!AH$19,'2a Aggregate costs'!AH48, '2a Aggregate costs'!AH86,'2a Aggregate costs'!AH124)*'3a Demand'!$C$9+'2a Aggregate costs'!AH$18)</f>
        <v>160.49590110310194</v>
      </c>
      <c r="AH18" s="104">
        <f>IF('2a Aggregate costs'!AI$15="-","-",SUM('2a Aggregate costs'!AI$15,'2a Aggregate costs'!AI$16,'2a Aggregate costs'!AI$17,'2a Aggregate costs'!AI$19,'2a Aggregate costs'!AI48, '2a Aggregate costs'!AI86,'2a Aggregate costs'!AI124)*'3a Demand'!$C$9+'2a Aggregate costs'!AI$18)</f>
        <v>160.49590110310194</v>
      </c>
      <c r="AI18" s="104">
        <f>IF('2a Aggregate costs'!AJ$15="-","-",SUM('2a Aggregate costs'!AJ$15,'2a Aggregate costs'!AJ$16,'2a Aggregate costs'!AJ$17,'2a Aggregate costs'!AJ$19,'2a Aggregate costs'!AJ48, '2a Aggregate costs'!AJ86,'2a Aggregate costs'!AJ124)*'3a Demand'!$C$9+'2a Aggregate costs'!AJ$18)</f>
        <v>168.72264328031662</v>
      </c>
      <c r="AJ18" s="104">
        <f>IF('2a Aggregate costs'!AK$15="-","-",SUM('2a Aggregate costs'!AK$15,'2a Aggregate costs'!AK$16,'2a Aggregate costs'!AK$17,'2a Aggregate costs'!AK$19,'2a Aggregate costs'!AK48, '2a Aggregate costs'!AK86,'2a Aggregate costs'!AK124)*'3a Demand'!$C$9+'2a Aggregate costs'!AK$18)</f>
        <v>168.72264328031662</v>
      </c>
      <c r="AK18" s="104">
        <f>IF('2a Aggregate costs'!AL$15="-","-",SUM('2a Aggregate costs'!AL$15,'2a Aggregate costs'!AL$16,'2a Aggregate costs'!AL$17,'2a Aggregate costs'!AL$19,'2a Aggregate costs'!AL48, '2a Aggregate costs'!AL86,'2a Aggregate costs'!AL124)*'3a Demand'!$C$9+'2a Aggregate costs'!AL$18)</f>
        <v>176.42324779959213</v>
      </c>
      <c r="AL18" s="104">
        <f>IF('2a Aggregate costs'!AM$15="-","-",SUM('2a Aggregate costs'!AM$15,'2a Aggregate costs'!AM$16,'2a Aggregate costs'!AM$17,'2a Aggregate costs'!AM$19,'2a Aggregate costs'!AM48, '2a Aggregate costs'!AM86,'2a Aggregate costs'!AM124)*'3a Demand'!$H$9+'2a Aggregate costs'!AM$18)</f>
        <v>174.3886688030646</v>
      </c>
      <c r="AM18" s="104">
        <f>IF('2a Aggregate costs'!AN$15="-","-",SUM('2a Aggregate costs'!AN$15,'2a Aggregate costs'!AN$16,'2a Aggregate costs'!AN$17,'2a Aggregate costs'!AN$19,'2a Aggregate costs'!AN48, '2a Aggregate costs'!AN86,'2a Aggregate costs'!AN124)*'3a Demand'!$H$9+'2a Aggregate costs'!AN$18)</f>
        <v>78.526472718797848</v>
      </c>
      <c r="AN18" s="104">
        <f>IF('2a Aggregate costs'!AO$15="-","-",SUM('2a Aggregate costs'!AO$15,'2a Aggregate costs'!AO$16,'2a Aggregate costs'!AO$17,'2a Aggregate costs'!AO$19,'2a Aggregate costs'!AO48, '2a Aggregate costs'!AO86,'2a Aggregate costs'!AO124)*'3a Demand'!$L$9+'2a Aggregate costs'!AO$18)</f>
        <v>72.318907216838696</v>
      </c>
      <c r="AO18" s="104" t="str">
        <f>IF('2a Aggregate costs'!AP$15="-","-",SUM('2a Aggregate costs'!AP$15,'2a Aggregate costs'!AP$16,'2a Aggregate costs'!AP$17,'2a Aggregate costs'!AP$19,'2a Aggregate costs'!AP48, '2a Aggregate costs'!AP86,'2a Aggregate costs'!AP124)*'3a Demand'!$L$9+'2a Aggregate costs'!AP$18)</f>
        <v>-</v>
      </c>
      <c r="AP18" s="104" t="str">
        <f>IF('2a Aggregate costs'!AQ$15="-","-",SUM('2a Aggregate costs'!AQ$15,'2a Aggregate costs'!AQ$16,'2a Aggregate costs'!AQ$17,'2a Aggregate costs'!AQ$19,'2a Aggregate costs'!AQ48, '2a Aggregate costs'!AQ86,'2a Aggregate costs'!AQ124)*'3a Demand'!$L$9+'2a Aggregate costs'!AQ$18)</f>
        <v>-</v>
      </c>
      <c r="AQ18" s="104" t="str">
        <f>IF('2a Aggregate costs'!AR$15="-","-",SUM('2a Aggregate costs'!AR$15,'2a Aggregate costs'!AR$16,'2a Aggregate costs'!AR$17,'2a Aggregate costs'!AR$19,'2a Aggregate costs'!AR48, '2a Aggregate costs'!AR86,'2a Aggregate costs'!AR124)*'3a Demand'!$L$9+'2a Aggregate costs'!AR$18)</f>
        <v>-</v>
      </c>
      <c r="AR18" s="104" t="str">
        <f>IF('2a Aggregate costs'!AS$15="-","-",SUM('2a Aggregate costs'!AS$15,'2a Aggregate costs'!AS$16,'2a Aggregate costs'!AS$17,'2a Aggregate costs'!AS$19,'2a Aggregate costs'!AS48, '2a Aggregate costs'!AS86,'2a Aggregate costs'!AS124)*'3a Demand'!$L$9+'2a Aggregate costs'!AS$18)</f>
        <v>-</v>
      </c>
      <c r="AS18" s="104" t="str">
        <f>IF('2a Aggregate costs'!AT$15="-","-",SUM('2a Aggregate costs'!AT$15,'2a Aggregate costs'!AT$16,'2a Aggregate costs'!AT$17,'2a Aggregate costs'!AT$19,'2a Aggregate costs'!AT48, '2a Aggregate costs'!AT86,'2a Aggregate costs'!AT124)*'3a Demand'!$L$9+'2a Aggregate costs'!AT$18)</f>
        <v>-</v>
      </c>
      <c r="AT18" s="104" t="str">
        <f>IF('2a Aggregate costs'!AU$15="-","-",SUM('2a Aggregate costs'!AU$15,'2a Aggregate costs'!AU$16,'2a Aggregate costs'!AU$17,'2a Aggregate costs'!AU$19,'2a Aggregate costs'!AU48, '2a Aggregate costs'!AU86,'2a Aggregate costs'!AU124)*'3a Demand'!$L$9+'2a Aggregate costs'!AU$18)</f>
        <v>-</v>
      </c>
      <c r="AU18" s="104" t="str">
        <f>IF('2a Aggregate costs'!AV$15="-","-",SUM('2a Aggregate costs'!AV$15,'2a Aggregate costs'!AV$16,'2a Aggregate costs'!AV$17,'2a Aggregate costs'!AV$19,'2a Aggregate costs'!AV48, '2a Aggregate costs'!AV86,'2a Aggregate costs'!AV124)*'3a Demand'!$L$9+'2a Aggregate costs'!AV$18)</f>
        <v>-</v>
      </c>
      <c r="AV18" s="104" t="str">
        <f>IF('2a Aggregate costs'!AW$15="-","-",SUM('2a Aggregate costs'!AW$15,'2a Aggregate costs'!AW$16,'2a Aggregate costs'!AW$17,'2a Aggregate costs'!AW$19,'2a Aggregate costs'!AW48, '2a Aggregate costs'!AW86,'2a Aggregate costs'!AW124)*'3a Demand'!$L$9+'2a Aggregate costs'!AW$18)</f>
        <v>-</v>
      </c>
      <c r="AW18" s="104" t="str">
        <f>IF('2a Aggregate costs'!AX$15="-","-",SUM('2a Aggregate costs'!AX$15,'2a Aggregate costs'!AX$16,'2a Aggregate costs'!AX$17,'2a Aggregate costs'!AX$19,'2a Aggregate costs'!AX48, '2a Aggregate costs'!AX86,'2a Aggregate costs'!AX124)*'3a Demand'!$L$9+'2a Aggregate costs'!AX$18)</f>
        <v>-</v>
      </c>
      <c r="AX18" s="104" t="str">
        <f>IF('2a Aggregate costs'!AY$15="-","-",SUM('2a Aggregate costs'!AY$15,'2a Aggregate costs'!AY$16,'2a Aggregate costs'!AY$17,'2a Aggregate costs'!AY$19,'2a Aggregate costs'!AY48, '2a Aggregate costs'!AY86,'2a Aggregate costs'!AY124)*'3a Demand'!$L$9+'2a Aggregate costs'!AY$18)</f>
        <v>-</v>
      </c>
      <c r="AY18" s="104" t="str">
        <f>IF('2a Aggregate costs'!AZ$15="-","-",SUM('2a Aggregate costs'!AZ$15,'2a Aggregate costs'!AZ$16,'2a Aggregate costs'!AZ$17,'2a Aggregate costs'!AZ$19,'2a Aggregate costs'!AZ48, '2a Aggregate costs'!AZ86,'2a Aggregate costs'!AZ124)*'3a Demand'!$L$9+'2a Aggregate costs'!AZ$18)</f>
        <v>-</v>
      </c>
      <c r="AZ18" s="104" t="str">
        <f>IF('2a Aggregate costs'!BA$15="-","-",SUM('2a Aggregate costs'!BA$15,'2a Aggregate costs'!BA$16,'2a Aggregate costs'!BA$17,'2a Aggregate costs'!BA$19,'2a Aggregate costs'!BA48, '2a Aggregate costs'!BA86,'2a Aggregate costs'!BA124)*'3a Demand'!$L$9+'2a Aggregate costs'!BA$18)</f>
        <v>-</v>
      </c>
      <c r="BA18" s="104" t="str">
        <f>IF('2a Aggregate costs'!BB$15="-","-",SUM('2a Aggregate costs'!BB$15,'2a Aggregate costs'!BB$16,'2a Aggregate costs'!BB$17,'2a Aggregate costs'!BB$19,'2a Aggregate costs'!BB48, '2a Aggregate costs'!BB86,'2a Aggregate costs'!BB124)*'3a Demand'!$L$9+'2a Aggregate costs'!BB$18)</f>
        <v>-</v>
      </c>
      <c r="BB18" s="104" t="str">
        <f>IF('2a Aggregate costs'!BC$15="-","-",SUM('2a Aggregate costs'!BC$15,'2a Aggregate costs'!BC$16,'2a Aggregate costs'!BC$17,'2a Aggregate costs'!BC$19,'2a Aggregate costs'!BC48, '2a Aggregate costs'!BC86,'2a Aggregate costs'!BC124)*'3a Demand'!$L$9+'2a Aggregate costs'!BC$18)</f>
        <v>-</v>
      </c>
      <c r="BC18" s="104" t="str">
        <f>IF('2a Aggregate costs'!BD$15="-","-",SUM('2a Aggregate costs'!BD$15,'2a Aggregate costs'!BD$16,'2a Aggregate costs'!BD$17,'2a Aggregate costs'!BD$19,'2a Aggregate costs'!BD48, '2a Aggregate costs'!BD86,'2a Aggregate costs'!BD124)*'3a Demand'!$L$9+'2a Aggregate costs'!BD$18)</f>
        <v>-</v>
      </c>
      <c r="BD18" s="104" t="str">
        <f>IF('2a Aggregate costs'!BE$15="-","-",SUM('2a Aggregate costs'!BE$15,'2a Aggregate costs'!BE$16,'2a Aggregate costs'!BE$17,'2a Aggregate costs'!BE$19,'2a Aggregate costs'!BE48, '2a Aggregate costs'!BE86,'2a Aggregate costs'!BE124)*'3a Demand'!$L$9+'2a Aggregate costs'!BE$18)</f>
        <v>-</v>
      </c>
      <c r="BE18" s="104" t="str">
        <f>IF('2a Aggregate costs'!BF$15="-","-",SUM('2a Aggregate costs'!BF$15,'2a Aggregate costs'!BF$16,'2a Aggregate costs'!BF$17,'2a Aggregate costs'!BF$19,'2a Aggregate costs'!BF48, '2a Aggregate costs'!BF86,'2a Aggregate costs'!BF124)*'3a Demand'!$L$9+'2a Aggregate costs'!BF$18)</f>
        <v>-</v>
      </c>
      <c r="BF18" s="14"/>
    </row>
    <row r="19" spans="1:58" ht="12.75" customHeight="1">
      <c r="A19" s="14"/>
      <c r="B19" s="402"/>
      <c r="C19" s="106" t="s">
        <v>265</v>
      </c>
      <c r="D19" s="396"/>
      <c r="E19" s="423"/>
      <c r="F19" s="82"/>
      <c r="G19" s="104">
        <f>IF('2a Aggregate costs'!H$15="-","-",SUM('2a Aggregate costs'!H$15,'2a Aggregate costs'!H$16,'2a Aggregate costs'!H$17,'2a Aggregate costs'!H$19,'2a Aggregate costs'!H49, '2a Aggregate costs'!H87,'2a Aggregate costs'!H125)*'3a Demand'!$C$9+'2a Aggregate costs'!H$18)</f>
        <v>68.550813167100358</v>
      </c>
      <c r="H19" s="104">
        <f>IF('2a Aggregate costs'!I$15="-","-",SUM('2a Aggregate costs'!I$15,'2a Aggregate costs'!I$16,'2a Aggregate costs'!I$17,'2a Aggregate costs'!I$19,'2a Aggregate costs'!I49, '2a Aggregate costs'!I87,'2a Aggregate costs'!I125)*'3a Demand'!$C$9+'2a Aggregate costs'!I$18)</f>
        <v>68.530805582779863</v>
      </c>
      <c r="I19" s="104">
        <f>IF('2a Aggregate costs'!J$15="-","-",SUM('2a Aggregate costs'!J$15,'2a Aggregate costs'!J$16,'2a Aggregate costs'!J$17,'2a Aggregate costs'!J$19,'2a Aggregate costs'!J49, '2a Aggregate costs'!J87,'2a Aggregate costs'!J125)*'3a Demand'!$C$9+'2a Aggregate costs'!J$18)</f>
        <v>83.599722442586042</v>
      </c>
      <c r="J19" s="104">
        <f>IF('2a Aggregate costs'!K$15="-","-",SUM('2a Aggregate costs'!K$15,'2a Aggregate costs'!K$16,'2a Aggregate costs'!K$17,'2a Aggregate costs'!K$19,'2a Aggregate costs'!K49, '2a Aggregate costs'!K87,'2a Aggregate costs'!K125)*'3a Demand'!$C$9+'2a Aggregate costs'!K$18)</f>
        <v>83.522230042957943</v>
      </c>
      <c r="K19" s="104">
        <f>IF('2a Aggregate costs'!L$15="-","-",SUM('2a Aggregate costs'!L$15,'2a Aggregate costs'!L$16,'2a Aggregate costs'!L$17,'2a Aggregate costs'!L$19,'2a Aggregate costs'!L49, '2a Aggregate costs'!L87,'2a Aggregate costs'!L125)*'3a Demand'!$C$9+'2a Aggregate costs'!L$18)</f>
        <v>88.901992529903438</v>
      </c>
      <c r="L19" s="104">
        <f>IF('2a Aggregate costs'!M$15="-","-",SUM('2a Aggregate costs'!M$15,'2a Aggregate costs'!M$16,'2a Aggregate costs'!M$17,'2a Aggregate costs'!M$19,'2a Aggregate costs'!M49, '2a Aggregate costs'!M87,'2a Aggregate costs'!M125)*'3a Demand'!$C$9+'2a Aggregate costs'!M$18)</f>
        <v>89.21703490289589</v>
      </c>
      <c r="M19" s="104">
        <f>IF('2a Aggregate costs'!N$15="-","-",SUM('2a Aggregate costs'!N$15,'2a Aggregate costs'!N$16,'2a Aggregate costs'!N$17,'2a Aggregate costs'!N$19,'2a Aggregate costs'!N49, '2a Aggregate costs'!N87,'2a Aggregate costs'!N125)*'3a Demand'!$C$9+'2a Aggregate costs'!N$18)</f>
        <v>103.1814234863363</v>
      </c>
      <c r="N19" s="104">
        <f>IF('2a Aggregate costs'!O$15="-","-",SUM('2a Aggregate costs'!O$15,'2a Aggregate costs'!O$16,'2a Aggregate costs'!O$17,'2a Aggregate costs'!O$19,'2a Aggregate costs'!O49, '2a Aggregate costs'!O87,'2a Aggregate costs'!O125)*'3a Demand'!$C$9+'2a Aggregate costs'!O$18)</f>
        <v>103.2504146632336</v>
      </c>
      <c r="O19" s="82"/>
      <c r="P19" s="104">
        <f>IF('2a Aggregate costs'!Q$15="-","-",SUM('2a Aggregate costs'!Q$15,'2a Aggregate costs'!Q$16,'2a Aggregate costs'!Q$17,'2a Aggregate costs'!Q$19,'2a Aggregate costs'!Q49, '2a Aggregate costs'!Q87,'2a Aggregate costs'!Q125)*'3a Demand'!$C$9+'2a Aggregate costs'!Q$18)</f>
        <v>103.2504146632336</v>
      </c>
      <c r="Q19" s="104">
        <f>IF('2a Aggregate costs'!R$15="-","-",SUM('2a Aggregate costs'!R$15,'2a Aggregate costs'!R$16,'2a Aggregate costs'!R$17,'2a Aggregate costs'!R$19,'2a Aggregate costs'!R49, '2a Aggregate costs'!R87,'2a Aggregate costs'!R125)*'3a Demand'!$C$9+'2a Aggregate costs'!R$18)</f>
        <v>110.38159085908389</v>
      </c>
      <c r="R19" s="104">
        <f>IF('2a Aggregate costs'!S$15="-","-",SUM('2a Aggregate costs'!S$15,'2a Aggregate costs'!S$16,'2a Aggregate costs'!S$17,'2a Aggregate costs'!S$19,'2a Aggregate costs'!S49, '2a Aggregate costs'!S87,'2a Aggregate costs'!S125)*'3a Demand'!$C$9+'2a Aggregate costs'!S$18)</f>
        <v>111.69228468957603</v>
      </c>
      <c r="S19" s="104">
        <f>IF('2a Aggregate costs'!T$15="-","-",SUM('2a Aggregate costs'!T$15,'2a Aggregate costs'!T$16,'2a Aggregate costs'!T$17,'2a Aggregate costs'!T$19,'2a Aggregate costs'!T49, '2a Aggregate costs'!T87,'2a Aggregate costs'!T125)*'3a Demand'!$C$9+'2a Aggregate costs'!T$18)</f>
        <v>114.89110859099678</v>
      </c>
      <c r="T19" s="104">
        <f>IF('2a Aggregate costs'!U$15="-","-",SUM('2a Aggregate costs'!U$15,'2a Aggregate costs'!U$16,'2a Aggregate costs'!U$17,'2a Aggregate costs'!U$19,'2a Aggregate costs'!U49, '2a Aggregate costs'!U87,'2a Aggregate costs'!U125)*'3a Demand'!$C$9+'2a Aggregate costs'!U$18)</f>
        <v>114.40723325319138</v>
      </c>
      <c r="U19" s="104">
        <f>IF('2a Aggregate costs'!V$15="-","-",SUM('2a Aggregate costs'!V$15,'2a Aggregate costs'!V$16,'2a Aggregate costs'!V$17,'2a Aggregate costs'!V$19,'2a Aggregate costs'!V49, '2a Aggregate costs'!V87,'2a Aggregate costs'!V125)*'3a Demand'!$C$9+'2a Aggregate costs'!V$18)</f>
        <v>121.04034142400069</v>
      </c>
      <c r="V19" s="104">
        <f>IF('2a Aggregate costs'!W$15="-","-",SUM('2a Aggregate costs'!W$15,'2a Aggregate costs'!W$16,'2a Aggregate costs'!W$17,'2a Aggregate costs'!W$19,'2a Aggregate costs'!W49, '2a Aggregate costs'!W87,'2a Aggregate costs'!W125)*'3a Demand'!$C$9+'2a Aggregate costs'!W$18)</f>
        <v>120.44939213964373</v>
      </c>
      <c r="W19" s="104">
        <f>IF('2a Aggregate costs'!X$15="-","-",SUM('2a Aggregate costs'!X$15,'2a Aggregate costs'!X$16,'2a Aggregate costs'!X$17,'2a Aggregate costs'!X$19,'2a Aggregate costs'!X49, '2a Aggregate costs'!X87,'2a Aggregate costs'!X125)*'3a Demand'!$C$9+'2a Aggregate costs'!X$18)</f>
        <v>126.56135408710406</v>
      </c>
      <c r="X19" s="82"/>
      <c r="Y19" s="104">
        <f>IF('2a Aggregate costs'!Z$15="-","-",SUM('2a Aggregate costs'!Z$15,'2a Aggregate costs'!Z$16,'2a Aggregate costs'!Z$17,'2a Aggregate costs'!Z$19,'2a Aggregate costs'!Z49, '2a Aggregate costs'!Z87,'2a Aggregate costs'!Z125)*'3a Demand'!$C$9+'2a Aggregate costs'!Z$18)</f>
        <v>125.48742132045453</v>
      </c>
      <c r="Z19" s="104">
        <f>IF('2a Aggregate costs'!AA$15="-","-",SUM('2a Aggregate costs'!AA$15,'2a Aggregate costs'!AA$16,'2a Aggregate costs'!AA$17,'2a Aggregate costs'!AA$19,'2a Aggregate costs'!AA49, '2a Aggregate costs'!AA87,'2a Aggregate costs'!AA125)*'3a Demand'!$C$9+'2a Aggregate costs'!AA$18)</f>
        <v>125.48742132045453</v>
      </c>
      <c r="AA19" s="104">
        <f>IF('2a Aggregate costs'!AB$15="-","-",SUM('2a Aggregate costs'!AB$15,'2a Aggregate costs'!AB$16,'2a Aggregate costs'!AB$17,'2a Aggregate costs'!AB$19,'2a Aggregate costs'!AB49, '2a Aggregate costs'!AB87,'2a Aggregate costs'!AB125)*'3a Demand'!$C$9+'2a Aggregate costs'!AB$18)</f>
        <v>139.70823031516235</v>
      </c>
      <c r="AB19" s="104">
        <f>IF('2a Aggregate costs'!AC$15="-","-",SUM('2a Aggregate costs'!AC$15,'2a Aggregate costs'!AC$16,'2a Aggregate costs'!AC$17,'2a Aggregate costs'!AC$19,'2a Aggregate costs'!AC49, '2a Aggregate costs'!AC87,'2a Aggregate costs'!AC125)*'3a Demand'!$C$9+'2a Aggregate costs'!AC$18)</f>
        <v>139.70823031516235</v>
      </c>
      <c r="AC19" s="104">
        <f>IF('2a Aggregate costs'!AD$15="-","-",SUM('2a Aggregate costs'!AD$15,'2a Aggregate costs'!AD$16,'2a Aggregate costs'!AD$17,'2a Aggregate costs'!AD$19,'2a Aggregate costs'!AD49, '2a Aggregate costs'!AD87,'2a Aggregate costs'!AD125)*'3a Demand'!$C$9+'2a Aggregate costs'!AD$18)</f>
        <v>141.38482834935175</v>
      </c>
      <c r="AD19" s="104">
        <f>IF('2a Aggregate costs'!AE$15="-","-",SUM('2a Aggregate costs'!AE$15,'2a Aggregate costs'!AE$16,'2a Aggregate costs'!AE$17,'2a Aggregate costs'!AE$19,'2a Aggregate costs'!AE49, '2a Aggregate costs'!AE87,'2a Aggregate costs'!AE125)*'3a Demand'!$C$9+'2a Aggregate costs'!AE$18)</f>
        <v>141.38482834935175</v>
      </c>
      <c r="AE19" s="104">
        <f>IF('2a Aggregate costs'!AF$15="-","-",SUM('2a Aggregate costs'!AF$15,'2a Aggregate costs'!AF$16,'2a Aggregate costs'!AF$17,'2a Aggregate costs'!AF$19,'2a Aggregate costs'!AF49, '2a Aggregate costs'!AF87,'2a Aggregate costs'!AF125)*'3a Demand'!$C$9+'2a Aggregate costs'!AF$18)</f>
        <v>161.60922108129833</v>
      </c>
      <c r="AF19" s="104">
        <f>IF('2a Aggregate costs'!AG$15="-","-",SUM('2a Aggregate costs'!AG$15,'2a Aggregate costs'!AG$16,'2a Aggregate costs'!AG$17,'2a Aggregate costs'!AG$19,'2a Aggregate costs'!AG49, '2a Aggregate costs'!AG87,'2a Aggregate costs'!AG125)*'3a Demand'!$C$9+'2a Aggregate costs'!AG$18)</f>
        <v>161.60922108129833</v>
      </c>
      <c r="AG19" s="104">
        <f>IF('2a Aggregate costs'!AH$15="-","-",SUM('2a Aggregate costs'!AH$15,'2a Aggregate costs'!AH$16,'2a Aggregate costs'!AH$17,'2a Aggregate costs'!AH$19,'2a Aggregate costs'!AH49, '2a Aggregate costs'!AH87,'2a Aggregate costs'!AH125)*'3a Demand'!$C$9+'2a Aggregate costs'!AH$18)</f>
        <v>160.45714169549251</v>
      </c>
      <c r="AH19" s="104">
        <f>IF('2a Aggregate costs'!AI$15="-","-",SUM('2a Aggregate costs'!AI$15,'2a Aggregate costs'!AI$16,'2a Aggregate costs'!AI$17,'2a Aggregate costs'!AI$19,'2a Aggregate costs'!AI49, '2a Aggregate costs'!AI87,'2a Aggregate costs'!AI125)*'3a Demand'!$C$9+'2a Aggregate costs'!AI$18)</f>
        <v>160.45714169549251</v>
      </c>
      <c r="AI19" s="104">
        <f>IF('2a Aggregate costs'!AJ$15="-","-",SUM('2a Aggregate costs'!AJ$15,'2a Aggregate costs'!AJ$16,'2a Aggregate costs'!AJ$17,'2a Aggregate costs'!AJ$19,'2a Aggregate costs'!AJ49, '2a Aggregate costs'!AJ87,'2a Aggregate costs'!AJ125)*'3a Demand'!$C$9+'2a Aggregate costs'!AJ$18)</f>
        <v>168.59035743852596</v>
      </c>
      <c r="AJ19" s="104">
        <f>IF('2a Aggregate costs'!AK$15="-","-",SUM('2a Aggregate costs'!AK$15,'2a Aggregate costs'!AK$16,'2a Aggregate costs'!AK$17,'2a Aggregate costs'!AK$19,'2a Aggregate costs'!AK49, '2a Aggregate costs'!AK87,'2a Aggregate costs'!AK125)*'3a Demand'!$C$9+'2a Aggregate costs'!AK$18)</f>
        <v>168.59035743852596</v>
      </c>
      <c r="AK19" s="104">
        <f>IF('2a Aggregate costs'!AL$15="-","-",SUM('2a Aggregate costs'!AL$15,'2a Aggregate costs'!AL$16,'2a Aggregate costs'!AL$17,'2a Aggregate costs'!AL$19,'2a Aggregate costs'!AL49, '2a Aggregate costs'!AL87,'2a Aggregate costs'!AL125)*'3a Demand'!$C$9+'2a Aggregate costs'!AL$18)</f>
        <v>176.29489153012179</v>
      </c>
      <c r="AL19" s="104">
        <f>IF('2a Aggregate costs'!AM$15="-","-",SUM('2a Aggregate costs'!AM$15,'2a Aggregate costs'!AM$16,'2a Aggregate costs'!AM$17,'2a Aggregate costs'!AM$19,'2a Aggregate costs'!AM49, '2a Aggregate costs'!AM87,'2a Aggregate costs'!AM125)*'3a Demand'!$H$9+'2a Aggregate costs'!AM$18)</f>
        <v>173.93481488620219</v>
      </c>
      <c r="AM19" s="104">
        <f>IF('2a Aggregate costs'!AN$15="-","-",SUM('2a Aggregate costs'!AN$15,'2a Aggregate costs'!AN$16,'2a Aggregate costs'!AN$17,'2a Aggregate costs'!AN$19,'2a Aggregate costs'!AN49, '2a Aggregate costs'!AN87,'2a Aggregate costs'!AN125)*'3a Demand'!$H$9+'2a Aggregate costs'!AN$18)</f>
        <v>78.000137832235481</v>
      </c>
      <c r="AN19" s="104">
        <f>IF('2a Aggregate costs'!AO$15="-","-",SUM('2a Aggregate costs'!AO$15,'2a Aggregate costs'!AO$16,'2a Aggregate costs'!AO$17,'2a Aggregate costs'!AO$19,'2a Aggregate costs'!AO49, '2a Aggregate costs'!AO87,'2a Aggregate costs'!AO125)*'3a Demand'!$L$9+'2a Aggregate costs'!AO$18)</f>
        <v>71.849043645477281</v>
      </c>
      <c r="AO19" s="104" t="str">
        <f>IF('2a Aggregate costs'!AP$15="-","-",SUM('2a Aggregate costs'!AP$15,'2a Aggregate costs'!AP$16,'2a Aggregate costs'!AP$17,'2a Aggregate costs'!AP$19,'2a Aggregate costs'!AP49, '2a Aggregate costs'!AP87,'2a Aggregate costs'!AP125)*'3a Demand'!$L$9+'2a Aggregate costs'!AP$18)</f>
        <v>-</v>
      </c>
      <c r="AP19" s="104" t="str">
        <f>IF('2a Aggregate costs'!AQ$15="-","-",SUM('2a Aggregate costs'!AQ$15,'2a Aggregate costs'!AQ$16,'2a Aggregate costs'!AQ$17,'2a Aggregate costs'!AQ$19,'2a Aggregate costs'!AQ49, '2a Aggregate costs'!AQ87,'2a Aggregate costs'!AQ125)*'3a Demand'!$L$9+'2a Aggregate costs'!AQ$18)</f>
        <v>-</v>
      </c>
      <c r="AQ19" s="104" t="str">
        <f>IF('2a Aggregate costs'!AR$15="-","-",SUM('2a Aggregate costs'!AR$15,'2a Aggregate costs'!AR$16,'2a Aggregate costs'!AR$17,'2a Aggregate costs'!AR$19,'2a Aggregate costs'!AR49, '2a Aggregate costs'!AR87,'2a Aggregate costs'!AR125)*'3a Demand'!$L$9+'2a Aggregate costs'!AR$18)</f>
        <v>-</v>
      </c>
      <c r="AR19" s="104" t="str">
        <f>IF('2a Aggregate costs'!AS$15="-","-",SUM('2a Aggregate costs'!AS$15,'2a Aggregate costs'!AS$16,'2a Aggregate costs'!AS$17,'2a Aggregate costs'!AS$19,'2a Aggregate costs'!AS49, '2a Aggregate costs'!AS87,'2a Aggregate costs'!AS125)*'3a Demand'!$L$9+'2a Aggregate costs'!AS$18)</f>
        <v>-</v>
      </c>
      <c r="AS19" s="104" t="str">
        <f>IF('2a Aggregate costs'!AT$15="-","-",SUM('2a Aggregate costs'!AT$15,'2a Aggregate costs'!AT$16,'2a Aggregate costs'!AT$17,'2a Aggregate costs'!AT$19,'2a Aggregate costs'!AT49, '2a Aggregate costs'!AT87,'2a Aggregate costs'!AT125)*'3a Demand'!$L$9+'2a Aggregate costs'!AT$18)</f>
        <v>-</v>
      </c>
      <c r="AT19" s="104" t="str">
        <f>IF('2a Aggregate costs'!AU$15="-","-",SUM('2a Aggregate costs'!AU$15,'2a Aggregate costs'!AU$16,'2a Aggregate costs'!AU$17,'2a Aggregate costs'!AU$19,'2a Aggregate costs'!AU49, '2a Aggregate costs'!AU87,'2a Aggregate costs'!AU125)*'3a Demand'!$L$9+'2a Aggregate costs'!AU$18)</f>
        <v>-</v>
      </c>
      <c r="AU19" s="104" t="str">
        <f>IF('2a Aggregate costs'!AV$15="-","-",SUM('2a Aggregate costs'!AV$15,'2a Aggregate costs'!AV$16,'2a Aggregate costs'!AV$17,'2a Aggregate costs'!AV$19,'2a Aggregate costs'!AV49, '2a Aggregate costs'!AV87,'2a Aggregate costs'!AV125)*'3a Demand'!$L$9+'2a Aggregate costs'!AV$18)</f>
        <v>-</v>
      </c>
      <c r="AV19" s="104" t="str">
        <f>IF('2a Aggregate costs'!AW$15="-","-",SUM('2a Aggregate costs'!AW$15,'2a Aggregate costs'!AW$16,'2a Aggregate costs'!AW$17,'2a Aggregate costs'!AW$19,'2a Aggregate costs'!AW49, '2a Aggregate costs'!AW87,'2a Aggregate costs'!AW125)*'3a Demand'!$L$9+'2a Aggregate costs'!AW$18)</f>
        <v>-</v>
      </c>
      <c r="AW19" s="104" t="str">
        <f>IF('2a Aggregate costs'!AX$15="-","-",SUM('2a Aggregate costs'!AX$15,'2a Aggregate costs'!AX$16,'2a Aggregate costs'!AX$17,'2a Aggregate costs'!AX$19,'2a Aggregate costs'!AX49, '2a Aggregate costs'!AX87,'2a Aggregate costs'!AX125)*'3a Demand'!$L$9+'2a Aggregate costs'!AX$18)</f>
        <v>-</v>
      </c>
      <c r="AX19" s="104" t="str">
        <f>IF('2a Aggregate costs'!AY$15="-","-",SUM('2a Aggregate costs'!AY$15,'2a Aggregate costs'!AY$16,'2a Aggregate costs'!AY$17,'2a Aggregate costs'!AY$19,'2a Aggregate costs'!AY49, '2a Aggregate costs'!AY87,'2a Aggregate costs'!AY125)*'3a Demand'!$L$9+'2a Aggregate costs'!AY$18)</f>
        <v>-</v>
      </c>
      <c r="AY19" s="104" t="str">
        <f>IF('2a Aggregate costs'!AZ$15="-","-",SUM('2a Aggregate costs'!AZ$15,'2a Aggregate costs'!AZ$16,'2a Aggregate costs'!AZ$17,'2a Aggregate costs'!AZ$19,'2a Aggregate costs'!AZ49, '2a Aggregate costs'!AZ87,'2a Aggregate costs'!AZ125)*'3a Demand'!$L$9+'2a Aggregate costs'!AZ$18)</f>
        <v>-</v>
      </c>
      <c r="AZ19" s="104" t="str">
        <f>IF('2a Aggregate costs'!BA$15="-","-",SUM('2a Aggregate costs'!BA$15,'2a Aggregate costs'!BA$16,'2a Aggregate costs'!BA$17,'2a Aggregate costs'!BA$19,'2a Aggregate costs'!BA49, '2a Aggregate costs'!BA87,'2a Aggregate costs'!BA125)*'3a Demand'!$L$9+'2a Aggregate costs'!BA$18)</f>
        <v>-</v>
      </c>
      <c r="BA19" s="104" t="str">
        <f>IF('2a Aggregate costs'!BB$15="-","-",SUM('2a Aggregate costs'!BB$15,'2a Aggregate costs'!BB$16,'2a Aggregate costs'!BB$17,'2a Aggregate costs'!BB$19,'2a Aggregate costs'!BB49, '2a Aggregate costs'!BB87,'2a Aggregate costs'!BB125)*'3a Demand'!$L$9+'2a Aggregate costs'!BB$18)</f>
        <v>-</v>
      </c>
      <c r="BB19" s="104" t="str">
        <f>IF('2a Aggregate costs'!BC$15="-","-",SUM('2a Aggregate costs'!BC$15,'2a Aggregate costs'!BC$16,'2a Aggregate costs'!BC$17,'2a Aggregate costs'!BC$19,'2a Aggregate costs'!BC49, '2a Aggregate costs'!BC87,'2a Aggregate costs'!BC125)*'3a Demand'!$L$9+'2a Aggregate costs'!BC$18)</f>
        <v>-</v>
      </c>
      <c r="BC19" s="104" t="str">
        <f>IF('2a Aggregate costs'!BD$15="-","-",SUM('2a Aggregate costs'!BD$15,'2a Aggregate costs'!BD$16,'2a Aggregate costs'!BD$17,'2a Aggregate costs'!BD$19,'2a Aggregate costs'!BD49, '2a Aggregate costs'!BD87,'2a Aggregate costs'!BD125)*'3a Demand'!$L$9+'2a Aggregate costs'!BD$18)</f>
        <v>-</v>
      </c>
      <c r="BD19" s="104" t="str">
        <f>IF('2a Aggregate costs'!BE$15="-","-",SUM('2a Aggregate costs'!BE$15,'2a Aggregate costs'!BE$16,'2a Aggregate costs'!BE$17,'2a Aggregate costs'!BE$19,'2a Aggregate costs'!BE49, '2a Aggregate costs'!BE87,'2a Aggregate costs'!BE125)*'3a Demand'!$L$9+'2a Aggregate costs'!BE$18)</f>
        <v>-</v>
      </c>
      <c r="BE19" s="104" t="str">
        <f>IF('2a Aggregate costs'!BF$15="-","-",SUM('2a Aggregate costs'!BF$15,'2a Aggregate costs'!BF$16,'2a Aggregate costs'!BF$17,'2a Aggregate costs'!BF$19,'2a Aggregate costs'!BF49, '2a Aggregate costs'!BF87,'2a Aggregate costs'!BF125)*'3a Demand'!$L$9+'2a Aggregate costs'!BF$18)</f>
        <v>-</v>
      </c>
      <c r="BF19" s="14"/>
    </row>
    <row r="20" spans="1:58" ht="12.75" customHeight="1">
      <c r="A20" s="14"/>
      <c r="B20" s="402"/>
      <c r="C20" s="106" t="s">
        <v>266</v>
      </c>
      <c r="D20" s="396"/>
      <c r="E20" s="423"/>
      <c r="F20" s="82"/>
      <c r="G20" s="104">
        <f>IF('2a Aggregate costs'!H$15="-","-",SUM('2a Aggregate costs'!H$15,'2a Aggregate costs'!H$16,'2a Aggregate costs'!H$17,'2a Aggregate costs'!H$19,'2a Aggregate costs'!H50, '2a Aggregate costs'!H88,'2a Aggregate costs'!H126)*'3a Demand'!$C$9+'2a Aggregate costs'!H$18)</f>
        <v>68.556725848640852</v>
      </c>
      <c r="H20" s="104">
        <f>IF('2a Aggregate costs'!I$15="-","-",SUM('2a Aggregate costs'!I$15,'2a Aggregate costs'!I$16,'2a Aggregate costs'!I$17,'2a Aggregate costs'!I$19,'2a Aggregate costs'!I50, '2a Aggregate costs'!I88,'2a Aggregate costs'!I126)*'3a Demand'!$C$9+'2a Aggregate costs'!I$18)</f>
        <v>68.536623446233506</v>
      </c>
      <c r="I20" s="104">
        <f>IF('2a Aggregate costs'!J$15="-","-",SUM('2a Aggregate costs'!J$15,'2a Aggregate costs'!J$16,'2a Aggregate costs'!J$17,'2a Aggregate costs'!J$19,'2a Aggregate costs'!J50, '2a Aggregate costs'!J88,'2a Aggregate costs'!J126)*'3a Demand'!$C$9+'2a Aggregate costs'!J$18)</f>
        <v>83.605679934762563</v>
      </c>
      <c r="J20" s="104">
        <f>IF('2a Aggregate costs'!K$15="-","-",SUM('2a Aggregate costs'!K$15,'2a Aggregate costs'!K$16,'2a Aggregate costs'!K$17,'2a Aggregate costs'!K$19,'2a Aggregate costs'!K50, '2a Aggregate costs'!K88,'2a Aggregate costs'!K126)*'3a Demand'!$C$9+'2a Aggregate costs'!K$18)</f>
        <v>83.528445635540479</v>
      </c>
      <c r="K20" s="104">
        <f>IF('2a Aggregate costs'!L$15="-","-",SUM('2a Aggregate costs'!L$15,'2a Aggregate costs'!L$16,'2a Aggregate costs'!L$17,'2a Aggregate costs'!L$19,'2a Aggregate costs'!L50, '2a Aggregate costs'!L88,'2a Aggregate costs'!L126)*'3a Demand'!$C$9+'2a Aggregate costs'!L$18)</f>
        <v>88.908320003152454</v>
      </c>
      <c r="L20" s="104">
        <f>IF('2a Aggregate costs'!M$15="-","-",SUM('2a Aggregate costs'!M$15,'2a Aggregate costs'!M$16,'2a Aggregate costs'!M$17,'2a Aggregate costs'!M$19,'2a Aggregate costs'!M50, '2a Aggregate costs'!M88,'2a Aggregate costs'!M126)*'3a Demand'!$C$9+'2a Aggregate costs'!M$18)</f>
        <v>89.223247001911744</v>
      </c>
      <c r="M20" s="104">
        <f>IF('2a Aggregate costs'!N$15="-","-",SUM('2a Aggregate costs'!N$15,'2a Aggregate costs'!N$16,'2a Aggregate costs'!N$17,'2a Aggregate costs'!N$19,'2a Aggregate costs'!N50, '2a Aggregate costs'!N88,'2a Aggregate costs'!N126)*'3a Demand'!$C$9+'2a Aggregate costs'!N$18)</f>
        <v>103.18595324217736</v>
      </c>
      <c r="N20" s="104">
        <f>IF('2a Aggregate costs'!O$15="-","-",SUM('2a Aggregate costs'!O$15,'2a Aggregate costs'!O$16,'2a Aggregate costs'!O$17,'2a Aggregate costs'!O$19,'2a Aggregate costs'!O50, '2a Aggregate costs'!O88,'2a Aggregate costs'!O126)*'3a Demand'!$C$9+'2a Aggregate costs'!O$18)</f>
        <v>103.25504402215726</v>
      </c>
      <c r="O20" s="82"/>
      <c r="P20" s="104">
        <f>IF('2a Aggregate costs'!Q$15="-","-",SUM('2a Aggregate costs'!Q$15,'2a Aggregate costs'!Q$16,'2a Aggregate costs'!Q$17,'2a Aggregate costs'!Q$19,'2a Aggregate costs'!Q50, '2a Aggregate costs'!Q88,'2a Aggregate costs'!Q126)*'3a Demand'!$C$9+'2a Aggregate costs'!Q$18)</f>
        <v>103.25504402215726</v>
      </c>
      <c r="Q20" s="104">
        <f>IF('2a Aggregate costs'!R$15="-","-",SUM('2a Aggregate costs'!R$15,'2a Aggregate costs'!R$16,'2a Aggregate costs'!R$17,'2a Aggregate costs'!R$19,'2a Aggregate costs'!R50, '2a Aggregate costs'!R88,'2a Aggregate costs'!R126)*'3a Demand'!$C$9+'2a Aggregate costs'!R$18)</f>
        <v>110.38189529315571</v>
      </c>
      <c r="R20" s="104">
        <f>IF('2a Aggregate costs'!S$15="-","-",SUM('2a Aggregate costs'!S$15,'2a Aggregate costs'!S$16,'2a Aggregate costs'!S$17,'2a Aggregate costs'!S$19,'2a Aggregate costs'!S50, '2a Aggregate costs'!S88,'2a Aggregate costs'!S126)*'3a Demand'!$C$9+'2a Aggregate costs'!S$18)</f>
        <v>111.69260010496798</v>
      </c>
      <c r="S20" s="104">
        <f>IF('2a Aggregate costs'!T$15="-","-",SUM('2a Aggregate costs'!T$15,'2a Aggregate costs'!T$16,'2a Aggregate costs'!T$17,'2a Aggregate costs'!T$19,'2a Aggregate costs'!T50, '2a Aggregate costs'!T88,'2a Aggregate costs'!T126)*'3a Demand'!$C$9+'2a Aggregate costs'!T$18)</f>
        <v>114.88427922557452</v>
      </c>
      <c r="T20" s="104">
        <f>IF('2a Aggregate costs'!U$15="-","-",SUM('2a Aggregate costs'!U$15,'2a Aggregate costs'!U$16,'2a Aggregate costs'!U$17,'2a Aggregate costs'!U$19,'2a Aggregate costs'!U50, '2a Aggregate costs'!U88,'2a Aggregate costs'!U126)*'3a Demand'!$C$9+'2a Aggregate costs'!U$18)</f>
        <v>114.39954261523624</v>
      </c>
      <c r="U20" s="104">
        <f>IF('2a Aggregate costs'!V$15="-","-",SUM('2a Aggregate costs'!V$15,'2a Aggregate costs'!V$16,'2a Aggregate costs'!V$17,'2a Aggregate costs'!V$19,'2a Aggregate costs'!V50, '2a Aggregate costs'!V88,'2a Aggregate costs'!V126)*'3a Demand'!$C$9+'2a Aggregate costs'!V$18)</f>
        <v>121.02891942338647</v>
      </c>
      <c r="V20" s="104">
        <f>IF('2a Aggregate costs'!W$15="-","-",SUM('2a Aggregate costs'!W$15,'2a Aggregate costs'!W$16,'2a Aggregate costs'!W$17,'2a Aggregate costs'!W$19,'2a Aggregate costs'!W50, '2a Aggregate costs'!W88,'2a Aggregate costs'!W126)*'3a Demand'!$C$9+'2a Aggregate costs'!W$18)</f>
        <v>120.43876818656001</v>
      </c>
      <c r="W20" s="104">
        <f>IF('2a Aggregate costs'!X$15="-","-",SUM('2a Aggregate costs'!X$15,'2a Aggregate costs'!X$16,'2a Aggregate costs'!X$17,'2a Aggregate costs'!X$19,'2a Aggregate costs'!X50, '2a Aggregate costs'!X88,'2a Aggregate costs'!X126)*'3a Demand'!$C$9+'2a Aggregate costs'!X$18)</f>
        <v>126.54810698331491</v>
      </c>
      <c r="X20" s="82"/>
      <c r="Y20" s="104">
        <f>IF('2a Aggregate costs'!Z$15="-","-",SUM('2a Aggregate costs'!Z$15,'2a Aggregate costs'!Z$16,'2a Aggregate costs'!Z$17,'2a Aggregate costs'!Z$19,'2a Aggregate costs'!Z50, '2a Aggregate costs'!Z88,'2a Aggregate costs'!Z126)*'3a Demand'!$C$9+'2a Aggregate costs'!Z$18)</f>
        <v>125.47467603569308</v>
      </c>
      <c r="Z20" s="104">
        <f>IF('2a Aggregate costs'!AA$15="-","-",SUM('2a Aggregate costs'!AA$15,'2a Aggregate costs'!AA$16,'2a Aggregate costs'!AA$17,'2a Aggregate costs'!AA$19,'2a Aggregate costs'!AA50, '2a Aggregate costs'!AA88,'2a Aggregate costs'!AA126)*'3a Demand'!$C$9+'2a Aggregate costs'!AA$18)</f>
        <v>125.47467603569308</v>
      </c>
      <c r="AA20" s="104">
        <f>IF('2a Aggregate costs'!AB$15="-","-",SUM('2a Aggregate costs'!AB$15,'2a Aggregate costs'!AB$16,'2a Aggregate costs'!AB$17,'2a Aggregate costs'!AB$19,'2a Aggregate costs'!AB50, '2a Aggregate costs'!AB88,'2a Aggregate costs'!AB126)*'3a Demand'!$C$9+'2a Aggregate costs'!AB$18)</f>
        <v>139.70107990471317</v>
      </c>
      <c r="AB20" s="104">
        <f>IF('2a Aggregate costs'!AC$15="-","-",SUM('2a Aggregate costs'!AC$15,'2a Aggregate costs'!AC$16,'2a Aggregate costs'!AC$17,'2a Aggregate costs'!AC$19,'2a Aggregate costs'!AC50, '2a Aggregate costs'!AC88,'2a Aggregate costs'!AC126)*'3a Demand'!$C$9+'2a Aggregate costs'!AC$18)</f>
        <v>139.70107990471317</v>
      </c>
      <c r="AC20" s="104">
        <f>IF('2a Aggregate costs'!AD$15="-","-",SUM('2a Aggregate costs'!AD$15,'2a Aggregate costs'!AD$16,'2a Aggregate costs'!AD$17,'2a Aggregate costs'!AD$19,'2a Aggregate costs'!AD50, '2a Aggregate costs'!AD88,'2a Aggregate costs'!AD126)*'3a Demand'!$C$9+'2a Aggregate costs'!AD$18)</f>
        <v>141.37828674670484</v>
      </c>
      <c r="AD20" s="104">
        <f>IF('2a Aggregate costs'!AE$15="-","-",SUM('2a Aggregate costs'!AE$15,'2a Aggregate costs'!AE$16,'2a Aggregate costs'!AE$17,'2a Aggregate costs'!AE$19,'2a Aggregate costs'!AE50, '2a Aggregate costs'!AE88,'2a Aggregate costs'!AE126)*'3a Demand'!$C$9+'2a Aggregate costs'!AE$18)</f>
        <v>141.37828674670484</v>
      </c>
      <c r="AE20" s="104">
        <f>IF('2a Aggregate costs'!AF$15="-","-",SUM('2a Aggregate costs'!AF$15,'2a Aggregate costs'!AF$16,'2a Aggregate costs'!AF$17,'2a Aggregate costs'!AF$19,'2a Aggregate costs'!AF50, '2a Aggregate costs'!AF88,'2a Aggregate costs'!AF126)*'3a Demand'!$C$9+'2a Aggregate costs'!AF$18)</f>
        <v>161.59932049619454</v>
      </c>
      <c r="AF20" s="104">
        <f>IF('2a Aggregate costs'!AG$15="-","-",SUM('2a Aggregate costs'!AG$15,'2a Aggregate costs'!AG$16,'2a Aggregate costs'!AG$17,'2a Aggregate costs'!AG$19,'2a Aggregate costs'!AG50, '2a Aggregate costs'!AG88,'2a Aggregate costs'!AG126)*'3a Demand'!$C$9+'2a Aggregate costs'!AG$18)</f>
        <v>161.59932049619454</v>
      </c>
      <c r="AG20" s="104">
        <f>IF('2a Aggregate costs'!AH$15="-","-",SUM('2a Aggregate costs'!AH$15,'2a Aggregate costs'!AH$16,'2a Aggregate costs'!AH$17,'2a Aggregate costs'!AH$19,'2a Aggregate costs'!AH50, '2a Aggregate costs'!AH88,'2a Aggregate costs'!AH126)*'3a Demand'!$C$9+'2a Aggregate costs'!AH$18)</f>
        <v>160.4319724555356</v>
      </c>
      <c r="AH20" s="104">
        <f>IF('2a Aggregate costs'!AI$15="-","-",SUM('2a Aggregate costs'!AI$15,'2a Aggregate costs'!AI$16,'2a Aggregate costs'!AI$17,'2a Aggregate costs'!AI$19,'2a Aggregate costs'!AI50, '2a Aggregate costs'!AI88,'2a Aggregate costs'!AI126)*'3a Demand'!$C$9+'2a Aggregate costs'!AI$18)</f>
        <v>160.4319724555356</v>
      </c>
      <c r="AI20" s="104">
        <f>IF('2a Aggregate costs'!AJ$15="-","-",SUM('2a Aggregate costs'!AJ$15,'2a Aggregate costs'!AJ$16,'2a Aggregate costs'!AJ$17,'2a Aggregate costs'!AJ$19,'2a Aggregate costs'!AJ50, '2a Aggregate costs'!AJ88,'2a Aggregate costs'!AJ126)*'3a Demand'!$C$9+'2a Aggregate costs'!AJ$18)</f>
        <v>168.53130060931099</v>
      </c>
      <c r="AJ20" s="104">
        <f>IF('2a Aggregate costs'!AK$15="-","-",SUM('2a Aggregate costs'!AK$15,'2a Aggregate costs'!AK$16,'2a Aggregate costs'!AK$17,'2a Aggregate costs'!AK$19,'2a Aggregate costs'!AK50, '2a Aggregate costs'!AK88,'2a Aggregate costs'!AK126)*'3a Demand'!$C$9+'2a Aggregate costs'!AK$18)</f>
        <v>168.53130060931099</v>
      </c>
      <c r="AK20" s="104">
        <f>IF('2a Aggregate costs'!AL$15="-","-",SUM('2a Aggregate costs'!AL$15,'2a Aggregate costs'!AL$16,'2a Aggregate costs'!AL$17,'2a Aggregate costs'!AL$19,'2a Aggregate costs'!AL50, '2a Aggregate costs'!AL88,'2a Aggregate costs'!AL126)*'3a Demand'!$C$9+'2a Aggregate costs'!AL$18)</f>
        <v>176.23233446995209</v>
      </c>
      <c r="AL20" s="104">
        <f>IF('2a Aggregate costs'!AM$15="-","-",SUM('2a Aggregate costs'!AM$15,'2a Aggregate costs'!AM$16,'2a Aggregate costs'!AM$17,'2a Aggregate costs'!AM$19,'2a Aggregate costs'!AM50, '2a Aggregate costs'!AM88,'2a Aggregate costs'!AM126)*'3a Demand'!$H$9+'2a Aggregate costs'!AM$18)</f>
        <v>173.59206226216546</v>
      </c>
      <c r="AM20" s="104">
        <f>IF('2a Aggregate costs'!AN$15="-","-",SUM('2a Aggregate costs'!AN$15,'2a Aggregate costs'!AN$16,'2a Aggregate costs'!AN$17,'2a Aggregate costs'!AN$19,'2a Aggregate costs'!AN50, '2a Aggregate costs'!AN88,'2a Aggregate costs'!AN126)*'3a Demand'!$H$9+'2a Aggregate costs'!AN$18)</f>
        <v>77.588517203729197</v>
      </c>
      <c r="AN20" s="104">
        <f>IF('2a Aggregate costs'!AO$15="-","-",SUM('2a Aggregate costs'!AO$15,'2a Aggregate costs'!AO$16,'2a Aggregate costs'!AO$17,'2a Aggregate costs'!AO$19,'2a Aggregate costs'!AO50, '2a Aggregate costs'!AO88,'2a Aggregate costs'!AO126)*'3a Demand'!$L$9+'2a Aggregate costs'!AO$18)</f>
        <v>71.483234478304198</v>
      </c>
      <c r="AO20" s="104" t="str">
        <f>IF('2a Aggregate costs'!AP$15="-","-",SUM('2a Aggregate costs'!AP$15,'2a Aggregate costs'!AP$16,'2a Aggregate costs'!AP$17,'2a Aggregate costs'!AP$19,'2a Aggregate costs'!AP50, '2a Aggregate costs'!AP88,'2a Aggregate costs'!AP126)*'3a Demand'!$L$9+'2a Aggregate costs'!AP$18)</f>
        <v>-</v>
      </c>
      <c r="AP20" s="104" t="str">
        <f>IF('2a Aggregate costs'!AQ$15="-","-",SUM('2a Aggregate costs'!AQ$15,'2a Aggregate costs'!AQ$16,'2a Aggregate costs'!AQ$17,'2a Aggregate costs'!AQ$19,'2a Aggregate costs'!AQ50, '2a Aggregate costs'!AQ88,'2a Aggregate costs'!AQ126)*'3a Demand'!$L$9+'2a Aggregate costs'!AQ$18)</f>
        <v>-</v>
      </c>
      <c r="AQ20" s="104" t="str">
        <f>IF('2a Aggregate costs'!AR$15="-","-",SUM('2a Aggregate costs'!AR$15,'2a Aggregate costs'!AR$16,'2a Aggregate costs'!AR$17,'2a Aggregate costs'!AR$19,'2a Aggregate costs'!AR50, '2a Aggregate costs'!AR88,'2a Aggregate costs'!AR126)*'3a Demand'!$L$9+'2a Aggregate costs'!AR$18)</f>
        <v>-</v>
      </c>
      <c r="AR20" s="104" t="str">
        <f>IF('2a Aggregate costs'!AS$15="-","-",SUM('2a Aggregate costs'!AS$15,'2a Aggregate costs'!AS$16,'2a Aggregate costs'!AS$17,'2a Aggregate costs'!AS$19,'2a Aggregate costs'!AS50, '2a Aggregate costs'!AS88,'2a Aggregate costs'!AS126)*'3a Demand'!$L$9+'2a Aggregate costs'!AS$18)</f>
        <v>-</v>
      </c>
      <c r="AS20" s="104" t="str">
        <f>IF('2a Aggregate costs'!AT$15="-","-",SUM('2a Aggregate costs'!AT$15,'2a Aggregate costs'!AT$16,'2a Aggregate costs'!AT$17,'2a Aggregate costs'!AT$19,'2a Aggregate costs'!AT50, '2a Aggregate costs'!AT88,'2a Aggregate costs'!AT126)*'3a Demand'!$L$9+'2a Aggregate costs'!AT$18)</f>
        <v>-</v>
      </c>
      <c r="AT20" s="104" t="str">
        <f>IF('2a Aggregate costs'!AU$15="-","-",SUM('2a Aggregate costs'!AU$15,'2a Aggregate costs'!AU$16,'2a Aggregate costs'!AU$17,'2a Aggregate costs'!AU$19,'2a Aggregate costs'!AU50, '2a Aggregate costs'!AU88,'2a Aggregate costs'!AU126)*'3a Demand'!$L$9+'2a Aggregate costs'!AU$18)</f>
        <v>-</v>
      </c>
      <c r="AU20" s="104" t="str">
        <f>IF('2a Aggregate costs'!AV$15="-","-",SUM('2a Aggregate costs'!AV$15,'2a Aggregate costs'!AV$16,'2a Aggregate costs'!AV$17,'2a Aggregate costs'!AV$19,'2a Aggregate costs'!AV50, '2a Aggregate costs'!AV88,'2a Aggregate costs'!AV126)*'3a Demand'!$L$9+'2a Aggregate costs'!AV$18)</f>
        <v>-</v>
      </c>
      <c r="AV20" s="104" t="str">
        <f>IF('2a Aggregate costs'!AW$15="-","-",SUM('2a Aggregate costs'!AW$15,'2a Aggregate costs'!AW$16,'2a Aggregate costs'!AW$17,'2a Aggregate costs'!AW$19,'2a Aggregate costs'!AW50, '2a Aggregate costs'!AW88,'2a Aggregate costs'!AW126)*'3a Demand'!$L$9+'2a Aggregate costs'!AW$18)</f>
        <v>-</v>
      </c>
      <c r="AW20" s="104" t="str">
        <f>IF('2a Aggregate costs'!AX$15="-","-",SUM('2a Aggregate costs'!AX$15,'2a Aggregate costs'!AX$16,'2a Aggregate costs'!AX$17,'2a Aggregate costs'!AX$19,'2a Aggregate costs'!AX50, '2a Aggregate costs'!AX88,'2a Aggregate costs'!AX126)*'3a Demand'!$L$9+'2a Aggregate costs'!AX$18)</f>
        <v>-</v>
      </c>
      <c r="AX20" s="104" t="str">
        <f>IF('2a Aggregate costs'!AY$15="-","-",SUM('2a Aggregate costs'!AY$15,'2a Aggregate costs'!AY$16,'2a Aggregate costs'!AY$17,'2a Aggregate costs'!AY$19,'2a Aggregate costs'!AY50, '2a Aggregate costs'!AY88,'2a Aggregate costs'!AY126)*'3a Demand'!$L$9+'2a Aggregate costs'!AY$18)</f>
        <v>-</v>
      </c>
      <c r="AY20" s="104" t="str">
        <f>IF('2a Aggregate costs'!AZ$15="-","-",SUM('2a Aggregate costs'!AZ$15,'2a Aggregate costs'!AZ$16,'2a Aggregate costs'!AZ$17,'2a Aggregate costs'!AZ$19,'2a Aggregate costs'!AZ50, '2a Aggregate costs'!AZ88,'2a Aggregate costs'!AZ126)*'3a Demand'!$L$9+'2a Aggregate costs'!AZ$18)</f>
        <v>-</v>
      </c>
      <c r="AZ20" s="104" t="str">
        <f>IF('2a Aggregate costs'!BA$15="-","-",SUM('2a Aggregate costs'!BA$15,'2a Aggregate costs'!BA$16,'2a Aggregate costs'!BA$17,'2a Aggregate costs'!BA$19,'2a Aggregate costs'!BA50, '2a Aggregate costs'!BA88,'2a Aggregate costs'!BA126)*'3a Demand'!$L$9+'2a Aggregate costs'!BA$18)</f>
        <v>-</v>
      </c>
      <c r="BA20" s="104" t="str">
        <f>IF('2a Aggregate costs'!BB$15="-","-",SUM('2a Aggregate costs'!BB$15,'2a Aggregate costs'!BB$16,'2a Aggregate costs'!BB$17,'2a Aggregate costs'!BB$19,'2a Aggregate costs'!BB50, '2a Aggregate costs'!BB88,'2a Aggregate costs'!BB126)*'3a Demand'!$L$9+'2a Aggregate costs'!BB$18)</f>
        <v>-</v>
      </c>
      <c r="BB20" s="104" t="str">
        <f>IF('2a Aggregate costs'!BC$15="-","-",SUM('2a Aggregate costs'!BC$15,'2a Aggregate costs'!BC$16,'2a Aggregate costs'!BC$17,'2a Aggregate costs'!BC$19,'2a Aggregate costs'!BC50, '2a Aggregate costs'!BC88,'2a Aggregate costs'!BC126)*'3a Demand'!$L$9+'2a Aggregate costs'!BC$18)</f>
        <v>-</v>
      </c>
      <c r="BC20" s="104" t="str">
        <f>IF('2a Aggregate costs'!BD$15="-","-",SUM('2a Aggregate costs'!BD$15,'2a Aggregate costs'!BD$16,'2a Aggregate costs'!BD$17,'2a Aggregate costs'!BD$19,'2a Aggregate costs'!BD50, '2a Aggregate costs'!BD88,'2a Aggregate costs'!BD126)*'3a Demand'!$L$9+'2a Aggregate costs'!BD$18)</f>
        <v>-</v>
      </c>
      <c r="BD20" s="104" t="str">
        <f>IF('2a Aggregate costs'!BE$15="-","-",SUM('2a Aggregate costs'!BE$15,'2a Aggregate costs'!BE$16,'2a Aggregate costs'!BE$17,'2a Aggregate costs'!BE$19,'2a Aggregate costs'!BE50, '2a Aggregate costs'!BE88,'2a Aggregate costs'!BE126)*'3a Demand'!$L$9+'2a Aggregate costs'!BE$18)</f>
        <v>-</v>
      </c>
      <c r="BE20" s="104" t="str">
        <f>IF('2a Aggregate costs'!BF$15="-","-",SUM('2a Aggregate costs'!BF$15,'2a Aggregate costs'!BF$16,'2a Aggregate costs'!BF$17,'2a Aggregate costs'!BF$19,'2a Aggregate costs'!BF50, '2a Aggregate costs'!BF88,'2a Aggregate costs'!BF126)*'3a Demand'!$L$9+'2a Aggregate costs'!BF$18)</f>
        <v>-</v>
      </c>
      <c r="BF20" s="14"/>
    </row>
    <row r="21" spans="1:58" ht="12.75" customHeight="1">
      <c r="A21" s="14"/>
      <c r="B21" s="402"/>
      <c r="C21" s="106" t="s">
        <v>267</v>
      </c>
      <c r="D21" s="396"/>
      <c r="E21" s="423"/>
      <c r="F21" s="82"/>
      <c r="G21" s="104">
        <f>IF('2a Aggregate costs'!H$15="-","-",SUM('2a Aggregate costs'!H$15,'2a Aggregate costs'!H$16,'2a Aggregate costs'!H$17,'2a Aggregate costs'!H$19,'2a Aggregate costs'!H51, '2a Aggregate costs'!H89,'2a Aggregate costs'!H127)*'3a Demand'!$C$9+'2a Aggregate costs'!H$18)</f>
        <v>68.560160005926562</v>
      </c>
      <c r="H21" s="104">
        <f>IF('2a Aggregate costs'!I$15="-","-",SUM('2a Aggregate costs'!I$15,'2a Aggregate costs'!I$16,'2a Aggregate costs'!I$17,'2a Aggregate costs'!I$19,'2a Aggregate costs'!I51, '2a Aggregate costs'!I89,'2a Aggregate costs'!I127)*'3a Demand'!$C$9+'2a Aggregate costs'!I$18)</f>
        <v>68.5400025320222</v>
      </c>
      <c r="I21" s="104">
        <f>IF('2a Aggregate costs'!J$15="-","-",SUM('2a Aggregate costs'!J$15,'2a Aggregate costs'!J$16,'2a Aggregate costs'!J$17,'2a Aggregate costs'!J$19,'2a Aggregate costs'!J51, '2a Aggregate costs'!J89,'2a Aggregate costs'!J127)*'3a Demand'!$C$9+'2a Aggregate costs'!J$18)</f>
        <v>83.609140118610185</v>
      </c>
      <c r="J21" s="104">
        <f>IF('2a Aggregate costs'!K$15="-","-",SUM('2a Aggregate costs'!K$15,'2a Aggregate costs'!K$16,'2a Aggregate costs'!K$17,'2a Aggregate costs'!K$19,'2a Aggregate costs'!K51, '2a Aggregate costs'!K89,'2a Aggregate costs'!K127)*'3a Demand'!$C$9+'2a Aggregate costs'!K$18)</f>
        <v>83.532055727240163</v>
      </c>
      <c r="K21" s="104">
        <f>IF('2a Aggregate costs'!L$15="-","-",SUM('2a Aggregate costs'!L$15,'2a Aggregate costs'!L$16,'2a Aggregate costs'!L$17,'2a Aggregate costs'!L$19,'2a Aggregate costs'!L51, '2a Aggregate costs'!L89,'2a Aggregate costs'!L127)*'3a Demand'!$C$9+'2a Aggregate costs'!L$18)</f>
        <v>88.911995076502734</v>
      </c>
      <c r="L21" s="104">
        <f>IF('2a Aggregate costs'!M$15="-","-",SUM('2a Aggregate costs'!M$15,'2a Aggregate costs'!M$16,'2a Aggregate costs'!M$17,'2a Aggregate costs'!M$19,'2a Aggregate costs'!M51, '2a Aggregate costs'!M89,'2a Aggregate costs'!M127)*'3a Demand'!$C$9+'2a Aggregate costs'!M$18)</f>
        <v>89.226855064505457</v>
      </c>
      <c r="M21" s="104">
        <f>IF('2a Aggregate costs'!N$15="-","-",SUM('2a Aggregate costs'!N$15,'2a Aggregate costs'!N$16,'2a Aggregate costs'!N$17,'2a Aggregate costs'!N$19,'2a Aggregate costs'!N51, '2a Aggregate costs'!N89,'2a Aggregate costs'!N127)*'3a Demand'!$C$9+'2a Aggregate costs'!N$18)</f>
        <v>103.19700321494943</v>
      </c>
      <c r="N21" s="104">
        <f>IF('2a Aggregate costs'!O$15="-","-",SUM('2a Aggregate costs'!O$15,'2a Aggregate costs'!O$16,'2a Aggregate costs'!O$17,'2a Aggregate costs'!O$19,'2a Aggregate costs'!O51, '2a Aggregate costs'!O89,'2a Aggregate costs'!O127)*'3a Demand'!$C$9+'2a Aggregate costs'!O$18)</f>
        <v>103.26633696858828</v>
      </c>
      <c r="O21" s="82"/>
      <c r="P21" s="104">
        <f>IF('2a Aggregate costs'!Q$15="-","-",SUM('2a Aggregate costs'!Q$15,'2a Aggregate costs'!Q$16,'2a Aggregate costs'!Q$17,'2a Aggregate costs'!Q$19,'2a Aggregate costs'!Q51, '2a Aggregate costs'!Q89,'2a Aggregate costs'!Q127)*'3a Demand'!$C$9+'2a Aggregate costs'!Q$18)</f>
        <v>103.26633696858828</v>
      </c>
      <c r="Q21" s="104">
        <f>IF('2a Aggregate costs'!R$15="-","-",SUM('2a Aggregate costs'!R$15,'2a Aggregate costs'!R$16,'2a Aggregate costs'!R$17,'2a Aggregate costs'!R$19,'2a Aggregate costs'!R51, '2a Aggregate costs'!R89,'2a Aggregate costs'!R127)*'3a Demand'!$C$9+'2a Aggregate costs'!R$18)</f>
        <v>110.39805303597517</v>
      </c>
      <c r="R21" s="104">
        <f>IF('2a Aggregate costs'!S$15="-","-",SUM('2a Aggregate costs'!S$15,'2a Aggregate costs'!S$16,'2a Aggregate costs'!S$17,'2a Aggregate costs'!S$19,'2a Aggregate costs'!S51, '2a Aggregate costs'!S89,'2a Aggregate costs'!S127)*'3a Demand'!$C$9+'2a Aggregate costs'!S$18)</f>
        <v>111.709341177252</v>
      </c>
      <c r="S21" s="104">
        <f>IF('2a Aggregate costs'!T$15="-","-",SUM('2a Aggregate costs'!T$15,'2a Aggregate costs'!T$16,'2a Aggregate costs'!T$17,'2a Aggregate costs'!T$19,'2a Aggregate costs'!T51, '2a Aggregate costs'!T89,'2a Aggregate costs'!T127)*'3a Demand'!$C$9+'2a Aggregate costs'!T$18)</f>
        <v>114.90278601608806</v>
      </c>
      <c r="T21" s="104">
        <f>IF('2a Aggregate costs'!U$15="-","-",SUM('2a Aggregate costs'!U$15,'2a Aggregate costs'!U$16,'2a Aggregate costs'!U$17,'2a Aggregate costs'!U$19,'2a Aggregate costs'!U51, '2a Aggregate costs'!U89,'2a Aggregate costs'!U127)*'3a Demand'!$C$9+'2a Aggregate costs'!U$18)</f>
        <v>114.42039745696937</v>
      </c>
      <c r="U21" s="104">
        <f>IF('2a Aggregate costs'!V$15="-","-",SUM('2a Aggregate costs'!V$15,'2a Aggregate costs'!V$16,'2a Aggregate costs'!V$17,'2a Aggregate costs'!V$19,'2a Aggregate costs'!V51, '2a Aggregate costs'!V89,'2a Aggregate costs'!V127)*'3a Demand'!$C$9+'2a Aggregate costs'!V$18)</f>
        <v>121.04798172649346</v>
      </c>
      <c r="V21" s="104">
        <f>IF('2a Aggregate costs'!W$15="-","-",SUM('2a Aggregate costs'!W$15,'2a Aggregate costs'!W$16,'2a Aggregate costs'!W$17,'2a Aggregate costs'!W$19,'2a Aggregate costs'!W51, '2a Aggregate costs'!W89,'2a Aggregate costs'!W127)*'3a Demand'!$C$9+'2a Aggregate costs'!W$18)</f>
        <v>120.45651370700574</v>
      </c>
      <c r="W21" s="104">
        <f>IF('2a Aggregate costs'!X$15="-","-",SUM('2a Aggregate costs'!X$15,'2a Aggregate costs'!X$16,'2a Aggregate costs'!X$17,'2a Aggregate costs'!X$19,'2a Aggregate costs'!X51, '2a Aggregate costs'!X89,'2a Aggregate costs'!X127)*'3a Demand'!$C$9+'2a Aggregate costs'!X$18)</f>
        <v>126.56471480313334</v>
      </c>
      <c r="X21" s="82"/>
      <c r="Y21" s="104">
        <f>IF('2a Aggregate costs'!Z$15="-","-",SUM('2a Aggregate costs'!Z$15,'2a Aggregate costs'!Z$16,'2a Aggregate costs'!Z$17,'2a Aggregate costs'!Z$19,'2a Aggregate costs'!Z51, '2a Aggregate costs'!Z89,'2a Aggregate costs'!Z127)*'3a Demand'!$C$9+'2a Aggregate costs'!Z$18)</f>
        <v>125.48824111996691</v>
      </c>
      <c r="Z21" s="104">
        <f>IF('2a Aggregate costs'!AA$15="-","-",SUM('2a Aggregate costs'!AA$15,'2a Aggregate costs'!AA$16,'2a Aggregate costs'!AA$17,'2a Aggregate costs'!AA$19,'2a Aggregate costs'!AA51, '2a Aggregate costs'!AA89,'2a Aggregate costs'!AA127)*'3a Demand'!$C$9+'2a Aggregate costs'!AA$18)</f>
        <v>125.48824111996691</v>
      </c>
      <c r="AA21" s="104">
        <f>IF('2a Aggregate costs'!AB$15="-","-",SUM('2a Aggregate costs'!AB$15,'2a Aggregate costs'!AB$16,'2a Aggregate costs'!AB$17,'2a Aggregate costs'!AB$19,'2a Aggregate costs'!AB51, '2a Aggregate costs'!AB89,'2a Aggregate costs'!AB127)*'3a Demand'!$C$9+'2a Aggregate costs'!AB$18)</f>
        <v>139.69964210852015</v>
      </c>
      <c r="AB21" s="104">
        <f>IF('2a Aggregate costs'!AC$15="-","-",SUM('2a Aggregate costs'!AC$15,'2a Aggregate costs'!AC$16,'2a Aggregate costs'!AC$17,'2a Aggregate costs'!AC$19,'2a Aggregate costs'!AC51, '2a Aggregate costs'!AC89,'2a Aggregate costs'!AC127)*'3a Demand'!$C$9+'2a Aggregate costs'!AC$18)</f>
        <v>139.69964210852015</v>
      </c>
      <c r="AC21" s="104">
        <f>IF('2a Aggregate costs'!AD$15="-","-",SUM('2a Aggregate costs'!AD$15,'2a Aggregate costs'!AD$16,'2a Aggregate costs'!AD$17,'2a Aggregate costs'!AD$19,'2a Aggregate costs'!AD51, '2a Aggregate costs'!AD89,'2a Aggregate costs'!AD127)*'3a Demand'!$C$9+'2a Aggregate costs'!AD$18)</f>
        <v>141.37699144338654</v>
      </c>
      <c r="AD21" s="104">
        <f>IF('2a Aggregate costs'!AE$15="-","-",SUM('2a Aggregate costs'!AE$15,'2a Aggregate costs'!AE$16,'2a Aggregate costs'!AE$17,'2a Aggregate costs'!AE$19,'2a Aggregate costs'!AE51, '2a Aggregate costs'!AE89,'2a Aggregate costs'!AE127)*'3a Demand'!$C$9+'2a Aggregate costs'!AE$18)</f>
        <v>141.37699144338654</v>
      </c>
      <c r="AE21" s="104">
        <f>IF('2a Aggregate costs'!AF$15="-","-",SUM('2a Aggregate costs'!AF$15,'2a Aggregate costs'!AF$16,'2a Aggregate costs'!AF$17,'2a Aggregate costs'!AF$19,'2a Aggregate costs'!AF51, '2a Aggregate costs'!AF89,'2a Aggregate costs'!AF127)*'3a Demand'!$C$9+'2a Aggregate costs'!AF$18)</f>
        <v>161.59791815196624</v>
      </c>
      <c r="AF21" s="104">
        <f>IF('2a Aggregate costs'!AG$15="-","-",SUM('2a Aggregate costs'!AG$15,'2a Aggregate costs'!AG$16,'2a Aggregate costs'!AG$17,'2a Aggregate costs'!AG$19,'2a Aggregate costs'!AG51, '2a Aggregate costs'!AG89,'2a Aggregate costs'!AG127)*'3a Demand'!$C$9+'2a Aggregate costs'!AG$18)</f>
        <v>161.59791815196624</v>
      </c>
      <c r="AG21" s="104">
        <f>IF('2a Aggregate costs'!AH$15="-","-",SUM('2a Aggregate costs'!AH$15,'2a Aggregate costs'!AH$16,'2a Aggregate costs'!AH$17,'2a Aggregate costs'!AH$19,'2a Aggregate costs'!AH51, '2a Aggregate costs'!AH89,'2a Aggregate costs'!AH127)*'3a Demand'!$C$9+'2a Aggregate costs'!AH$18)</f>
        <v>160.48267321548684</v>
      </c>
      <c r="AH21" s="104">
        <f>IF('2a Aggregate costs'!AI$15="-","-",SUM('2a Aggregate costs'!AI$15,'2a Aggregate costs'!AI$16,'2a Aggregate costs'!AI$17,'2a Aggregate costs'!AI$19,'2a Aggregate costs'!AI51, '2a Aggregate costs'!AI89,'2a Aggregate costs'!AI127)*'3a Demand'!$C$9+'2a Aggregate costs'!AI$18)</f>
        <v>160.48267321548684</v>
      </c>
      <c r="AI21" s="104">
        <f>IF('2a Aggregate costs'!AJ$15="-","-",SUM('2a Aggregate costs'!AJ$15,'2a Aggregate costs'!AJ$16,'2a Aggregate costs'!AJ$17,'2a Aggregate costs'!AJ$19,'2a Aggregate costs'!AJ51, '2a Aggregate costs'!AJ89,'2a Aggregate costs'!AJ127)*'3a Demand'!$C$9+'2a Aggregate costs'!AJ$18)</f>
        <v>168.61184056699378</v>
      </c>
      <c r="AJ21" s="104">
        <f>IF('2a Aggregate costs'!AK$15="-","-",SUM('2a Aggregate costs'!AK$15,'2a Aggregate costs'!AK$16,'2a Aggregate costs'!AK$17,'2a Aggregate costs'!AK$19,'2a Aggregate costs'!AK51, '2a Aggregate costs'!AK89,'2a Aggregate costs'!AK127)*'3a Demand'!$C$9+'2a Aggregate costs'!AK$18)</f>
        <v>168.61184056699378</v>
      </c>
      <c r="AK21" s="104">
        <f>IF('2a Aggregate costs'!AL$15="-","-",SUM('2a Aggregate costs'!AL$15,'2a Aggregate costs'!AL$16,'2a Aggregate costs'!AL$17,'2a Aggregate costs'!AL$19,'2a Aggregate costs'!AL51, '2a Aggregate costs'!AL89,'2a Aggregate costs'!AL127)*'3a Demand'!$C$9+'2a Aggregate costs'!AL$18)</f>
        <v>176.29709357773962</v>
      </c>
      <c r="AL21" s="104">
        <f>IF('2a Aggregate costs'!AM$15="-","-",SUM('2a Aggregate costs'!AM$15,'2a Aggregate costs'!AM$16,'2a Aggregate costs'!AM$17,'2a Aggregate costs'!AM$19,'2a Aggregate costs'!AM51, '2a Aggregate costs'!AM89,'2a Aggregate costs'!AM127)*'3a Demand'!$H$9+'2a Aggregate costs'!AM$18)</f>
        <v>173.86221178930563</v>
      </c>
      <c r="AM21" s="104">
        <f>IF('2a Aggregate costs'!AN$15="-","-",SUM('2a Aggregate costs'!AN$15,'2a Aggregate costs'!AN$16,'2a Aggregate costs'!AN$17,'2a Aggregate costs'!AN$19,'2a Aggregate costs'!AN51, '2a Aggregate costs'!AN89,'2a Aggregate costs'!AN127)*'3a Demand'!$H$9+'2a Aggregate costs'!AN$18)</f>
        <v>77.800204203439904</v>
      </c>
      <c r="AN21" s="104">
        <f>IF('2a Aggregate costs'!AO$15="-","-",SUM('2a Aggregate costs'!AO$15,'2a Aggregate costs'!AO$16,'2a Aggregate costs'!AO$17,'2a Aggregate costs'!AO$19,'2a Aggregate costs'!AO51, '2a Aggregate costs'!AO89,'2a Aggregate costs'!AO127)*'3a Demand'!$L$9+'2a Aggregate costs'!AO$18)</f>
        <v>71.671676340985996</v>
      </c>
      <c r="AO21" s="104" t="str">
        <f>IF('2a Aggregate costs'!AP$15="-","-",SUM('2a Aggregate costs'!AP$15,'2a Aggregate costs'!AP$16,'2a Aggregate costs'!AP$17,'2a Aggregate costs'!AP$19,'2a Aggregate costs'!AP51, '2a Aggregate costs'!AP89,'2a Aggregate costs'!AP127)*'3a Demand'!$L$9+'2a Aggregate costs'!AP$18)</f>
        <v>-</v>
      </c>
      <c r="AP21" s="104" t="str">
        <f>IF('2a Aggregate costs'!AQ$15="-","-",SUM('2a Aggregate costs'!AQ$15,'2a Aggregate costs'!AQ$16,'2a Aggregate costs'!AQ$17,'2a Aggregate costs'!AQ$19,'2a Aggregate costs'!AQ51, '2a Aggregate costs'!AQ89,'2a Aggregate costs'!AQ127)*'3a Demand'!$L$9+'2a Aggregate costs'!AQ$18)</f>
        <v>-</v>
      </c>
      <c r="AQ21" s="104" t="str">
        <f>IF('2a Aggregate costs'!AR$15="-","-",SUM('2a Aggregate costs'!AR$15,'2a Aggregate costs'!AR$16,'2a Aggregate costs'!AR$17,'2a Aggregate costs'!AR$19,'2a Aggregate costs'!AR51, '2a Aggregate costs'!AR89,'2a Aggregate costs'!AR127)*'3a Demand'!$L$9+'2a Aggregate costs'!AR$18)</f>
        <v>-</v>
      </c>
      <c r="AR21" s="104" t="str">
        <f>IF('2a Aggregate costs'!AS$15="-","-",SUM('2a Aggregate costs'!AS$15,'2a Aggregate costs'!AS$16,'2a Aggregate costs'!AS$17,'2a Aggregate costs'!AS$19,'2a Aggregate costs'!AS51, '2a Aggregate costs'!AS89,'2a Aggregate costs'!AS127)*'3a Demand'!$L$9+'2a Aggregate costs'!AS$18)</f>
        <v>-</v>
      </c>
      <c r="AS21" s="104" t="str">
        <f>IF('2a Aggregate costs'!AT$15="-","-",SUM('2a Aggregate costs'!AT$15,'2a Aggregate costs'!AT$16,'2a Aggregate costs'!AT$17,'2a Aggregate costs'!AT$19,'2a Aggregate costs'!AT51, '2a Aggregate costs'!AT89,'2a Aggregate costs'!AT127)*'3a Demand'!$L$9+'2a Aggregate costs'!AT$18)</f>
        <v>-</v>
      </c>
      <c r="AT21" s="104" t="str">
        <f>IF('2a Aggregate costs'!AU$15="-","-",SUM('2a Aggregate costs'!AU$15,'2a Aggregate costs'!AU$16,'2a Aggregate costs'!AU$17,'2a Aggregate costs'!AU$19,'2a Aggregate costs'!AU51, '2a Aggregate costs'!AU89,'2a Aggregate costs'!AU127)*'3a Demand'!$L$9+'2a Aggregate costs'!AU$18)</f>
        <v>-</v>
      </c>
      <c r="AU21" s="104" t="str">
        <f>IF('2a Aggregate costs'!AV$15="-","-",SUM('2a Aggregate costs'!AV$15,'2a Aggregate costs'!AV$16,'2a Aggregate costs'!AV$17,'2a Aggregate costs'!AV$19,'2a Aggregate costs'!AV51, '2a Aggregate costs'!AV89,'2a Aggregate costs'!AV127)*'3a Demand'!$L$9+'2a Aggregate costs'!AV$18)</f>
        <v>-</v>
      </c>
      <c r="AV21" s="104" t="str">
        <f>IF('2a Aggregate costs'!AW$15="-","-",SUM('2a Aggregate costs'!AW$15,'2a Aggregate costs'!AW$16,'2a Aggregate costs'!AW$17,'2a Aggregate costs'!AW$19,'2a Aggregate costs'!AW51, '2a Aggregate costs'!AW89,'2a Aggregate costs'!AW127)*'3a Demand'!$L$9+'2a Aggregate costs'!AW$18)</f>
        <v>-</v>
      </c>
      <c r="AW21" s="104" t="str">
        <f>IF('2a Aggregate costs'!AX$15="-","-",SUM('2a Aggregate costs'!AX$15,'2a Aggregate costs'!AX$16,'2a Aggregate costs'!AX$17,'2a Aggregate costs'!AX$19,'2a Aggregate costs'!AX51, '2a Aggregate costs'!AX89,'2a Aggregate costs'!AX127)*'3a Demand'!$L$9+'2a Aggregate costs'!AX$18)</f>
        <v>-</v>
      </c>
      <c r="AX21" s="104" t="str">
        <f>IF('2a Aggregate costs'!AY$15="-","-",SUM('2a Aggregate costs'!AY$15,'2a Aggregate costs'!AY$16,'2a Aggregate costs'!AY$17,'2a Aggregate costs'!AY$19,'2a Aggregate costs'!AY51, '2a Aggregate costs'!AY89,'2a Aggregate costs'!AY127)*'3a Demand'!$L$9+'2a Aggregate costs'!AY$18)</f>
        <v>-</v>
      </c>
      <c r="AY21" s="104" t="str">
        <f>IF('2a Aggregate costs'!AZ$15="-","-",SUM('2a Aggregate costs'!AZ$15,'2a Aggregate costs'!AZ$16,'2a Aggregate costs'!AZ$17,'2a Aggregate costs'!AZ$19,'2a Aggregate costs'!AZ51, '2a Aggregate costs'!AZ89,'2a Aggregate costs'!AZ127)*'3a Demand'!$L$9+'2a Aggregate costs'!AZ$18)</f>
        <v>-</v>
      </c>
      <c r="AZ21" s="104" t="str">
        <f>IF('2a Aggregate costs'!BA$15="-","-",SUM('2a Aggregate costs'!BA$15,'2a Aggregate costs'!BA$16,'2a Aggregate costs'!BA$17,'2a Aggregate costs'!BA$19,'2a Aggregate costs'!BA51, '2a Aggregate costs'!BA89,'2a Aggregate costs'!BA127)*'3a Demand'!$L$9+'2a Aggregate costs'!BA$18)</f>
        <v>-</v>
      </c>
      <c r="BA21" s="104" t="str">
        <f>IF('2a Aggregate costs'!BB$15="-","-",SUM('2a Aggregate costs'!BB$15,'2a Aggregate costs'!BB$16,'2a Aggregate costs'!BB$17,'2a Aggregate costs'!BB$19,'2a Aggregate costs'!BB51, '2a Aggregate costs'!BB89,'2a Aggregate costs'!BB127)*'3a Demand'!$L$9+'2a Aggregate costs'!BB$18)</f>
        <v>-</v>
      </c>
      <c r="BB21" s="104" t="str">
        <f>IF('2a Aggregate costs'!BC$15="-","-",SUM('2a Aggregate costs'!BC$15,'2a Aggregate costs'!BC$16,'2a Aggregate costs'!BC$17,'2a Aggregate costs'!BC$19,'2a Aggregate costs'!BC51, '2a Aggregate costs'!BC89,'2a Aggregate costs'!BC127)*'3a Demand'!$L$9+'2a Aggregate costs'!BC$18)</f>
        <v>-</v>
      </c>
      <c r="BC21" s="104" t="str">
        <f>IF('2a Aggregate costs'!BD$15="-","-",SUM('2a Aggregate costs'!BD$15,'2a Aggregate costs'!BD$16,'2a Aggregate costs'!BD$17,'2a Aggregate costs'!BD$19,'2a Aggregate costs'!BD51, '2a Aggregate costs'!BD89,'2a Aggregate costs'!BD127)*'3a Demand'!$L$9+'2a Aggregate costs'!BD$18)</f>
        <v>-</v>
      </c>
      <c r="BD21" s="104" t="str">
        <f>IF('2a Aggregate costs'!BE$15="-","-",SUM('2a Aggregate costs'!BE$15,'2a Aggregate costs'!BE$16,'2a Aggregate costs'!BE$17,'2a Aggregate costs'!BE$19,'2a Aggregate costs'!BE51, '2a Aggregate costs'!BE89,'2a Aggregate costs'!BE127)*'3a Demand'!$L$9+'2a Aggregate costs'!BE$18)</f>
        <v>-</v>
      </c>
      <c r="BE21" s="104" t="str">
        <f>IF('2a Aggregate costs'!BF$15="-","-",SUM('2a Aggregate costs'!BF$15,'2a Aggregate costs'!BF$16,'2a Aggregate costs'!BF$17,'2a Aggregate costs'!BF$19,'2a Aggregate costs'!BF51, '2a Aggregate costs'!BF89,'2a Aggregate costs'!BF127)*'3a Demand'!$L$9+'2a Aggregate costs'!BF$18)</f>
        <v>-</v>
      </c>
      <c r="BF21" s="14"/>
    </row>
    <row r="22" spans="1:58" ht="12.75" customHeight="1">
      <c r="A22" s="14"/>
      <c r="B22" s="402"/>
      <c r="C22" s="106" t="s">
        <v>268</v>
      </c>
      <c r="D22" s="396"/>
      <c r="E22" s="423"/>
      <c r="F22" s="28"/>
      <c r="G22" s="104">
        <f>IF('2a Aggregate costs'!H$15="-","-",SUM('2a Aggregate costs'!H$15,'2a Aggregate costs'!H$16,'2a Aggregate costs'!H$17,'2a Aggregate costs'!H$19,'2a Aggregate costs'!H52, '2a Aggregate costs'!H90,'2a Aggregate costs'!H128)*'3a Demand'!$C$9+'2a Aggregate costs'!H$18)</f>
        <v>68.547386682423578</v>
      </c>
      <c r="H22" s="104">
        <f>IF('2a Aggregate costs'!I$15="-","-",SUM('2a Aggregate costs'!I$15,'2a Aggregate costs'!I$16,'2a Aggregate costs'!I$17,'2a Aggregate costs'!I$19,'2a Aggregate costs'!I52, '2a Aggregate costs'!I90,'2a Aggregate costs'!I128)*'3a Demand'!$C$9+'2a Aggregate costs'!I$18)</f>
        <v>68.527434046559122</v>
      </c>
      <c r="I22" s="104">
        <f>IF('2a Aggregate costs'!J$15="-","-",SUM('2a Aggregate costs'!J$15,'2a Aggregate costs'!J$16,'2a Aggregate costs'!J$17,'2a Aggregate costs'!J$19,'2a Aggregate costs'!J52, '2a Aggregate costs'!J90,'2a Aggregate costs'!J128)*'3a Demand'!$C$9+'2a Aggregate costs'!J$18)</f>
        <v>83.596269989495994</v>
      </c>
      <c r="J22" s="104">
        <f>IF('2a Aggregate costs'!K$15="-","-",SUM('2a Aggregate costs'!K$15,'2a Aggregate costs'!K$16,'2a Aggregate costs'!K$17,'2a Aggregate costs'!K$19,'2a Aggregate costs'!K52, '2a Aggregate costs'!K90,'2a Aggregate costs'!K128)*'3a Demand'!$C$9+'2a Aggregate costs'!K$18)</f>
        <v>83.518628016940596</v>
      </c>
      <c r="K22" s="104">
        <f>IF('2a Aggregate costs'!L$15="-","-",SUM('2a Aggregate costs'!L$15,'2a Aggregate costs'!L$16,'2a Aggregate costs'!L$17,'2a Aggregate costs'!L$19,'2a Aggregate costs'!L52, '2a Aggregate costs'!L90,'2a Aggregate costs'!L128)*'3a Demand'!$C$9+'2a Aggregate costs'!L$18)</f>
        <v>88.898325667417765</v>
      </c>
      <c r="L22" s="104">
        <f>IF('2a Aggregate costs'!M$15="-","-",SUM('2a Aggregate costs'!M$15,'2a Aggregate costs'!M$16,'2a Aggregate costs'!M$17,'2a Aggregate costs'!M$19,'2a Aggregate costs'!M52, '2a Aggregate costs'!M90,'2a Aggregate costs'!M128)*'3a Demand'!$C$9+'2a Aggregate costs'!M$18)</f>
        <v>89.213434901451066</v>
      </c>
      <c r="M22" s="104">
        <f>IF('2a Aggregate costs'!N$15="-","-",SUM('2a Aggregate costs'!N$15,'2a Aggregate costs'!N$16,'2a Aggregate costs'!N$17,'2a Aggregate costs'!N$19,'2a Aggregate costs'!N52, '2a Aggregate costs'!N90,'2a Aggregate costs'!N128)*'3a Demand'!$C$9+'2a Aggregate costs'!N$18)</f>
        <v>103.18004779359447</v>
      </c>
      <c r="N22" s="104">
        <f>IF('2a Aggregate costs'!O$15="-","-",SUM('2a Aggregate costs'!O$15,'2a Aggregate costs'!O$16,'2a Aggregate costs'!O$17,'2a Aggregate costs'!O$19,'2a Aggregate costs'!O52, '2a Aggregate costs'!O90,'2a Aggregate costs'!O128)*'3a Demand'!$C$9+'2a Aggregate costs'!O$18)</f>
        <v>103.24900872090601</v>
      </c>
      <c r="O22" s="82"/>
      <c r="P22" s="104">
        <f>IF('2a Aggregate costs'!Q$15="-","-",SUM('2a Aggregate costs'!Q$15,'2a Aggregate costs'!Q$16,'2a Aggregate costs'!Q$17,'2a Aggregate costs'!Q$19,'2a Aggregate costs'!Q52, '2a Aggregate costs'!Q90,'2a Aggregate costs'!Q128)*'3a Demand'!$C$9+'2a Aggregate costs'!Q$18)</f>
        <v>103.24900872090601</v>
      </c>
      <c r="Q22" s="104">
        <f>IF('2a Aggregate costs'!R$15="-","-",SUM('2a Aggregate costs'!R$15,'2a Aggregate costs'!R$16,'2a Aggregate costs'!R$17,'2a Aggregate costs'!R$19,'2a Aggregate costs'!R52, '2a Aggregate costs'!R90,'2a Aggregate costs'!R128)*'3a Demand'!$C$9+'2a Aggregate costs'!R$18)</f>
        <v>110.38013724600586</v>
      </c>
      <c r="R22" s="104">
        <f>IF('2a Aggregate costs'!S$15="-","-",SUM('2a Aggregate costs'!S$15,'2a Aggregate costs'!S$16,'2a Aggregate costs'!S$17,'2a Aggregate costs'!S$19,'2a Aggregate costs'!S52, '2a Aggregate costs'!S90,'2a Aggregate costs'!S128)*'3a Demand'!$C$9+'2a Aggregate costs'!S$18)</f>
        <v>111.6946549390581</v>
      </c>
      <c r="S22" s="104">
        <f>IF('2a Aggregate costs'!T$15="-","-",SUM('2a Aggregate costs'!T$15,'2a Aggregate costs'!T$16,'2a Aggregate costs'!T$17,'2a Aggregate costs'!T$19,'2a Aggregate costs'!T52, '2a Aggregate costs'!T90,'2a Aggregate costs'!T128)*'3a Demand'!$C$9+'2a Aggregate costs'!T$18)</f>
        <v>114.88906356222863</v>
      </c>
      <c r="T22" s="104">
        <f>IF('2a Aggregate costs'!U$15="-","-",SUM('2a Aggregate costs'!U$15,'2a Aggregate costs'!U$16,'2a Aggregate costs'!U$17,'2a Aggregate costs'!U$19,'2a Aggregate costs'!U52, '2a Aggregate costs'!U90,'2a Aggregate costs'!U128)*'3a Demand'!$C$9+'2a Aggregate costs'!U$18)</f>
        <v>114.40848643406545</v>
      </c>
      <c r="U22" s="104">
        <f>IF('2a Aggregate costs'!V$15="-","-",SUM('2a Aggregate costs'!V$15,'2a Aggregate costs'!V$16,'2a Aggregate costs'!V$17,'2a Aggregate costs'!V$19,'2a Aggregate costs'!V52, '2a Aggregate costs'!V90,'2a Aggregate costs'!V128)*'3a Demand'!$C$9+'2a Aggregate costs'!V$18)</f>
        <v>121.04212798149379</v>
      </c>
      <c r="V22" s="104">
        <f>IF('2a Aggregate costs'!W$15="-","-",SUM('2a Aggregate costs'!W$15,'2a Aggregate costs'!W$16,'2a Aggregate costs'!W$17,'2a Aggregate costs'!W$19,'2a Aggregate costs'!W52, '2a Aggregate costs'!W90,'2a Aggregate costs'!W128)*'3a Demand'!$C$9+'2a Aggregate costs'!W$18)</f>
        <v>120.44834141433503</v>
      </c>
      <c r="W22" s="104">
        <f>IF('2a Aggregate costs'!X$15="-","-",SUM('2a Aggregate costs'!X$15,'2a Aggregate costs'!X$16,'2a Aggregate costs'!X$17,'2a Aggregate costs'!X$19,'2a Aggregate costs'!X52, '2a Aggregate costs'!X90,'2a Aggregate costs'!X128)*'3a Demand'!$C$9+'2a Aggregate costs'!X$18)</f>
        <v>126.55616762721465</v>
      </c>
      <c r="X22" s="82"/>
      <c r="Y22" s="104">
        <f>IF('2a Aggregate costs'!Z$15="-","-",SUM('2a Aggregate costs'!Z$15,'2a Aggregate costs'!Z$16,'2a Aggregate costs'!Z$17,'2a Aggregate costs'!Z$19,'2a Aggregate costs'!Z52, '2a Aggregate costs'!Z90,'2a Aggregate costs'!Z128)*'3a Demand'!$C$9+'2a Aggregate costs'!Z$18)</f>
        <v>125.48206645212916</v>
      </c>
      <c r="Z22" s="104">
        <f>IF('2a Aggregate costs'!AA$15="-","-",SUM('2a Aggregate costs'!AA$15,'2a Aggregate costs'!AA$16,'2a Aggregate costs'!AA$17,'2a Aggregate costs'!AA$19,'2a Aggregate costs'!AA52, '2a Aggregate costs'!AA90,'2a Aggregate costs'!AA128)*'3a Demand'!$C$9+'2a Aggregate costs'!AA$18)</f>
        <v>125.48206645212916</v>
      </c>
      <c r="AA22" s="104">
        <f>IF('2a Aggregate costs'!AB$15="-","-",SUM('2a Aggregate costs'!AB$15,'2a Aggregate costs'!AB$16,'2a Aggregate costs'!AB$17,'2a Aggregate costs'!AB$19,'2a Aggregate costs'!AB52, '2a Aggregate costs'!AB90,'2a Aggregate costs'!AB128)*'3a Demand'!$C$9+'2a Aggregate costs'!AB$18)</f>
        <v>139.70644438429181</v>
      </c>
      <c r="AB22" s="104">
        <f>IF('2a Aggregate costs'!AC$15="-","-",SUM('2a Aggregate costs'!AC$15,'2a Aggregate costs'!AC$16,'2a Aggregate costs'!AC$17,'2a Aggregate costs'!AC$19,'2a Aggregate costs'!AC52, '2a Aggregate costs'!AC90,'2a Aggregate costs'!AC128)*'3a Demand'!$C$9+'2a Aggregate costs'!AC$18)</f>
        <v>139.70644438429181</v>
      </c>
      <c r="AC22" s="104">
        <f>IF('2a Aggregate costs'!AD$15="-","-",SUM('2a Aggregate costs'!AD$15,'2a Aggregate costs'!AD$16,'2a Aggregate costs'!AD$17,'2a Aggregate costs'!AD$19,'2a Aggregate costs'!AD52, '2a Aggregate costs'!AD90,'2a Aggregate costs'!AD128)*'3a Demand'!$C$9+'2a Aggregate costs'!AD$18)</f>
        <v>141.3832110650354</v>
      </c>
      <c r="AD22" s="104">
        <f>IF('2a Aggregate costs'!AE$15="-","-",SUM('2a Aggregate costs'!AE$15,'2a Aggregate costs'!AE$16,'2a Aggregate costs'!AE$17,'2a Aggregate costs'!AE$19,'2a Aggregate costs'!AE52, '2a Aggregate costs'!AE90,'2a Aggregate costs'!AE128)*'3a Demand'!$C$9+'2a Aggregate costs'!AE$18)</f>
        <v>141.3832110650354</v>
      </c>
      <c r="AE22" s="104">
        <f>IF('2a Aggregate costs'!AF$15="-","-",SUM('2a Aggregate costs'!AF$15,'2a Aggregate costs'!AF$16,'2a Aggregate costs'!AF$17,'2a Aggregate costs'!AF$19,'2a Aggregate costs'!AF52, '2a Aggregate costs'!AF90,'2a Aggregate costs'!AF128)*'3a Demand'!$C$9+'2a Aggregate costs'!AF$18)</f>
        <v>161.6046517489533</v>
      </c>
      <c r="AF22" s="104">
        <f>IF('2a Aggregate costs'!AG$15="-","-",SUM('2a Aggregate costs'!AG$15,'2a Aggregate costs'!AG$16,'2a Aggregate costs'!AG$17,'2a Aggregate costs'!AG$19,'2a Aggregate costs'!AG52, '2a Aggregate costs'!AG90,'2a Aggregate costs'!AG128)*'3a Demand'!$C$9+'2a Aggregate costs'!AG$18)</f>
        <v>161.6046517489533</v>
      </c>
      <c r="AG22" s="104">
        <f>IF('2a Aggregate costs'!AH$15="-","-",SUM('2a Aggregate costs'!AH$15,'2a Aggregate costs'!AH$16,'2a Aggregate costs'!AH$17,'2a Aggregate costs'!AH$19,'2a Aggregate costs'!AH52, '2a Aggregate costs'!AH90,'2a Aggregate costs'!AH128)*'3a Demand'!$C$9+'2a Aggregate costs'!AH$18)</f>
        <v>160.45178322322542</v>
      </c>
      <c r="AH22" s="104">
        <f>IF('2a Aggregate costs'!AI$15="-","-",SUM('2a Aggregate costs'!AI$15,'2a Aggregate costs'!AI$16,'2a Aggregate costs'!AI$17,'2a Aggregate costs'!AI$19,'2a Aggregate costs'!AI52, '2a Aggregate costs'!AI90,'2a Aggregate costs'!AI128)*'3a Demand'!$C$9+'2a Aggregate costs'!AI$18)</f>
        <v>160.45178322322542</v>
      </c>
      <c r="AI22" s="104">
        <f>IF('2a Aggregate costs'!AJ$15="-","-",SUM('2a Aggregate costs'!AJ$15,'2a Aggregate costs'!AJ$16,'2a Aggregate costs'!AJ$17,'2a Aggregate costs'!AJ$19,'2a Aggregate costs'!AJ52, '2a Aggregate costs'!AJ90,'2a Aggregate costs'!AJ128)*'3a Demand'!$C$9+'2a Aggregate costs'!AJ$18)</f>
        <v>168.58409222503266</v>
      </c>
      <c r="AJ22" s="104">
        <f>IF('2a Aggregate costs'!AK$15="-","-",SUM('2a Aggregate costs'!AK$15,'2a Aggregate costs'!AK$16,'2a Aggregate costs'!AK$17,'2a Aggregate costs'!AK$19,'2a Aggregate costs'!AK52, '2a Aggregate costs'!AK90,'2a Aggregate costs'!AK128)*'3a Demand'!$C$9+'2a Aggregate costs'!AK$18)</f>
        <v>168.58409222503266</v>
      </c>
      <c r="AK22" s="104">
        <f>IF('2a Aggregate costs'!AL$15="-","-",SUM('2a Aggregate costs'!AL$15,'2a Aggregate costs'!AL$16,'2a Aggregate costs'!AL$17,'2a Aggregate costs'!AL$19,'2a Aggregate costs'!AL52, '2a Aggregate costs'!AL90,'2a Aggregate costs'!AL128)*'3a Demand'!$C$9+'2a Aggregate costs'!AL$18)</f>
        <v>176.30320162476076</v>
      </c>
      <c r="AL22" s="104">
        <f>IF('2a Aggregate costs'!AM$15="-","-",SUM('2a Aggregate costs'!AM$15,'2a Aggregate costs'!AM$16,'2a Aggregate costs'!AM$17,'2a Aggregate costs'!AM$19,'2a Aggregate costs'!AM52, '2a Aggregate costs'!AM90,'2a Aggregate costs'!AM128)*'3a Demand'!$H$9+'2a Aggregate costs'!AM$18)</f>
        <v>173.98298308988618</v>
      </c>
      <c r="AM22" s="104">
        <f>IF('2a Aggregate costs'!AN$15="-","-",SUM('2a Aggregate costs'!AN$15,'2a Aggregate costs'!AN$16,'2a Aggregate costs'!AN$17,'2a Aggregate costs'!AN$19,'2a Aggregate costs'!AN52, '2a Aggregate costs'!AN90,'2a Aggregate costs'!AN128)*'3a Demand'!$H$9+'2a Aggregate costs'!AN$18)</f>
        <v>77.946045235567908</v>
      </c>
      <c r="AN22" s="104">
        <f>IF('2a Aggregate costs'!AO$15="-","-",SUM('2a Aggregate costs'!AO$15,'2a Aggregate costs'!AO$16,'2a Aggregate costs'!AO$17,'2a Aggregate costs'!AO$19,'2a Aggregate costs'!AO52, '2a Aggregate costs'!AO90,'2a Aggregate costs'!AO128)*'3a Demand'!$L$9+'2a Aggregate costs'!AO$18)</f>
        <v>71.800648656319268</v>
      </c>
      <c r="AO22" s="104" t="str">
        <f>IF('2a Aggregate costs'!AP$15="-","-",SUM('2a Aggregate costs'!AP$15,'2a Aggregate costs'!AP$16,'2a Aggregate costs'!AP$17,'2a Aggregate costs'!AP$19,'2a Aggregate costs'!AP52, '2a Aggregate costs'!AP90,'2a Aggregate costs'!AP128)*'3a Demand'!$L$9+'2a Aggregate costs'!AP$18)</f>
        <v>-</v>
      </c>
      <c r="AP22" s="104" t="str">
        <f>IF('2a Aggregate costs'!AQ$15="-","-",SUM('2a Aggregate costs'!AQ$15,'2a Aggregate costs'!AQ$16,'2a Aggregate costs'!AQ$17,'2a Aggregate costs'!AQ$19,'2a Aggregate costs'!AQ52, '2a Aggregate costs'!AQ90,'2a Aggregate costs'!AQ128)*'3a Demand'!$L$9+'2a Aggregate costs'!AQ$18)</f>
        <v>-</v>
      </c>
      <c r="AQ22" s="104" t="str">
        <f>IF('2a Aggregate costs'!AR$15="-","-",SUM('2a Aggregate costs'!AR$15,'2a Aggregate costs'!AR$16,'2a Aggregate costs'!AR$17,'2a Aggregate costs'!AR$19,'2a Aggregate costs'!AR52, '2a Aggregate costs'!AR90,'2a Aggregate costs'!AR128)*'3a Demand'!$L$9+'2a Aggregate costs'!AR$18)</f>
        <v>-</v>
      </c>
      <c r="AR22" s="104" t="str">
        <f>IF('2a Aggregate costs'!AS$15="-","-",SUM('2a Aggregate costs'!AS$15,'2a Aggregate costs'!AS$16,'2a Aggregate costs'!AS$17,'2a Aggregate costs'!AS$19,'2a Aggregate costs'!AS52, '2a Aggregate costs'!AS90,'2a Aggregate costs'!AS128)*'3a Demand'!$L$9+'2a Aggregate costs'!AS$18)</f>
        <v>-</v>
      </c>
      <c r="AS22" s="104" t="str">
        <f>IF('2a Aggregate costs'!AT$15="-","-",SUM('2a Aggregate costs'!AT$15,'2a Aggregate costs'!AT$16,'2a Aggregate costs'!AT$17,'2a Aggregate costs'!AT$19,'2a Aggregate costs'!AT52, '2a Aggregate costs'!AT90,'2a Aggregate costs'!AT128)*'3a Demand'!$L$9+'2a Aggregate costs'!AT$18)</f>
        <v>-</v>
      </c>
      <c r="AT22" s="104" t="str">
        <f>IF('2a Aggregate costs'!AU$15="-","-",SUM('2a Aggregate costs'!AU$15,'2a Aggregate costs'!AU$16,'2a Aggregate costs'!AU$17,'2a Aggregate costs'!AU$19,'2a Aggregate costs'!AU52, '2a Aggregate costs'!AU90,'2a Aggregate costs'!AU128)*'3a Demand'!$L$9+'2a Aggregate costs'!AU$18)</f>
        <v>-</v>
      </c>
      <c r="AU22" s="104" t="str">
        <f>IF('2a Aggregate costs'!AV$15="-","-",SUM('2a Aggregate costs'!AV$15,'2a Aggregate costs'!AV$16,'2a Aggregate costs'!AV$17,'2a Aggregate costs'!AV$19,'2a Aggregate costs'!AV52, '2a Aggregate costs'!AV90,'2a Aggregate costs'!AV128)*'3a Demand'!$L$9+'2a Aggregate costs'!AV$18)</f>
        <v>-</v>
      </c>
      <c r="AV22" s="104" t="str">
        <f>IF('2a Aggregate costs'!AW$15="-","-",SUM('2a Aggregate costs'!AW$15,'2a Aggregate costs'!AW$16,'2a Aggregate costs'!AW$17,'2a Aggregate costs'!AW$19,'2a Aggregate costs'!AW52, '2a Aggregate costs'!AW90,'2a Aggregate costs'!AW128)*'3a Demand'!$L$9+'2a Aggregate costs'!AW$18)</f>
        <v>-</v>
      </c>
      <c r="AW22" s="104" t="str">
        <f>IF('2a Aggregate costs'!AX$15="-","-",SUM('2a Aggregate costs'!AX$15,'2a Aggregate costs'!AX$16,'2a Aggregate costs'!AX$17,'2a Aggregate costs'!AX$19,'2a Aggregate costs'!AX52, '2a Aggregate costs'!AX90,'2a Aggregate costs'!AX128)*'3a Demand'!$L$9+'2a Aggregate costs'!AX$18)</f>
        <v>-</v>
      </c>
      <c r="AX22" s="104" t="str">
        <f>IF('2a Aggregate costs'!AY$15="-","-",SUM('2a Aggregate costs'!AY$15,'2a Aggregate costs'!AY$16,'2a Aggregate costs'!AY$17,'2a Aggregate costs'!AY$19,'2a Aggregate costs'!AY52, '2a Aggregate costs'!AY90,'2a Aggregate costs'!AY128)*'3a Demand'!$L$9+'2a Aggregate costs'!AY$18)</f>
        <v>-</v>
      </c>
      <c r="AY22" s="104" t="str">
        <f>IF('2a Aggregate costs'!AZ$15="-","-",SUM('2a Aggregate costs'!AZ$15,'2a Aggregate costs'!AZ$16,'2a Aggregate costs'!AZ$17,'2a Aggregate costs'!AZ$19,'2a Aggregate costs'!AZ52, '2a Aggregate costs'!AZ90,'2a Aggregate costs'!AZ128)*'3a Demand'!$L$9+'2a Aggregate costs'!AZ$18)</f>
        <v>-</v>
      </c>
      <c r="AZ22" s="104" t="str">
        <f>IF('2a Aggregate costs'!BA$15="-","-",SUM('2a Aggregate costs'!BA$15,'2a Aggregate costs'!BA$16,'2a Aggregate costs'!BA$17,'2a Aggregate costs'!BA$19,'2a Aggregate costs'!BA52, '2a Aggregate costs'!BA90,'2a Aggregate costs'!BA128)*'3a Demand'!$L$9+'2a Aggregate costs'!BA$18)</f>
        <v>-</v>
      </c>
      <c r="BA22" s="104" t="str">
        <f>IF('2a Aggregate costs'!BB$15="-","-",SUM('2a Aggregate costs'!BB$15,'2a Aggregate costs'!BB$16,'2a Aggregate costs'!BB$17,'2a Aggregate costs'!BB$19,'2a Aggregate costs'!BB52, '2a Aggregate costs'!BB90,'2a Aggregate costs'!BB128)*'3a Demand'!$L$9+'2a Aggregate costs'!BB$18)</f>
        <v>-</v>
      </c>
      <c r="BB22" s="104" t="str">
        <f>IF('2a Aggregate costs'!BC$15="-","-",SUM('2a Aggregate costs'!BC$15,'2a Aggregate costs'!BC$16,'2a Aggregate costs'!BC$17,'2a Aggregate costs'!BC$19,'2a Aggregate costs'!BC52, '2a Aggregate costs'!BC90,'2a Aggregate costs'!BC128)*'3a Demand'!$L$9+'2a Aggregate costs'!BC$18)</f>
        <v>-</v>
      </c>
      <c r="BC22" s="104" t="str">
        <f>IF('2a Aggregate costs'!BD$15="-","-",SUM('2a Aggregate costs'!BD$15,'2a Aggregate costs'!BD$16,'2a Aggregate costs'!BD$17,'2a Aggregate costs'!BD$19,'2a Aggregate costs'!BD52, '2a Aggregate costs'!BD90,'2a Aggregate costs'!BD128)*'3a Demand'!$L$9+'2a Aggregate costs'!BD$18)</f>
        <v>-</v>
      </c>
      <c r="BD22" s="104" t="str">
        <f>IF('2a Aggregate costs'!BE$15="-","-",SUM('2a Aggregate costs'!BE$15,'2a Aggregate costs'!BE$16,'2a Aggregate costs'!BE$17,'2a Aggregate costs'!BE$19,'2a Aggregate costs'!BE52, '2a Aggregate costs'!BE90,'2a Aggregate costs'!BE128)*'3a Demand'!$L$9+'2a Aggregate costs'!BE$18)</f>
        <v>-</v>
      </c>
      <c r="BE22" s="104" t="str">
        <f>IF('2a Aggregate costs'!BF$15="-","-",SUM('2a Aggregate costs'!BF$15,'2a Aggregate costs'!BF$16,'2a Aggregate costs'!BF$17,'2a Aggregate costs'!BF$19,'2a Aggregate costs'!BF52, '2a Aggregate costs'!BF90,'2a Aggregate costs'!BF128)*'3a Demand'!$L$9+'2a Aggregate costs'!BF$18)</f>
        <v>-</v>
      </c>
      <c r="BF22" s="14"/>
    </row>
    <row r="23" spans="1:58" ht="12.75" customHeight="1">
      <c r="A23" s="14"/>
      <c r="B23" s="402"/>
      <c r="C23" s="106" t="s">
        <v>269</v>
      </c>
      <c r="D23" s="396"/>
      <c r="E23" s="423"/>
      <c r="F23" s="28"/>
      <c r="G23" s="104">
        <f>IF('2a Aggregate costs'!H$15="-","-",SUM('2a Aggregate costs'!H$15,'2a Aggregate costs'!H$16,'2a Aggregate costs'!H$17,'2a Aggregate costs'!H$19,'2a Aggregate costs'!H53, '2a Aggregate costs'!H91,'2a Aggregate costs'!H129)*'3a Demand'!$C$9+'2a Aggregate costs'!H$18)</f>
        <v>68.55579000687797</v>
      </c>
      <c r="H23" s="104">
        <f>IF('2a Aggregate costs'!I$15="-","-",SUM('2a Aggregate costs'!I$15,'2a Aggregate costs'!I$16,'2a Aggregate costs'!I$17,'2a Aggregate costs'!I$19,'2a Aggregate costs'!I53, '2a Aggregate costs'!I91,'2a Aggregate costs'!I129)*'3a Demand'!$C$9+'2a Aggregate costs'!I$18)</f>
        <v>68.535702611997237</v>
      </c>
      <c r="I23" s="104">
        <f>IF('2a Aggregate costs'!J$15="-","-",SUM('2a Aggregate costs'!J$15,'2a Aggregate costs'!J$16,'2a Aggregate costs'!J$17,'2a Aggregate costs'!J$19,'2a Aggregate costs'!J53, '2a Aggregate costs'!J91,'2a Aggregate costs'!J129)*'3a Demand'!$C$9+'2a Aggregate costs'!J$18)</f>
        <v>83.604737000504613</v>
      </c>
      <c r="J23" s="104">
        <f>IF('2a Aggregate costs'!K$15="-","-",SUM('2a Aggregate costs'!K$15,'2a Aggregate costs'!K$16,'2a Aggregate costs'!K$17,'2a Aggregate costs'!K$19,'2a Aggregate costs'!K53, '2a Aggregate costs'!K91,'2a Aggregate costs'!K129)*'3a Demand'!$C$9+'2a Aggregate costs'!K$18)</f>
        <v>83.527461849912925</v>
      </c>
      <c r="K23" s="104">
        <f>IF('2a Aggregate costs'!L$15="-","-",SUM('2a Aggregate costs'!L$15,'2a Aggregate costs'!L$16,'2a Aggregate costs'!L$17,'2a Aggregate costs'!L$19,'2a Aggregate costs'!L53, '2a Aggregate costs'!L91,'2a Aggregate costs'!L129)*'3a Demand'!$C$9+'2a Aggregate costs'!L$18)</f>
        <v>88.9073185093836</v>
      </c>
      <c r="L23" s="104">
        <f>IF('2a Aggregate costs'!M$15="-","-",SUM('2a Aggregate costs'!M$15,'2a Aggregate costs'!M$16,'2a Aggregate costs'!M$17,'2a Aggregate costs'!M$19,'2a Aggregate costs'!M53, '2a Aggregate costs'!M91,'2a Aggregate costs'!M129)*'3a Demand'!$C$9+'2a Aggregate costs'!M$18)</f>
        <v>89.22226376923561</v>
      </c>
      <c r="M23" s="104">
        <f>IF('2a Aggregate costs'!N$15="-","-",SUM('2a Aggregate costs'!N$15,'2a Aggregate costs'!N$16,'2a Aggregate costs'!N$17,'2a Aggregate costs'!N$19,'2a Aggregate costs'!N53, '2a Aggregate costs'!N91,'2a Aggregate costs'!N129)*'3a Demand'!$C$9+'2a Aggregate costs'!N$18)</f>
        <v>103.18509229444641</v>
      </c>
      <c r="N23" s="104">
        <f>IF('2a Aggregate costs'!O$15="-","-",SUM('2a Aggregate costs'!O$15,'2a Aggregate costs'!O$16,'2a Aggregate costs'!O$17,'2a Aggregate costs'!O$19,'2a Aggregate costs'!O53, '2a Aggregate costs'!O91,'2a Aggregate costs'!O129)*'3a Demand'!$C$9+'2a Aggregate costs'!O$18)</f>
        <v>103.25416414337329</v>
      </c>
      <c r="O23" s="82"/>
      <c r="P23" s="104">
        <f>IF('2a Aggregate costs'!Q$15="-","-",SUM('2a Aggregate costs'!Q$15,'2a Aggregate costs'!Q$16,'2a Aggregate costs'!Q$17,'2a Aggregate costs'!Q$19,'2a Aggregate costs'!Q53, '2a Aggregate costs'!Q91,'2a Aggregate costs'!Q129)*'3a Demand'!$C$9+'2a Aggregate costs'!Q$18)</f>
        <v>103.25416414337329</v>
      </c>
      <c r="Q23" s="104">
        <f>IF('2a Aggregate costs'!R$15="-","-",SUM('2a Aggregate costs'!R$15,'2a Aggregate costs'!R$16,'2a Aggregate costs'!R$17,'2a Aggregate costs'!R$19,'2a Aggregate costs'!R53, '2a Aggregate costs'!R91,'2a Aggregate costs'!R129)*'3a Demand'!$C$9+'2a Aggregate costs'!R$18)</f>
        <v>110.38686246643424</v>
      </c>
      <c r="R23" s="104">
        <f>IF('2a Aggregate costs'!S$15="-","-",SUM('2a Aggregate costs'!S$15,'2a Aggregate costs'!S$16,'2a Aggregate costs'!S$17,'2a Aggregate costs'!S$19,'2a Aggregate costs'!S53, '2a Aggregate costs'!S91,'2a Aggregate costs'!S129)*'3a Demand'!$C$9+'2a Aggregate costs'!S$18)</f>
        <v>111.69774923055448</v>
      </c>
      <c r="S23" s="104">
        <f>IF('2a Aggregate costs'!T$15="-","-",SUM('2a Aggregate costs'!T$15,'2a Aggregate costs'!T$16,'2a Aggregate costs'!T$17,'2a Aggregate costs'!T$19,'2a Aggregate costs'!T53, '2a Aggregate costs'!T91,'2a Aggregate costs'!T129)*'3a Demand'!$C$9+'2a Aggregate costs'!T$18)</f>
        <v>114.8942978176965</v>
      </c>
      <c r="T23" s="104">
        <f>IF('2a Aggregate costs'!U$15="-","-",SUM('2a Aggregate costs'!U$15,'2a Aggregate costs'!U$16,'2a Aggregate costs'!U$17,'2a Aggregate costs'!U$19,'2a Aggregate costs'!U53, '2a Aggregate costs'!U91,'2a Aggregate costs'!U129)*'3a Demand'!$C$9+'2a Aggregate costs'!U$18)</f>
        <v>114.41085689696557</v>
      </c>
      <c r="U23" s="104">
        <f>IF('2a Aggregate costs'!V$15="-","-",SUM('2a Aggregate costs'!V$15,'2a Aggregate costs'!V$16,'2a Aggregate costs'!V$17,'2a Aggregate costs'!V$19,'2a Aggregate costs'!V53, '2a Aggregate costs'!V91,'2a Aggregate costs'!V129)*'3a Demand'!$C$9+'2a Aggregate costs'!V$18)</f>
        <v>121.04378830690989</v>
      </c>
      <c r="V23" s="104">
        <f>IF('2a Aggregate costs'!W$15="-","-",SUM('2a Aggregate costs'!W$15,'2a Aggregate costs'!W$16,'2a Aggregate costs'!W$17,'2a Aggregate costs'!W$19,'2a Aggregate costs'!W53, '2a Aggregate costs'!W91,'2a Aggregate costs'!W129)*'3a Demand'!$C$9+'2a Aggregate costs'!W$18)</f>
        <v>120.45263635701144</v>
      </c>
      <c r="W23" s="104">
        <f>IF('2a Aggregate costs'!X$15="-","-",SUM('2a Aggregate costs'!X$15,'2a Aggregate costs'!X$16,'2a Aggregate costs'!X$17,'2a Aggregate costs'!X$19,'2a Aggregate costs'!X53, '2a Aggregate costs'!X91,'2a Aggregate costs'!X129)*'3a Demand'!$C$9+'2a Aggregate costs'!X$18)</f>
        <v>126.56857488821802</v>
      </c>
      <c r="X23" s="82"/>
      <c r="Y23" s="104">
        <f>IF('2a Aggregate costs'!Z$15="-","-",SUM('2a Aggregate costs'!Z$15,'2a Aggregate costs'!Z$16,'2a Aggregate costs'!Z$17,'2a Aggregate costs'!Z$19,'2a Aggregate costs'!Z53, '2a Aggregate costs'!Z91,'2a Aggregate costs'!Z129)*'3a Demand'!$C$9+'2a Aggregate costs'!Z$18)</f>
        <v>125.49433359257735</v>
      </c>
      <c r="Z23" s="104">
        <f>IF('2a Aggregate costs'!AA$15="-","-",SUM('2a Aggregate costs'!AA$15,'2a Aggregate costs'!AA$16,'2a Aggregate costs'!AA$17,'2a Aggregate costs'!AA$19,'2a Aggregate costs'!AA53, '2a Aggregate costs'!AA91,'2a Aggregate costs'!AA129)*'3a Demand'!$C$9+'2a Aggregate costs'!AA$18)</f>
        <v>125.49433359257735</v>
      </c>
      <c r="AA23" s="104">
        <f>IF('2a Aggregate costs'!AB$15="-","-",SUM('2a Aggregate costs'!AB$15,'2a Aggregate costs'!AB$16,'2a Aggregate costs'!AB$17,'2a Aggregate costs'!AB$19,'2a Aggregate costs'!AB53, '2a Aggregate costs'!AB91,'2a Aggregate costs'!AB129)*'3a Demand'!$C$9+'2a Aggregate costs'!AB$18)</f>
        <v>139.71641519921286</v>
      </c>
      <c r="AB23" s="104">
        <f>IF('2a Aggregate costs'!AC$15="-","-",SUM('2a Aggregate costs'!AC$15,'2a Aggregate costs'!AC$16,'2a Aggregate costs'!AC$17,'2a Aggregate costs'!AC$19,'2a Aggregate costs'!AC53, '2a Aggregate costs'!AC91,'2a Aggregate costs'!AC129)*'3a Demand'!$C$9+'2a Aggregate costs'!AC$18)</f>
        <v>139.71641519921286</v>
      </c>
      <c r="AC23" s="104">
        <f>IF('2a Aggregate costs'!AD$15="-","-",SUM('2a Aggregate costs'!AD$15,'2a Aggregate costs'!AD$16,'2a Aggregate costs'!AD$17,'2a Aggregate costs'!AD$19,'2a Aggregate costs'!AD53, '2a Aggregate costs'!AD91,'2a Aggregate costs'!AD129)*'3a Demand'!$C$9+'2a Aggregate costs'!AD$18)</f>
        <v>141.39219629101166</v>
      </c>
      <c r="AD23" s="104">
        <f>IF('2a Aggregate costs'!AE$15="-","-",SUM('2a Aggregate costs'!AE$15,'2a Aggregate costs'!AE$16,'2a Aggregate costs'!AE$17,'2a Aggregate costs'!AE$19,'2a Aggregate costs'!AE53, '2a Aggregate costs'!AE91,'2a Aggregate costs'!AE129)*'3a Demand'!$C$9+'2a Aggregate costs'!AE$18)</f>
        <v>141.39219629101166</v>
      </c>
      <c r="AE23" s="104">
        <f>IF('2a Aggregate costs'!AF$15="-","-",SUM('2a Aggregate costs'!AF$15,'2a Aggregate costs'!AF$16,'2a Aggregate costs'!AF$17,'2a Aggregate costs'!AF$19,'2a Aggregate costs'!AF53, '2a Aggregate costs'!AF91,'2a Aggregate costs'!AF129)*'3a Demand'!$C$9+'2a Aggregate costs'!AF$18)</f>
        <v>161.6124630540171</v>
      </c>
      <c r="AF23" s="104">
        <f>IF('2a Aggregate costs'!AG$15="-","-",SUM('2a Aggregate costs'!AG$15,'2a Aggregate costs'!AG$16,'2a Aggregate costs'!AG$17,'2a Aggregate costs'!AG$19,'2a Aggregate costs'!AG53, '2a Aggregate costs'!AG91,'2a Aggregate costs'!AG129)*'3a Demand'!$C$9+'2a Aggregate costs'!AG$18)</f>
        <v>161.6124630540171</v>
      </c>
      <c r="AG23" s="104">
        <f>IF('2a Aggregate costs'!AH$15="-","-",SUM('2a Aggregate costs'!AH$15,'2a Aggregate costs'!AH$16,'2a Aggregate costs'!AH$17,'2a Aggregate costs'!AH$19,'2a Aggregate costs'!AH53, '2a Aggregate costs'!AH91,'2a Aggregate costs'!AH129)*'3a Demand'!$C$9+'2a Aggregate costs'!AH$18)</f>
        <v>160.45997756389315</v>
      </c>
      <c r="AH23" s="104">
        <f>IF('2a Aggregate costs'!AI$15="-","-",SUM('2a Aggregate costs'!AI$15,'2a Aggregate costs'!AI$16,'2a Aggregate costs'!AI$17,'2a Aggregate costs'!AI$19,'2a Aggregate costs'!AI53, '2a Aggregate costs'!AI91,'2a Aggregate costs'!AI129)*'3a Demand'!$C$9+'2a Aggregate costs'!AI$18)</f>
        <v>160.45997756389315</v>
      </c>
      <c r="AI23" s="104">
        <f>IF('2a Aggregate costs'!AJ$15="-","-",SUM('2a Aggregate costs'!AJ$15,'2a Aggregate costs'!AJ$16,'2a Aggregate costs'!AJ$17,'2a Aggregate costs'!AJ$19,'2a Aggregate costs'!AJ53, '2a Aggregate costs'!AJ91,'2a Aggregate costs'!AJ129)*'3a Demand'!$C$9+'2a Aggregate costs'!AJ$18)</f>
        <v>168.60914470372117</v>
      </c>
      <c r="AJ23" s="104">
        <f>IF('2a Aggregate costs'!AK$15="-","-",SUM('2a Aggregate costs'!AK$15,'2a Aggregate costs'!AK$16,'2a Aggregate costs'!AK$17,'2a Aggregate costs'!AK$19,'2a Aggregate costs'!AK53, '2a Aggregate costs'!AK91,'2a Aggregate costs'!AK129)*'3a Demand'!$C$9+'2a Aggregate costs'!AK$18)</f>
        <v>168.60914470372117</v>
      </c>
      <c r="AK23" s="104">
        <f>IF('2a Aggregate costs'!AL$15="-","-",SUM('2a Aggregate costs'!AL$15,'2a Aggregate costs'!AL$16,'2a Aggregate costs'!AL$17,'2a Aggregate costs'!AL$19,'2a Aggregate costs'!AL53, '2a Aggregate costs'!AL91,'2a Aggregate costs'!AL129)*'3a Demand'!$C$9+'2a Aggregate costs'!AL$18)</f>
        <v>176.31254857510555</v>
      </c>
      <c r="AL23" s="104">
        <f>IF('2a Aggregate costs'!AM$15="-","-",SUM('2a Aggregate costs'!AM$15,'2a Aggregate costs'!AM$16,'2a Aggregate costs'!AM$17,'2a Aggregate costs'!AM$19,'2a Aggregate costs'!AM53, '2a Aggregate costs'!AM91,'2a Aggregate costs'!AM129)*'3a Demand'!$H$9+'2a Aggregate costs'!AM$18)</f>
        <v>173.98122436969135</v>
      </c>
      <c r="AM23" s="104">
        <f>IF('2a Aggregate costs'!AN$15="-","-",SUM('2a Aggregate costs'!AN$15,'2a Aggregate costs'!AN$16,'2a Aggregate costs'!AN$17,'2a Aggregate costs'!AN$19,'2a Aggregate costs'!AN53, '2a Aggregate costs'!AN91,'2a Aggregate costs'!AN129)*'3a Demand'!$H$9+'2a Aggregate costs'!AN$18)</f>
        <v>78.054420139124318</v>
      </c>
      <c r="AN23" s="104">
        <f>IF('2a Aggregate costs'!AO$15="-","-",SUM('2a Aggregate costs'!AO$15,'2a Aggregate costs'!AO$16,'2a Aggregate costs'!AO$17,'2a Aggregate costs'!AO$19,'2a Aggregate costs'!AO53, '2a Aggregate costs'!AO91,'2a Aggregate costs'!AO129)*'3a Demand'!$L$9+'2a Aggregate costs'!AO$18)</f>
        <v>71.897589630131222</v>
      </c>
      <c r="AO23" s="104" t="str">
        <f>IF('2a Aggregate costs'!AP$15="-","-",SUM('2a Aggregate costs'!AP$15,'2a Aggregate costs'!AP$16,'2a Aggregate costs'!AP$17,'2a Aggregate costs'!AP$19,'2a Aggregate costs'!AP53, '2a Aggregate costs'!AP91,'2a Aggregate costs'!AP129)*'3a Demand'!$L$9+'2a Aggregate costs'!AP$18)</f>
        <v>-</v>
      </c>
      <c r="AP23" s="104" t="str">
        <f>IF('2a Aggregate costs'!AQ$15="-","-",SUM('2a Aggregate costs'!AQ$15,'2a Aggregate costs'!AQ$16,'2a Aggregate costs'!AQ$17,'2a Aggregate costs'!AQ$19,'2a Aggregate costs'!AQ53, '2a Aggregate costs'!AQ91,'2a Aggregate costs'!AQ129)*'3a Demand'!$L$9+'2a Aggregate costs'!AQ$18)</f>
        <v>-</v>
      </c>
      <c r="AQ23" s="104" t="str">
        <f>IF('2a Aggregate costs'!AR$15="-","-",SUM('2a Aggregate costs'!AR$15,'2a Aggregate costs'!AR$16,'2a Aggregate costs'!AR$17,'2a Aggregate costs'!AR$19,'2a Aggregate costs'!AR53, '2a Aggregate costs'!AR91,'2a Aggregate costs'!AR129)*'3a Demand'!$L$9+'2a Aggregate costs'!AR$18)</f>
        <v>-</v>
      </c>
      <c r="AR23" s="104" t="str">
        <f>IF('2a Aggregate costs'!AS$15="-","-",SUM('2a Aggregate costs'!AS$15,'2a Aggregate costs'!AS$16,'2a Aggregate costs'!AS$17,'2a Aggregate costs'!AS$19,'2a Aggregate costs'!AS53, '2a Aggregate costs'!AS91,'2a Aggregate costs'!AS129)*'3a Demand'!$L$9+'2a Aggregate costs'!AS$18)</f>
        <v>-</v>
      </c>
      <c r="AS23" s="104" t="str">
        <f>IF('2a Aggregate costs'!AT$15="-","-",SUM('2a Aggregate costs'!AT$15,'2a Aggregate costs'!AT$16,'2a Aggregate costs'!AT$17,'2a Aggregate costs'!AT$19,'2a Aggregate costs'!AT53, '2a Aggregate costs'!AT91,'2a Aggregate costs'!AT129)*'3a Demand'!$L$9+'2a Aggregate costs'!AT$18)</f>
        <v>-</v>
      </c>
      <c r="AT23" s="104" t="str">
        <f>IF('2a Aggregate costs'!AU$15="-","-",SUM('2a Aggregate costs'!AU$15,'2a Aggregate costs'!AU$16,'2a Aggregate costs'!AU$17,'2a Aggregate costs'!AU$19,'2a Aggregate costs'!AU53, '2a Aggregate costs'!AU91,'2a Aggregate costs'!AU129)*'3a Demand'!$L$9+'2a Aggregate costs'!AU$18)</f>
        <v>-</v>
      </c>
      <c r="AU23" s="104" t="str">
        <f>IF('2a Aggregate costs'!AV$15="-","-",SUM('2a Aggregate costs'!AV$15,'2a Aggregate costs'!AV$16,'2a Aggregate costs'!AV$17,'2a Aggregate costs'!AV$19,'2a Aggregate costs'!AV53, '2a Aggregate costs'!AV91,'2a Aggregate costs'!AV129)*'3a Demand'!$L$9+'2a Aggregate costs'!AV$18)</f>
        <v>-</v>
      </c>
      <c r="AV23" s="104" t="str">
        <f>IF('2a Aggregate costs'!AW$15="-","-",SUM('2a Aggregate costs'!AW$15,'2a Aggregate costs'!AW$16,'2a Aggregate costs'!AW$17,'2a Aggregate costs'!AW$19,'2a Aggregate costs'!AW53, '2a Aggregate costs'!AW91,'2a Aggregate costs'!AW129)*'3a Demand'!$L$9+'2a Aggregate costs'!AW$18)</f>
        <v>-</v>
      </c>
      <c r="AW23" s="104" t="str">
        <f>IF('2a Aggregate costs'!AX$15="-","-",SUM('2a Aggregate costs'!AX$15,'2a Aggregate costs'!AX$16,'2a Aggregate costs'!AX$17,'2a Aggregate costs'!AX$19,'2a Aggregate costs'!AX53, '2a Aggregate costs'!AX91,'2a Aggregate costs'!AX129)*'3a Demand'!$L$9+'2a Aggregate costs'!AX$18)</f>
        <v>-</v>
      </c>
      <c r="AX23" s="104" t="str">
        <f>IF('2a Aggregate costs'!AY$15="-","-",SUM('2a Aggregate costs'!AY$15,'2a Aggregate costs'!AY$16,'2a Aggregate costs'!AY$17,'2a Aggregate costs'!AY$19,'2a Aggregate costs'!AY53, '2a Aggregate costs'!AY91,'2a Aggregate costs'!AY129)*'3a Demand'!$L$9+'2a Aggregate costs'!AY$18)</f>
        <v>-</v>
      </c>
      <c r="AY23" s="104" t="str">
        <f>IF('2a Aggregate costs'!AZ$15="-","-",SUM('2a Aggregate costs'!AZ$15,'2a Aggregate costs'!AZ$16,'2a Aggregate costs'!AZ$17,'2a Aggregate costs'!AZ$19,'2a Aggregate costs'!AZ53, '2a Aggregate costs'!AZ91,'2a Aggregate costs'!AZ129)*'3a Demand'!$L$9+'2a Aggregate costs'!AZ$18)</f>
        <v>-</v>
      </c>
      <c r="AZ23" s="104" t="str">
        <f>IF('2a Aggregate costs'!BA$15="-","-",SUM('2a Aggregate costs'!BA$15,'2a Aggregate costs'!BA$16,'2a Aggregate costs'!BA$17,'2a Aggregate costs'!BA$19,'2a Aggregate costs'!BA53, '2a Aggregate costs'!BA91,'2a Aggregate costs'!BA129)*'3a Demand'!$L$9+'2a Aggregate costs'!BA$18)</f>
        <v>-</v>
      </c>
      <c r="BA23" s="104" t="str">
        <f>IF('2a Aggregate costs'!BB$15="-","-",SUM('2a Aggregate costs'!BB$15,'2a Aggregate costs'!BB$16,'2a Aggregate costs'!BB$17,'2a Aggregate costs'!BB$19,'2a Aggregate costs'!BB53, '2a Aggregate costs'!BB91,'2a Aggregate costs'!BB129)*'3a Demand'!$L$9+'2a Aggregate costs'!BB$18)</f>
        <v>-</v>
      </c>
      <c r="BB23" s="104" t="str">
        <f>IF('2a Aggregate costs'!BC$15="-","-",SUM('2a Aggregate costs'!BC$15,'2a Aggregate costs'!BC$16,'2a Aggregate costs'!BC$17,'2a Aggregate costs'!BC$19,'2a Aggregate costs'!BC53, '2a Aggregate costs'!BC91,'2a Aggregate costs'!BC129)*'3a Demand'!$L$9+'2a Aggregate costs'!BC$18)</f>
        <v>-</v>
      </c>
      <c r="BC23" s="104" t="str">
        <f>IF('2a Aggregate costs'!BD$15="-","-",SUM('2a Aggregate costs'!BD$15,'2a Aggregate costs'!BD$16,'2a Aggregate costs'!BD$17,'2a Aggregate costs'!BD$19,'2a Aggregate costs'!BD53, '2a Aggregate costs'!BD91,'2a Aggregate costs'!BD129)*'3a Demand'!$L$9+'2a Aggregate costs'!BD$18)</f>
        <v>-</v>
      </c>
      <c r="BD23" s="104" t="str">
        <f>IF('2a Aggregate costs'!BE$15="-","-",SUM('2a Aggregate costs'!BE$15,'2a Aggregate costs'!BE$16,'2a Aggregate costs'!BE$17,'2a Aggregate costs'!BE$19,'2a Aggregate costs'!BE53, '2a Aggregate costs'!BE91,'2a Aggregate costs'!BE129)*'3a Demand'!$L$9+'2a Aggregate costs'!BE$18)</f>
        <v>-</v>
      </c>
      <c r="BE23" s="104" t="str">
        <f>IF('2a Aggregate costs'!BF$15="-","-",SUM('2a Aggregate costs'!BF$15,'2a Aggregate costs'!BF$16,'2a Aggregate costs'!BF$17,'2a Aggregate costs'!BF$19,'2a Aggregate costs'!BF53, '2a Aggregate costs'!BF91,'2a Aggregate costs'!BF129)*'3a Demand'!$L$9+'2a Aggregate costs'!BF$18)</f>
        <v>-</v>
      </c>
      <c r="BF23" s="14"/>
    </row>
    <row r="24" spans="1:58" ht="12.75" customHeight="1">
      <c r="A24" s="14"/>
      <c r="B24" s="402"/>
      <c r="C24" s="106" t="s">
        <v>270</v>
      </c>
      <c r="D24" s="396"/>
      <c r="E24" s="423"/>
      <c r="F24" s="28"/>
      <c r="G24" s="104">
        <f>IF('2a Aggregate costs'!H$15="-","-",SUM('2a Aggregate costs'!H$15,'2a Aggregate costs'!H$16,'2a Aggregate costs'!H$17,'2a Aggregate costs'!H$19,'2a Aggregate costs'!H54, '2a Aggregate costs'!H92,'2a Aggregate costs'!H130)*'3a Demand'!$C$9+'2a Aggregate costs'!H$18)</f>
        <v>68.551645969717612</v>
      </c>
      <c r="H24" s="104">
        <f>IF('2a Aggregate costs'!I$15="-","-",SUM('2a Aggregate costs'!I$15,'2a Aggregate costs'!I$16,'2a Aggregate costs'!I$17,'2a Aggregate costs'!I$19,'2a Aggregate costs'!I54, '2a Aggregate costs'!I92,'2a Aggregate costs'!I130)*'3a Demand'!$C$9+'2a Aggregate costs'!I$18)</f>
        <v>68.531625030246786</v>
      </c>
      <c r="I24" s="104">
        <f>IF('2a Aggregate costs'!J$15="-","-",SUM('2a Aggregate costs'!J$15,'2a Aggregate costs'!J$16,'2a Aggregate costs'!J$17,'2a Aggregate costs'!J$19,'2a Aggregate costs'!J54, '2a Aggregate costs'!J92,'2a Aggregate costs'!J130)*'3a Demand'!$C$9+'2a Aggregate costs'!J$18)</f>
        <v>83.600561556792172</v>
      </c>
      <c r="J24" s="104">
        <f>IF('2a Aggregate costs'!K$15="-","-",SUM('2a Aggregate costs'!K$15,'2a Aggregate costs'!K$16,'2a Aggregate costs'!K$17,'2a Aggregate costs'!K$19,'2a Aggregate costs'!K54, '2a Aggregate costs'!K92,'2a Aggregate costs'!K130)*'3a Demand'!$C$9+'2a Aggregate costs'!K$18)</f>
        <v>83.523105510668344</v>
      </c>
      <c r="K24" s="104">
        <f>IF('2a Aggregate costs'!L$15="-","-",SUM('2a Aggregate costs'!L$15,'2a Aggregate costs'!L$16,'2a Aggregate costs'!L$17,'2a Aggregate costs'!L$19,'2a Aggregate costs'!L54, '2a Aggregate costs'!L92,'2a Aggregate costs'!L130)*'3a Demand'!$C$9+'2a Aggregate costs'!L$18)</f>
        <v>88.902883756032622</v>
      </c>
      <c r="L24" s="104">
        <f>IF('2a Aggregate costs'!M$15="-","-",SUM('2a Aggregate costs'!M$15,'2a Aggregate costs'!M$16,'2a Aggregate costs'!M$17,'2a Aggregate costs'!M$19,'2a Aggregate costs'!M54, '2a Aggregate costs'!M92,'2a Aggregate costs'!M130)*'3a Demand'!$C$9+'2a Aggregate costs'!M$18)</f>
        <v>89.217909878536574</v>
      </c>
      <c r="M24" s="104">
        <f>IF('2a Aggregate costs'!N$15="-","-",SUM('2a Aggregate costs'!N$15,'2a Aggregate costs'!N$16,'2a Aggregate costs'!N$17,'2a Aggregate costs'!N$19,'2a Aggregate costs'!N54, '2a Aggregate costs'!N92,'2a Aggregate costs'!N130)*'3a Demand'!$C$9+'2a Aggregate costs'!N$18)</f>
        <v>103.18045219826936</v>
      </c>
      <c r="N24" s="104">
        <f>IF('2a Aggregate costs'!O$15="-","-",SUM('2a Aggregate costs'!O$15,'2a Aggregate costs'!O$16,'2a Aggregate costs'!O$17,'2a Aggregate costs'!O$19,'2a Aggregate costs'!O54, '2a Aggregate costs'!O92,'2a Aggregate costs'!O130)*'3a Demand'!$C$9+'2a Aggregate costs'!O$18)</f>
        <v>103.24942201788187</v>
      </c>
      <c r="O24" s="82"/>
      <c r="P24" s="104">
        <f>IF('2a Aggregate costs'!Q$15="-","-",SUM('2a Aggregate costs'!Q$15,'2a Aggregate costs'!Q$16,'2a Aggregate costs'!Q$17,'2a Aggregate costs'!Q$19,'2a Aggregate costs'!Q54, '2a Aggregate costs'!Q92,'2a Aggregate costs'!Q130)*'3a Demand'!$C$9+'2a Aggregate costs'!Q$18)</f>
        <v>103.24942201788187</v>
      </c>
      <c r="Q24" s="104">
        <f>IF('2a Aggregate costs'!R$15="-","-",SUM('2a Aggregate costs'!R$15,'2a Aggregate costs'!R$16,'2a Aggregate costs'!R$17,'2a Aggregate costs'!R$19,'2a Aggregate costs'!R54, '2a Aggregate costs'!R92,'2a Aggregate costs'!R130)*'3a Demand'!$C$9+'2a Aggregate costs'!R$18)</f>
        <v>110.3805645564847</v>
      </c>
      <c r="R24" s="104">
        <f>IF('2a Aggregate costs'!S$15="-","-",SUM('2a Aggregate costs'!S$15,'2a Aggregate costs'!S$16,'2a Aggregate costs'!S$17,'2a Aggregate costs'!S$19,'2a Aggregate costs'!S54, '2a Aggregate costs'!S92,'2a Aggregate costs'!S130)*'3a Demand'!$C$9+'2a Aggregate costs'!S$18)</f>
        <v>111.69121919139204</v>
      </c>
      <c r="S24" s="104">
        <f>IF('2a Aggregate costs'!T$15="-","-",SUM('2a Aggregate costs'!T$15,'2a Aggregate costs'!T$16,'2a Aggregate costs'!T$17,'2a Aggregate costs'!T$19,'2a Aggregate costs'!T54, '2a Aggregate costs'!T92,'2a Aggregate costs'!T130)*'3a Demand'!$C$9+'2a Aggregate costs'!T$18)</f>
        <v>114.88219483508649</v>
      </c>
      <c r="T24" s="104">
        <f>IF('2a Aggregate costs'!U$15="-","-",SUM('2a Aggregate costs'!U$15,'2a Aggregate costs'!U$16,'2a Aggregate costs'!U$17,'2a Aggregate costs'!U$19,'2a Aggregate costs'!U54, '2a Aggregate costs'!U92,'2a Aggregate costs'!U130)*'3a Demand'!$C$9+'2a Aggregate costs'!U$18)</f>
        <v>114.39718367156834</v>
      </c>
      <c r="U24" s="104">
        <f>IF('2a Aggregate costs'!V$15="-","-",SUM('2a Aggregate costs'!V$15,'2a Aggregate costs'!V$16,'2a Aggregate costs'!V$17,'2a Aggregate costs'!V$19,'2a Aggregate costs'!V54, '2a Aggregate costs'!V92,'2a Aggregate costs'!V130)*'3a Demand'!$C$9+'2a Aggregate costs'!V$18)</f>
        <v>121.02601455728704</v>
      </c>
      <c r="V24" s="104">
        <f>IF('2a Aggregate costs'!W$15="-","-",SUM('2a Aggregate costs'!W$15,'2a Aggregate costs'!W$16,'2a Aggregate costs'!W$17,'2a Aggregate costs'!W$19,'2a Aggregate costs'!W54, '2a Aggregate costs'!W92,'2a Aggregate costs'!W130)*'3a Demand'!$C$9+'2a Aggregate costs'!W$18)</f>
        <v>120.43609497203327</v>
      </c>
      <c r="W24" s="104">
        <f>IF('2a Aggregate costs'!X$15="-","-",SUM('2a Aggregate costs'!X$15,'2a Aggregate costs'!X$16,'2a Aggregate costs'!X$17,'2a Aggregate costs'!X$19,'2a Aggregate costs'!X54, '2a Aggregate costs'!X92,'2a Aggregate costs'!X130)*'3a Demand'!$C$9+'2a Aggregate costs'!X$18)</f>
        <v>126.55825210065206</v>
      </c>
      <c r="X24" s="82"/>
      <c r="Y24" s="104">
        <f>IF('2a Aggregate costs'!Z$15="-","-",SUM('2a Aggregate costs'!Z$15,'2a Aggregate costs'!Z$16,'2a Aggregate costs'!Z$17,'2a Aggregate costs'!Z$19,'2a Aggregate costs'!Z54, '2a Aggregate costs'!Z92,'2a Aggregate costs'!Z130)*'3a Demand'!$C$9+'2a Aggregate costs'!Z$18)</f>
        <v>125.4844290531592</v>
      </c>
      <c r="Z24" s="104">
        <f>IF('2a Aggregate costs'!AA$15="-","-",SUM('2a Aggregate costs'!AA$15,'2a Aggregate costs'!AA$16,'2a Aggregate costs'!AA$17,'2a Aggregate costs'!AA$19,'2a Aggregate costs'!AA54, '2a Aggregate costs'!AA92,'2a Aggregate costs'!AA130)*'3a Demand'!$C$9+'2a Aggregate costs'!AA$18)</f>
        <v>125.4844290531592</v>
      </c>
      <c r="AA24" s="104">
        <f>IF('2a Aggregate costs'!AB$15="-","-",SUM('2a Aggregate costs'!AB$15,'2a Aggregate costs'!AB$16,'2a Aggregate costs'!AB$17,'2a Aggregate costs'!AB$19,'2a Aggregate costs'!AB54, '2a Aggregate costs'!AB92,'2a Aggregate costs'!AB130)*'3a Demand'!$C$9+'2a Aggregate costs'!AB$18)</f>
        <v>139.70484944091874</v>
      </c>
      <c r="AB24" s="104">
        <f>IF('2a Aggregate costs'!AC$15="-","-",SUM('2a Aggregate costs'!AC$15,'2a Aggregate costs'!AC$16,'2a Aggregate costs'!AC$17,'2a Aggregate costs'!AC$19,'2a Aggregate costs'!AC54, '2a Aggregate costs'!AC92,'2a Aggregate costs'!AC130)*'3a Demand'!$C$9+'2a Aggregate costs'!AC$18)</f>
        <v>139.70484944091874</v>
      </c>
      <c r="AC24" s="104">
        <f>IF('2a Aggregate costs'!AD$15="-","-",SUM('2a Aggregate costs'!AD$15,'2a Aggregate costs'!AD$16,'2a Aggregate costs'!AD$17,'2a Aggregate costs'!AD$19,'2a Aggregate costs'!AD54, '2a Aggregate costs'!AD92,'2a Aggregate costs'!AD130)*'3a Demand'!$C$9+'2a Aggregate costs'!AD$18)</f>
        <v>141.38181195709561</v>
      </c>
      <c r="AD24" s="104">
        <f>IF('2a Aggregate costs'!AE$15="-","-",SUM('2a Aggregate costs'!AE$15,'2a Aggregate costs'!AE$16,'2a Aggregate costs'!AE$17,'2a Aggregate costs'!AE$19,'2a Aggregate costs'!AE54, '2a Aggregate costs'!AE92,'2a Aggregate costs'!AE130)*'3a Demand'!$C$9+'2a Aggregate costs'!AE$18)</f>
        <v>141.38181195709561</v>
      </c>
      <c r="AE24" s="104">
        <f>IF('2a Aggregate costs'!AF$15="-","-",SUM('2a Aggregate costs'!AF$15,'2a Aggregate costs'!AF$16,'2a Aggregate costs'!AF$17,'2a Aggregate costs'!AF$19,'2a Aggregate costs'!AF54, '2a Aggregate costs'!AF92,'2a Aggregate costs'!AF130)*'3a Demand'!$C$9+'2a Aggregate costs'!AF$18)</f>
        <v>161.60907663720343</v>
      </c>
      <c r="AF24" s="104">
        <f>IF('2a Aggregate costs'!AG$15="-","-",SUM('2a Aggregate costs'!AG$15,'2a Aggregate costs'!AG$16,'2a Aggregate costs'!AG$17,'2a Aggregate costs'!AG$19,'2a Aggregate costs'!AG54, '2a Aggregate costs'!AG92,'2a Aggregate costs'!AG130)*'3a Demand'!$C$9+'2a Aggregate costs'!AG$18)</f>
        <v>161.60907663720343</v>
      </c>
      <c r="AG24" s="104">
        <f>IF('2a Aggregate costs'!AH$15="-","-",SUM('2a Aggregate costs'!AH$15,'2a Aggregate costs'!AH$16,'2a Aggregate costs'!AH$17,'2a Aggregate costs'!AH$19,'2a Aggregate costs'!AH54, '2a Aggregate costs'!AH92,'2a Aggregate costs'!AH130)*'3a Demand'!$C$9+'2a Aggregate costs'!AH$18)</f>
        <v>160.45705975864536</v>
      </c>
      <c r="AH24" s="104">
        <f>IF('2a Aggregate costs'!AI$15="-","-",SUM('2a Aggregate costs'!AI$15,'2a Aggregate costs'!AI$16,'2a Aggregate costs'!AI$17,'2a Aggregate costs'!AI$19,'2a Aggregate costs'!AI54, '2a Aggregate costs'!AI92,'2a Aggregate costs'!AI130)*'3a Demand'!$C$9+'2a Aggregate costs'!AI$18)</f>
        <v>160.45705975864536</v>
      </c>
      <c r="AI24" s="104">
        <f>IF('2a Aggregate costs'!AJ$15="-","-",SUM('2a Aggregate costs'!AJ$15,'2a Aggregate costs'!AJ$16,'2a Aggregate costs'!AJ$17,'2a Aggregate costs'!AJ$19,'2a Aggregate costs'!AJ54, '2a Aggregate costs'!AJ92,'2a Aggregate costs'!AJ130)*'3a Demand'!$C$9+'2a Aggregate costs'!AJ$18)</f>
        <v>168.59277988309896</v>
      </c>
      <c r="AJ24" s="104">
        <f>IF('2a Aggregate costs'!AK$15="-","-",SUM('2a Aggregate costs'!AK$15,'2a Aggregate costs'!AK$16,'2a Aggregate costs'!AK$17,'2a Aggregate costs'!AK$19,'2a Aggregate costs'!AK54, '2a Aggregate costs'!AK92,'2a Aggregate costs'!AK130)*'3a Demand'!$C$9+'2a Aggregate costs'!AK$18)</f>
        <v>168.59277988309896</v>
      </c>
      <c r="AK24" s="104">
        <f>IF('2a Aggregate costs'!AL$15="-","-",SUM('2a Aggregate costs'!AL$15,'2a Aggregate costs'!AL$16,'2a Aggregate costs'!AL$17,'2a Aggregate costs'!AL$19,'2a Aggregate costs'!AL54, '2a Aggregate costs'!AL92,'2a Aggregate costs'!AL130)*'3a Demand'!$C$9+'2a Aggregate costs'!AL$18)</f>
        <v>176.29715172117153</v>
      </c>
      <c r="AL24" s="104">
        <f>IF('2a Aggregate costs'!AM$15="-","-",SUM('2a Aggregate costs'!AM$15,'2a Aggregate costs'!AM$16,'2a Aggregate costs'!AM$17,'2a Aggregate costs'!AM$19,'2a Aggregate costs'!AM54, '2a Aggregate costs'!AM92,'2a Aggregate costs'!AM130)*'3a Demand'!$H$9+'2a Aggregate costs'!AM$18)</f>
        <v>173.94719474020474</v>
      </c>
      <c r="AM24" s="104">
        <f>IF('2a Aggregate costs'!AN$15="-","-",SUM('2a Aggregate costs'!AN$15,'2a Aggregate costs'!AN$16,'2a Aggregate costs'!AN$17,'2a Aggregate costs'!AN$19,'2a Aggregate costs'!AN54, '2a Aggregate costs'!AN92,'2a Aggregate costs'!AN130)*'3a Demand'!$H$9+'2a Aggregate costs'!AN$18)</f>
        <v>77.920342946079131</v>
      </c>
      <c r="AN24" s="104">
        <f>IF('2a Aggregate costs'!AO$15="-","-",SUM('2a Aggregate costs'!AO$15,'2a Aggregate costs'!AO$16,'2a Aggregate costs'!AO$17,'2a Aggregate costs'!AO$19,'2a Aggregate costs'!AO54, '2a Aggregate costs'!AO92,'2a Aggregate costs'!AO130)*'3a Demand'!$L$9+'2a Aggregate costs'!AO$18)</f>
        <v>71.777836525468302</v>
      </c>
      <c r="AO24" s="104" t="str">
        <f>IF('2a Aggregate costs'!AP$15="-","-",SUM('2a Aggregate costs'!AP$15,'2a Aggregate costs'!AP$16,'2a Aggregate costs'!AP$17,'2a Aggregate costs'!AP$19,'2a Aggregate costs'!AP54, '2a Aggregate costs'!AP92,'2a Aggregate costs'!AP130)*'3a Demand'!$L$9+'2a Aggregate costs'!AP$18)</f>
        <v>-</v>
      </c>
      <c r="AP24" s="104" t="str">
        <f>IF('2a Aggregate costs'!AQ$15="-","-",SUM('2a Aggregate costs'!AQ$15,'2a Aggregate costs'!AQ$16,'2a Aggregate costs'!AQ$17,'2a Aggregate costs'!AQ$19,'2a Aggregate costs'!AQ54, '2a Aggregate costs'!AQ92,'2a Aggregate costs'!AQ130)*'3a Demand'!$L$9+'2a Aggregate costs'!AQ$18)</f>
        <v>-</v>
      </c>
      <c r="AQ24" s="104" t="str">
        <f>IF('2a Aggregate costs'!AR$15="-","-",SUM('2a Aggregate costs'!AR$15,'2a Aggregate costs'!AR$16,'2a Aggregate costs'!AR$17,'2a Aggregate costs'!AR$19,'2a Aggregate costs'!AR54, '2a Aggregate costs'!AR92,'2a Aggregate costs'!AR130)*'3a Demand'!$L$9+'2a Aggregate costs'!AR$18)</f>
        <v>-</v>
      </c>
      <c r="AR24" s="104" t="str">
        <f>IF('2a Aggregate costs'!AS$15="-","-",SUM('2a Aggregate costs'!AS$15,'2a Aggregate costs'!AS$16,'2a Aggregate costs'!AS$17,'2a Aggregate costs'!AS$19,'2a Aggregate costs'!AS54, '2a Aggregate costs'!AS92,'2a Aggregate costs'!AS130)*'3a Demand'!$L$9+'2a Aggregate costs'!AS$18)</f>
        <v>-</v>
      </c>
      <c r="AS24" s="104" t="str">
        <f>IF('2a Aggregate costs'!AT$15="-","-",SUM('2a Aggregate costs'!AT$15,'2a Aggregate costs'!AT$16,'2a Aggregate costs'!AT$17,'2a Aggregate costs'!AT$19,'2a Aggregate costs'!AT54, '2a Aggregate costs'!AT92,'2a Aggregate costs'!AT130)*'3a Demand'!$L$9+'2a Aggregate costs'!AT$18)</f>
        <v>-</v>
      </c>
      <c r="AT24" s="104" t="str">
        <f>IF('2a Aggregate costs'!AU$15="-","-",SUM('2a Aggregate costs'!AU$15,'2a Aggregate costs'!AU$16,'2a Aggregate costs'!AU$17,'2a Aggregate costs'!AU$19,'2a Aggregate costs'!AU54, '2a Aggregate costs'!AU92,'2a Aggregate costs'!AU130)*'3a Demand'!$L$9+'2a Aggregate costs'!AU$18)</f>
        <v>-</v>
      </c>
      <c r="AU24" s="104" t="str">
        <f>IF('2a Aggregate costs'!AV$15="-","-",SUM('2a Aggregate costs'!AV$15,'2a Aggregate costs'!AV$16,'2a Aggregate costs'!AV$17,'2a Aggregate costs'!AV$19,'2a Aggregate costs'!AV54, '2a Aggregate costs'!AV92,'2a Aggregate costs'!AV130)*'3a Demand'!$L$9+'2a Aggregate costs'!AV$18)</f>
        <v>-</v>
      </c>
      <c r="AV24" s="104" t="str">
        <f>IF('2a Aggregate costs'!AW$15="-","-",SUM('2a Aggregate costs'!AW$15,'2a Aggregate costs'!AW$16,'2a Aggregate costs'!AW$17,'2a Aggregate costs'!AW$19,'2a Aggregate costs'!AW54, '2a Aggregate costs'!AW92,'2a Aggregate costs'!AW130)*'3a Demand'!$L$9+'2a Aggregate costs'!AW$18)</f>
        <v>-</v>
      </c>
      <c r="AW24" s="104" t="str">
        <f>IF('2a Aggregate costs'!AX$15="-","-",SUM('2a Aggregate costs'!AX$15,'2a Aggregate costs'!AX$16,'2a Aggregate costs'!AX$17,'2a Aggregate costs'!AX$19,'2a Aggregate costs'!AX54, '2a Aggregate costs'!AX92,'2a Aggregate costs'!AX130)*'3a Demand'!$L$9+'2a Aggregate costs'!AX$18)</f>
        <v>-</v>
      </c>
      <c r="AX24" s="104" t="str">
        <f>IF('2a Aggregate costs'!AY$15="-","-",SUM('2a Aggregate costs'!AY$15,'2a Aggregate costs'!AY$16,'2a Aggregate costs'!AY$17,'2a Aggregate costs'!AY$19,'2a Aggregate costs'!AY54, '2a Aggregate costs'!AY92,'2a Aggregate costs'!AY130)*'3a Demand'!$L$9+'2a Aggregate costs'!AY$18)</f>
        <v>-</v>
      </c>
      <c r="AY24" s="104" t="str">
        <f>IF('2a Aggregate costs'!AZ$15="-","-",SUM('2a Aggregate costs'!AZ$15,'2a Aggregate costs'!AZ$16,'2a Aggregate costs'!AZ$17,'2a Aggregate costs'!AZ$19,'2a Aggregate costs'!AZ54, '2a Aggregate costs'!AZ92,'2a Aggregate costs'!AZ130)*'3a Demand'!$L$9+'2a Aggregate costs'!AZ$18)</f>
        <v>-</v>
      </c>
      <c r="AZ24" s="104" t="str">
        <f>IF('2a Aggregate costs'!BA$15="-","-",SUM('2a Aggregate costs'!BA$15,'2a Aggregate costs'!BA$16,'2a Aggregate costs'!BA$17,'2a Aggregate costs'!BA$19,'2a Aggregate costs'!BA54, '2a Aggregate costs'!BA92,'2a Aggregate costs'!BA130)*'3a Demand'!$L$9+'2a Aggregate costs'!BA$18)</f>
        <v>-</v>
      </c>
      <c r="BA24" s="104" t="str">
        <f>IF('2a Aggregate costs'!BB$15="-","-",SUM('2a Aggregate costs'!BB$15,'2a Aggregate costs'!BB$16,'2a Aggregate costs'!BB$17,'2a Aggregate costs'!BB$19,'2a Aggregate costs'!BB54, '2a Aggregate costs'!BB92,'2a Aggregate costs'!BB130)*'3a Demand'!$L$9+'2a Aggregate costs'!BB$18)</f>
        <v>-</v>
      </c>
      <c r="BB24" s="104" t="str">
        <f>IF('2a Aggregate costs'!BC$15="-","-",SUM('2a Aggregate costs'!BC$15,'2a Aggregate costs'!BC$16,'2a Aggregate costs'!BC$17,'2a Aggregate costs'!BC$19,'2a Aggregate costs'!BC54, '2a Aggregate costs'!BC92,'2a Aggregate costs'!BC130)*'3a Demand'!$L$9+'2a Aggregate costs'!BC$18)</f>
        <v>-</v>
      </c>
      <c r="BC24" s="104" t="str">
        <f>IF('2a Aggregate costs'!BD$15="-","-",SUM('2a Aggregate costs'!BD$15,'2a Aggregate costs'!BD$16,'2a Aggregate costs'!BD$17,'2a Aggregate costs'!BD$19,'2a Aggregate costs'!BD54, '2a Aggregate costs'!BD92,'2a Aggregate costs'!BD130)*'3a Demand'!$L$9+'2a Aggregate costs'!BD$18)</f>
        <v>-</v>
      </c>
      <c r="BD24" s="104" t="str">
        <f>IF('2a Aggregate costs'!BE$15="-","-",SUM('2a Aggregate costs'!BE$15,'2a Aggregate costs'!BE$16,'2a Aggregate costs'!BE$17,'2a Aggregate costs'!BE$19,'2a Aggregate costs'!BE54, '2a Aggregate costs'!BE92,'2a Aggregate costs'!BE130)*'3a Demand'!$L$9+'2a Aggregate costs'!BE$18)</f>
        <v>-</v>
      </c>
      <c r="BE24" s="104" t="str">
        <f>IF('2a Aggregate costs'!BF$15="-","-",SUM('2a Aggregate costs'!BF$15,'2a Aggregate costs'!BF$16,'2a Aggregate costs'!BF$17,'2a Aggregate costs'!BF$19,'2a Aggregate costs'!BF54, '2a Aggregate costs'!BF92,'2a Aggregate costs'!BF130)*'3a Demand'!$L$9+'2a Aggregate costs'!BF$18)</f>
        <v>-</v>
      </c>
      <c r="BF24" s="14"/>
    </row>
    <row r="25" spans="1:58" ht="12.75" customHeight="1">
      <c r="A25" s="14"/>
      <c r="B25" s="402"/>
      <c r="C25" s="106" t="s">
        <v>271</v>
      </c>
      <c r="D25" s="396"/>
      <c r="E25" s="423"/>
      <c r="F25" s="28"/>
      <c r="G25" s="104">
        <f>IF('2a Aggregate costs'!H$15="-","-",SUM('2a Aggregate costs'!H$15,'2a Aggregate costs'!H$16,'2a Aggregate costs'!H$17,'2a Aggregate costs'!H$19,'2a Aggregate costs'!H55, '2a Aggregate costs'!H93,'2a Aggregate costs'!H131)*'3a Demand'!$C$9+'2a Aggregate costs'!H$18)</f>
        <v>68.539550896779375</v>
      </c>
      <c r="H25" s="104">
        <f>IF('2a Aggregate costs'!I$15="-","-",SUM('2a Aggregate costs'!I$15,'2a Aggregate costs'!I$16,'2a Aggregate costs'!I$17,'2a Aggregate costs'!I$19,'2a Aggregate costs'!I55, '2a Aggregate costs'!I93,'2a Aggregate costs'!I131)*'3a Demand'!$C$9+'2a Aggregate costs'!I$18)</f>
        <v>68.5197239186556</v>
      </c>
      <c r="I25" s="104">
        <f>IF('2a Aggregate costs'!J$15="-","-",SUM('2a Aggregate costs'!J$15,'2a Aggregate costs'!J$16,'2a Aggregate costs'!J$17,'2a Aggregate costs'!J$19,'2a Aggregate costs'!J55, '2a Aggregate costs'!J93,'2a Aggregate costs'!J131)*'3a Demand'!$C$9+'2a Aggregate costs'!J$18)</f>
        <v>83.588374818522794</v>
      </c>
      <c r="J25" s="104">
        <f>IF('2a Aggregate costs'!K$15="-","-",SUM('2a Aggregate costs'!K$15,'2a Aggregate costs'!K$16,'2a Aggregate costs'!K$17,'2a Aggregate costs'!K$19,'2a Aggregate costs'!K55, '2a Aggregate costs'!K93,'2a Aggregate costs'!K131)*'3a Demand'!$C$9+'2a Aggregate costs'!K$18)</f>
        <v>83.510390798210835</v>
      </c>
      <c r="K25" s="104">
        <f>IF('2a Aggregate costs'!L$15="-","-",SUM('2a Aggregate costs'!L$15,'2a Aggregate costs'!L$16,'2a Aggregate costs'!L$17,'2a Aggregate costs'!L$19,'2a Aggregate costs'!L55, '2a Aggregate costs'!L93,'2a Aggregate costs'!L131)*'3a Demand'!$C$9+'2a Aggregate costs'!L$18)</f>
        <v>88.889940178750891</v>
      </c>
      <c r="L25" s="104">
        <f>IF('2a Aggregate costs'!M$15="-","-",SUM('2a Aggregate costs'!M$15,'2a Aggregate costs'!M$16,'2a Aggregate costs'!M$17,'2a Aggregate costs'!M$19,'2a Aggregate costs'!M55, '2a Aggregate costs'!M93,'2a Aggregate costs'!M131)*'3a Demand'!$C$9+'2a Aggregate costs'!M$18)</f>
        <v>89.205202312573178</v>
      </c>
      <c r="M25" s="104">
        <f>IF('2a Aggregate costs'!N$15="-","-",SUM('2a Aggregate costs'!N$15,'2a Aggregate costs'!N$16,'2a Aggregate costs'!N$17,'2a Aggregate costs'!N$19,'2a Aggregate costs'!N55, '2a Aggregate costs'!N93,'2a Aggregate costs'!N131)*'3a Demand'!$C$9+'2a Aggregate costs'!N$18)</f>
        <v>103.17088658516163</v>
      </c>
      <c r="N25" s="104">
        <f>IF('2a Aggregate costs'!O$15="-","-",SUM('2a Aggregate costs'!O$15,'2a Aggregate costs'!O$16,'2a Aggregate costs'!O$17,'2a Aggregate costs'!O$19,'2a Aggregate costs'!O55, '2a Aggregate costs'!O93,'2a Aggregate costs'!O131)*'3a Demand'!$C$9+'2a Aggregate costs'!O$18)</f>
        <v>103.23964607013669</v>
      </c>
      <c r="O25" s="82"/>
      <c r="P25" s="104">
        <f>IF('2a Aggregate costs'!Q$15="-","-",SUM('2a Aggregate costs'!Q$15,'2a Aggregate costs'!Q$16,'2a Aggregate costs'!Q$17,'2a Aggregate costs'!Q$19,'2a Aggregate costs'!Q55, '2a Aggregate costs'!Q93,'2a Aggregate costs'!Q131)*'3a Demand'!$C$9+'2a Aggregate costs'!Q$18)</f>
        <v>103.23964607013669</v>
      </c>
      <c r="Q25" s="104">
        <f>IF('2a Aggregate costs'!R$15="-","-",SUM('2a Aggregate costs'!R$15,'2a Aggregate costs'!R$16,'2a Aggregate costs'!R$17,'2a Aggregate costs'!R$19,'2a Aggregate costs'!R55, '2a Aggregate costs'!R93,'2a Aggregate costs'!R131)*'3a Demand'!$C$9+'2a Aggregate costs'!R$18)</f>
        <v>110.37504353598116</v>
      </c>
      <c r="R25" s="104">
        <f>IF('2a Aggregate costs'!S$15="-","-",SUM('2a Aggregate costs'!S$15,'2a Aggregate costs'!S$16,'2a Aggregate costs'!S$17,'2a Aggregate costs'!S$19,'2a Aggregate costs'!S55, '2a Aggregate costs'!S93,'2a Aggregate costs'!S131)*'3a Demand'!$C$9+'2a Aggregate costs'!S$18)</f>
        <v>111.68549842027564</v>
      </c>
      <c r="S25" s="104">
        <f>IF('2a Aggregate costs'!T$15="-","-",SUM('2a Aggregate costs'!T$15,'2a Aggregate costs'!T$16,'2a Aggregate costs'!T$17,'2a Aggregate costs'!T$19,'2a Aggregate costs'!T55, '2a Aggregate costs'!T93,'2a Aggregate costs'!T131)*'3a Demand'!$C$9+'2a Aggregate costs'!T$18)</f>
        <v>114.87963726752957</v>
      </c>
      <c r="T25" s="104">
        <f>IF('2a Aggregate costs'!U$15="-","-",SUM('2a Aggregate costs'!U$15,'2a Aggregate costs'!U$16,'2a Aggregate costs'!U$17,'2a Aggregate costs'!U$19,'2a Aggregate costs'!U55, '2a Aggregate costs'!U93,'2a Aggregate costs'!U131)*'3a Demand'!$C$9+'2a Aggregate costs'!U$18)</f>
        <v>114.39430782369746</v>
      </c>
      <c r="U25" s="104">
        <f>IF('2a Aggregate costs'!V$15="-","-",SUM('2a Aggregate costs'!V$15,'2a Aggregate costs'!V$16,'2a Aggregate costs'!V$17,'2a Aggregate costs'!V$19,'2a Aggregate costs'!V55, '2a Aggregate costs'!V93,'2a Aggregate costs'!V131)*'3a Demand'!$C$9+'2a Aggregate costs'!V$18)</f>
        <v>121.01750784944342</v>
      </c>
      <c r="V25" s="104">
        <f>IF('2a Aggregate costs'!W$15="-","-",SUM('2a Aggregate costs'!W$15,'2a Aggregate costs'!W$16,'2a Aggregate costs'!W$17,'2a Aggregate costs'!W$19,'2a Aggregate costs'!W55, '2a Aggregate costs'!W93,'2a Aggregate costs'!W131)*'3a Demand'!$C$9+'2a Aggregate costs'!W$18)</f>
        <v>120.42817308134462</v>
      </c>
      <c r="W25" s="104">
        <f>IF('2a Aggregate costs'!X$15="-","-",SUM('2a Aggregate costs'!X$15,'2a Aggregate costs'!X$16,'2a Aggregate costs'!X$17,'2a Aggregate costs'!X$19,'2a Aggregate costs'!X55, '2a Aggregate costs'!X93,'2a Aggregate costs'!X131)*'3a Demand'!$C$9+'2a Aggregate costs'!X$18)</f>
        <v>126.53507412297992</v>
      </c>
      <c r="X25" s="82"/>
      <c r="Y25" s="104">
        <f>IF('2a Aggregate costs'!Z$15="-","-",SUM('2a Aggregate costs'!Z$15,'2a Aggregate costs'!Z$16,'2a Aggregate costs'!Z$17,'2a Aggregate costs'!Z$19,'2a Aggregate costs'!Z55, '2a Aggregate costs'!Z93,'2a Aggregate costs'!Z131)*'3a Demand'!$C$9+'2a Aggregate costs'!Z$18)</f>
        <v>125.46212437871127</v>
      </c>
      <c r="Z25" s="104">
        <f>IF('2a Aggregate costs'!AA$15="-","-",SUM('2a Aggregate costs'!AA$15,'2a Aggregate costs'!AA$16,'2a Aggregate costs'!AA$17,'2a Aggregate costs'!AA$19,'2a Aggregate costs'!AA55, '2a Aggregate costs'!AA93,'2a Aggregate costs'!AA131)*'3a Demand'!$C$9+'2a Aggregate costs'!AA$18)</f>
        <v>125.46212437871127</v>
      </c>
      <c r="AA25" s="104">
        <f>IF('2a Aggregate costs'!AB$15="-","-",SUM('2a Aggregate costs'!AB$15,'2a Aggregate costs'!AB$16,'2a Aggregate costs'!AB$17,'2a Aggregate costs'!AB$19,'2a Aggregate costs'!AB55, '2a Aggregate costs'!AB93,'2a Aggregate costs'!AB131)*'3a Demand'!$C$9+'2a Aggregate costs'!AB$18)</f>
        <v>139.67798529916868</v>
      </c>
      <c r="AB25" s="104">
        <f>IF('2a Aggregate costs'!AC$15="-","-",SUM('2a Aggregate costs'!AC$15,'2a Aggregate costs'!AC$16,'2a Aggregate costs'!AC$17,'2a Aggregate costs'!AC$19,'2a Aggregate costs'!AC55, '2a Aggregate costs'!AC93,'2a Aggregate costs'!AC131)*'3a Demand'!$C$9+'2a Aggregate costs'!AC$18)</f>
        <v>139.67798529916868</v>
      </c>
      <c r="AC25" s="104">
        <f>IF('2a Aggregate costs'!AD$15="-","-",SUM('2a Aggregate costs'!AD$15,'2a Aggregate costs'!AD$16,'2a Aggregate costs'!AD$17,'2a Aggregate costs'!AD$19,'2a Aggregate costs'!AD55, '2a Aggregate costs'!AD93,'2a Aggregate costs'!AD131)*'3a Demand'!$C$9+'2a Aggregate costs'!AD$18)</f>
        <v>141.3572294056772</v>
      </c>
      <c r="AD25" s="104">
        <f>IF('2a Aggregate costs'!AE$15="-","-",SUM('2a Aggregate costs'!AE$15,'2a Aggregate costs'!AE$16,'2a Aggregate costs'!AE$17,'2a Aggregate costs'!AE$19,'2a Aggregate costs'!AE55, '2a Aggregate costs'!AE93,'2a Aggregate costs'!AE131)*'3a Demand'!$C$9+'2a Aggregate costs'!AE$18)</f>
        <v>141.3572294056772</v>
      </c>
      <c r="AE25" s="104">
        <f>IF('2a Aggregate costs'!AF$15="-","-",SUM('2a Aggregate costs'!AF$15,'2a Aggregate costs'!AF$16,'2a Aggregate costs'!AF$17,'2a Aggregate costs'!AF$19,'2a Aggregate costs'!AF55, '2a Aggregate costs'!AF93,'2a Aggregate costs'!AF131)*'3a Demand'!$C$9+'2a Aggregate costs'!AF$18)</f>
        <v>161.57652302456279</v>
      </c>
      <c r="AF25" s="104">
        <f>IF('2a Aggregate costs'!AG$15="-","-",SUM('2a Aggregate costs'!AG$15,'2a Aggregate costs'!AG$16,'2a Aggregate costs'!AG$17,'2a Aggregate costs'!AG$19,'2a Aggregate costs'!AG55, '2a Aggregate costs'!AG93,'2a Aggregate costs'!AG131)*'3a Demand'!$C$9+'2a Aggregate costs'!AG$18)</f>
        <v>161.57652302456279</v>
      </c>
      <c r="AG25" s="104">
        <f>IF('2a Aggregate costs'!AH$15="-","-",SUM('2a Aggregate costs'!AH$15,'2a Aggregate costs'!AH$16,'2a Aggregate costs'!AH$17,'2a Aggregate costs'!AH$19,'2a Aggregate costs'!AH55, '2a Aggregate costs'!AH93,'2a Aggregate costs'!AH131)*'3a Demand'!$C$9+'2a Aggregate costs'!AH$18)</f>
        <v>160.42692807521527</v>
      </c>
      <c r="AH25" s="104">
        <f>IF('2a Aggregate costs'!AI$15="-","-",SUM('2a Aggregate costs'!AI$15,'2a Aggregate costs'!AI$16,'2a Aggregate costs'!AI$17,'2a Aggregate costs'!AI$19,'2a Aggregate costs'!AI55, '2a Aggregate costs'!AI93,'2a Aggregate costs'!AI131)*'3a Demand'!$C$9+'2a Aggregate costs'!AI$18)</f>
        <v>160.42692807521527</v>
      </c>
      <c r="AI25" s="104">
        <f>IF('2a Aggregate costs'!AJ$15="-","-",SUM('2a Aggregate costs'!AJ$15,'2a Aggregate costs'!AJ$16,'2a Aggregate costs'!AJ$17,'2a Aggregate costs'!AJ$19,'2a Aggregate costs'!AJ55, '2a Aggregate costs'!AJ93,'2a Aggregate costs'!AJ131)*'3a Demand'!$C$9+'2a Aggregate costs'!AJ$18)</f>
        <v>168.52573206393174</v>
      </c>
      <c r="AJ25" s="104">
        <f>IF('2a Aggregate costs'!AK$15="-","-",SUM('2a Aggregate costs'!AK$15,'2a Aggregate costs'!AK$16,'2a Aggregate costs'!AK$17,'2a Aggregate costs'!AK$19,'2a Aggregate costs'!AK55, '2a Aggregate costs'!AK93,'2a Aggregate costs'!AK131)*'3a Demand'!$C$9+'2a Aggregate costs'!AK$18)</f>
        <v>168.52573206393174</v>
      </c>
      <c r="AK25" s="104">
        <f>IF('2a Aggregate costs'!AL$15="-","-",SUM('2a Aggregate costs'!AL$15,'2a Aggregate costs'!AL$16,'2a Aggregate costs'!AL$17,'2a Aggregate costs'!AL$19,'2a Aggregate costs'!AL55, '2a Aggregate costs'!AL93,'2a Aggregate costs'!AL131)*'3a Demand'!$C$9+'2a Aggregate costs'!AL$18)</f>
        <v>176.23229863680604</v>
      </c>
      <c r="AL25" s="104">
        <f>IF('2a Aggregate costs'!AM$15="-","-",SUM('2a Aggregate costs'!AM$15,'2a Aggregate costs'!AM$16,'2a Aggregate costs'!AM$17,'2a Aggregate costs'!AM$19,'2a Aggregate costs'!AM55, '2a Aggregate costs'!AM93,'2a Aggregate costs'!AM131)*'3a Demand'!$H$9+'2a Aggregate costs'!AM$18)</f>
        <v>173.70945973180579</v>
      </c>
      <c r="AM25" s="104">
        <f>IF('2a Aggregate costs'!AN$15="-","-",SUM('2a Aggregate costs'!AN$15,'2a Aggregate costs'!AN$16,'2a Aggregate costs'!AN$17,'2a Aggregate costs'!AN$19,'2a Aggregate costs'!AN55, '2a Aggregate costs'!AN93,'2a Aggregate costs'!AN131)*'3a Demand'!$H$9+'2a Aggregate costs'!AN$18)</f>
        <v>77.671882203672823</v>
      </c>
      <c r="AN25" s="104">
        <f>IF('2a Aggregate costs'!AO$15="-","-",SUM('2a Aggregate costs'!AO$15,'2a Aggregate costs'!AO$16,'2a Aggregate costs'!AO$17,'2a Aggregate costs'!AO$19,'2a Aggregate costs'!AO55, '2a Aggregate costs'!AO93,'2a Aggregate costs'!AO131)*'3a Demand'!$L$9+'2a Aggregate costs'!AO$18)</f>
        <v>71.556154446264301</v>
      </c>
      <c r="AO25" s="104" t="str">
        <f>IF('2a Aggregate costs'!AP$15="-","-",SUM('2a Aggregate costs'!AP$15,'2a Aggregate costs'!AP$16,'2a Aggregate costs'!AP$17,'2a Aggregate costs'!AP$19,'2a Aggregate costs'!AP55, '2a Aggregate costs'!AP93,'2a Aggregate costs'!AP131)*'3a Demand'!$L$9+'2a Aggregate costs'!AP$18)</f>
        <v>-</v>
      </c>
      <c r="AP25" s="104" t="str">
        <f>IF('2a Aggregate costs'!AQ$15="-","-",SUM('2a Aggregate costs'!AQ$15,'2a Aggregate costs'!AQ$16,'2a Aggregate costs'!AQ$17,'2a Aggregate costs'!AQ$19,'2a Aggregate costs'!AQ55, '2a Aggregate costs'!AQ93,'2a Aggregate costs'!AQ131)*'3a Demand'!$L$9+'2a Aggregate costs'!AQ$18)</f>
        <v>-</v>
      </c>
      <c r="AQ25" s="104" t="str">
        <f>IF('2a Aggregate costs'!AR$15="-","-",SUM('2a Aggregate costs'!AR$15,'2a Aggregate costs'!AR$16,'2a Aggregate costs'!AR$17,'2a Aggregate costs'!AR$19,'2a Aggregate costs'!AR55, '2a Aggregate costs'!AR93,'2a Aggregate costs'!AR131)*'3a Demand'!$L$9+'2a Aggregate costs'!AR$18)</f>
        <v>-</v>
      </c>
      <c r="AR25" s="104" t="str">
        <f>IF('2a Aggregate costs'!AS$15="-","-",SUM('2a Aggregate costs'!AS$15,'2a Aggregate costs'!AS$16,'2a Aggregate costs'!AS$17,'2a Aggregate costs'!AS$19,'2a Aggregate costs'!AS55, '2a Aggregate costs'!AS93,'2a Aggregate costs'!AS131)*'3a Demand'!$L$9+'2a Aggregate costs'!AS$18)</f>
        <v>-</v>
      </c>
      <c r="AS25" s="104" t="str">
        <f>IF('2a Aggregate costs'!AT$15="-","-",SUM('2a Aggregate costs'!AT$15,'2a Aggregate costs'!AT$16,'2a Aggregate costs'!AT$17,'2a Aggregate costs'!AT$19,'2a Aggregate costs'!AT55, '2a Aggregate costs'!AT93,'2a Aggregate costs'!AT131)*'3a Demand'!$L$9+'2a Aggregate costs'!AT$18)</f>
        <v>-</v>
      </c>
      <c r="AT25" s="104" t="str">
        <f>IF('2a Aggregate costs'!AU$15="-","-",SUM('2a Aggregate costs'!AU$15,'2a Aggregate costs'!AU$16,'2a Aggregate costs'!AU$17,'2a Aggregate costs'!AU$19,'2a Aggregate costs'!AU55, '2a Aggregate costs'!AU93,'2a Aggregate costs'!AU131)*'3a Demand'!$L$9+'2a Aggregate costs'!AU$18)</f>
        <v>-</v>
      </c>
      <c r="AU25" s="104" t="str">
        <f>IF('2a Aggregate costs'!AV$15="-","-",SUM('2a Aggregate costs'!AV$15,'2a Aggregate costs'!AV$16,'2a Aggregate costs'!AV$17,'2a Aggregate costs'!AV$19,'2a Aggregate costs'!AV55, '2a Aggregate costs'!AV93,'2a Aggregate costs'!AV131)*'3a Demand'!$L$9+'2a Aggregate costs'!AV$18)</f>
        <v>-</v>
      </c>
      <c r="AV25" s="104" t="str">
        <f>IF('2a Aggregate costs'!AW$15="-","-",SUM('2a Aggregate costs'!AW$15,'2a Aggregate costs'!AW$16,'2a Aggregate costs'!AW$17,'2a Aggregate costs'!AW$19,'2a Aggregate costs'!AW55, '2a Aggregate costs'!AW93,'2a Aggregate costs'!AW131)*'3a Demand'!$L$9+'2a Aggregate costs'!AW$18)</f>
        <v>-</v>
      </c>
      <c r="AW25" s="104" t="str">
        <f>IF('2a Aggregate costs'!AX$15="-","-",SUM('2a Aggregate costs'!AX$15,'2a Aggregate costs'!AX$16,'2a Aggregate costs'!AX$17,'2a Aggregate costs'!AX$19,'2a Aggregate costs'!AX55, '2a Aggregate costs'!AX93,'2a Aggregate costs'!AX131)*'3a Demand'!$L$9+'2a Aggregate costs'!AX$18)</f>
        <v>-</v>
      </c>
      <c r="AX25" s="104" t="str">
        <f>IF('2a Aggregate costs'!AY$15="-","-",SUM('2a Aggregate costs'!AY$15,'2a Aggregate costs'!AY$16,'2a Aggregate costs'!AY$17,'2a Aggregate costs'!AY$19,'2a Aggregate costs'!AY55, '2a Aggregate costs'!AY93,'2a Aggregate costs'!AY131)*'3a Demand'!$L$9+'2a Aggregate costs'!AY$18)</f>
        <v>-</v>
      </c>
      <c r="AY25" s="104" t="str">
        <f>IF('2a Aggregate costs'!AZ$15="-","-",SUM('2a Aggregate costs'!AZ$15,'2a Aggregate costs'!AZ$16,'2a Aggregate costs'!AZ$17,'2a Aggregate costs'!AZ$19,'2a Aggregate costs'!AZ55, '2a Aggregate costs'!AZ93,'2a Aggregate costs'!AZ131)*'3a Demand'!$L$9+'2a Aggregate costs'!AZ$18)</f>
        <v>-</v>
      </c>
      <c r="AZ25" s="104" t="str">
        <f>IF('2a Aggregate costs'!BA$15="-","-",SUM('2a Aggregate costs'!BA$15,'2a Aggregate costs'!BA$16,'2a Aggregate costs'!BA$17,'2a Aggregate costs'!BA$19,'2a Aggregate costs'!BA55, '2a Aggregate costs'!BA93,'2a Aggregate costs'!BA131)*'3a Demand'!$L$9+'2a Aggregate costs'!BA$18)</f>
        <v>-</v>
      </c>
      <c r="BA25" s="104" t="str">
        <f>IF('2a Aggregate costs'!BB$15="-","-",SUM('2a Aggregate costs'!BB$15,'2a Aggregate costs'!BB$16,'2a Aggregate costs'!BB$17,'2a Aggregate costs'!BB$19,'2a Aggregate costs'!BB55, '2a Aggregate costs'!BB93,'2a Aggregate costs'!BB131)*'3a Demand'!$L$9+'2a Aggregate costs'!BB$18)</f>
        <v>-</v>
      </c>
      <c r="BB25" s="104" t="str">
        <f>IF('2a Aggregate costs'!BC$15="-","-",SUM('2a Aggregate costs'!BC$15,'2a Aggregate costs'!BC$16,'2a Aggregate costs'!BC$17,'2a Aggregate costs'!BC$19,'2a Aggregate costs'!BC55, '2a Aggregate costs'!BC93,'2a Aggregate costs'!BC131)*'3a Demand'!$L$9+'2a Aggregate costs'!BC$18)</f>
        <v>-</v>
      </c>
      <c r="BC25" s="104" t="str">
        <f>IF('2a Aggregate costs'!BD$15="-","-",SUM('2a Aggregate costs'!BD$15,'2a Aggregate costs'!BD$16,'2a Aggregate costs'!BD$17,'2a Aggregate costs'!BD$19,'2a Aggregate costs'!BD55, '2a Aggregate costs'!BD93,'2a Aggregate costs'!BD131)*'3a Demand'!$L$9+'2a Aggregate costs'!BD$18)</f>
        <v>-</v>
      </c>
      <c r="BD25" s="104" t="str">
        <f>IF('2a Aggregate costs'!BE$15="-","-",SUM('2a Aggregate costs'!BE$15,'2a Aggregate costs'!BE$16,'2a Aggregate costs'!BE$17,'2a Aggregate costs'!BE$19,'2a Aggregate costs'!BE55, '2a Aggregate costs'!BE93,'2a Aggregate costs'!BE131)*'3a Demand'!$L$9+'2a Aggregate costs'!BE$18)</f>
        <v>-</v>
      </c>
      <c r="BE25" s="104" t="str">
        <f>IF('2a Aggregate costs'!BF$15="-","-",SUM('2a Aggregate costs'!BF$15,'2a Aggregate costs'!BF$16,'2a Aggregate costs'!BF$17,'2a Aggregate costs'!BF$19,'2a Aggregate costs'!BF55, '2a Aggregate costs'!BF93,'2a Aggregate costs'!BF131)*'3a Demand'!$L$9+'2a Aggregate costs'!BF$18)</f>
        <v>-</v>
      </c>
      <c r="BF25" s="14"/>
    </row>
    <row r="26" spans="1:58" ht="12.75" customHeight="1">
      <c r="A26" s="14"/>
      <c r="B26" s="402"/>
      <c r="C26" s="106" t="s">
        <v>272</v>
      </c>
      <c r="D26" s="396"/>
      <c r="E26" s="423"/>
      <c r="F26" s="28"/>
      <c r="G26" s="104">
        <f>IF('2a Aggregate costs'!H$15="-","-",SUM('2a Aggregate costs'!H$15,'2a Aggregate costs'!H$16,'2a Aggregate costs'!H$17,'2a Aggregate costs'!H$19,'2a Aggregate costs'!H56, '2a Aggregate costs'!H94,'2a Aggregate costs'!H132)*'3a Demand'!$C$9+'2a Aggregate costs'!H$18)</f>
        <v>68.566257480138134</v>
      </c>
      <c r="H26" s="104">
        <f>IF('2a Aggregate costs'!I$15="-","-",SUM('2a Aggregate costs'!I$15,'2a Aggregate costs'!I$16,'2a Aggregate costs'!I$17,'2a Aggregate costs'!I$19,'2a Aggregate costs'!I56, '2a Aggregate costs'!I94,'2a Aggregate costs'!I132)*'3a Demand'!$C$9+'2a Aggregate costs'!I$18)</f>
        <v>68.54600222473897</v>
      </c>
      <c r="I26" s="104">
        <f>IF('2a Aggregate costs'!J$15="-","-",SUM('2a Aggregate costs'!J$15,'2a Aggregate costs'!J$16,'2a Aggregate costs'!J$17,'2a Aggregate costs'!J$19,'2a Aggregate costs'!J56, '2a Aggregate costs'!J94,'2a Aggregate costs'!J132)*'3a Demand'!$C$9+'2a Aggregate costs'!J$18)</f>
        <v>83.615283803952153</v>
      </c>
      <c r="J26" s="104">
        <f>IF('2a Aggregate costs'!K$15="-","-",SUM('2a Aggregate costs'!K$15,'2a Aggregate costs'!K$16,'2a Aggregate costs'!K$17,'2a Aggregate costs'!K$19,'2a Aggregate costs'!K56, '2a Aggregate costs'!K94,'2a Aggregate costs'!K132)*'3a Demand'!$C$9+'2a Aggregate costs'!K$18)</f>
        <v>83.538465579558803</v>
      </c>
      <c r="K26" s="104">
        <f>IF('2a Aggregate costs'!L$15="-","-",SUM('2a Aggregate costs'!L$15,'2a Aggregate costs'!L$16,'2a Aggregate costs'!L$17,'2a Aggregate costs'!L$19,'2a Aggregate costs'!L56, '2a Aggregate costs'!L94,'2a Aggregate costs'!L132)*'3a Demand'!$C$9+'2a Aggregate costs'!L$18)</f>
        <v>88.918520306163103</v>
      </c>
      <c r="L26" s="104">
        <f>IF('2a Aggregate costs'!M$15="-","-",SUM('2a Aggregate costs'!M$15,'2a Aggregate costs'!M$16,'2a Aggregate costs'!M$17,'2a Aggregate costs'!M$19,'2a Aggregate costs'!M56, '2a Aggregate costs'!M94,'2a Aggregate costs'!M132)*'3a Demand'!$C$9+'2a Aggregate costs'!M$18)</f>
        <v>89.23326131407083</v>
      </c>
      <c r="M26" s="104">
        <f>IF('2a Aggregate costs'!N$15="-","-",SUM('2a Aggregate costs'!N$15,'2a Aggregate costs'!N$16,'2a Aggregate costs'!N$17,'2a Aggregate costs'!N$19,'2a Aggregate costs'!N56, '2a Aggregate costs'!N94,'2a Aggregate costs'!N132)*'3a Demand'!$C$9+'2a Aggregate costs'!N$18)</f>
        <v>103.19313190317045</v>
      </c>
      <c r="N26" s="104">
        <f>IF('2a Aggregate costs'!O$15="-","-",SUM('2a Aggregate costs'!O$15,'2a Aggregate costs'!O$16,'2a Aggregate costs'!O$17,'2a Aggregate costs'!O$19,'2a Aggregate costs'!O56, '2a Aggregate costs'!O94,'2a Aggregate costs'!O132)*'3a Demand'!$C$9+'2a Aggregate costs'!O$18)</f>
        <v>103.26238053200336</v>
      </c>
      <c r="O26" s="82"/>
      <c r="P26" s="104">
        <f>IF('2a Aggregate costs'!Q$15="-","-",SUM('2a Aggregate costs'!Q$15,'2a Aggregate costs'!Q$16,'2a Aggregate costs'!Q$17,'2a Aggregate costs'!Q$19,'2a Aggregate costs'!Q56, '2a Aggregate costs'!Q94,'2a Aggregate costs'!Q132)*'3a Demand'!$C$9+'2a Aggregate costs'!Q$18)</f>
        <v>103.26238053200336</v>
      </c>
      <c r="Q26" s="104">
        <f>IF('2a Aggregate costs'!R$15="-","-",SUM('2a Aggregate costs'!R$15,'2a Aggregate costs'!R$16,'2a Aggregate costs'!R$17,'2a Aggregate costs'!R$19,'2a Aggregate costs'!R56, '2a Aggregate costs'!R94,'2a Aggregate costs'!R132)*'3a Demand'!$C$9+'2a Aggregate costs'!R$18)</f>
        <v>110.39362986281387</v>
      </c>
      <c r="R26" s="104">
        <f>IF('2a Aggregate costs'!S$15="-","-",SUM('2a Aggregate costs'!S$15,'2a Aggregate costs'!S$16,'2a Aggregate costs'!S$17,'2a Aggregate costs'!S$19,'2a Aggregate costs'!S56, '2a Aggregate costs'!S94,'2a Aggregate costs'!S132)*'3a Demand'!$C$9+'2a Aggregate costs'!S$18)</f>
        <v>111.70476541113041</v>
      </c>
      <c r="S26" s="104">
        <f>IF('2a Aggregate costs'!T$15="-","-",SUM('2a Aggregate costs'!T$15,'2a Aggregate costs'!T$16,'2a Aggregate costs'!T$17,'2a Aggregate costs'!T$19,'2a Aggregate costs'!T56, '2a Aggregate costs'!T94,'2a Aggregate costs'!T132)*'3a Demand'!$C$9+'2a Aggregate costs'!T$18)</f>
        <v>114.9046356255967</v>
      </c>
      <c r="T26" s="104">
        <f>IF('2a Aggregate costs'!U$15="-","-",SUM('2a Aggregate costs'!U$15,'2a Aggregate costs'!U$16,'2a Aggregate costs'!U$17,'2a Aggregate costs'!U$19,'2a Aggregate costs'!U56, '2a Aggregate costs'!U94,'2a Aggregate costs'!U132)*'3a Demand'!$C$9+'2a Aggregate costs'!U$18)</f>
        <v>114.42248377213858</v>
      </c>
      <c r="U26" s="104">
        <f>IF('2a Aggregate costs'!V$15="-","-",SUM('2a Aggregate costs'!V$15,'2a Aggregate costs'!V$16,'2a Aggregate costs'!V$17,'2a Aggregate costs'!V$19,'2a Aggregate costs'!V56, '2a Aggregate costs'!V94,'2a Aggregate costs'!V132)*'3a Demand'!$C$9+'2a Aggregate costs'!V$18)</f>
        <v>121.06347608883701</v>
      </c>
      <c r="V26" s="104">
        <f>IF('2a Aggregate costs'!W$15="-","-",SUM('2a Aggregate costs'!W$15,'2a Aggregate costs'!W$16,'2a Aggregate costs'!W$17,'2a Aggregate costs'!W$19,'2a Aggregate costs'!W56, '2a Aggregate costs'!W94,'2a Aggregate costs'!W132)*'3a Demand'!$C$9+'2a Aggregate costs'!W$18)</f>
        <v>120.47092116189678</v>
      </c>
      <c r="W26" s="104">
        <f>IF('2a Aggregate costs'!X$15="-","-",SUM('2a Aggregate costs'!X$15,'2a Aggregate costs'!X$16,'2a Aggregate costs'!X$17,'2a Aggregate costs'!X$19,'2a Aggregate costs'!X56, '2a Aggregate costs'!X94,'2a Aggregate costs'!X132)*'3a Demand'!$C$9+'2a Aggregate costs'!X$18)</f>
        <v>126.58490194252974</v>
      </c>
      <c r="X26" s="82"/>
      <c r="Y26" s="104">
        <f>IF('2a Aggregate costs'!Z$15="-","-",SUM('2a Aggregate costs'!Z$15,'2a Aggregate costs'!Z$16,'2a Aggregate costs'!Z$17,'2a Aggregate costs'!Z$19,'2a Aggregate costs'!Z56, '2a Aggregate costs'!Z94,'2a Aggregate costs'!Z132)*'3a Demand'!$C$9+'2a Aggregate costs'!Z$18)</f>
        <v>125.51006076203592</v>
      </c>
      <c r="Z26" s="104">
        <f>IF('2a Aggregate costs'!AA$15="-","-",SUM('2a Aggregate costs'!AA$15,'2a Aggregate costs'!AA$16,'2a Aggregate costs'!AA$17,'2a Aggregate costs'!AA$19,'2a Aggregate costs'!AA56, '2a Aggregate costs'!AA94,'2a Aggregate costs'!AA132)*'3a Demand'!$C$9+'2a Aggregate costs'!AA$18)</f>
        <v>125.51006076203592</v>
      </c>
      <c r="AA26" s="104">
        <f>IF('2a Aggregate costs'!AB$15="-","-",SUM('2a Aggregate costs'!AB$15,'2a Aggregate costs'!AB$16,'2a Aggregate costs'!AB$17,'2a Aggregate costs'!AB$19,'2a Aggregate costs'!AB56, '2a Aggregate costs'!AB94,'2a Aggregate costs'!AB132)*'3a Demand'!$C$9+'2a Aggregate costs'!AB$18)</f>
        <v>139.73380995006059</v>
      </c>
      <c r="AB26" s="104">
        <f>IF('2a Aggregate costs'!AC$15="-","-",SUM('2a Aggregate costs'!AC$15,'2a Aggregate costs'!AC$16,'2a Aggregate costs'!AC$17,'2a Aggregate costs'!AC$19,'2a Aggregate costs'!AC56, '2a Aggregate costs'!AC94,'2a Aggregate costs'!AC132)*'3a Demand'!$C$9+'2a Aggregate costs'!AC$18)</f>
        <v>139.73380995006059</v>
      </c>
      <c r="AC26" s="104">
        <f>IF('2a Aggregate costs'!AD$15="-","-",SUM('2a Aggregate costs'!AD$15,'2a Aggregate costs'!AD$16,'2a Aggregate costs'!AD$17,'2a Aggregate costs'!AD$19,'2a Aggregate costs'!AD56, '2a Aggregate costs'!AD94,'2a Aggregate costs'!AD132)*'3a Demand'!$C$9+'2a Aggregate costs'!AD$18)</f>
        <v>141.40812443429675</v>
      </c>
      <c r="AD26" s="104">
        <f>IF('2a Aggregate costs'!AE$15="-","-",SUM('2a Aggregate costs'!AE$15,'2a Aggregate costs'!AE$16,'2a Aggregate costs'!AE$17,'2a Aggregate costs'!AE$19,'2a Aggregate costs'!AE56, '2a Aggregate costs'!AE94,'2a Aggregate costs'!AE132)*'3a Demand'!$C$9+'2a Aggregate costs'!AE$18)</f>
        <v>141.40812443429675</v>
      </c>
      <c r="AE26" s="104">
        <f>IF('2a Aggregate costs'!AF$15="-","-",SUM('2a Aggregate costs'!AF$15,'2a Aggregate costs'!AF$16,'2a Aggregate costs'!AF$17,'2a Aggregate costs'!AF$19,'2a Aggregate costs'!AF56, '2a Aggregate costs'!AF94,'2a Aggregate costs'!AF132)*'3a Demand'!$C$9+'2a Aggregate costs'!AF$18)</f>
        <v>161.63162390219151</v>
      </c>
      <c r="AF26" s="104">
        <f>IF('2a Aggregate costs'!AG$15="-","-",SUM('2a Aggregate costs'!AG$15,'2a Aggregate costs'!AG$16,'2a Aggregate costs'!AG$17,'2a Aggregate costs'!AG$19,'2a Aggregate costs'!AG56, '2a Aggregate costs'!AG94,'2a Aggregate costs'!AG132)*'3a Demand'!$C$9+'2a Aggregate costs'!AG$18)</f>
        <v>161.63162390219151</v>
      </c>
      <c r="AG26" s="104">
        <f>IF('2a Aggregate costs'!AH$15="-","-",SUM('2a Aggregate costs'!AH$15,'2a Aggregate costs'!AH$16,'2a Aggregate costs'!AH$17,'2a Aggregate costs'!AH$19,'2a Aggregate costs'!AH56, '2a Aggregate costs'!AH94,'2a Aggregate costs'!AH132)*'3a Demand'!$C$9+'2a Aggregate costs'!AH$18)</f>
        <v>160.49217338608389</v>
      </c>
      <c r="AH26" s="104">
        <f>IF('2a Aggregate costs'!AI$15="-","-",SUM('2a Aggregate costs'!AI$15,'2a Aggregate costs'!AI$16,'2a Aggregate costs'!AI$17,'2a Aggregate costs'!AI$19,'2a Aggregate costs'!AI56, '2a Aggregate costs'!AI94,'2a Aggregate costs'!AI132)*'3a Demand'!$C$9+'2a Aggregate costs'!AI$18)</f>
        <v>160.49217338608389</v>
      </c>
      <c r="AI26" s="104">
        <f>IF('2a Aggregate costs'!AJ$15="-","-",SUM('2a Aggregate costs'!AJ$15,'2a Aggregate costs'!AJ$16,'2a Aggregate costs'!AJ$17,'2a Aggregate costs'!AJ$19,'2a Aggregate costs'!AJ56, '2a Aggregate costs'!AJ94,'2a Aggregate costs'!AJ132)*'3a Demand'!$C$9+'2a Aggregate costs'!AJ$18)</f>
        <v>168.68494514298285</v>
      </c>
      <c r="AJ26" s="104">
        <f>IF('2a Aggregate costs'!AK$15="-","-",SUM('2a Aggregate costs'!AK$15,'2a Aggregate costs'!AK$16,'2a Aggregate costs'!AK$17,'2a Aggregate costs'!AK$19,'2a Aggregate costs'!AK56, '2a Aggregate costs'!AK94,'2a Aggregate costs'!AK132)*'3a Demand'!$C$9+'2a Aggregate costs'!AK$18)</f>
        <v>168.68494514298285</v>
      </c>
      <c r="AK26" s="104">
        <f>IF('2a Aggregate costs'!AL$15="-","-",SUM('2a Aggregate costs'!AL$15,'2a Aggregate costs'!AL$16,'2a Aggregate costs'!AL$17,'2a Aggregate costs'!AL$19,'2a Aggregate costs'!AL56, '2a Aggregate costs'!AL94,'2a Aggregate costs'!AL132)*'3a Demand'!$C$9+'2a Aggregate costs'!AL$18)</f>
        <v>176.384556265903</v>
      </c>
      <c r="AL26" s="104">
        <f>IF('2a Aggregate costs'!AM$15="-","-",SUM('2a Aggregate costs'!AM$15,'2a Aggregate costs'!AM$16,'2a Aggregate costs'!AM$17,'2a Aggregate costs'!AM$19,'2a Aggregate costs'!AM56, '2a Aggregate costs'!AM94,'2a Aggregate costs'!AM132)*'3a Demand'!$H$9+'2a Aggregate costs'!AM$18)</f>
        <v>174.20891375825954</v>
      </c>
      <c r="AM26" s="104">
        <f>IF('2a Aggregate costs'!AN$15="-","-",SUM('2a Aggregate costs'!AN$15,'2a Aggregate costs'!AN$16,'2a Aggregate costs'!AN$17,'2a Aggregate costs'!AN$19,'2a Aggregate costs'!AN56, '2a Aggregate costs'!AN94,'2a Aggregate costs'!AN132)*'3a Demand'!$H$9+'2a Aggregate costs'!AN$18)</f>
        <v>78.338463158775667</v>
      </c>
      <c r="AN26" s="104">
        <f>IF('2a Aggregate costs'!AO$15="-","-",SUM('2a Aggregate costs'!AO$15,'2a Aggregate costs'!AO$16,'2a Aggregate costs'!AO$17,'2a Aggregate costs'!AO$19,'2a Aggregate costs'!AO56, '2a Aggregate costs'!AO94,'2a Aggregate costs'!AO132)*'3a Demand'!$L$9+'2a Aggregate costs'!AO$18)</f>
        <v>72.151590087480983</v>
      </c>
      <c r="AO26" s="104" t="str">
        <f>IF('2a Aggregate costs'!AP$15="-","-",SUM('2a Aggregate costs'!AP$15,'2a Aggregate costs'!AP$16,'2a Aggregate costs'!AP$17,'2a Aggregate costs'!AP$19,'2a Aggregate costs'!AP56, '2a Aggregate costs'!AP94,'2a Aggregate costs'!AP132)*'3a Demand'!$L$9+'2a Aggregate costs'!AP$18)</f>
        <v>-</v>
      </c>
      <c r="AP26" s="104" t="str">
        <f>IF('2a Aggregate costs'!AQ$15="-","-",SUM('2a Aggregate costs'!AQ$15,'2a Aggregate costs'!AQ$16,'2a Aggregate costs'!AQ$17,'2a Aggregate costs'!AQ$19,'2a Aggregate costs'!AQ56, '2a Aggregate costs'!AQ94,'2a Aggregate costs'!AQ132)*'3a Demand'!$L$9+'2a Aggregate costs'!AQ$18)</f>
        <v>-</v>
      </c>
      <c r="AQ26" s="104" t="str">
        <f>IF('2a Aggregate costs'!AR$15="-","-",SUM('2a Aggregate costs'!AR$15,'2a Aggregate costs'!AR$16,'2a Aggregate costs'!AR$17,'2a Aggregate costs'!AR$19,'2a Aggregate costs'!AR56, '2a Aggregate costs'!AR94,'2a Aggregate costs'!AR132)*'3a Demand'!$L$9+'2a Aggregate costs'!AR$18)</f>
        <v>-</v>
      </c>
      <c r="AR26" s="104" t="str">
        <f>IF('2a Aggregate costs'!AS$15="-","-",SUM('2a Aggregate costs'!AS$15,'2a Aggregate costs'!AS$16,'2a Aggregate costs'!AS$17,'2a Aggregate costs'!AS$19,'2a Aggregate costs'!AS56, '2a Aggregate costs'!AS94,'2a Aggregate costs'!AS132)*'3a Demand'!$L$9+'2a Aggregate costs'!AS$18)</f>
        <v>-</v>
      </c>
      <c r="AS26" s="104" t="str">
        <f>IF('2a Aggregate costs'!AT$15="-","-",SUM('2a Aggregate costs'!AT$15,'2a Aggregate costs'!AT$16,'2a Aggregate costs'!AT$17,'2a Aggregate costs'!AT$19,'2a Aggregate costs'!AT56, '2a Aggregate costs'!AT94,'2a Aggregate costs'!AT132)*'3a Demand'!$L$9+'2a Aggregate costs'!AT$18)</f>
        <v>-</v>
      </c>
      <c r="AT26" s="104" t="str">
        <f>IF('2a Aggregate costs'!AU$15="-","-",SUM('2a Aggregate costs'!AU$15,'2a Aggregate costs'!AU$16,'2a Aggregate costs'!AU$17,'2a Aggregate costs'!AU$19,'2a Aggregate costs'!AU56, '2a Aggregate costs'!AU94,'2a Aggregate costs'!AU132)*'3a Demand'!$L$9+'2a Aggregate costs'!AU$18)</f>
        <v>-</v>
      </c>
      <c r="AU26" s="104" t="str">
        <f>IF('2a Aggregate costs'!AV$15="-","-",SUM('2a Aggregate costs'!AV$15,'2a Aggregate costs'!AV$16,'2a Aggregate costs'!AV$17,'2a Aggregate costs'!AV$19,'2a Aggregate costs'!AV56, '2a Aggregate costs'!AV94,'2a Aggregate costs'!AV132)*'3a Demand'!$L$9+'2a Aggregate costs'!AV$18)</f>
        <v>-</v>
      </c>
      <c r="AV26" s="104" t="str">
        <f>IF('2a Aggregate costs'!AW$15="-","-",SUM('2a Aggregate costs'!AW$15,'2a Aggregate costs'!AW$16,'2a Aggregate costs'!AW$17,'2a Aggregate costs'!AW$19,'2a Aggregate costs'!AW56, '2a Aggregate costs'!AW94,'2a Aggregate costs'!AW132)*'3a Demand'!$L$9+'2a Aggregate costs'!AW$18)</f>
        <v>-</v>
      </c>
      <c r="AW26" s="104" t="str">
        <f>IF('2a Aggregate costs'!AX$15="-","-",SUM('2a Aggregate costs'!AX$15,'2a Aggregate costs'!AX$16,'2a Aggregate costs'!AX$17,'2a Aggregate costs'!AX$19,'2a Aggregate costs'!AX56, '2a Aggregate costs'!AX94,'2a Aggregate costs'!AX132)*'3a Demand'!$L$9+'2a Aggregate costs'!AX$18)</f>
        <v>-</v>
      </c>
      <c r="AX26" s="104" t="str">
        <f>IF('2a Aggregate costs'!AY$15="-","-",SUM('2a Aggregate costs'!AY$15,'2a Aggregate costs'!AY$16,'2a Aggregate costs'!AY$17,'2a Aggregate costs'!AY$19,'2a Aggregate costs'!AY56, '2a Aggregate costs'!AY94,'2a Aggregate costs'!AY132)*'3a Demand'!$L$9+'2a Aggregate costs'!AY$18)</f>
        <v>-</v>
      </c>
      <c r="AY26" s="104" t="str">
        <f>IF('2a Aggregate costs'!AZ$15="-","-",SUM('2a Aggregate costs'!AZ$15,'2a Aggregate costs'!AZ$16,'2a Aggregate costs'!AZ$17,'2a Aggregate costs'!AZ$19,'2a Aggregate costs'!AZ56, '2a Aggregate costs'!AZ94,'2a Aggregate costs'!AZ132)*'3a Demand'!$L$9+'2a Aggregate costs'!AZ$18)</f>
        <v>-</v>
      </c>
      <c r="AZ26" s="104" t="str">
        <f>IF('2a Aggregate costs'!BA$15="-","-",SUM('2a Aggregate costs'!BA$15,'2a Aggregate costs'!BA$16,'2a Aggregate costs'!BA$17,'2a Aggregate costs'!BA$19,'2a Aggregate costs'!BA56, '2a Aggregate costs'!BA94,'2a Aggregate costs'!BA132)*'3a Demand'!$L$9+'2a Aggregate costs'!BA$18)</f>
        <v>-</v>
      </c>
      <c r="BA26" s="104" t="str">
        <f>IF('2a Aggregate costs'!BB$15="-","-",SUM('2a Aggregate costs'!BB$15,'2a Aggregate costs'!BB$16,'2a Aggregate costs'!BB$17,'2a Aggregate costs'!BB$19,'2a Aggregate costs'!BB56, '2a Aggregate costs'!BB94,'2a Aggregate costs'!BB132)*'3a Demand'!$L$9+'2a Aggregate costs'!BB$18)</f>
        <v>-</v>
      </c>
      <c r="BB26" s="104" t="str">
        <f>IF('2a Aggregate costs'!BC$15="-","-",SUM('2a Aggregate costs'!BC$15,'2a Aggregate costs'!BC$16,'2a Aggregate costs'!BC$17,'2a Aggregate costs'!BC$19,'2a Aggregate costs'!BC56, '2a Aggregate costs'!BC94,'2a Aggregate costs'!BC132)*'3a Demand'!$L$9+'2a Aggregate costs'!BC$18)</f>
        <v>-</v>
      </c>
      <c r="BC26" s="104" t="str">
        <f>IF('2a Aggregate costs'!BD$15="-","-",SUM('2a Aggregate costs'!BD$15,'2a Aggregate costs'!BD$16,'2a Aggregate costs'!BD$17,'2a Aggregate costs'!BD$19,'2a Aggregate costs'!BD56, '2a Aggregate costs'!BD94,'2a Aggregate costs'!BD132)*'3a Demand'!$L$9+'2a Aggregate costs'!BD$18)</f>
        <v>-</v>
      </c>
      <c r="BD26" s="104" t="str">
        <f>IF('2a Aggregate costs'!BE$15="-","-",SUM('2a Aggregate costs'!BE$15,'2a Aggregate costs'!BE$16,'2a Aggregate costs'!BE$17,'2a Aggregate costs'!BE$19,'2a Aggregate costs'!BE56, '2a Aggregate costs'!BE94,'2a Aggregate costs'!BE132)*'3a Demand'!$L$9+'2a Aggregate costs'!BE$18)</f>
        <v>-</v>
      </c>
      <c r="BE26" s="104" t="str">
        <f>IF('2a Aggregate costs'!BF$15="-","-",SUM('2a Aggregate costs'!BF$15,'2a Aggregate costs'!BF$16,'2a Aggregate costs'!BF$17,'2a Aggregate costs'!BF$19,'2a Aggregate costs'!BF56, '2a Aggregate costs'!BF94,'2a Aggregate costs'!BF132)*'3a Demand'!$L$9+'2a Aggregate costs'!BF$18)</f>
        <v>-</v>
      </c>
      <c r="BF26" s="14"/>
    </row>
    <row r="27" spans="1:58" ht="12.75" customHeight="1">
      <c r="A27" s="14"/>
      <c r="B27" s="402"/>
      <c r="C27" s="106" t="s">
        <v>273</v>
      </c>
      <c r="D27" s="396"/>
      <c r="E27" s="423"/>
      <c r="F27" s="28"/>
      <c r="G27" s="104">
        <f>IF('2a Aggregate costs'!H$15="-","-",SUM('2a Aggregate costs'!H$15,'2a Aggregate costs'!H$16,'2a Aggregate costs'!H$17,'2a Aggregate costs'!H$19,'2a Aggregate costs'!H57, '2a Aggregate costs'!H95,'2a Aggregate costs'!H133)*'3a Demand'!$C$9+'2a Aggregate costs'!H$18)</f>
        <v>68.561272633346178</v>
      </c>
      <c r="H27" s="104">
        <f>IF('2a Aggregate costs'!I$15="-","-",SUM('2a Aggregate costs'!I$15,'2a Aggregate costs'!I$16,'2a Aggregate costs'!I$17,'2a Aggregate costs'!I$19,'2a Aggregate costs'!I57, '2a Aggregate costs'!I95,'2a Aggregate costs'!I133)*'3a Demand'!$C$9+'2a Aggregate costs'!I$18)</f>
        <v>68.541097316910879</v>
      </c>
      <c r="I27" s="104">
        <f>IF('2a Aggregate costs'!J$15="-","-",SUM('2a Aggregate costs'!J$15,'2a Aggregate costs'!J$16,'2a Aggregate costs'!J$17,'2a Aggregate costs'!J$19,'2a Aggregate costs'!J57, '2a Aggregate costs'!J95,'2a Aggregate costs'!J133)*'3a Demand'!$C$9+'2a Aggregate costs'!J$18)</f>
        <v>83.610261178336188</v>
      </c>
      <c r="J27" s="104">
        <f>IF('2a Aggregate costs'!K$15="-","-",SUM('2a Aggregate costs'!K$15,'2a Aggregate costs'!K$16,'2a Aggregate costs'!K$17,'2a Aggregate costs'!K$19,'2a Aggregate costs'!K57, '2a Aggregate costs'!K95,'2a Aggregate costs'!K133)*'3a Demand'!$C$9+'2a Aggregate costs'!K$18)</f>
        <v>83.533225355384204</v>
      </c>
      <c r="K27" s="104">
        <f>IF('2a Aggregate costs'!L$15="-","-",SUM('2a Aggregate costs'!L$15,'2a Aggregate costs'!L$16,'2a Aggregate costs'!L$17,'2a Aggregate costs'!L$19,'2a Aggregate costs'!L57, '2a Aggregate costs'!L95,'2a Aggregate costs'!L133)*'3a Demand'!$C$9+'2a Aggregate costs'!L$18)</f>
        <v>88.913185757953372</v>
      </c>
      <c r="L27" s="104">
        <f>IF('2a Aggregate costs'!M$15="-","-",SUM('2a Aggregate costs'!M$15,'2a Aggregate costs'!M$16,'2a Aggregate costs'!M$17,'2a Aggregate costs'!M$19,'2a Aggregate costs'!M57, '2a Aggregate costs'!M95,'2a Aggregate costs'!M133)*'3a Demand'!$C$9+'2a Aggregate costs'!M$18)</f>
        <v>89.228024035242527</v>
      </c>
      <c r="M27" s="104">
        <f>IF('2a Aggregate costs'!N$15="-","-",SUM('2a Aggregate costs'!N$15,'2a Aggregate costs'!N$16,'2a Aggregate costs'!N$17,'2a Aggregate costs'!N$19,'2a Aggregate costs'!N57, '2a Aggregate costs'!N95,'2a Aggregate costs'!N133)*'3a Demand'!$C$9+'2a Aggregate costs'!N$18)</f>
        <v>103.20172610134659</v>
      </c>
      <c r="N27" s="104">
        <f>IF('2a Aggregate costs'!O$15="-","-",SUM('2a Aggregate costs'!O$15,'2a Aggregate costs'!O$16,'2a Aggregate costs'!O$17,'2a Aggregate costs'!O$19,'2a Aggregate costs'!O57, '2a Aggregate costs'!O95,'2a Aggregate costs'!O133)*'3a Demand'!$C$9+'2a Aggregate costs'!O$18)</f>
        <v>103.27116370474258</v>
      </c>
      <c r="O27" s="82"/>
      <c r="P27" s="104">
        <f>IF('2a Aggregate costs'!Q$15="-","-",SUM('2a Aggregate costs'!Q$15,'2a Aggregate costs'!Q$16,'2a Aggregate costs'!Q$17,'2a Aggregate costs'!Q$19,'2a Aggregate costs'!Q57, '2a Aggregate costs'!Q95,'2a Aggregate costs'!Q133)*'3a Demand'!$C$9+'2a Aggregate costs'!Q$18)</f>
        <v>103.27116370474258</v>
      </c>
      <c r="Q27" s="104">
        <f>IF('2a Aggregate costs'!R$15="-","-",SUM('2a Aggregate costs'!R$15,'2a Aggregate costs'!R$16,'2a Aggregate costs'!R$17,'2a Aggregate costs'!R$19,'2a Aggregate costs'!R57, '2a Aggregate costs'!R95,'2a Aggregate costs'!R133)*'3a Demand'!$C$9+'2a Aggregate costs'!R$18)</f>
        <v>110.40261218544866</v>
      </c>
      <c r="R27" s="104">
        <f>IF('2a Aggregate costs'!S$15="-","-",SUM('2a Aggregate costs'!S$15,'2a Aggregate costs'!S$16,'2a Aggregate costs'!S$17,'2a Aggregate costs'!S$19,'2a Aggregate costs'!S57, '2a Aggregate costs'!S95,'2a Aggregate costs'!S133)*'3a Demand'!$C$9+'2a Aggregate costs'!S$18)</f>
        <v>111.71407723629213</v>
      </c>
      <c r="S27" s="104">
        <f>IF('2a Aggregate costs'!T$15="-","-",SUM('2a Aggregate costs'!T$15,'2a Aggregate costs'!T$16,'2a Aggregate costs'!T$17,'2a Aggregate costs'!T$19,'2a Aggregate costs'!T57, '2a Aggregate costs'!T95,'2a Aggregate costs'!T133)*'3a Demand'!$C$9+'2a Aggregate costs'!T$18)</f>
        <v>114.90968574928812</v>
      </c>
      <c r="T27" s="104">
        <f>IF('2a Aggregate costs'!U$15="-","-",SUM('2a Aggregate costs'!U$15,'2a Aggregate costs'!U$16,'2a Aggregate costs'!U$17,'2a Aggregate costs'!U$19,'2a Aggregate costs'!U57, '2a Aggregate costs'!U95,'2a Aggregate costs'!U133)*'3a Demand'!$C$9+'2a Aggregate costs'!U$18)</f>
        <v>114.42817758934933</v>
      </c>
      <c r="U27" s="104">
        <f>IF('2a Aggregate costs'!V$15="-","-",SUM('2a Aggregate costs'!V$15,'2a Aggregate costs'!V$16,'2a Aggregate costs'!V$17,'2a Aggregate costs'!V$19,'2a Aggregate costs'!V57, '2a Aggregate costs'!V95,'2a Aggregate costs'!V133)*'3a Demand'!$C$9+'2a Aggregate costs'!V$18)</f>
        <v>121.07147261883324</v>
      </c>
      <c r="V27" s="104">
        <f>IF('2a Aggregate costs'!W$15="-","-",SUM('2a Aggregate costs'!W$15,'2a Aggregate costs'!W$16,'2a Aggregate costs'!W$17,'2a Aggregate costs'!W$19,'2a Aggregate costs'!W57, '2a Aggregate costs'!W95,'2a Aggregate costs'!W133)*'3a Demand'!$C$9+'2a Aggregate costs'!W$18)</f>
        <v>120.47834809609292</v>
      </c>
      <c r="W27" s="104">
        <f>IF('2a Aggregate costs'!X$15="-","-",SUM('2a Aggregate costs'!X$15,'2a Aggregate costs'!X$16,'2a Aggregate costs'!X$17,'2a Aggregate costs'!X$19,'2a Aggregate costs'!X57, '2a Aggregate costs'!X95,'2a Aggregate costs'!X133)*'3a Demand'!$C$9+'2a Aggregate costs'!X$18)</f>
        <v>126.59583342312249</v>
      </c>
      <c r="X27" s="82"/>
      <c r="Y27" s="104">
        <f>IF('2a Aggregate costs'!Z$15="-","-",SUM('2a Aggregate costs'!Z$15,'2a Aggregate costs'!Z$16,'2a Aggregate costs'!Z$17,'2a Aggregate costs'!Z$19,'2a Aggregate costs'!Z57, '2a Aggregate costs'!Z95,'2a Aggregate costs'!Z133)*'3a Demand'!$C$9+'2a Aggregate costs'!Z$18)</f>
        <v>125.52059600564726</v>
      </c>
      <c r="Z27" s="104">
        <f>IF('2a Aggregate costs'!AA$15="-","-",SUM('2a Aggregate costs'!AA$15,'2a Aggregate costs'!AA$16,'2a Aggregate costs'!AA$17,'2a Aggregate costs'!AA$19,'2a Aggregate costs'!AA57, '2a Aggregate costs'!AA95,'2a Aggregate costs'!AA133)*'3a Demand'!$C$9+'2a Aggregate costs'!AA$18)</f>
        <v>125.52059600564726</v>
      </c>
      <c r="AA27" s="104">
        <f>IF('2a Aggregate costs'!AB$15="-","-",SUM('2a Aggregate costs'!AB$15,'2a Aggregate costs'!AB$16,'2a Aggregate costs'!AB$17,'2a Aggregate costs'!AB$19,'2a Aggregate costs'!AB57, '2a Aggregate costs'!AB95,'2a Aggregate costs'!AB133)*'3a Demand'!$C$9+'2a Aggregate costs'!AB$18)</f>
        <v>139.7459433141735</v>
      </c>
      <c r="AB27" s="104">
        <f>IF('2a Aggregate costs'!AC$15="-","-",SUM('2a Aggregate costs'!AC$15,'2a Aggregate costs'!AC$16,'2a Aggregate costs'!AC$17,'2a Aggregate costs'!AC$19,'2a Aggregate costs'!AC57, '2a Aggregate costs'!AC95,'2a Aggregate costs'!AC133)*'3a Demand'!$C$9+'2a Aggregate costs'!AC$18)</f>
        <v>139.7459433141735</v>
      </c>
      <c r="AC27" s="104">
        <f>IF('2a Aggregate costs'!AD$15="-","-",SUM('2a Aggregate costs'!AD$15,'2a Aggregate costs'!AD$16,'2a Aggregate costs'!AD$17,'2a Aggregate costs'!AD$19,'2a Aggregate costs'!AD57, '2a Aggregate costs'!AD95,'2a Aggregate costs'!AD133)*'3a Demand'!$C$9+'2a Aggregate costs'!AD$18)</f>
        <v>141.41915641756847</v>
      </c>
      <c r="AD27" s="104">
        <f>IF('2a Aggregate costs'!AE$15="-","-",SUM('2a Aggregate costs'!AE$15,'2a Aggregate costs'!AE$16,'2a Aggregate costs'!AE$17,'2a Aggregate costs'!AE$19,'2a Aggregate costs'!AE57, '2a Aggregate costs'!AE95,'2a Aggregate costs'!AE133)*'3a Demand'!$C$9+'2a Aggregate costs'!AE$18)</f>
        <v>141.41915641756847</v>
      </c>
      <c r="AE27" s="104">
        <f>IF('2a Aggregate costs'!AF$15="-","-",SUM('2a Aggregate costs'!AF$15,'2a Aggregate costs'!AF$16,'2a Aggregate costs'!AF$17,'2a Aggregate costs'!AF$19,'2a Aggregate costs'!AF57, '2a Aggregate costs'!AF95,'2a Aggregate costs'!AF133)*'3a Demand'!$C$9+'2a Aggregate costs'!AF$18)</f>
        <v>161.64950999667238</v>
      </c>
      <c r="AF27" s="104">
        <f>IF('2a Aggregate costs'!AG$15="-","-",SUM('2a Aggregate costs'!AG$15,'2a Aggregate costs'!AG$16,'2a Aggregate costs'!AG$17,'2a Aggregate costs'!AG$19,'2a Aggregate costs'!AG57, '2a Aggregate costs'!AG95,'2a Aggregate costs'!AG133)*'3a Demand'!$C$9+'2a Aggregate costs'!AG$18)</f>
        <v>161.64950999667238</v>
      </c>
      <c r="AG27" s="104">
        <f>IF('2a Aggregate costs'!AH$15="-","-",SUM('2a Aggregate costs'!AH$15,'2a Aggregate costs'!AH$16,'2a Aggregate costs'!AH$17,'2a Aggregate costs'!AH$19,'2a Aggregate costs'!AH57, '2a Aggregate costs'!AH95,'2a Aggregate costs'!AH133)*'3a Demand'!$C$9+'2a Aggregate costs'!AH$18)</f>
        <v>160.49434421846325</v>
      </c>
      <c r="AH27" s="104">
        <f>IF('2a Aggregate costs'!AI$15="-","-",SUM('2a Aggregate costs'!AI$15,'2a Aggregate costs'!AI$16,'2a Aggregate costs'!AI$17,'2a Aggregate costs'!AI$19,'2a Aggregate costs'!AI57, '2a Aggregate costs'!AI95,'2a Aggregate costs'!AI133)*'3a Demand'!$C$9+'2a Aggregate costs'!AI$18)</f>
        <v>160.49434421846325</v>
      </c>
      <c r="AI27" s="104">
        <f>IF('2a Aggregate costs'!AJ$15="-","-",SUM('2a Aggregate costs'!AJ$15,'2a Aggregate costs'!AJ$16,'2a Aggregate costs'!AJ$17,'2a Aggregate costs'!AJ$19,'2a Aggregate costs'!AJ57, '2a Aggregate costs'!AJ95,'2a Aggregate costs'!AJ133)*'3a Demand'!$C$9+'2a Aggregate costs'!AJ$18)</f>
        <v>168.49358868372579</v>
      </c>
      <c r="AJ27" s="104">
        <f>IF('2a Aggregate costs'!AK$15="-","-",SUM('2a Aggregate costs'!AK$15,'2a Aggregate costs'!AK$16,'2a Aggregate costs'!AK$17,'2a Aggregate costs'!AK$19,'2a Aggregate costs'!AK57, '2a Aggregate costs'!AK95,'2a Aggregate costs'!AK133)*'3a Demand'!$C$9+'2a Aggregate costs'!AK$18)</f>
        <v>168.49358868372579</v>
      </c>
      <c r="AK27" s="104">
        <f>IF('2a Aggregate costs'!AL$15="-","-",SUM('2a Aggregate costs'!AL$15,'2a Aggregate costs'!AL$16,'2a Aggregate costs'!AL$17,'2a Aggregate costs'!AL$19,'2a Aggregate costs'!AL57, '2a Aggregate costs'!AL95,'2a Aggregate costs'!AL133)*'3a Demand'!$C$9+'2a Aggregate costs'!AL$18)</f>
        <v>176.3550662636255</v>
      </c>
      <c r="AL27" s="104">
        <f>IF('2a Aggregate costs'!AM$15="-","-",SUM('2a Aggregate costs'!AM$15,'2a Aggregate costs'!AM$16,'2a Aggregate costs'!AM$17,'2a Aggregate costs'!AM$19,'2a Aggregate costs'!AM57, '2a Aggregate costs'!AM95,'2a Aggregate costs'!AM133)*'3a Demand'!$H$9+'2a Aggregate costs'!AM$18)</f>
        <v>174.05054332761463</v>
      </c>
      <c r="AM27" s="104">
        <f>IF('2a Aggregate costs'!AN$15="-","-",SUM('2a Aggregate costs'!AN$15,'2a Aggregate costs'!AN$16,'2a Aggregate costs'!AN$17,'2a Aggregate costs'!AN$19,'2a Aggregate costs'!AN57, '2a Aggregate costs'!AN95,'2a Aggregate costs'!AN133)*'3a Demand'!$H$9+'2a Aggregate costs'!AN$18)</f>
        <v>78.223834917703556</v>
      </c>
      <c r="AN27" s="104">
        <f>IF('2a Aggregate costs'!AO$15="-","-",SUM('2a Aggregate costs'!AO$15,'2a Aggregate costs'!AO$16,'2a Aggregate costs'!AO$17,'2a Aggregate costs'!AO$19,'2a Aggregate costs'!AO57, '2a Aggregate costs'!AO95,'2a Aggregate costs'!AO133)*'3a Demand'!$L$9+'2a Aggregate costs'!AO$18)</f>
        <v>72.049752449121414</v>
      </c>
      <c r="AO27" s="104" t="str">
        <f>IF('2a Aggregate costs'!AP$15="-","-",SUM('2a Aggregate costs'!AP$15,'2a Aggregate costs'!AP$16,'2a Aggregate costs'!AP$17,'2a Aggregate costs'!AP$19,'2a Aggregate costs'!AP57, '2a Aggregate costs'!AP95,'2a Aggregate costs'!AP133)*'3a Demand'!$L$9+'2a Aggregate costs'!AP$18)</f>
        <v>-</v>
      </c>
      <c r="AP27" s="104" t="str">
        <f>IF('2a Aggregate costs'!AQ$15="-","-",SUM('2a Aggregate costs'!AQ$15,'2a Aggregate costs'!AQ$16,'2a Aggregate costs'!AQ$17,'2a Aggregate costs'!AQ$19,'2a Aggregate costs'!AQ57, '2a Aggregate costs'!AQ95,'2a Aggregate costs'!AQ133)*'3a Demand'!$L$9+'2a Aggregate costs'!AQ$18)</f>
        <v>-</v>
      </c>
      <c r="AQ27" s="104" t="str">
        <f>IF('2a Aggregate costs'!AR$15="-","-",SUM('2a Aggregate costs'!AR$15,'2a Aggregate costs'!AR$16,'2a Aggregate costs'!AR$17,'2a Aggregate costs'!AR$19,'2a Aggregate costs'!AR57, '2a Aggregate costs'!AR95,'2a Aggregate costs'!AR133)*'3a Demand'!$L$9+'2a Aggregate costs'!AR$18)</f>
        <v>-</v>
      </c>
      <c r="AR27" s="104" t="str">
        <f>IF('2a Aggregate costs'!AS$15="-","-",SUM('2a Aggregate costs'!AS$15,'2a Aggregate costs'!AS$16,'2a Aggregate costs'!AS$17,'2a Aggregate costs'!AS$19,'2a Aggregate costs'!AS57, '2a Aggregate costs'!AS95,'2a Aggregate costs'!AS133)*'3a Demand'!$L$9+'2a Aggregate costs'!AS$18)</f>
        <v>-</v>
      </c>
      <c r="AS27" s="104" t="str">
        <f>IF('2a Aggregate costs'!AT$15="-","-",SUM('2a Aggregate costs'!AT$15,'2a Aggregate costs'!AT$16,'2a Aggregate costs'!AT$17,'2a Aggregate costs'!AT$19,'2a Aggregate costs'!AT57, '2a Aggregate costs'!AT95,'2a Aggregate costs'!AT133)*'3a Demand'!$L$9+'2a Aggregate costs'!AT$18)</f>
        <v>-</v>
      </c>
      <c r="AT27" s="104" t="str">
        <f>IF('2a Aggregate costs'!AU$15="-","-",SUM('2a Aggregate costs'!AU$15,'2a Aggregate costs'!AU$16,'2a Aggregate costs'!AU$17,'2a Aggregate costs'!AU$19,'2a Aggregate costs'!AU57, '2a Aggregate costs'!AU95,'2a Aggregate costs'!AU133)*'3a Demand'!$L$9+'2a Aggregate costs'!AU$18)</f>
        <v>-</v>
      </c>
      <c r="AU27" s="104" t="str">
        <f>IF('2a Aggregate costs'!AV$15="-","-",SUM('2a Aggregate costs'!AV$15,'2a Aggregate costs'!AV$16,'2a Aggregate costs'!AV$17,'2a Aggregate costs'!AV$19,'2a Aggregate costs'!AV57, '2a Aggregate costs'!AV95,'2a Aggregate costs'!AV133)*'3a Demand'!$L$9+'2a Aggregate costs'!AV$18)</f>
        <v>-</v>
      </c>
      <c r="AV27" s="104" t="str">
        <f>IF('2a Aggregate costs'!AW$15="-","-",SUM('2a Aggregate costs'!AW$15,'2a Aggregate costs'!AW$16,'2a Aggregate costs'!AW$17,'2a Aggregate costs'!AW$19,'2a Aggregate costs'!AW57, '2a Aggregate costs'!AW95,'2a Aggregate costs'!AW133)*'3a Demand'!$L$9+'2a Aggregate costs'!AW$18)</f>
        <v>-</v>
      </c>
      <c r="AW27" s="104" t="str">
        <f>IF('2a Aggregate costs'!AX$15="-","-",SUM('2a Aggregate costs'!AX$15,'2a Aggregate costs'!AX$16,'2a Aggregate costs'!AX$17,'2a Aggregate costs'!AX$19,'2a Aggregate costs'!AX57, '2a Aggregate costs'!AX95,'2a Aggregate costs'!AX133)*'3a Demand'!$L$9+'2a Aggregate costs'!AX$18)</f>
        <v>-</v>
      </c>
      <c r="AX27" s="104" t="str">
        <f>IF('2a Aggregate costs'!AY$15="-","-",SUM('2a Aggregate costs'!AY$15,'2a Aggregate costs'!AY$16,'2a Aggregate costs'!AY$17,'2a Aggregate costs'!AY$19,'2a Aggregate costs'!AY57, '2a Aggregate costs'!AY95,'2a Aggregate costs'!AY133)*'3a Demand'!$L$9+'2a Aggregate costs'!AY$18)</f>
        <v>-</v>
      </c>
      <c r="AY27" s="104" t="str">
        <f>IF('2a Aggregate costs'!AZ$15="-","-",SUM('2a Aggregate costs'!AZ$15,'2a Aggregate costs'!AZ$16,'2a Aggregate costs'!AZ$17,'2a Aggregate costs'!AZ$19,'2a Aggregate costs'!AZ57, '2a Aggregate costs'!AZ95,'2a Aggregate costs'!AZ133)*'3a Demand'!$L$9+'2a Aggregate costs'!AZ$18)</f>
        <v>-</v>
      </c>
      <c r="AZ27" s="104" t="str">
        <f>IF('2a Aggregate costs'!BA$15="-","-",SUM('2a Aggregate costs'!BA$15,'2a Aggregate costs'!BA$16,'2a Aggregate costs'!BA$17,'2a Aggregate costs'!BA$19,'2a Aggregate costs'!BA57, '2a Aggregate costs'!BA95,'2a Aggregate costs'!BA133)*'3a Demand'!$L$9+'2a Aggregate costs'!BA$18)</f>
        <v>-</v>
      </c>
      <c r="BA27" s="104" t="str">
        <f>IF('2a Aggregate costs'!BB$15="-","-",SUM('2a Aggregate costs'!BB$15,'2a Aggregate costs'!BB$16,'2a Aggregate costs'!BB$17,'2a Aggregate costs'!BB$19,'2a Aggregate costs'!BB57, '2a Aggregate costs'!BB95,'2a Aggregate costs'!BB133)*'3a Demand'!$L$9+'2a Aggregate costs'!BB$18)</f>
        <v>-</v>
      </c>
      <c r="BB27" s="104" t="str">
        <f>IF('2a Aggregate costs'!BC$15="-","-",SUM('2a Aggregate costs'!BC$15,'2a Aggregate costs'!BC$16,'2a Aggregate costs'!BC$17,'2a Aggregate costs'!BC$19,'2a Aggregate costs'!BC57, '2a Aggregate costs'!BC95,'2a Aggregate costs'!BC133)*'3a Demand'!$L$9+'2a Aggregate costs'!BC$18)</f>
        <v>-</v>
      </c>
      <c r="BC27" s="104" t="str">
        <f>IF('2a Aggregate costs'!BD$15="-","-",SUM('2a Aggregate costs'!BD$15,'2a Aggregate costs'!BD$16,'2a Aggregate costs'!BD$17,'2a Aggregate costs'!BD$19,'2a Aggregate costs'!BD57, '2a Aggregate costs'!BD95,'2a Aggregate costs'!BD133)*'3a Demand'!$L$9+'2a Aggregate costs'!BD$18)</f>
        <v>-</v>
      </c>
      <c r="BD27" s="104" t="str">
        <f>IF('2a Aggregate costs'!BE$15="-","-",SUM('2a Aggregate costs'!BE$15,'2a Aggregate costs'!BE$16,'2a Aggregate costs'!BE$17,'2a Aggregate costs'!BE$19,'2a Aggregate costs'!BE57, '2a Aggregate costs'!BE95,'2a Aggregate costs'!BE133)*'3a Demand'!$L$9+'2a Aggregate costs'!BE$18)</f>
        <v>-</v>
      </c>
      <c r="BE27" s="104" t="str">
        <f>IF('2a Aggregate costs'!BF$15="-","-",SUM('2a Aggregate costs'!BF$15,'2a Aggregate costs'!BF$16,'2a Aggregate costs'!BF$17,'2a Aggregate costs'!BF$19,'2a Aggregate costs'!BF57, '2a Aggregate costs'!BF95,'2a Aggregate costs'!BF133)*'3a Demand'!$L$9+'2a Aggregate costs'!BF$18)</f>
        <v>-</v>
      </c>
      <c r="BF27" s="14"/>
    </row>
    <row r="28" spans="1:58" ht="12.75" customHeight="1">
      <c r="A28" s="14"/>
      <c r="B28" s="422"/>
      <c r="C28" s="106" t="s">
        <v>274</v>
      </c>
      <c r="D28" s="396"/>
      <c r="E28" s="423"/>
      <c r="F28" s="28"/>
      <c r="G28" s="104">
        <f>IF('2a Aggregate costs'!H$15="-","-",SUM('2a Aggregate costs'!H$15,'2a Aggregate costs'!H$16,'2a Aggregate costs'!H$17,'2a Aggregate costs'!H$19,'2a Aggregate costs'!H58, '2a Aggregate costs'!H96,'2a Aggregate costs'!H134)*'3a Demand'!$C$9+'2a Aggregate costs'!H$18)</f>
        <v>68.561535547115341</v>
      </c>
      <c r="H28" s="104">
        <f>IF('2a Aggregate costs'!I$15="-","-",SUM('2a Aggregate costs'!I$15,'2a Aggregate costs'!I$16,'2a Aggregate costs'!I$17,'2a Aggregate costs'!I$19,'2a Aggregate costs'!I58, '2a Aggregate costs'!I96,'2a Aggregate costs'!I134)*'3a Demand'!$C$9+'2a Aggregate costs'!I$18)</f>
        <v>68.541356014491441</v>
      </c>
      <c r="I28" s="104">
        <f>IF('2a Aggregate costs'!J$15="-","-",SUM('2a Aggregate costs'!J$15,'2a Aggregate costs'!J$16,'2a Aggregate costs'!J$17,'2a Aggregate costs'!J$19,'2a Aggregate costs'!J58, '2a Aggregate costs'!J96,'2a Aggregate costs'!J134)*'3a Demand'!$C$9+'2a Aggregate costs'!J$18)</f>
        <v>83.610526084658687</v>
      </c>
      <c r="J28" s="104">
        <f>IF('2a Aggregate costs'!K$15="-","-",SUM('2a Aggregate costs'!K$15,'2a Aggregate costs'!K$16,'2a Aggregate costs'!K$17,'2a Aggregate costs'!K$19,'2a Aggregate costs'!K58, '2a Aggregate costs'!K96,'2a Aggregate costs'!K134)*'3a Demand'!$C$9+'2a Aggregate costs'!K$18)</f>
        <v>83.533501738419957</v>
      </c>
      <c r="K28" s="104">
        <f>IF('2a Aggregate costs'!L$15="-","-",SUM('2a Aggregate costs'!L$15,'2a Aggregate costs'!L$16,'2a Aggregate costs'!L$17,'2a Aggregate costs'!L$19,'2a Aggregate costs'!L58, '2a Aggregate costs'!L96,'2a Aggregate costs'!L134)*'3a Demand'!$C$9+'2a Aggregate costs'!L$18)</f>
        <v>88.913467115883748</v>
      </c>
      <c r="L28" s="104">
        <f>IF('2a Aggregate costs'!M$15="-","-",SUM('2a Aggregate costs'!M$15,'2a Aggregate costs'!M$16,'2a Aggregate costs'!M$17,'2a Aggregate costs'!M$19,'2a Aggregate costs'!M58, '2a Aggregate costs'!M96,'2a Aggregate costs'!M134)*'3a Demand'!$C$9+'2a Aggregate costs'!M$18)</f>
        <v>89.228300262933061</v>
      </c>
      <c r="M28" s="104">
        <f>IF('2a Aggregate costs'!N$15="-","-",SUM('2a Aggregate costs'!N$15,'2a Aggregate costs'!N$16,'2a Aggregate costs'!N$17,'2a Aggregate costs'!N$19,'2a Aggregate costs'!N58, '2a Aggregate costs'!N96,'2a Aggregate costs'!N134)*'3a Demand'!$C$9+'2a Aggregate costs'!N$18)</f>
        <v>103.1975772857277</v>
      </c>
      <c r="N28" s="104">
        <f>IF('2a Aggregate costs'!O$15="-","-",SUM('2a Aggregate costs'!O$15,'2a Aggregate costs'!O$16,'2a Aggregate costs'!O$17,'2a Aggregate costs'!O$19,'2a Aggregate costs'!O58, '2a Aggregate costs'!O96,'2a Aggregate costs'!O134)*'3a Demand'!$C$9+'2a Aggregate costs'!O$18)</f>
        <v>103.26692366239108</v>
      </c>
      <c r="O28" s="82"/>
      <c r="P28" s="104">
        <f>IF('2a Aggregate costs'!Q$15="-","-",SUM('2a Aggregate costs'!Q$15,'2a Aggregate costs'!Q$16,'2a Aggregate costs'!Q$17,'2a Aggregate costs'!Q$19,'2a Aggregate costs'!Q58, '2a Aggregate costs'!Q96,'2a Aggregate costs'!Q134)*'3a Demand'!$C$9+'2a Aggregate costs'!Q$18)</f>
        <v>103.26692366239108</v>
      </c>
      <c r="Q28" s="104">
        <f>IF('2a Aggregate costs'!R$15="-","-",SUM('2a Aggregate costs'!R$15,'2a Aggregate costs'!R$16,'2a Aggregate costs'!R$17,'2a Aggregate costs'!R$19,'2a Aggregate costs'!R58, '2a Aggregate costs'!R96,'2a Aggregate costs'!R134)*'3a Demand'!$C$9+'2a Aggregate costs'!R$18)</f>
        <v>110.39865962258104</v>
      </c>
      <c r="R28" s="104">
        <f>IF('2a Aggregate costs'!S$15="-","-",SUM('2a Aggregate costs'!S$15,'2a Aggregate costs'!S$16,'2a Aggregate costs'!S$17,'2a Aggregate costs'!S$19,'2a Aggregate costs'!S58, '2a Aggregate costs'!S96,'2a Aggregate costs'!S134)*'3a Demand'!$C$9+'2a Aggregate costs'!S$18)</f>
        <v>111.70578352345682</v>
      </c>
      <c r="S28" s="104">
        <f>IF('2a Aggregate costs'!T$15="-","-",SUM('2a Aggregate costs'!T$15,'2a Aggregate costs'!T$16,'2a Aggregate costs'!T$17,'2a Aggregate costs'!T$19,'2a Aggregate costs'!T58, '2a Aggregate costs'!T96,'2a Aggregate costs'!T134)*'3a Demand'!$C$9+'2a Aggregate costs'!T$18)</f>
        <v>114.90052002495398</v>
      </c>
      <c r="T28" s="104">
        <f>IF('2a Aggregate costs'!U$15="-","-",SUM('2a Aggregate costs'!U$15,'2a Aggregate costs'!U$16,'2a Aggregate costs'!U$17,'2a Aggregate costs'!U$19,'2a Aggregate costs'!U58, '2a Aggregate costs'!U96,'2a Aggregate costs'!U134)*'3a Demand'!$C$9+'2a Aggregate costs'!U$18)</f>
        <v>114.42647410138612</v>
      </c>
      <c r="U28" s="104">
        <f>IF('2a Aggregate costs'!V$15="-","-",SUM('2a Aggregate costs'!V$15,'2a Aggregate costs'!V$16,'2a Aggregate costs'!V$17,'2a Aggregate costs'!V$19,'2a Aggregate costs'!V58, '2a Aggregate costs'!V96,'2a Aggregate costs'!V134)*'3a Demand'!$C$9+'2a Aggregate costs'!V$18)</f>
        <v>121.06777152784824</v>
      </c>
      <c r="V28" s="104">
        <f>IF('2a Aggregate costs'!W$15="-","-",SUM('2a Aggregate costs'!W$15,'2a Aggregate costs'!W$16,'2a Aggregate costs'!W$17,'2a Aggregate costs'!W$19,'2a Aggregate costs'!W58, '2a Aggregate costs'!W96,'2a Aggregate costs'!W134)*'3a Demand'!$C$9+'2a Aggregate costs'!W$18)</f>
        <v>120.48357221108611</v>
      </c>
      <c r="W28" s="104">
        <f>IF('2a Aggregate costs'!X$15="-","-",SUM('2a Aggregate costs'!X$15,'2a Aggregate costs'!X$16,'2a Aggregate costs'!X$17,'2a Aggregate costs'!X$19,'2a Aggregate costs'!X58, '2a Aggregate costs'!X96,'2a Aggregate costs'!X134)*'3a Demand'!$C$9+'2a Aggregate costs'!X$18)</f>
        <v>126.59301454762269</v>
      </c>
      <c r="X28" s="82"/>
      <c r="Y28" s="104">
        <f>IF('2a Aggregate costs'!Z$15="-","-",SUM('2a Aggregate costs'!Z$15,'2a Aggregate costs'!Z$16,'2a Aggregate costs'!Z$17,'2a Aggregate costs'!Z$19,'2a Aggregate costs'!Z58, '2a Aggregate costs'!Z96,'2a Aggregate costs'!Z134)*'3a Demand'!$C$9+'2a Aggregate costs'!Z$18)</f>
        <v>125.51105855929146</v>
      </c>
      <c r="Z28" s="104">
        <f>IF('2a Aggregate costs'!AA$15="-","-",SUM('2a Aggregate costs'!AA$15,'2a Aggregate costs'!AA$16,'2a Aggregate costs'!AA$17,'2a Aggregate costs'!AA$19,'2a Aggregate costs'!AA58, '2a Aggregate costs'!AA96,'2a Aggregate costs'!AA134)*'3a Demand'!$C$9+'2a Aggregate costs'!AA$18)</f>
        <v>125.51105855929146</v>
      </c>
      <c r="AA28" s="104">
        <f>IF('2a Aggregate costs'!AB$15="-","-",SUM('2a Aggregate costs'!AB$15,'2a Aggregate costs'!AB$16,'2a Aggregate costs'!AB$17,'2a Aggregate costs'!AB$19,'2a Aggregate costs'!AB58, '2a Aggregate costs'!AB96,'2a Aggregate costs'!AB134)*'3a Demand'!$C$9+'2a Aggregate costs'!AB$18)</f>
        <v>139.73493733164406</v>
      </c>
      <c r="AB28" s="104">
        <f>IF('2a Aggregate costs'!AC$15="-","-",SUM('2a Aggregate costs'!AC$15,'2a Aggregate costs'!AC$16,'2a Aggregate costs'!AC$17,'2a Aggregate costs'!AC$19,'2a Aggregate costs'!AC58, '2a Aggregate costs'!AC96,'2a Aggregate costs'!AC134)*'3a Demand'!$C$9+'2a Aggregate costs'!AC$18)</f>
        <v>139.73493733164406</v>
      </c>
      <c r="AC28" s="104">
        <f>IF('2a Aggregate costs'!AD$15="-","-",SUM('2a Aggregate costs'!AD$15,'2a Aggregate costs'!AD$16,'2a Aggregate costs'!AD$17,'2a Aggregate costs'!AD$19,'2a Aggregate costs'!AD58, '2a Aggregate costs'!AD96,'2a Aggregate costs'!AD134)*'3a Demand'!$C$9+'2a Aggregate costs'!AD$18)</f>
        <v>141.40937514983133</v>
      </c>
      <c r="AD28" s="104">
        <f>IF('2a Aggregate costs'!AE$15="-","-",SUM('2a Aggregate costs'!AE$15,'2a Aggregate costs'!AE$16,'2a Aggregate costs'!AE$17,'2a Aggregate costs'!AE$19,'2a Aggregate costs'!AE58, '2a Aggregate costs'!AE96,'2a Aggregate costs'!AE134)*'3a Demand'!$C$9+'2a Aggregate costs'!AE$18)</f>
        <v>141.40937514983133</v>
      </c>
      <c r="AE28" s="104">
        <f>IF('2a Aggregate costs'!AF$15="-","-",SUM('2a Aggregate costs'!AF$15,'2a Aggregate costs'!AF$16,'2a Aggregate costs'!AF$17,'2a Aggregate costs'!AF$19,'2a Aggregate costs'!AF58, '2a Aggregate costs'!AF96,'2a Aggregate costs'!AF134)*'3a Demand'!$C$9+'2a Aggregate costs'!AF$18)</f>
        <v>161.63297797400338</v>
      </c>
      <c r="AF28" s="104">
        <f>IF('2a Aggregate costs'!AG$15="-","-",SUM('2a Aggregate costs'!AG$15,'2a Aggregate costs'!AG$16,'2a Aggregate costs'!AG$17,'2a Aggregate costs'!AG$19,'2a Aggregate costs'!AG58, '2a Aggregate costs'!AG96,'2a Aggregate costs'!AG134)*'3a Demand'!$C$9+'2a Aggregate costs'!AG$18)</f>
        <v>161.63297797400338</v>
      </c>
      <c r="AG28" s="104">
        <f>IF('2a Aggregate costs'!AH$15="-","-",SUM('2a Aggregate costs'!AH$15,'2a Aggregate costs'!AH$16,'2a Aggregate costs'!AH$17,'2a Aggregate costs'!AH$19,'2a Aggregate costs'!AH58, '2a Aggregate costs'!AH96,'2a Aggregate costs'!AH134)*'3a Demand'!$C$9+'2a Aggregate costs'!AH$18)</f>
        <v>160.47923285375899</v>
      </c>
      <c r="AH28" s="104">
        <f>IF('2a Aggregate costs'!AI$15="-","-",SUM('2a Aggregate costs'!AI$15,'2a Aggregate costs'!AI$16,'2a Aggregate costs'!AI$17,'2a Aggregate costs'!AI$19,'2a Aggregate costs'!AI58, '2a Aggregate costs'!AI96,'2a Aggregate costs'!AI134)*'3a Demand'!$C$9+'2a Aggregate costs'!AI$18)</f>
        <v>160.47923285375899</v>
      </c>
      <c r="AI28" s="104">
        <f>IF('2a Aggregate costs'!AJ$15="-","-",SUM('2a Aggregate costs'!AJ$15,'2a Aggregate costs'!AJ$16,'2a Aggregate costs'!AJ$17,'2a Aggregate costs'!AJ$19,'2a Aggregate costs'!AJ58, '2a Aggregate costs'!AJ96,'2a Aggregate costs'!AJ134)*'3a Demand'!$C$9+'2a Aggregate costs'!AJ$18)</f>
        <v>168.34719194763008</v>
      </c>
      <c r="AJ28" s="104">
        <f>IF('2a Aggregate costs'!AK$15="-","-",SUM('2a Aggregate costs'!AK$15,'2a Aggregate costs'!AK$16,'2a Aggregate costs'!AK$17,'2a Aggregate costs'!AK$19,'2a Aggregate costs'!AK58, '2a Aggregate costs'!AK96,'2a Aggregate costs'!AK134)*'3a Demand'!$C$9+'2a Aggregate costs'!AK$18)</f>
        <v>168.34719194763008</v>
      </c>
      <c r="AK28" s="104">
        <f>IF('2a Aggregate costs'!AL$15="-","-",SUM('2a Aggregate costs'!AL$15,'2a Aggregate costs'!AL$16,'2a Aggregate costs'!AL$17,'2a Aggregate costs'!AL$19,'2a Aggregate costs'!AL58, '2a Aggregate costs'!AL96,'2a Aggregate costs'!AL134)*'3a Demand'!$C$9+'2a Aggregate costs'!AL$18)</f>
        <v>176.21348813878589</v>
      </c>
      <c r="AL28" s="104">
        <f>IF('2a Aggregate costs'!AM$15="-","-",SUM('2a Aggregate costs'!AM$15,'2a Aggregate costs'!AM$16,'2a Aggregate costs'!AM$17,'2a Aggregate costs'!AM$19,'2a Aggregate costs'!AM58, '2a Aggregate costs'!AM96,'2a Aggregate costs'!AM134)*'3a Demand'!$H$9+'2a Aggregate costs'!AM$18)</f>
        <v>173.39858788516304</v>
      </c>
      <c r="AM28" s="104">
        <f>IF('2a Aggregate costs'!AN$15="-","-",SUM('2a Aggregate costs'!AN$15,'2a Aggregate costs'!AN$16,'2a Aggregate costs'!AN$17,'2a Aggregate costs'!AN$19,'2a Aggregate costs'!AN58, '2a Aggregate costs'!AN96,'2a Aggregate costs'!AN134)*'3a Demand'!$H$9+'2a Aggregate costs'!AN$18)</f>
        <v>77.344987347637215</v>
      </c>
      <c r="AN28" s="104">
        <f>IF('2a Aggregate costs'!AO$15="-","-",SUM('2a Aggregate costs'!AO$15,'2a Aggregate costs'!AO$16,'2a Aggregate costs'!AO$17,'2a Aggregate costs'!AO$19,'2a Aggregate costs'!AO58, '2a Aggregate costs'!AO96,'2a Aggregate costs'!AO134)*'3a Demand'!$L$9+'2a Aggregate costs'!AO$18)</f>
        <v>71.267168098816938</v>
      </c>
      <c r="AO28" s="104" t="str">
        <f>IF('2a Aggregate costs'!AP$15="-","-",SUM('2a Aggregate costs'!AP$15,'2a Aggregate costs'!AP$16,'2a Aggregate costs'!AP$17,'2a Aggregate costs'!AP$19,'2a Aggregate costs'!AP58, '2a Aggregate costs'!AP96,'2a Aggregate costs'!AP134)*'3a Demand'!$L$9+'2a Aggregate costs'!AP$18)</f>
        <v>-</v>
      </c>
      <c r="AP28" s="104" t="str">
        <f>IF('2a Aggregate costs'!AQ$15="-","-",SUM('2a Aggregate costs'!AQ$15,'2a Aggregate costs'!AQ$16,'2a Aggregate costs'!AQ$17,'2a Aggregate costs'!AQ$19,'2a Aggregate costs'!AQ58, '2a Aggregate costs'!AQ96,'2a Aggregate costs'!AQ134)*'3a Demand'!$L$9+'2a Aggregate costs'!AQ$18)</f>
        <v>-</v>
      </c>
      <c r="AQ28" s="104" t="str">
        <f>IF('2a Aggregate costs'!AR$15="-","-",SUM('2a Aggregate costs'!AR$15,'2a Aggregate costs'!AR$16,'2a Aggregate costs'!AR$17,'2a Aggregate costs'!AR$19,'2a Aggregate costs'!AR58, '2a Aggregate costs'!AR96,'2a Aggregate costs'!AR134)*'3a Demand'!$L$9+'2a Aggregate costs'!AR$18)</f>
        <v>-</v>
      </c>
      <c r="AR28" s="104" t="str">
        <f>IF('2a Aggregate costs'!AS$15="-","-",SUM('2a Aggregate costs'!AS$15,'2a Aggregate costs'!AS$16,'2a Aggregate costs'!AS$17,'2a Aggregate costs'!AS$19,'2a Aggregate costs'!AS58, '2a Aggregate costs'!AS96,'2a Aggregate costs'!AS134)*'3a Demand'!$L$9+'2a Aggregate costs'!AS$18)</f>
        <v>-</v>
      </c>
      <c r="AS28" s="104" t="str">
        <f>IF('2a Aggregate costs'!AT$15="-","-",SUM('2a Aggregate costs'!AT$15,'2a Aggregate costs'!AT$16,'2a Aggregate costs'!AT$17,'2a Aggregate costs'!AT$19,'2a Aggregate costs'!AT58, '2a Aggregate costs'!AT96,'2a Aggregate costs'!AT134)*'3a Demand'!$L$9+'2a Aggregate costs'!AT$18)</f>
        <v>-</v>
      </c>
      <c r="AT28" s="104" t="str">
        <f>IF('2a Aggregate costs'!AU$15="-","-",SUM('2a Aggregate costs'!AU$15,'2a Aggregate costs'!AU$16,'2a Aggregate costs'!AU$17,'2a Aggregate costs'!AU$19,'2a Aggregate costs'!AU58, '2a Aggregate costs'!AU96,'2a Aggregate costs'!AU134)*'3a Demand'!$L$9+'2a Aggregate costs'!AU$18)</f>
        <v>-</v>
      </c>
      <c r="AU28" s="104" t="str">
        <f>IF('2a Aggregate costs'!AV$15="-","-",SUM('2a Aggregate costs'!AV$15,'2a Aggregate costs'!AV$16,'2a Aggregate costs'!AV$17,'2a Aggregate costs'!AV$19,'2a Aggregate costs'!AV58, '2a Aggregate costs'!AV96,'2a Aggregate costs'!AV134)*'3a Demand'!$L$9+'2a Aggregate costs'!AV$18)</f>
        <v>-</v>
      </c>
      <c r="AV28" s="104" t="str">
        <f>IF('2a Aggregate costs'!AW$15="-","-",SUM('2a Aggregate costs'!AW$15,'2a Aggregate costs'!AW$16,'2a Aggregate costs'!AW$17,'2a Aggregate costs'!AW$19,'2a Aggregate costs'!AW58, '2a Aggregate costs'!AW96,'2a Aggregate costs'!AW134)*'3a Demand'!$L$9+'2a Aggregate costs'!AW$18)</f>
        <v>-</v>
      </c>
      <c r="AW28" s="104" t="str">
        <f>IF('2a Aggregate costs'!AX$15="-","-",SUM('2a Aggregate costs'!AX$15,'2a Aggregate costs'!AX$16,'2a Aggregate costs'!AX$17,'2a Aggregate costs'!AX$19,'2a Aggregate costs'!AX58, '2a Aggregate costs'!AX96,'2a Aggregate costs'!AX134)*'3a Demand'!$L$9+'2a Aggregate costs'!AX$18)</f>
        <v>-</v>
      </c>
      <c r="AX28" s="104" t="str">
        <f>IF('2a Aggregate costs'!AY$15="-","-",SUM('2a Aggregate costs'!AY$15,'2a Aggregate costs'!AY$16,'2a Aggregate costs'!AY$17,'2a Aggregate costs'!AY$19,'2a Aggregate costs'!AY58, '2a Aggregate costs'!AY96,'2a Aggregate costs'!AY134)*'3a Demand'!$L$9+'2a Aggregate costs'!AY$18)</f>
        <v>-</v>
      </c>
      <c r="AY28" s="104" t="str">
        <f>IF('2a Aggregate costs'!AZ$15="-","-",SUM('2a Aggregate costs'!AZ$15,'2a Aggregate costs'!AZ$16,'2a Aggregate costs'!AZ$17,'2a Aggregate costs'!AZ$19,'2a Aggregate costs'!AZ58, '2a Aggregate costs'!AZ96,'2a Aggregate costs'!AZ134)*'3a Demand'!$L$9+'2a Aggregate costs'!AZ$18)</f>
        <v>-</v>
      </c>
      <c r="AZ28" s="104" t="str">
        <f>IF('2a Aggregate costs'!BA$15="-","-",SUM('2a Aggregate costs'!BA$15,'2a Aggregate costs'!BA$16,'2a Aggregate costs'!BA$17,'2a Aggregate costs'!BA$19,'2a Aggregate costs'!BA58, '2a Aggregate costs'!BA96,'2a Aggregate costs'!BA134)*'3a Demand'!$L$9+'2a Aggregate costs'!BA$18)</f>
        <v>-</v>
      </c>
      <c r="BA28" s="104" t="str">
        <f>IF('2a Aggregate costs'!BB$15="-","-",SUM('2a Aggregate costs'!BB$15,'2a Aggregate costs'!BB$16,'2a Aggregate costs'!BB$17,'2a Aggregate costs'!BB$19,'2a Aggregate costs'!BB58, '2a Aggregate costs'!BB96,'2a Aggregate costs'!BB134)*'3a Demand'!$L$9+'2a Aggregate costs'!BB$18)</f>
        <v>-</v>
      </c>
      <c r="BB28" s="104" t="str">
        <f>IF('2a Aggregate costs'!BC$15="-","-",SUM('2a Aggregate costs'!BC$15,'2a Aggregate costs'!BC$16,'2a Aggregate costs'!BC$17,'2a Aggregate costs'!BC$19,'2a Aggregate costs'!BC58, '2a Aggregate costs'!BC96,'2a Aggregate costs'!BC134)*'3a Demand'!$L$9+'2a Aggregate costs'!BC$18)</f>
        <v>-</v>
      </c>
      <c r="BC28" s="104" t="str">
        <f>IF('2a Aggregate costs'!BD$15="-","-",SUM('2a Aggregate costs'!BD$15,'2a Aggregate costs'!BD$16,'2a Aggregate costs'!BD$17,'2a Aggregate costs'!BD$19,'2a Aggregate costs'!BD58, '2a Aggregate costs'!BD96,'2a Aggregate costs'!BD134)*'3a Demand'!$L$9+'2a Aggregate costs'!BD$18)</f>
        <v>-</v>
      </c>
      <c r="BD28" s="104" t="str">
        <f>IF('2a Aggregate costs'!BE$15="-","-",SUM('2a Aggregate costs'!BE$15,'2a Aggregate costs'!BE$16,'2a Aggregate costs'!BE$17,'2a Aggregate costs'!BE$19,'2a Aggregate costs'!BE58, '2a Aggregate costs'!BE96,'2a Aggregate costs'!BE134)*'3a Demand'!$L$9+'2a Aggregate costs'!BE$18)</f>
        <v>-</v>
      </c>
      <c r="BE28" s="104" t="str">
        <f>IF('2a Aggregate costs'!BF$15="-","-",SUM('2a Aggregate costs'!BF$15,'2a Aggregate costs'!BF$16,'2a Aggregate costs'!BF$17,'2a Aggregate costs'!BF$19,'2a Aggregate costs'!BF58, '2a Aggregate costs'!BF96,'2a Aggregate costs'!BF134)*'3a Demand'!$L$9+'2a Aggregate costs'!BF$18)</f>
        <v>-</v>
      </c>
      <c r="BF28" s="14"/>
    </row>
    <row r="29" spans="1:58" ht="12.75" customHeight="1">
      <c r="A29" s="14"/>
      <c r="B29" s="401" t="s">
        <v>115</v>
      </c>
      <c r="C29" s="106" t="s">
        <v>260</v>
      </c>
      <c r="D29" s="396"/>
      <c r="E29" s="423"/>
      <c r="F29" s="28"/>
      <c r="G29" s="104">
        <f>IF('2a Aggregate costs'!H$23="-","-",SUM('2a Aggregate costs'!H$23,'2a Aggregate costs'!H$24,'2a Aggregate costs'!H$25,'2a Aggregate costs'!H$27,'2a Aggregate costs'!H59, '2a Aggregate costs'!H97,'2a Aggregate costs'!H135)*'3a Demand'!$C$10+'2a Aggregate costs'!H$26)</f>
        <v>90.567117574535118</v>
      </c>
      <c r="H29" s="104">
        <f>IF('2a Aggregate costs'!I$23="-","-",SUM('2a Aggregate costs'!I$23,'2a Aggregate costs'!I$24,'2a Aggregate costs'!I$25,'2a Aggregate costs'!I$27,'2a Aggregate costs'!I59, '2a Aggregate costs'!I97,'2a Aggregate costs'!I135)*'3a Demand'!$C$10+'2a Aggregate costs'!I$26)</f>
        <v>90.539715227948449</v>
      </c>
      <c r="I29" s="104">
        <f>IF('2a Aggregate costs'!J$23="-","-",SUM('2a Aggregate costs'!J$23,'2a Aggregate costs'!J$24,'2a Aggregate costs'!J$25,'2a Aggregate costs'!J$27,'2a Aggregate costs'!J59, '2a Aggregate costs'!J97,'2a Aggregate costs'!J135)*'3a Demand'!$C$10+'2a Aggregate costs'!J$26)</f>
        <v>110.93375524613953</v>
      </c>
      <c r="J29" s="104">
        <f>IF('2a Aggregate costs'!K$23="-","-",SUM('2a Aggregate costs'!K$23,'2a Aggregate costs'!K$24,'2a Aggregate costs'!K$25,'2a Aggregate costs'!K$27,'2a Aggregate costs'!K59, '2a Aggregate costs'!K97,'2a Aggregate costs'!K135)*'3a Demand'!$C$10+'2a Aggregate costs'!K$26)</f>
        <v>110.82956935883448</v>
      </c>
      <c r="K29" s="104">
        <f>IF('2a Aggregate costs'!L$23="-","-",SUM('2a Aggregate costs'!L$23,'2a Aggregate costs'!L$24,'2a Aggregate costs'!L$25,'2a Aggregate costs'!L$27,'2a Aggregate costs'!L59, '2a Aggregate costs'!L97,'2a Aggregate costs'!L135)*'3a Demand'!$C$10+'2a Aggregate costs'!L$26)</f>
        <v>118.09032386370301</v>
      </c>
      <c r="L29" s="104">
        <f>IF('2a Aggregate costs'!M$23="-","-",SUM('2a Aggregate costs'!M$23,'2a Aggregate costs'!M$24,'2a Aggregate costs'!M$25,'2a Aggregate costs'!M$27,'2a Aggregate costs'!M59, '2a Aggregate costs'!M97,'2a Aggregate costs'!M135)*'3a Demand'!$C$10+'2a Aggregate costs'!M$26)</f>
        <v>118.51679614989217</v>
      </c>
      <c r="M29" s="104">
        <f>IF('2a Aggregate costs'!N$23="-","-",SUM('2a Aggregate costs'!N$23,'2a Aggregate costs'!N$24,'2a Aggregate costs'!N$25,'2a Aggregate costs'!N$27,'2a Aggregate costs'!N59, '2a Aggregate costs'!N97,'2a Aggregate costs'!N135)*'3a Demand'!$C$10+'2a Aggregate costs'!N$26)</f>
        <v>137.28103747432181</v>
      </c>
      <c r="N29" s="104">
        <f>IF('2a Aggregate costs'!O$23="-","-",SUM('2a Aggregate costs'!O$23,'2a Aggregate costs'!O$24,'2a Aggregate costs'!O$25,'2a Aggregate costs'!O$27,'2a Aggregate costs'!O59, '2a Aggregate costs'!O97,'2a Aggregate costs'!O135)*'3a Demand'!$C$10+'2a Aggregate costs'!O$26)</f>
        <v>137.37474822713054</v>
      </c>
      <c r="O29" s="82"/>
      <c r="P29" s="104">
        <f>IF('2a Aggregate costs'!Q$23="-","-",SUM('2a Aggregate costs'!Q$23,'2a Aggregate costs'!Q$24,'2a Aggregate costs'!Q$25,'2a Aggregate costs'!Q$27,'2a Aggregate costs'!Q59, '2a Aggregate costs'!Q97,'2a Aggregate costs'!Q135)*'3a Demand'!$C$10+'2a Aggregate costs'!Q$26)</f>
        <v>137.37474822713054</v>
      </c>
      <c r="Q29" s="104">
        <f>IF('2a Aggregate costs'!R$23="-","-",SUM('2a Aggregate costs'!R$23,'2a Aggregate costs'!R$24,'2a Aggregate costs'!R$25,'2a Aggregate costs'!R$27,'2a Aggregate costs'!R59, '2a Aggregate costs'!R97,'2a Aggregate costs'!R135)*'3a Demand'!$C$10+'2a Aggregate costs'!R$26)</f>
        <v>146.98247069035597</v>
      </c>
      <c r="R29" s="104">
        <f>IF('2a Aggregate costs'!S$23="-","-",SUM('2a Aggregate costs'!S$23,'2a Aggregate costs'!S$24,'2a Aggregate costs'!S$25,'2a Aggregate costs'!S$27,'2a Aggregate costs'!S59, '2a Aggregate costs'!S97,'2a Aggregate costs'!S135)*'3a Demand'!$C$10+'2a Aggregate costs'!S$26)</f>
        <v>148.78953098726072</v>
      </c>
      <c r="S29" s="104">
        <f>IF('2a Aggregate costs'!T$23="-","-",SUM('2a Aggregate costs'!T$23,'2a Aggregate costs'!T$24,'2a Aggregate costs'!T$25,'2a Aggregate costs'!T$27,'2a Aggregate costs'!T59, '2a Aggregate costs'!T97,'2a Aggregate costs'!T135)*'3a Demand'!$C$10+'2a Aggregate costs'!T$26)</f>
        <v>153.05757283847046</v>
      </c>
      <c r="T29" s="104">
        <f>IF('2a Aggregate costs'!U$23="-","-",SUM('2a Aggregate costs'!U$23,'2a Aggregate costs'!U$24,'2a Aggregate costs'!U$25,'2a Aggregate costs'!U$27,'2a Aggregate costs'!U59, '2a Aggregate costs'!U97,'2a Aggregate costs'!U135)*'3a Demand'!$C$10+'2a Aggregate costs'!U$26)</f>
        <v>152.51322827949241</v>
      </c>
      <c r="U29" s="104">
        <f>IF('2a Aggregate costs'!V$23="-","-",SUM('2a Aggregate costs'!V$23,'2a Aggregate costs'!V$24,'2a Aggregate costs'!V$25,'2a Aggregate costs'!V$27,'2a Aggregate costs'!V59, '2a Aggregate costs'!V97,'2a Aggregate costs'!V135)*'3a Demand'!$C$10+'2a Aggregate costs'!V$26)</f>
        <v>161.48084871216054</v>
      </c>
      <c r="V29" s="104">
        <f>IF('2a Aggregate costs'!W$23="-","-",SUM('2a Aggregate costs'!W$23,'2a Aggregate costs'!W$24,'2a Aggregate costs'!W$25,'2a Aggregate costs'!W$27,'2a Aggregate costs'!W59, '2a Aggregate costs'!W97,'2a Aggregate costs'!W135)*'3a Demand'!$C$10+'2a Aggregate costs'!W$26)</f>
        <v>160.72410222778456</v>
      </c>
      <c r="W29" s="104">
        <f>IF('2a Aggregate costs'!X$23="-","-",SUM('2a Aggregate costs'!X$23,'2a Aggregate costs'!X$24,'2a Aggregate costs'!X$25,'2a Aggregate costs'!X$27,'2a Aggregate costs'!X59, '2a Aggregate costs'!X97,'2a Aggregate costs'!X135)*'3a Demand'!$C$10+'2a Aggregate costs'!X$26)</f>
        <v>168.0685826419278</v>
      </c>
      <c r="X29" s="82"/>
      <c r="Y29" s="104">
        <f>IF('2a Aggregate costs'!Z$23="-","-",SUM('2a Aggregate costs'!Z$23,'2a Aggregate costs'!Z$24,'2a Aggregate costs'!Z$25,'2a Aggregate costs'!Z$27,'2a Aggregate costs'!Z59, '2a Aggregate costs'!Z97,'2a Aggregate costs'!Z135)*'3a Demand'!$C$10+'2a Aggregate costs'!Z$26)</f>
        <v>166.4986566806993</v>
      </c>
      <c r="Z29" s="104">
        <f>IF('2a Aggregate costs'!AA$23="-","-",SUM('2a Aggregate costs'!AA$23,'2a Aggregate costs'!AA$24,'2a Aggregate costs'!AA$25,'2a Aggregate costs'!AA$27,'2a Aggregate costs'!AA59, '2a Aggregate costs'!AA97,'2a Aggregate costs'!AA135)*'3a Demand'!$C$10+'2a Aggregate costs'!AA$26)</f>
        <v>166.4986566806993</v>
      </c>
      <c r="AA29" s="104">
        <f>IF('2a Aggregate costs'!AB$23="-","-",SUM('2a Aggregate costs'!AB$23,'2a Aggregate costs'!AB$24,'2a Aggregate costs'!AB$25,'2a Aggregate costs'!AB$27,'2a Aggregate costs'!AB59, '2a Aggregate costs'!AB97,'2a Aggregate costs'!AB135)*'3a Demand'!$C$10+'2a Aggregate costs'!AB$26)</f>
        <v>185.65371798796323</v>
      </c>
      <c r="AB29" s="104">
        <f>IF('2a Aggregate costs'!AC$23="-","-",SUM('2a Aggregate costs'!AC$23,'2a Aggregate costs'!AC$24,'2a Aggregate costs'!AC$25,'2a Aggregate costs'!AC$27,'2a Aggregate costs'!AC59, '2a Aggregate costs'!AC97,'2a Aggregate costs'!AC135)*'3a Demand'!$C$10+'2a Aggregate costs'!AC$26)</f>
        <v>185.65371798796323</v>
      </c>
      <c r="AC29" s="104">
        <f>IF('2a Aggregate costs'!AD$23="-","-",SUM('2a Aggregate costs'!AD$23,'2a Aggregate costs'!AD$24,'2a Aggregate costs'!AD$25,'2a Aggregate costs'!AD$27,'2a Aggregate costs'!AD59, '2a Aggregate costs'!AD97,'2a Aggregate costs'!AD135)*'3a Demand'!$C$10+'2a Aggregate costs'!AD$26)</f>
        <v>187.92345902355325</v>
      </c>
      <c r="AD29" s="104">
        <f>IF('2a Aggregate costs'!AE$23="-","-",SUM('2a Aggregate costs'!AE$23,'2a Aggregate costs'!AE$24,'2a Aggregate costs'!AE$25,'2a Aggregate costs'!AE$27,'2a Aggregate costs'!AE59, '2a Aggregate costs'!AE97,'2a Aggregate costs'!AE135)*'3a Demand'!$C$10+'2a Aggregate costs'!AE$26)</f>
        <v>187.92345902355325</v>
      </c>
      <c r="AE29" s="104">
        <f>IF('2a Aggregate costs'!AF$23="-","-",SUM('2a Aggregate costs'!AF$23,'2a Aggregate costs'!AF$24,'2a Aggregate costs'!AF$25,'2a Aggregate costs'!AF$27,'2a Aggregate costs'!AF59, '2a Aggregate costs'!AF97,'2a Aggregate costs'!AF135)*'3a Demand'!$C$10+'2a Aggregate costs'!AF$26)</f>
        <v>215.11200985901718</v>
      </c>
      <c r="AF29" s="104">
        <f>IF('2a Aggregate costs'!AG$23="-","-",SUM('2a Aggregate costs'!AG$23,'2a Aggregate costs'!AG$24,'2a Aggregate costs'!AG$25,'2a Aggregate costs'!AG$27,'2a Aggregate costs'!AG59, '2a Aggregate costs'!AG97,'2a Aggregate costs'!AG135)*'3a Demand'!$C$10+'2a Aggregate costs'!AG$26)</f>
        <v>215.11200985901718</v>
      </c>
      <c r="AG29" s="104">
        <f>IF('2a Aggregate costs'!AH$23="-","-",SUM('2a Aggregate costs'!AH$23,'2a Aggregate costs'!AH$24,'2a Aggregate costs'!AH$25,'2a Aggregate costs'!AH$27,'2a Aggregate costs'!AH59, '2a Aggregate costs'!AH97,'2a Aggregate costs'!AH135)*'3a Demand'!$C$10+'2a Aggregate costs'!AH$26)</f>
        <v>213.5486878786254</v>
      </c>
      <c r="AH29" s="104">
        <f>IF('2a Aggregate costs'!AI$23="-","-",SUM('2a Aggregate costs'!AI$23,'2a Aggregate costs'!AI$24,'2a Aggregate costs'!AI$25,'2a Aggregate costs'!AI$27,'2a Aggregate costs'!AI59, '2a Aggregate costs'!AI97,'2a Aggregate costs'!AI135)*'3a Demand'!$C$10+'2a Aggregate costs'!AI$26)</f>
        <v>213.5486878786254</v>
      </c>
      <c r="AI29" s="104">
        <f>IF('2a Aggregate costs'!AJ$23="-","-",SUM('2a Aggregate costs'!AJ$23,'2a Aggregate costs'!AJ$24,'2a Aggregate costs'!AJ$25,'2a Aggregate costs'!AJ$27,'2a Aggregate costs'!AJ59, '2a Aggregate costs'!AJ97,'2a Aggregate costs'!AJ135)*'3a Demand'!$C$10+'2a Aggregate costs'!AJ$26)</f>
        <v>224.5855323956273</v>
      </c>
      <c r="AJ29" s="104">
        <f>IF('2a Aggregate costs'!AK$23="-","-",SUM('2a Aggregate costs'!AK$23,'2a Aggregate costs'!AK$24,'2a Aggregate costs'!AK$25,'2a Aggregate costs'!AK$27,'2a Aggregate costs'!AK59, '2a Aggregate costs'!AK97,'2a Aggregate costs'!AK135)*'3a Demand'!$C$10+'2a Aggregate costs'!AK$26)</f>
        <v>224.5855323956273</v>
      </c>
      <c r="AK29" s="104">
        <f>IF('2a Aggregate costs'!AL$23="-","-",SUM('2a Aggregate costs'!AL$23,'2a Aggregate costs'!AL$24,'2a Aggregate costs'!AL$25,'2a Aggregate costs'!AL$27,'2a Aggregate costs'!AL59, '2a Aggregate costs'!AL97,'2a Aggregate costs'!AL135)*'3a Demand'!$C$10+'2a Aggregate costs'!AL$26)</f>
        <v>231.99474748449856</v>
      </c>
      <c r="AL29" s="104">
        <f>IF('2a Aggregate costs'!AM$23="-","-",SUM('2a Aggregate costs'!AM$23,'2a Aggregate costs'!AM$24,'2a Aggregate costs'!AM$25,'2a Aggregate costs'!AM$27,'2a Aggregate costs'!AM59, '2a Aggregate costs'!AM97,'2a Aggregate costs'!AM135)*'3a Demand'!$H$10+'2a Aggregate costs'!AM$26)</f>
        <v>241.25364101801568</v>
      </c>
      <c r="AM29" s="104">
        <f>IF('2a Aggregate costs'!AN$23="-","-",SUM('2a Aggregate costs'!AN$23,'2a Aggregate costs'!AN$24,'2a Aggregate costs'!AN$25,'2a Aggregate costs'!AN$27,'2a Aggregate costs'!AN59, '2a Aggregate costs'!AN97,'2a Aggregate costs'!AN135)*'3a Demand'!$H$10+'2a Aggregate costs'!AN$26)</f>
        <v>111.2937349244454</v>
      </c>
      <c r="AN29" s="104">
        <f>IF('2a Aggregate costs'!AO$23="-","-",SUM('2a Aggregate costs'!AO$23,'2a Aggregate costs'!AO$24,'2a Aggregate costs'!AO$25,'2a Aggregate costs'!AO$27,'2a Aggregate costs'!AO59, '2a Aggregate costs'!AO97,'2a Aggregate costs'!AO135)*'3a Demand'!$L$10+'2a Aggregate costs'!AO$26)</f>
        <v>96.533280388705904</v>
      </c>
      <c r="AO29" s="104" t="str">
        <f>IF('2a Aggregate costs'!AP$23="-","-",SUM('2a Aggregate costs'!AP$23,'2a Aggregate costs'!AP$24,'2a Aggregate costs'!AP$25,'2a Aggregate costs'!AP$27,'2a Aggregate costs'!AP59, '2a Aggregate costs'!AP97,'2a Aggregate costs'!AP135)*'3a Demand'!$L$10+'2a Aggregate costs'!AP$26)</f>
        <v>-</v>
      </c>
      <c r="AP29" s="104" t="str">
        <f>IF('2a Aggregate costs'!AQ$23="-","-",SUM('2a Aggregate costs'!AQ$23,'2a Aggregate costs'!AQ$24,'2a Aggregate costs'!AQ$25,'2a Aggregate costs'!AQ$27,'2a Aggregate costs'!AQ59, '2a Aggregate costs'!AQ97,'2a Aggregate costs'!AQ135)*'3a Demand'!$L$10+'2a Aggregate costs'!AQ$26)</f>
        <v>-</v>
      </c>
      <c r="AQ29" s="104" t="str">
        <f>IF('2a Aggregate costs'!AR$23="-","-",SUM('2a Aggregate costs'!AR$23,'2a Aggregate costs'!AR$24,'2a Aggregate costs'!AR$25,'2a Aggregate costs'!AR$27,'2a Aggregate costs'!AR59, '2a Aggregate costs'!AR97,'2a Aggregate costs'!AR135)*'3a Demand'!$L$10+'2a Aggregate costs'!AR$26)</f>
        <v>-</v>
      </c>
      <c r="AR29" s="104" t="str">
        <f>IF('2a Aggregate costs'!AS$23="-","-",SUM('2a Aggregate costs'!AS$23,'2a Aggregate costs'!AS$24,'2a Aggregate costs'!AS$25,'2a Aggregate costs'!AS$27,'2a Aggregate costs'!AS59, '2a Aggregate costs'!AS97,'2a Aggregate costs'!AS135)*'3a Demand'!$L$10+'2a Aggregate costs'!AS$26)</f>
        <v>-</v>
      </c>
      <c r="AS29" s="104" t="str">
        <f>IF('2a Aggregate costs'!AT$23="-","-",SUM('2a Aggregate costs'!AT$23,'2a Aggregate costs'!AT$24,'2a Aggregate costs'!AT$25,'2a Aggregate costs'!AT$27,'2a Aggregate costs'!AT59, '2a Aggregate costs'!AT97,'2a Aggregate costs'!AT135)*'3a Demand'!$L$10+'2a Aggregate costs'!AT$26)</f>
        <v>-</v>
      </c>
      <c r="AT29" s="104" t="str">
        <f>IF('2a Aggregate costs'!AU$23="-","-",SUM('2a Aggregate costs'!AU$23,'2a Aggregate costs'!AU$24,'2a Aggregate costs'!AU$25,'2a Aggregate costs'!AU$27,'2a Aggregate costs'!AU59, '2a Aggregate costs'!AU97,'2a Aggregate costs'!AU135)*'3a Demand'!$L$10+'2a Aggregate costs'!AU$26)</f>
        <v>-</v>
      </c>
      <c r="AU29" s="104" t="str">
        <f>IF('2a Aggregate costs'!AV$23="-","-",SUM('2a Aggregate costs'!AV$23,'2a Aggregate costs'!AV$24,'2a Aggregate costs'!AV$25,'2a Aggregate costs'!AV$27,'2a Aggregate costs'!AV59, '2a Aggregate costs'!AV97,'2a Aggregate costs'!AV135)*'3a Demand'!$L$10+'2a Aggregate costs'!AV$26)</f>
        <v>-</v>
      </c>
      <c r="AV29" s="104" t="str">
        <f>IF('2a Aggregate costs'!AW$23="-","-",SUM('2a Aggregate costs'!AW$23,'2a Aggregate costs'!AW$24,'2a Aggregate costs'!AW$25,'2a Aggregate costs'!AW$27,'2a Aggregate costs'!AW59, '2a Aggregate costs'!AW97,'2a Aggregate costs'!AW135)*'3a Demand'!$L$10+'2a Aggregate costs'!AW$26)</f>
        <v>-</v>
      </c>
      <c r="AW29" s="104" t="str">
        <f>IF('2a Aggregate costs'!AX$23="-","-",SUM('2a Aggregate costs'!AX$23,'2a Aggregate costs'!AX$24,'2a Aggregate costs'!AX$25,'2a Aggregate costs'!AX$27,'2a Aggregate costs'!AX59, '2a Aggregate costs'!AX97,'2a Aggregate costs'!AX135)*'3a Demand'!$L$10+'2a Aggregate costs'!AX$26)</f>
        <v>-</v>
      </c>
      <c r="AX29" s="104" t="str">
        <f>IF('2a Aggregate costs'!AY$23="-","-",SUM('2a Aggregate costs'!AY$23,'2a Aggregate costs'!AY$24,'2a Aggregate costs'!AY$25,'2a Aggregate costs'!AY$27,'2a Aggregate costs'!AY59, '2a Aggregate costs'!AY97,'2a Aggregate costs'!AY135)*'3a Demand'!$L$10+'2a Aggregate costs'!AY$26)</f>
        <v>-</v>
      </c>
      <c r="AY29" s="104" t="str">
        <f>IF('2a Aggregate costs'!AZ$23="-","-",SUM('2a Aggregate costs'!AZ$23,'2a Aggregate costs'!AZ$24,'2a Aggregate costs'!AZ$25,'2a Aggregate costs'!AZ$27,'2a Aggregate costs'!AZ59, '2a Aggregate costs'!AZ97,'2a Aggregate costs'!AZ135)*'3a Demand'!$L$10+'2a Aggregate costs'!AZ$26)</f>
        <v>-</v>
      </c>
      <c r="AZ29" s="104" t="str">
        <f>IF('2a Aggregate costs'!BA$23="-","-",SUM('2a Aggregate costs'!BA$23,'2a Aggregate costs'!BA$24,'2a Aggregate costs'!BA$25,'2a Aggregate costs'!BA$27,'2a Aggregate costs'!BA59, '2a Aggregate costs'!BA97,'2a Aggregate costs'!BA135)*'3a Demand'!$L$10+'2a Aggregate costs'!BA$26)</f>
        <v>-</v>
      </c>
      <c r="BA29" s="104" t="str">
        <f>IF('2a Aggregate costs'!BB$23="-","-",SUM('2a Aggregate costs'!BB$23,'2a Aggregate costs'!BB$24,'2a Aggregate costs'!BB$25,'2a Aggregate costs'!BB$27,'2a Aggregate costs'!BB59, '2a Aggregate costs'!BB97,'2a Aggregate costs'!BB135)*'3a Demand'!$L$10+'2a Aggregate costs'!BB$26)</f>
        <v>-</v>
      </c>
      <c r="BB29" s="104" t="str">
        <f>IF('2a Aggregate costs'!BC$23="-","-",SUM('2a Aggregate costs'!BC$23,'2a Aggregate costs'!BC$24,'2a Aggregate costs'!BC$25,'2a Aggregate costs'!BC$27,'2a Aggregate costs'!BC59, '2a Aggregate costs'!BC97,'2a Aggregate costs'!BC135)*'3a Demand'!$L$10+'2a Aggregate costs'!BC$26)</f>
        <v>-</v>
      </c>
      <c r="BC29" s="104" t="str">
        <f>IF('2a Aggregate costs'!BD$23="-","-",SUM('2a Aggregate costs'!BD$23,'2a Aggregate costs'!BD$24,'2a Aggregate costs'!BD$25,'2a Aggregate costs'!BD$27,'2a Aggregate costs'!BD59, '2a Aggregate costs'!BD97,'2a Aggregate costs'!BD135)*'3a Demand'!$L$10+'2a Aggregate costs'!BD$26)</f>
        <v>-</v>
      </c>
      <c r="BD29" s="104" t="str">
        <f>IF('2a Aggregate costs'!BE$23="-","-",SUM('2a Aggregate costs'!BE$23,'2a Aggregate costs'!BE$24,'2a Aggregate costs'!BE$25,'2a Aggregate costs'!BE$27,'2a Aggregate costs'!BE59, '2a Aggregate costs'!BE97,'2a Aggregate costs'!BE135)*'3a Demand'!$L$10+'2a Aggregate costs'!BE$26)</f>
        <v>-</v>
      </c>
      <c r="BE29" s="104" t="str">
        <f>IF('2a Aggregate costs'!BF$23="-","-",SUM('2a Aggregate costs'!BF$23,'2a Aggregate costs'!BF$24,'2a Aggregate costs'!BF$25,'2a Aggregate costs'!BF$27,'2a Aggregate costs'!BF59, '2a Aggregate costs'!BF97,'2a Aggregate costs'!BF135)*'3a Demand'!$L$10+'2a Aggregate costs'!BF$26)</f>
        <v>-</v>
      </c>
      <c r="BF29" s="14"/>
    </row>
    <row r="30" spans="1:58" ht="12.75" customHeight="1">
      <c r="A30" s="14"/>
      <c r="B30" s="402"/>
      <c r="C30" s="106" t="s">
        <v>262</v>
      </c>
      <c r="D30" s="396"/>
      <c r="E30" s="423"/>
      <c r="F30" s="28"/>
      <c r="G30" s="104">
        <f>IF('2a Aggregate costs'!H$23="-","-",SUM('2a Aggregate costs'!H$23,'2a Aggregate costs'!H$24,'2a Aggregate costs'!H$25,'2a Aggregate costs'!H$27,'2a Aggregate costs'!H60, '2a Aggregate costs'!H98,'2a Aggregate costs'!H136)*'3a Demand'!$C$10+'2a Aggregate costs'!H$26)</f>
        <v>90.54609019473989</v>
      </c>
      <c r="H30" s="104">
        <f>IF('2a Aggregate costs'!I$23="-","-",SUM('2a Aggregate costs'!I$23,'2a Aggregate costs'!I$24,'2a Aggregate costs'!I$25,'2a Aggregate costs'!I$27,'2a Aggregate costs'!I60, '2a Aggregate costs'!I98,'2a Aggregate costs'!I136)*'3a Demand'!$C$10+'2a Aggregate costs'!I$26)</f>
        <v>90.519025051486423</v>
      </c>
      <c r="I30" s="104">
        <f>IF('2a Aggregate costs'!J$23="-","-",SUM('2a Aggregate costs'!J$23,'2a Aggregate costs'!J$24,'2a Aggregate costs'!J$25,'2a Aggregate costs'!J$27,'2a Aggregate costs'!J60, '2a Aggregate costs'!J98,'2a Aggregate costs'!J136)*'3a Demand'!$C$10+'2a Aggregate costs'!J$26)</f>
        <v>110.91256850544242</v>
      </c>
      <c r="J30" s="104">
        <f>IF('2a Aggregate costs'!K$23="-","-",SUM('2a Aggregate costs'!K$23,'2a Aggregate costs'!K$24,'2a Aggregate costs'!K$25,'2a Aggregate costs'!K$27,'2a Aggregate costs'!K60, '2a Aggregate costs'!K98,'2a Aggregate costs'!K136)*'3a Demand'!$C$10+'2a Aggregate costs'!K$26)</f>
        <v>110.80746473084288</v>
      </c>
      <c r="K30" s="104">
        <f>IF('2a Aggregate costs'!L$23="-","-",SUM('2a Aggregate costs'!L$23,'2a Aggregate costs'!L$24,'2a Aggregate costs'!L$25,'2a Aggregate costs'!L$27,'2a Aggregate costs'!L60, '2a Aggregate costs'!L98,'2a Aggregate costs'!L136)*'3a Demand'!$C$10+'2a Aggregate costs'!L$26)</f>
        <v>118.06782135240756</v>
      </c>
      <c r="L30" s="104">
        <f>IF('2a Aggregate costs'!M$23="-","-",SUM('2a Aggregate costs'!M$23,'2a Aggregate costs'!M$24,'2a Aggregate costs'!M$25,'2a Aggregate costs'!M$27,'2a Aggregate costs'!M60, '2a Aggregate costs'!M98,'2a Aggregate costs'!M136)*'3a Demand'!$C$10+'2a Aggregate costs'!M$26)</f>
        <v>118.49470394613698</v>
      </c>
      <c r="M30" s="104">
        <f>IF('2a Aggregate costs'!N$23="-","-",SUM('2a Aggregate costs'!N$23,'2a Aggregate costs'!N$24,'2a Aggregate costs'!N$25,'2a Aggregate costs'!N$27,'2a Aggregate costs'!N60, '2a Aggregate costs'!N98,'2a Aggregate costs'!N136)*'3a Demand'!$C$10+'2a Aggregate costs'!N$26)</f>
        <v>137.26969325567961</v>
      </c>
      <c r="N30" s="104">
        <f>IF('2a Aggregate costs'!O$23="-","-",SUM('2a Aggregate costs'!O$23,'2a Aggregate costs'!O$24,'2a Aggregate costs'!O$25,'2a Aggregate costs'!O$27,'2a Aggregate costs'!O60, '2a Aggregate costs'!O98,'2a Aggregate costs'!O136)*'3a Demand'!$C$10+'2a Aggregate costs'!O$26)</f>
        <v>137.36315456476859</v>
      </c>
      <c r="O30" s="82"/>
      <c r="P30" s="104">
        <f>IF('2a Aggregate costs'!Q$23="-","-",SUM('2a Aggregate costs'!Q$23,'2a Aggregate costs'!Q$24,'2a Aggregate costs'!Q$25,'2a Aggregate costs'!Q$27,'2a Aggregate costs'!Q60, '2a Aggregate costs'!Q98,'2a Aggregate costs'!Q136)*'3a Demand'!$C$10+'2a Aggregate costs'!Q$26)</f>
        <v>137.36315456476859</v>
      </c>
      <c r="Q30" s="104">
        <f>IF('2a Aggregate costs'!R$23="-","-",SUM('2a Aggregate costs'!R$23,'2a Aggregate costs'!R$24,'2a Aggregate costs'!R$25,'2a Aggregate costs'!R$27,'2a Aggregate costs'!R60, '2a Aggregate costs'!R98,'2a Aggregate costs'!R136)*'3a Demand'!$C$10+'2a Aggregate costs'!R$26)</f>
        <v>146.96230604572821</v>
      </c>
      <c r="R30" s="104">
        <f>IF('2a Aggregate costs'!S$23="-","-",SUM('2a Aggregate costs'!S$23,'2a Aggregate costs'!S$24,'2a Aggregate costs'!S$25,'2a Aggregate costs'!S$27,'2a Aggregate costs'!S60, '2a Aggregate costs'!S98,'2a Aggregate costs'!S136)*'3a Demand'!$C$10+'2a Aggregate costs'!S$26)</f>
        <v>148.76874688451312</v>
      </c>
      <c r="S30" s="104">
        <f>IF('2a Aggregate costs'!T$23="-","-",SUM('2a Aggregate costs'!T$23,'2a Aggregate costs'!T$24,'2a Aggregate costs'!T$25,'2a Aggregate costs'!T$27,'2a Aggregate costs'!T60, '2a Aggregate costs'!T98,'2a Aggregate costs'!T136)*'3a Demand'!$C$10+'2a Aggregate costs'!T$26)</f>
        <v>153.03761316947248</v>
      </c>
      <c r="T30" s="104">
        <f>IF('2a Aggregate costs'!U$23="-","-",SUM('2a Aggregate costs'!U$23,'2a Aggregate costs'!U$24,'2a Aggregate costs'!U$25,'2a Aggregate costs'!U$27,'2a Aggregate costs'!U60, '2a Aggregate costs'!U98,'2a Aggregate costs'!U136)*'3a Demand'!$C$10+'2a Aggregate costs'!U$26)</f>
        <v>152.49081670836932</v>
      </c>
      <c r="U30" s="104">
        <f>IF('2a Aggregate costs'!V$23="-","-",SUM('2a Aggregate costs'!V$23,'2a Aggregate costs'!V$24,'2a Aggregate costs'!V$25,'2a Aggregate costs'!V$27,'2a Aggregate costs'!V60, '2a Aggregate costs'!V98,'2a Aggregate costs'!V136)*'3a Demand'!$C$10+'2a Aggregate costs'!V$26)</f>
        <v>161.44950082969834</v>
      </c>
      <c r="V30" s="104">
        <f>IF('2a Aggregate costs'!W$23="-","-",SUM('2a Aggregate costs'!W$23,'2a Aggregate costs'!W$24,'2a Aggregate costs'!W$25,'2a Aggregate costs'!W$27,'2a Aggregate costs'!W60, '2a Aggregate costs'!W98,'2a Aggregate costs'!W136)*'3a Demand'!$C$10+'2a Aggregate costs'!W$26)</f>
        <v>160.69485302841051</v>
      </c>
      <c r="W30" s="104">
        <f>IF('2a Aggregate costs'!X$23="-","-",SUM('2a Aggregate costs'!X$23,'2a Aggregate costs'!X$24,'2a Aggregate costs'!X$25,'2a Aggregate costs'!X$27,'2a Aggregate costs'!X60, '2a Aggregate costs'!X98,'2a Aggregate costs'!X136)*'3a Demand'!$C$10+'2a Aggregate costs'!X$26)</f>
        <v>168.03133237582864</v>
      </c>
      <c r="X30" s="82"/>
      <c r="Y30" s="104">
        <f>IF('2a Aggregate costs'!Z$23="-","-",SUM('2a Aggregate costs'!Z$23,'2a Aggregate costs'!Z$24,'2a Aggregate costs'!Z$25,'2a Aggregate costs'!Z$27,'2a Aggregate costs'!Z60, '2a Aggregate costs'!Z98,'2a Aggregate costs'!Z136)*'3a Demand'!$C$10+'2a Aggregate costs'!Z$26)</f>
        <v>166.46231249158026</v>
      </c>
      <c r="Z30" s="104">
        <f>IF('2a Aggregate costs'!AA$23="-","-",SUM('2a Aggregate costs'!AA$23,'2a Aggregate costs'!AA$24,'2a Aggregate costs'!AA$25,'2a Aggregate costs'!AA$27,'2a Aggregate costs'!AA60, '2a Aggregate costs'!AA98,'2a Aggregate costs'!AA136)*'3a Demand'!$C$10+'2a Aggregate costs'!AA$26)</f>
        <v>166.46231249158026</v>
      </c>
      <c r="AA30" s="104">
        <f>IF('2a Aggregate costs'!AB$23="-","-",SUM('2a Aggregate costs'!AB$23,'2a Aggregate costs'!AB$24,'2a Aggregate costs'!AB$25,'2a Aggregate costs'!AB$27,'2a Aggregate costs'!AB60, '2a Aggregate costs'!AB98,'2a Aggregate costs'!AB136)*'3a Demand'!$C$10+'2a Aggregate costs'!AB$26)</f>
        <v>185.62461706082144</v>
      </c>
      <c r="AB30" s="104">
        <f>IF('2a Aggregate costs'!AC$23="-","-",SUM('2a Aggregate costs'!AC$23,'2a Aggregate costs'!AC$24,'2a Aggregate costs'!AC$25,'2a Aggregate costs'!AC$27,'2a Aggregate costs'!AC60, '2a Aggregate costs'!AC98,'2a Aggregate costs'!AC136)*'3a Demand'!$C$10+'2a Aggregate costs'!AC$26)</f>
        <v>185.62461706082144</v>
      </c>
      <c r="AC30" s="104">
        <f>IF('2a Aggregate costs'!AD$23="-","-",SUM('2a Aggregate costs'!AD$23,'2a Aggregate costs'!AD$24,'2a Aggregate costs'!AD$25,'2a Aggregate costs'!AD$27,'2a Aggregate costs'!AD60, '2a Aggregate costs'!AD98,'2a Aggregate costs'!AD136)*'3a Demand'!$C$10+'2a Aggregate costs'!AD$26)</f>
        <v>187.89661327989091</v>
      </c>
      <c r="AD30" s="104">
        <f>IF('2a Aggregate costs'!AE$23="-","-",SUM('2a Aggregate costs'!AE$23,'2a Aggregate costs'!AE$24,'2a Aggregate costs'!AE$25,'2a Aggregate costs'!AE$27,'2a Aggregate costs'!AE60, '2a Aggregate costs'!AE98,'2a Aggregate costs'!AE136)*'3a Demand'!$C$10+'2a Aggregate costs'!AE$26)</f>
        <v>187.89661327989091</v>
      </c>
      <c r="AE30" s="104">
        <f>IF('2a Aggregate costs'!AF$23="-","-",SUM('2a Aggregate costs'!AF$23,'2a Aggregate costs'!AF$24,'2a Aggregate costs'!AF$25,'2a Aggregate costs'!AF$27,'2a Aggregate costs'!AF60, '2a Aggregate costs'!AF98,'2a Aggregate costs'!AF136)*'3a Demand'!$C$10+'2a Aggregate costs'!AF$26)</f>
        <v>215.07669004030572</v>
      </c>
      <c r="AF30" s="104">
        <f>IF('2a Aggregate costs'!AG$23="-","-",SUM('2a Aggregate costs'!AG$23,'2a Aggregate costs'!AG$24,'2a Aggregate costs'!AG$25,'2a Aggregate costs'!AG$27,'2a Aggregate costs'!AG60, '2a Aggregate costs'!AG98,'2a Aggregate costs'!AG136)*'3a Demand'!$C$10+'2a Aggregate costs'!AG$26)</f>
        <v>215.07669004030572</v>
      </c>
      <c r="AG30" s="104">
        <f>IF('2a Aggregate costs'!AH$23="-","-",SUM('2a Aggregate costs'!AH$23,'2a Aggregate costs'!AH$24,'2a Aggregate costs'!AH$25,'2a Aggregate costs'!AH$27,'2a Aggregate costs'!AH60, '2a Aggregate costs'!AH98,'2a Aggregate costs'!AH136)*'3a Demand'!$C$10+'2a Aggregate costs'!AH$26)</f>
        <v>213.51633204389887</v>
      </c>
      <c r="AH30" s="104">
        <f>IF('2a Aggregate costs'!AI$23="-","-",SUM('2a Aggregate costs'!AI$23,'2a Aggregate costs'!AI$24,'2a Aggregate costs'!AI$25,'2a Aggregate costs'!AI$27,'2a Aggregate costs'!AI60, '2a Aggregate costs'!AI98,'2a Aggregate costs'!AI136)*'3a Demand'!$C$10+'2a Aggregate costs'!AI$26)</f>
        <v>213.51633204389887</v>
      </c>
      <c r="AI30" s="104">
        <f>IF('2a Aggregate costs'!AJ$23="-","-",SUM('2a Aggregate costs'!AJ$23,'2a Aggregate costs'!AJ$24,'2a Aggregate costs'!AJ$25,'2a Aggregate costs'!AJ$27,'2a Aggregate costs'!AJ60, '2a Aggregate costs'!AJ98,'2a Aggregate costs'!AJ136)*'3a Demand'!$C$10+'2a Aggregate costs'!AJ$26)</f>
        <v>224.47804058776973</v>
      </c>
      <c r="AJ30" s="104">
        <f>IF('2a Aggregate costs'!AK$23="-","-",SUM('2a Aggregate costs'!AK$23,'2a Aggregate costs'!AK$24,'2a Aggregate costs'!AK$25,'2a Aggregate costs'!AK$27,'2a Aggregate costs'!AK60, '2a Aggregate costs'!AK98,'2a Aggregate costs'!AK136)*'3a Demand'!$C$10+'2a Aggregate costs'!AK$26)</f>
        <v>224.47804058776973</v>
      </c>
      <c r="AK30" s="104">
        <f>IF('2a Aggregate costs'!AL$23="-","-",SUM('2a Aggregate costs'!AL$23,'2a Aggregate costs'!AL$24,'2a Aggregate costs'!AL$25,'2a Aggregate costs'!AL$27,'2a Aggregate costs'!AL60, '2a Aggregate costs'!AL98,'2a Aggregate costs'!AL136)*'3a Demand'!$C$10+'2a Aggregate costs'!AL$26)</f>
        <v>231.89013606357875</v>
      </c>
      <c r="AL30" s="104">
        <f>IF('2a Aggregate costs'!AM$23="-","-",SUM('2a Aggregate costs'!AM$23,'2a Aggregate costs'!AM$24,'2a Aggregate costs'!AM$25,'2a Aggregate costs'!AM$27,'2a Aggregate costs'!AM60, '2a Aggregate costs'!AM98,'2a Aggregate costs'!AM136)*'3a Demand'!$H$10+'2a Aggregate costs'!AM$26)</f>
        <v>240.84241269090083</v>
      </c>
      <c r="AM30" s="104">
        <f>IF('2a Aggregate costs'!AN$23="-","-",SUM('2a Aggregate costs'!AN$23,'2a Aggregate costs'!AN$24,'2a Aggregate costs'!AN$25,'2a Aggregate costs'!AN$27,'2a Aggregate costs'!AN60, '2a Aggregate costs'!AN98,'2a Aggregate costs'!AN136)*'3a Demand'!$H$10+'2a Aggregate costs'!AN$26)</f>
        <v>110.76351867268573</v>
      </c>
      <c r="AN30" s="104">
        <f>IF('2a Aggregate costs'!AO$23="-","-",SUM('2a Aggregate costs'!AO$23,'2a Aggregate costs'!AO$24,'2a Aggregate costs'!AO$25,'2a Aggregate costs'!AO$27,'2a Aggregate costs'!AO60, '2a Aggregate costs'!AO98,'2a Aggregate costs'!AO136)*'3a Demand'!$L$10+'2a Aggregate costs'!AO$26)</f>
        <v>96.089568321570823</v>
      </c>
      <c r="AO30" s="104" t="str">
        <f>IF('2a Aggregate costs'!AP$23="-","-",SUM('2a Aggregate costs'!AP$23,'2a Aggregate costs'!AP$24,'2a Aggregate costs'!AP$25,'2a Aggregate costs'!AP$27,'2a Aggregate costs'!AP60, '2a Aggregate costs'!AP98,'2a Aggregate costs'!AP136)*'3a Demand'!$L$10+'2a Aggregate costs'!AP$26)</f>
        <v>-</v>
      </c>
      <c r="AP30" s="104" t="str">
        <f>IF('2a Aggregate costs'!AQ$23="-","-",SUM('2a Aggregate costs'!AQ$23,'2a Aggregate costs'!AQ$24,'2a Aggregate costs'!AQ$25,'2a Aggregate costs'!AQ$27,'2a Aggregate costs'!AQ60, '2a Aggregate costs'!AQ98,'2a Aggregate costs'!AQ136)*'3a Demand'!$L$10+'2a Aggregate costs'!AQ$26)</f>
        <v>-</v>
      </c>
      <c r="AQ30" s="104" t="str">
        <f>IF('2a Aggregate costs'!AR$23="-","-",SUM('2a Aggregate costs'!AR$23,'2a Aggregate costs'!AR$24,'2a Aggregate costs'!AR$25,'2a Aggregate costs'!AR$27,'2a Aggregate costs'!AR60, '2a Aggregate costs'!AR98,'2a Aggregate costs'!AR136)*'3a Demand'!$L$10+'2a Aggregate costs'!AR$26)</f>
        <v>-</v>
      </c>
      <c r="AR30" s="104" t="str">
        <f>IF('2a Aggregate costs'!AS$23="-","-",SUM('2a Aggregate costs'!AS$23,'2a Aggregate costs'!AS$24,'2a Aggregate costs'!AS$25,'2a Aggregate costs'!AS$27,'2a Aggregate costs'!AS60, '2a Aggregate costs'!AS98,'2a Aggregate costs'!AS136)*'3a Demand'!$L$10+'2a Aggregate costs'!AS$26)</f>
        <v>-</v>
      </c>
      <c r="AS30" s="104" t="str">
        <f>IF('2a Aggregate costs'!AT$23="-","-",SUM('2a Aggregate costs'!AT$23,'2a Aggregate costs'!AT$24,'2a Aggregate costs'!AT$25,'2a Aggregate costs'!AT$27,'2a Aggregate costs'!AT60, '2a Aggregate costs'!AT98,'2a Aggregate costs'!AT136)*'3a Demand'!$L$10+'2a Aggregate costs'!AT$26)</f>
        <v>-</v>
      </c>
      <c r="AT30" s="104" t="str">
        <f>IF('2a Aggregate costs'!AU$23="-","-",SUM('2a Aggregate costs'!AU$23,'2a Aggregate costs'!AU$24,'2a Aggregate costs'!AU$25,'2a Aggregate costs'!AU$27,'2a Aggregate costs'!AU60, '2a Aggregate costs'!AU98,'2a Aggregate costs'!AU136)*'3a Demand'!$L$10+'2a Aggregate costs'!AU$26)</f>
        <v>-</v>
      </c>
      <c r="AU30" s="104" t="str">
        <f>IF('2a Aggregate costs'!AV$23="-","-",SUM('2a Aggregate costs'!AV$23,'2a Aggregate costs'!AV$24,'2a Aggregate costs'!AV$25,'2a Aggregate costs'!AV$27,'2a Aggregate costs'!AV60, '2a Aggregate costs'!AV98,'2a Aggregate costs'!AV136)*'3a Demand'!$L$10+'2a Aggregate costs'!AV$26)</f>
        <v>-</v>
      </c>
      <c r="AV30" s="104" t="str">
        <f>IF('2a Aggregate costs'!AW$23="-","-",SUM('2a Aggregate costs'!AW$23,'2a Aggregate costs'!AW$24,'2a Aggregate costs'!AW$25,'2a Aggregate costs'!AW$27,'2a Aggregate costs'!AW60, '2a Aggregate costs'!AW98,'2a Aggregate costs'!AW136)*'3a Demand'!$L$10+'2a Aggregate costs'!AW$26)</f>
        <v>-</v>
      </c>
      <c r="AW30" s="104" t="str">
        <f>IF('2a Aggregate costs'!AX$23="-","-",SUM('2a Aggregate costs'!AX$23,'2a Aggregate costs'!AX$24,'2a Aggregate costs'!AX$25,'2a Aggregate costs'!AX$27,'2a Aggregate costs'!AX60, '2a Aggregate costs'!AX98,'2a Aggregate costs'!AX136)*'3a Demand'!$L$10+'2a Aggregate costs'!AX$26)</f>
        <v>-</v>
      </c>
      <c r="AX30" s="104" t="str">
        <f>IF('2a Aggregate costs'!AY$23="-","-",SUM('2a Aggregate costs'!AY$23,'2a Aggregate costs'!AY$24,'2a Aggregate costs'!AY$25,'2a Aggregate costs'!AY$27,'2a Aggregate costs'!AY60, '2a Aggregate costs'!AY98,'2a Aggregate costs'!AY136)*'3a Demand'!$L$10+'2a Aggregate costs'!AY$26)</f>
        <v>-</v>
      </c>
      <c r="AY30" s="104" t="str">
        <f>IF('2a Aggregate costs'!AZ$23="-","-",SUM('2a Aggregate costs'!AZ$23,'2a Aggregate costs'!AZ$24,'2a Aggregate costs'!AZ$25,'2a Aggregate costs'!AZ$27,'2a Aggregate costs'!AZ60, '2a Aggregate costs'!AZ98,'2a Aggregate costs'!AZ136)*'3a Demand'!$L$10+'2a Aggregate costs'!AZ$26)</f>
        <v>-</v>
      </c>
      <c r="AZ30" s="104" t="str">
        <f>IF('2a Aggregate costs'!BA$23="-","-",SUM('2a Aggregate costs'!BA$23,'2a Aggregate costs'!BA$24,'2a Aggregate costs'!BA$25,'2a Aggregate costs'!BA$27,'2a Aggregate costs'!BA60, '2a Aggregate costs'!BA98,'2a Aggregate costs'!BA136)*'3a Demand'!$L$10+'2a Aggregate costs'!BA$26)</f>
        <v>-</v>
      </c>
      <c r="BA30" s="104" t="str">
        <f>IF('2a Aggregate costs'!BB$23="-","-",SUM('2a Aggregate costs'!BB$23,'2a Aggregate costs'!BB$24,'2a Aggregate costs'!BB$25,'2a Aggregate costs'!BB$27,'2a Aggregate costs'!BB60, '2a Aggregate costs'!BB98,'2a Aggregate costs'!BB136)*'3a Demand'!$L$10+'2a Aggregate costs'!BB$26)</f>
        <v>-</v>
      </c>
      <c r="BB30" s="104" t="str">
        <f>IF('2a Aggregate costs'!BC$23="-","-",SUM('2a Aggregate costs'!BC$23,'2a Aggregate costs'!BC$24,'2a Aggregate costs'!BC$25,'2a Aggregate costs'!BC$27,'2a Aggregate costs'!BC60, '2a Aggregate costs'!BC98,'2a Aggregate costs'!BC136)*'3a Demand'!$L$10+'2a Aggregate costs'!BC$26)</f>
        <v>-</v>
      </c>
      <c r="BC30" s="104" t="str">
        <f>IF('2a Aggregate costs'!BD$23="-","-",SUM('2a Aggregate costs'!BD$23,'2a Aggregate costs'!BD$24,'2a Aggregate costs'!BD$25,'2a Aggregate costs'!BD$27,'2a Aggregate costs'!BD60, '2a Aggregate costs'!BD98,'2a Aggregate costs'!BD136)*'3a Demand'!$L$10+'2a Aggregate costs'!BD$26)</f>
        <v>-</v>
      </c>
      <c r="BD30" s="104" t="str">
        <f>IF('2a Aggregate costs'!BE$23="-","-",SUM('2a Aggregate costs'!BE$23,'2a Aggregate costs'!BE$24,'2a Aggregate costs'!BE$25,'2a Aggregate costs'!BE$27,'2a Aggregate costs'!BE60, '2a Aggregate costs'!BE98,'2a Aggregate costs'!BE136)*'3a Demand'!$L$10+'2a Aggregate costs'!BE$26)</f>
        <v>-</v>
      </c>
      <c r="BE30" s="104" t="str">
        <f>IF('2a Aggregate costs'!BF$23="-","-",SUM('2a Aggregate costs'!BF$23,'2a Aggregate costs'!BF$24,'2a Aggregate costs'!BF$25,'2a Aggregate costs'!BF$27,'2a Aggregate costs'!BF60, '2a Aggregate costs'!BF98,'2a Aggregate costs'!BF136)*'3a Demand'!$L$10+'2a Aggregate costs'!BF$26)</f>
        <v>-</v>
      </c>
      <c r="BF30" s="14"/>
    </row>
    <row r="31" spans="1:58" ht="12.75" customHeight="1">
      <c r="A31" s="14"/>
      <c r="B31" s="402"/>
      <c r="C31" s="106" t="s">
        <v>263</v>
      </c>
      <c r="D31" s="396"/>
      <c r="E31" s="423"/>
      <c r="F31" s="28"/>
      <c r="G31" s="104">
        <f>IF('2a Aggregate costs'!H$23="-","-",SUM('2a Aggregate costs'!H$23,'2a Aggregate costs'!H$24,'2a Aggregate costs'!H$25,'2a Aggregate costs'!H$27,'2a Aggregate costs'!H61, '2a Aggregate costs'!H99,'2a Aggregate costs'!H137)*'3a Demand'!$C$10+'2a Aggregate costs'!H$26)</f>
        <v>90.554631742897769</v>
      </c>
      <c r="H31" s="104">
        <f>IF('2a Aggregate costs'!I$23="-","-",SUM('2a Aggregate costs'!I$23,'2a Aggregate costs'!I$24,'2a Aggregate costs'!I$25,'2a Aggregate costs'!I$27,'2a Aggregate costs'!I61, '2a Aggregate costs'!I99,'2a Aggregate costs'!I137)*'3a Demand'!$C$10+'2a Aggregate costs'!I$26)</f>
        <v>90.527429624018353</v>
      </c>
      <c r="I31" s="104">
        <f>IF('2a Aggregate costs'!J$23="-","-",SUM('2a Aggregate costs'!J$23,'2a Aggregate costs'!J$24,'2a Aggregate costs'!J$25,'2a Aggregate costs'!J$27,'2a Aggregate costs'!J61, '2a Aggregate costs'!J99,'2a Aggregate costs'!J137)*'3a Demand'!$C$10+'2a Aggregate costs'!J$26)</f>
        <v>110.9211747877151</v>
      </c>
      <c r="J31" s="104">
        <f>IF('2a Aggregate costs'!K$23="-","-",SUM('2a Aggregate costs'!K$23,'2a Aggregate costs'!K$24,'2a Aggregate costs'!K$25,'2a Aggregate costs'!K$27,'2a Aggregate costs'!K61, '2a Aggregate costs'!K99,'2a Aggregate costs'!K137)*'3a Demand'!$C$10+'2a Aggregate costs'!K$26)</f>
        <v>110.81644386882112</v>
      </c>
      <c r="K31" s="104">
        <f>IF('2a Aggregate costs'!L$23="-","-",SUM('2a Aggregate costs'!L$23,'2a Aggregate costs'!L$24,'2a Aggregate costs'!L$25,'2a Aggregate costs'!L$27,'2a Aggregate costs'!L61, '2a Aggregate costs'!L99,'2a Aggregate costs'!L137)*'3a Demand'!$C$10+'2a Aggregate costs'!L$26)</f>
        <v>118.0769621148694</v>
      </c>
      <c r="L31" s="104">
        <f>IF('2a Aggregate costs'!M$23="-","-",SUM('2a Aggregate costs'!M$23,'2a Aggregate costs'!M$24,'2a Aggregate costs'!M$25,'2a Aggregate costs'!M$27,'2a Aggregate costs'!M61, '2a Aggregate costs'!M99,'2a Aggregate costs'!M137)*'3a Demand'!$C$10+'2a Aggregate costs'!M$26)</f>
        <v>118.50367803725658</v>
      </c>
      <c r="M31" s="104">
        <f>IF('2a Aggregate costs'!N$23="-","-",SUM('2a Aggregate costs'!N$23,'2a Aggregate costs'!N$24,'2a Aggregate costs'!N$25,'2a Aggregate costs'!N$27,'2a Aggregate costs'!N61, '2a Aggregate costs'!N99,'2a Aggregate costs'!N137)*'3a Demand'!$C$10+'2a Aggregate costs'!N$26)</f>
        <v>137.28023595371837</v>
      </c>
      <c r="N31" s="104">
        <f>IF('2a Aggregate costs'!O$23="-","-",SUM('2a Aggregate costs'!O$23,'2a Aggregate costs'!O$24,'2a Aggregate costs'!O$25,'2a Aggregate costs'!O$27,'2a Aggregate costs'!O61, '2a Aggregate costs'!O99,'2a Aggregate costs'!O137)*'3a Demand'!$C$10+'2a Aggregate costs'!O$26)</f>
        <v>137.37392908219465</v>
      </c>
      <c r="O31" s="82"/>
      <c r="P31" s="104">
        <f>IF('2a Aggregate costs'!Q$23="-","-",SUM('2a Aggregate costs'!Q$23,'2a Aggregate costs'!Q$24,'2a Aggregate costs'!Q$25,'2a Aggregate costs'!Q$27,'2a Aggregate costs'!Q61, '2a Aggregate costs'!Q99,'2a Aggregate costs'!Q137)*'3a Demand'!$C$10+'2a Aggregate costs'!Q$26)</f>
        <v>137.37392908219465</v>
      </c>
      <c r="Q31" s="104">
        <f>IF('2a Aggregate costs'!R$23="-","-",SUM('2a Aggregate costs'!R$23,'2a Aggregate costs'!R$24,'2a Aggregate costs'!R$25,'2a Aggregate costs'!R$27,'2a Aggregate costs'!R61, '2a Aggregate costs'!R99,'2a Aggregate costs'!R137)*'3a Demand'!$C$10+'2a Aggregate costs'!R$26)</f>
        <v>146.97498741432821</v>
      </c>
      <c r="R31" s="104">
        <f>IF('2a Aggregate costs'!S$23="-","-",SUM('2a Aggregate costs'!S$23,'2a Aggregate costs'!S$24,'2a Aggregate costs'!S$25,'2a Aggregate costs'!S$27,'2a Aggregate costs'!S61, '2a Aggregate costs'!S99,'2a Aggregate costs'!S137)*'3a Demand'!$C$10+'2a Aggregate costs'!S$26)</f>
        <v>148.78175714405452</v>
      </c>
      <c r="S31" s="104">
        <f>IF('2a Aggregate costs'!T$23="-","-",SUM('2a Aggregate costs'!T$23,'2a Aggregate costs'!T$24,'2a Aggregate costs'!T$25,'2a Aggregate costs'!T$27,'2a Aggregate costs'!T61, '2a Aggregate costs'!T99,'2a Aggregate costs'!T137)*'3a Demand'!$C$10+'2a Aggregate costs'!T$26)</f>
        <v>153.04920556322577</v>
      </c>
      <c r="T31" s="104">
        <f>IF('2a Aggregate costs'!U$23="-","-",SUM('2a Aggregate costs'!U$23,'2a Aggregate costs'!U$24,'2a Aggregate costs'!U$25,'2a Aggregate costs'!U$27,'2a Aggregate costs'!U61, '2a Aggregate costs'!U99,'2a Aggregate costs'!U137)*'3a Demand'!$C$10+'2a Aggregate costs'!U$26)</f>
        <v>152.5037434187328</v>
      </c>
      <c r="U31" s="104">
        <f>IF('2a Aggregate costs'!V$23="-","-",SUM('2a Aggregate costs'!V$23,'2a Aggregate costs'!V$24,'2a Aggregate costs'!V$25,'2a Aggregate costs'!V$27,'2a Aggregate costs'!V61, '2a Aggregate costs'!V99,'2a Aggregate costs'!V137)*'3a Demand'!$C$10+'2a Aggregate costs'!V$26)</f>
        <v>161.47027942059188</v>
      </c>
      <c r="V31" s="104">
        <f>IF('2a Aggregate costs'!W$23="-","-",SUM('2a Aggregate costs'!W$23,'2a Aggregate costs'!W$24,'2a Aggregate costs'!W$25,'2a Aggregate costs'!W$27,'2a Aggregate costs'!W61, '2a Aggregate costs'!W99,'2a Aggregate costs'!W137)*'3a Demand'!$C$10+'2a Aggregate costs'!W$26)</f>
        <v>160.71428617598053</v>
      </c>
      <c r="W31" s="104">
        <f>IF('2a Aggregate costs'!X$23="-","-",SUM('2a Aggregate costs'!X$23,'2a Aggregate costs'!X$24,'2a Aggregate costs'!X$25,'2a Aggregate costs'!X$27,'2a Aggregate costs'!X61, '2a Aggregate costs'!X99,'2a Aggregate costs'!X137)*'3a Demand'!$C$10+'2a Aggregate costs'!X$26)</f>
        <v>168.06577993437384</v>
      </c>
      <c r="X31" s="82"/>
      <c r="Y31" s="104">
        <f>IF('2a Aggregate costs'!Z$23="-","-",SUM('2a Aggregate costs'!Z$23,'2a Aggregate costs'!Z$24,'2a Aggregate costs'!Z$25,'2a Aggregate costs'!Z$27,'2a Aggregate costs'!Z61, '2a Aggregate costs'!Z99,'2a Aggregate costs'!Z137)*'3a Demand'!$C$10+'2a Aggregate costs'!Z$26)</f>
        <v>166.49619911863121</v>
      </c>
      <c r="Z31" s="104">
        <f>IF('2a Aggregate costs'!AA$23="-","-",SUM('2a Aggregate costs'!AA$23,'2a Aggregate costs'!AA$24,'2a Aggregate costs'!AA$25,'2a Aggregate costs'!AA$27,'2a Aggregate costs'!AA61, '2a Aggregate costs'!AA99,'2a Aggregate costs'!AA137)*'3a Demand'!$C$10+'2a Aggregate costs'!AA$26)</f>
        <v>166.49619911863121</v>
      </c>
      <c r="AA31" s="104">
        <f>IF('2a Aggregate costs'!AB$23="-","-",SUM('2a Aggregate costs'!AB$23,'2a Aggregate costs'!AB$24,'2a Aggregate costs'!AB$25,'2a Aggregate costs'!AB$27,'2a Aggregate costs'!AB61, '2a Aggregate costs'!AB99,'2a Aggregate costs'!AB137)*'3a Demand'!$C$10+'2a Aggregate costs'!AB$26)</f>
        <v>185.63710581968712</v>
      </c>
      <c r="AB31" s="104">
        <f>IF('2a Aggregate costs'!AC$23="-","-",SUM('2a Aggregate costs'!AC$23,'2a Aggregate costs'!AC$24,'2a Aggregate costs'!AC$25,'2a Aggregate costs'!AC$27,'2a Aggregate costs'!AC61, '2a Aggregate costs'!AC99,'2a Aggregate costs'!AC137)*'3a Demand'!$C$10+'2a Aggregate costs'!AC$26)</f>
        <v>185.63710581968712</v>
      </c>
      <c r="AC31" s="104">
        <f>IF('2a Aggregate costs'!AD$23="-","-",SUM('2a Aggregate costs'!AD$23,'2a Aggregate costs'!AD$24,'2a Aggregate costs'!AD$25,'2a Aggregate costs'!AD$27,'2a Aggregate costs'!AD61, '2a Aggregate costs'!AD99,'2a Aggregate costs'!AD137)*'3a Demand'!$C$10+'2a Aggregate costs'!AD$26)</f>
        <v>187.90831176077657</v>
      </c>
      <c r="AD31" s="104">
        <f>IF('2a Aggregate costs'!AE$23="-","-",SUM('2a Aggregate costs'!AE$23,'2a Aggregate costs'!AE$24,'2a Aggregate costs'!AE$25,'2a Aggregate costs'!AE$27,'2a Aggregate costs'!AE61, '2a Aggregate costs'!AE99,'2a Aggregate costs'!AE137)*'3a Demand'!$C$10+'2a Aggregate costs'!AE$26)</f>
        <v>187.90831176077657</v>
      </c>
      <c r="AE31" s="104">
        <f>IF('2a Aggregate costs'!AF$23="-","-",SUM('2a Aggregate costs'!AF$23,'2a Aggregate costs'!AF$24,'2a Aggregate costs'!AF$25,'2a Aggregate costs'!AF$27,'2a Aggregate costs'!AF61, '2a Aggregate costs'!AF99,'2a Aggregate costs'!AF137)*'3a Demand'!$C$10+'2a Aggregate costs'!AF$26)</f>
        <v>215.09471066414011</v>
      </c>
      <c r="AF31" s="104">
        <f>IF('2a Aggregate costs'!AG$23="-","-",SUM('2a Aggregate costs'!AG$23,'2a Aggregate costs'!AG$24,'2a Aggregate costs'!AG$25,'2a Aggregate costs'!AG$27,'2a Aggregate costs'!AG61, '2a Aggregate costs'!AG99,'2a Aggregate costs'!AG137)*'3a Demand'!$C$10+'2a Aggregate costs'!AG$26)</f>
        <v>215.09471066414011</v>
      </c>
      <c r="AG31" s="104">
        <f>IF('2a Aggregate costs'!AH$23="-","-",SUM('2a Aggregate costs'!AH$23,'2a Aggregate costs'!AH$24,'2a Aggregate costs'!AH$25,'2a Aggregate costs'!AH$27,'2a Aggregate costs'!AH61, '2a Aggregate costs'!AH99,'2a Aggregate costs'!AH137)*'3a Demand'!$C$10+'2a Aggregate costs'!AH$26)</f>
        <v>213.53259732849526</v>
      </c>
      <c r="AH31" s="104">
        <f>IF('2a Aggregate costs'!AI$23="-","-",SUM('2a Aggregate costs'!AI$23,'2a Aggregate costs'!AI$24,'2a Aggregate costs'!AI$25,'2a Aggregate costs'!AI$27,'2a Aggregate costs'!AI61, '2a Aggregate costs'!AI99,'2a Aggregate costs'!AI137)*'3a Demand'!$C$10+'2a Aggregate costs'!AI$26)</f>
        <v>213.53259732849526</v>
      </c>
      <c r="AI31" s="104">
        <f>IF('2a Aggregate costs'!AJ$23="-","-",SUM('2a Aggregate costs'!AJ$23,'2a Aggregate costs'!AJ$24,'2a Aggregate costs'!AJ$25,'2a Aggregate costs'!AJ$27,'2a Aggregate costs'!AJ61, '2a Aggregate costs'!AJ99,'2a Aggregate costs'!AJ137)*'3a Demand'!$C$10+'2a Aggregate costs'!AJ$26)</f>
        <v>224.60649526241079</v>
      </c>
      <c r="AJ31" s="104">
        <f>IF('2a Aggregate costs'!AK$23="-","-",SUM('2a Aggregate costs'!AK$23,'2a Aggregate costs'!AK$24,'2a Aggregate costs'!AK$25,'2a Aggregate costs'!AK$27,'2a Aggregate costs'!AK61, '2a Aggregate costs'!AK99,'2a Aggregate costs'!AK137)*'3a Demand'!$C$10+'2a Aggregate costs'!AK$26)</f>
        <v>224.60649526241079</v>
      </c>
      <c r="AK31" s="104">
        <f>IF('2a Aggregate costs'!AL$23="-","-",SUM('2a Aggregate costs'!AL$23,'2a Aggregate costs'!AL$24,'2a Aggregate costs'!AL$25,'2a Aggregate costs'!AL$27,'2a Aggregate costs'!AL61, '2a Aggregate costs'!AL99,'2a Aggregate costs'!AL137)*'3a Demand'!$C$10+'2a Aggregate costs'!AL$26)</f>
        <v>232.01710059491242</v>
      </c>
      <c r="AL31" s="104">
        <f>IF('2a Aggregate costs'!AM$23="-","-",SUM('2a Aggregate costs'!AM$23,'2a Aggregate costs'!AM$24,'2a Aggregate costs'!AM$25,'2a Aggregate costs'!AM$27,'2a Aggregate costs'!AM61, '2a Aggregate costs'!AM99,'2a Aggregate costs'!AM137)*'3a Demand'!$H$10+'2a Aggregate costs'!AM$26)</f>
        <v>241.45042830846015</v>
      </c>
      <c r="AM31" s="104">
        <f>IF('2a Aggregate costs'!AN$23="-","-",SUM('2a Aggregate costs'!AN$23,'2a Aggregate costs'!AN$24,'2a Aggregate costs'!AN$25,'2a Aggregate costs'!AN$27,'2a Aggregate costs'!AN61, '2a Aggregate costs'!AN99,'2a Aggregate costs'!AN137)*'3a Demand'!$H$10+'2a Aggregate costs'!AN$26)</f>
        <v>111.43777843817419</v>
      </c>
      <c r="AN31" s="104">
        <f>IF('2a Aggregate costs'!AO$23="-","-",SUM('2a Aggregate costs'!AO$23,'2a Aggregate costs'!AO$24,'2a Aggregate costs'!AO$25,'2a Aggregate costs'!AO$27,'2a Aggregate costs'!AO61, '2a Aggregate costs'!AO99,'2a Aggregate costs'!AO137)*'3a Demand'!$L$10+'2a Aggregate costs'!AO$26)</f>
        <v>96.652820758568055</v>
      </c>
      <c r="AO31" s="104" t="str">
        <f>IF('2a Aggregate costs'!AP$23="-","-",SUM('2a Aggregate costs'!AP$23,'2a Aggregate costs'!AP$24,'2a Aggregate costs'!AP$25,'2a Aggregate costs'!AP$27,'2a Aggregate costs'!AP61, '2a Aggregate costs'!AP99,'2a Aggregate costs'!AP137)*'3a Demand'!$L$10+'2a Aggregate costs'!AP$26)</f>
        <v>-</v>
      </c>
      <c r="AP31" s="104" t="str">
        <f>IF('2a Aggregate costs'!AQ$23="-","-",SUM('2a Aggregate costs'!AQ$23,'2a Aggregate costs'!AQ$24,'2a Aggregate costs'!AQ$25,'2a Aggregate costs'!AQ$27,'2a Aggregate costs'!AQ61, '2a Aggregate costs'!AQ99,'2a Aggregate costs'!AQ137)*'3a Demand'!$L$10+'2a Aggregate costs'!AQ$26)</f>
        <v>-</v>
      </c>
      <c r="AQ31" s="104" t="str">
        <f>IF('2a Aggregate costs'!AR$23="-","-",SUM('2a Aggregate costs'!AR$23,'2a Aggregate costs'!AR$24,'2a Aggregate costs'!AR$25,'2a Aggregate costs'!AR$27,'2a Aggregate costs'!AR61, '2a Aggregate costs'!AR99,'2a Aggregate costs'!AR137)*'3a Demand'!$L$10+'2a Aggregate costs'!AR$26)</f>
        <v>-</v>
      </c>
      <c r="AR31" s="104" t="str">
        <f>IF('2a Aggregate costs'!AS$23="-","-",SUM('2a Aggregate costs'!AS$23,'2a Aggregate costs'!AS$24,'2a Aggregate costs'!AS$25,'2a Aggregate costs'!AS$27,'2a Aggregate costs'!AS61, '2a Aggregate costs'!AS99,'2a Aggregate costs'!AS137)*'3a Demand'!$L$10+'2a Aggregate costs'!AS$26)</f>
        <v>-</v>
      </c>
      <c r="AS31" s="104" t="str">
        <f>IF('2a Aggregate costs'!AT$23="-","-",SUM('2a Aggregate costs'!AT$23,'2a Aggregate costs'!AT$24,'2a Aggregate costs'!AT$25,'2a Aggregate costs'!AT$27,'2a Aggregate costs'!AT61, '2a Aggregate costs'!AT99,'2a Aggregate costs'!AT137)*'3a Demand'!$L$10+'2a Aggregate costs'!AT$26)</f>
        <v>-</v>
      </c>
      <c r="AT31" s="104" t="str">
        <f>IF('2a Aggregate costs'!AU$23="-","-",SUM('2a Aggregate costs'!AU$23,'2a Aggregate costs'!AU$24,'2a Aggregate costs'!AU$25,'2a Aggregate costs'!AU$27,'2a Aggregate costs'!AU61, '2a Aggregate costs'!AU99,'2a Aggregate costs'!AU137)*'3a Demand'!$L$10+'2a Aggregate costs'!AU$26)</f>
        <v>-</v>
      </c>
      <c r="AU31" s="104" t="str">
        <f>IF('2a Aggregate costs'!AV$23="-","-",SUM('2a Aggregate costs'!AV$23,'2a Aggregate costs'!AV$24,'2a Aggregate costs'!AV$25,'2a Aggregate costs'!AV$27,'2a Aggregate costs'!AV61, '2a Aggregate costs'!AV99,'2a Aggregate costs'!AV137)*'3a Demand'!$L$10+'2a Aggregate costs'!AV$26)</f>
        <v>-</v>
      </c>
      <c r="AV31" s="104" t="str">
        <f>IF('2a Aggregate costs'!AW$23="-","-",SUM('2a Aggregate costs'!AW$23,'2a Aggregate costs'!AW$24,'2a Aggregate costs'!AW$25,'2a Aggregate costs'!AW$27,'2a Aggregate costs'!AW61, '2a Aggregate costs'!AW99,'2a Aggregate costs'!AW137)*'3a Demand'!$L$10+'2a Aggregate costs'!AW$26)</f>
        <v>-</v>
      </c>
      <c r="AW31" s="104" t="str">
        <f>IF('2a Aggregate costs'!AX$23="-","-",SUM('2a Aggregate costs'!AX$23,'2a Aggregate costs'!AX$24,'2a Aggregate costs'!AX$25,'2a Aggregate costs'!AX$27,'2a Aggregate costs'!AX61, '2a Aggregate costs'!AX99,'2a Aggregate costs'!AX137)*'3a Demand'!$L$10+'2a Aggregate costs'!AX$26)</f>
        <v>-</v>
      </c>
      <c r="AX31" s="104" t="str">
        <f>IF('2a Aggregate costs'!AY$23="-","-",SUM('2a Aggregate costs'!AY$23,'2a Aggregate costs'!AY$24,'2a Aggregate costs'!AY$25,'2a Aggregate costs'!AY$27,'2a Aggregate costs'!AY61, '2a Aggregate costs'!AY99,'2a Aggregate costs'!AY137)*'3a Demand'!$L$10+'2a Aggregate costs'!AY$26)</f>
        <v>-</v>
      </c>
      <c r="AY31" s="104" t="str">
        <f>IF('2a Aggregate costs'!AZ$23="-","-",SUM('2a Aggregate costs'!AZ$23,'2a Aggregate costs'!AZ$24,'2a Aggregate costs'!AZ$25,'2a Aggregate costs'!AZ$27,'2a Aggregate costs'!AZ61, '2a Aggregate costs'!AZ99,'2a Aggregate costs'!AZ137)*'3a Demand'!$L$10+'2a Aggregate costs'!AZ$26)</f>
        <v>-</v>
      </c>
      <c r="AZ31" s="104" t="str">
        <f>IF('2a Aggregate costs'!BA$23="-","-",SUM('2a Aggregate costs'!BA$23,'2a Aggregate costs'!BA$24,'2a Aggregate costs'!BA$25,'2a Aggregate costs'!BA$27,'2a Aggregate costs'!BA61, '2a Aggregate costs'!BA99,'2a Aggregate costs'!BA137)*'3a Demand'!$L$10+'2a Aggregate costs'!BA$26)</f>
        <v>-</v>
      </c>
      <c r="BA31" s="104" t="str">
        <f>IF('2a Aggregate costs'!BB$23="-","-",SUM('2a Aggregate costs'!BB$23,'2a Aggregate costs'!BB$24,'2a Aggregate costs'!BB$25,'2a Aggregate costs'!BB$27,'2a Aggregate costs'!BB61, '2a Aggregate costs'!BB99,'2a Aggregate costs'!BB137)*'3a Demand'!$L$10+'2a Aggregate costs'!BB$26)</f>
        <v>-</v>
      </c>
      <c r="BB31" s="104" t="str">
        <f>IF('2a Aggregate costs'!BC$23="-","-",SUM('2a Aggregate costs'!BC$23,'2a Aggregate costs'!BC$24,'2a Aggregate costs'!BC$25,'2a Aggregate costs'!BC$27,'2a Aggregate costs'!BC61, '2a Aggregate costs'!BC99,'2a Aggregate costs'!BC137)*'3a Demand'!$L$10+'2a Aggregate costs'!BC$26)</f>
        <v>-</v>
      </c>
      <c r="BC31" s="104" t="str">
        <f>IF('2a Aggregate costs'!BD$23="-","-",SUM('2a Aggregate costs'!BD$23,'2a Aggregate costs'!BD$24,'2a Aggregate costs'!BD$25,'2a Aggregate costs'!BD$27,'2a Aggregate costs'!BD61, '2a Aggregate costs'!BD99,'2a Aggregate costs'!BD137)*'3a Demand'!$L$10+'2a Aggregate costs'!BD$26)</f>
        <v>-</v>
      </c>
      <c r="BD31" s="104" t="str">
        <f>IF('2a Aggregate costs'!BE$23="-","-",SUM('2a Aggregate costs'!BE$23,'2a Aggregate costs'!BE$24,'2a Aggregate costs'!BE$25,'2a Aggregate costs'!BE$27,'2a Aggregate costs'!BE61, '2a Aggregate costs'!BE99,'2a Aggregate costs'!BE137)*'3a Demand'!$L$10+'2a Aggregate costs'!BE$26)</f>
        <v>-</v>
      </c>
      <c r="BE31" s="104" t="str">
        <f>IF('2a Aggregate costs'!BF$23="-","-",SUM('2a Aggregate costs'!BF$23,'2a Aggregate costs'!BF$24,'2a Aggregate costs'!BF$25,'2a Aggregate costs'!BF$27,'2a Aggregate costs'!BF61, '2a Aggregate costs'!BF99,'2a Aggregate costs'!BF137)*'3a Demand'!$L$10+'2a Aggregate costs'!BF$26)</f>
        <v>-</v>
      </c>
      <c r="BF31" s="14"/>
    </row>
    <row r="32" spans="1:58" ht="12.75" customHeight="1">
      <c r="A32" s="14"/>
      <c r="B32" s="402"/>
      <c r="C32" s="106" t="s">
        <v>264</v>
      </c>
      <c r="D32" s="396"/>
      <c r="E32" s="423"/>
      <c r="F32" s="28"/>
      <c r="G32" s="104">
        <f>IF('2a Aggregate costs'!H$23="-","-",SUM('2a Aggregate costs'!H$23,'2a Aggregate costs'!H$24,'2a Aggregate costs'!H$25,'2a Aggregate costs'!H$27,'2a Aggregate costs'!H62, '2a Aggregate costs'!H100,'2a Aggregate costs'!H138)*'3a Demand'!$C$10+'2a Aggregate costs'!H$26)</f>
        <v>90.566085462850637</v>
      </c>
      <c r="H32" s="104">
        <f>IF('2a Aggregate costs'!I$23="-","-",SUM('2a Aggregate costs'!I$23,'2a Aggregate costs'!I$24,'2a Aggregate costs'!I$25,'2a Aggregate costs'!I$27,'2a Aggregate costs'!I62, '2a Aggregate costs'!I100,'2a Aggregate costs'!I138)*'3a Demand'!$C$10+'2a Aggregate costs'!I$26)</f>
        <v>90.538699667612903</v>
      </c>
      <c r="I32" s="104">
        <f>IF('2a Aggregate costs'!J$23="-","-",SUM('2a Aggregate costs'!J$23,'2a Aggregate costs'!J$24,'2a Aggregate costs'!J$25,'2a Aggregate costs'!J$27,'2a Aggregate costs'!J62, '2a Aggregate costs'!J100,'2a Aggregate costs'!J138)*'3a Demand'!$C$10+'2a Aggregate costs'!J$26)</f>
        <v>110.93271531235592</v>
      </c>
      <c r="J32" s="104">
        <f>IF('2a Aggregate costs'!K$23="-","-",SUM('2a Aggregate costs'!K$23,'2a Aggregate costs'!K$24,'2a Aggregate costs'!K$25,'2a Aggregate costs'!K$27,'2a Aggregate costs'!K62, '2a Aggregate costs'!K100,'2a Aggregate costs'!K138)*'3a Demand'!$C$10+'2a Aggregate costs'!K$26)</f>
        <v>110.82848437130616</v>
      </c>
      <c r="K32" s="104">
        <f>IF('2a Aggregate costs'!L$23="-","-",SUM('2a Aggregate costs'!L$23,'2a Aggregate costs'!L$24,'2a Aggregate costs'!L$25,'2a Aggregate costs'!L$27,'2a Aggregate costs'!L62, '2a Aggregate costs'!L100,'2a Aggregate costs'!L138)*'3a Demand'!$C$10+'2a Aggregate costs'!L$26)</f>
        <v>118.08921934639916</v>
      </c>
      <c r="L32" s="104">
        <f>IF('2a Aggregate costs'!M$23="-","-",SUM('2a Aggregate costs'!M$23,'2a Aggregate costs'!M$24,'2a Aggregate costs'!M$25,'2a Aggregate costs'!M$27,'2a Aggregate costs'!M62, '2a Aggregate costs'!M100,'2a Aggregate costs'!M138)*'3a Demand'!$C$10+'2a Aggregate costs'!M$26)</f>
        <v>118.51571177219728</v>
      </c>
      <c r="M32" s="104">
        <f>IF('2a Aggregate costs'!N$23="-","-",SUM('2a Aggregate costs'!N$23,'2a Aggregate costs'!N$24,'2a Aggregate costs'!N$25,'2a Aggregate costs'!N$27,'2a Aggregate costs'!N62, '2a Aggregate costs'!N100,'2a Aggregate costs'!N138)*'3a Demand'!$C$10+'2a Aggregate costs'!N$26)</f>
        <v>137.2989597103923</v>
      </c>
      <c r="N32" s="104">
        <f>IF('2a Aggregate costs'!O$23="-","-",SUM('2a Aggregate costs'!O$23,'2a Aggregate costs'!O$24,'2a Aggregate costs'!O$25,'2a Aggregate costs'!O$27,'2a Aggregate costs'!O62, '2a Aggregate costs'!O100,'2a Aggregate costs'!O138)*'3a Demand'!$C$10+'2a Aggregate costs'!O$26)</f>
        <v>137.39306454845033</v>
      </c>
      <c r="O32" s="82"/>
      <c r="P32" s="104">
        <f>IF('2a Aggregate costs'!Q$23="-","-",SUM('2a Aggregate costs'!Q$23,'2a Aggregate costs'!Q$24,'2a Aggregate costs'!Q$25,'2a Aggregate costs'!Q$27,'2a Aggregate costs'!Q62, '2a Aggregate costs'!Q100,'2a Aggregate costs'!Q138)*'3a Demand'!$C$10+'2a Aggregate costs'!Q$26)</f>
        <v>137.39306454845033</v>
      </c>
      <c r="Q32" s="104">
        <f>IF('2a Aggregate costs'!R$23="-","-",SUM('2a Aggregate costs'!R$23,'2a Aggregate costs'!R$24,'2a Aggregate costs'!R$25,'2a Aggregate costs'!R$27,'2a Aggregate costs'!R62, '2a Aggregate costs'!R100,'2a Aggregate costs'!R138)*'3a Demand'!$C$10+'2a Aggregate costs'!R$26)</f>
        <v>146.99821221191939</v>
      </c>
      <c r="R32" s="104">
        <f>IF('2a Aggregate costs'!S$23="-","-",SUM('2a Aggregate costs'!S$23,'2a Aggregate costs'!S$24,'2a Aggregate costs'!S$25,'2a Aggregate costs'!S$27,'2a Aggregate costs'!S62, '2a Aggregate costs'!S100,'2a Aggregate costs'!S138)*'3a Demand'!$C$10+'2a Aggregate costs'!S$26)</f>
        <v>148.80581336321671</v>
      </c>
      <c r="S32" s="104">
        <f>IF('2a Aggregate costs'!T$23="-","-",SUM('2a Aggregate costs'!T$23,'2a Aggregate costs'!T$24,'2a Aggregate costs'!T$25,'2a Aggregate costs'!T$27,'2a Aggregate costs'!T62, '2a Aggregate costs'!T100,'2a Aggregate costs'!T138)*'3a Demand'!$C$10+'2a Aggregate costs'!T$26)</f>
        <v>153.08319350618063</v>
      </c>
      <c r="T32" s="104">
        <f>IF('2a Aggregate costs'!U$23="-","-",SUM('2a Aggregate costs'!U$23,'2a Aggregate costs'!U$24,'2a Aggregate costs'!U$25,'2a Aggregate costs'!U$27,'2a Aggregate costs'!U62, '2a Aggregate costs'!U100,'2a Aggregate costs'!U138)*'3a Demand'!$C$10+'2a Aggregate costs'!U$26)</f>
        <v>152.54196742438145</v>
      </c>
      <c r="U32" s="104">
        <f>IF('2a Aggregate costs'!V$23="-","-",SUM('2a Aggregate costs'!V$23,'2a Aggregate costs'!V$24,'2a Aggregate costs'!V$25,'2a Aggregate costs'!V$27,'2a Aggregate costs'!V62, '2a Aggregate costs'!V100,'2a Aggregate costs'!V138)*'3a Demand'!$C$10+'2a Aggregate costs'!V$26)</f>
        <v>161.5173170709491</v>
      </c>
      <c r="V32" s="104">
        <f>IF('2a Aggregate costs'!W$23="-","-",SUM('2a Aggregate costs'!W$23,'2a Aggregate costs'!W$24,'2a Aggregate costs'!W$25,'2a Aggregate costs'!W$27,'2a Aggregate costs'!W62, '2a Aggregate costs'!W100,'2a Aggregate costs'!W138)*'3a Demand'!$C$10+'2a Aggregate costs'!W$26)</f>
        <v>160.75795065027589</v>
      </c>
      <c r="W32" s="104">
        <f>IF('2a Aggregate costs'!X$23="-","-",SUM('2a Aggregate costs'!X$23,'2a Aggregate costs'!X$24,'2a Aggregate costs'!X$25,'2a Aggregate costs'!X$27,'2a Aggregate costs'!X62, '2a Aggregate costs'!X100,'2a Aggregate costs'!X138)*'3a Demand'!$C$10+'2a Aggregate costs'!X$26)</f>
        <v>168.11166074758674</v>
      </c>
      <c r="X32" s="82"/>
      <c r="Y32" s="104">
        <f>IF('2a Aggregate costs'!Z$23="-","-",SUM('2a Aggregate costs'!Z$23,'2a Aggregate costs'!Z$24,'2a Aggregate costs'!Z$25,'2a Aggregate costs'!Z$27,'2a Aggregate costs'!Z62, '2a Aggregate costs'!Z100,'2a Aggregate costs'!Z138)*'3a Demand'!$C$10+'2a Aggregate costs'!Z$26)</f>
        <v>166.54056806817232</v>
      </c>
      <c r="Z32" s="104">
        <f>IF('2a Aggregate costs'!AA$23="-","-",SUM('2a Aggregate costs'!AA$23,'2a Aggregate costs'!AA$24,'2a Aggregate costs'!AA$25,'2a Aggregate costs'!AA$27,'2a Aggregate costs'!AA62, '2a Aggregate costs'!AA100,'2a Aggregate costs'!AA138)*'3a Demand'!$C$10+'2a Aggregate costs'!AA$26)</f>
        <v>166.54056806817232</v>
      </c>
      <c r="AA32" s="104">
        <f>IF('2a Aggregate costs'!AB$23="-","-",SUM('2a Aggregate costs'!AB$23,'2a Aggregate costs'!AB$24,'2a Aggregate costs'!AB$25,'2a Aggregate costs'!AB$27,'2a Aggregate costs'!AB62, '2a Aggregate costs'!AB100,'2a Aggregate costs'!AB138)*'3a Demand'!$C$10+'2a Aggregate costs'!AB$26)</f>
        <v>185.6892977908378</v>
      </c>
      <c r="AB32" s="104">
        <f>IF('2a Aggregate costs'!AC$23="-","-",SUM('2a Aggregate costs'!AC$23,'2a Aggregate costs'!AC$24,'2a Aggregate costs'!AC$25,'2a Aggregate costs'!AC$27,'2a Aggregate costs'!AC62, '2a Aggregate costs'!AC100,'2a Aggregate costs'!AC138)*'3a Demand'!$C$10+'2a Aggregate costs'!AC$26)</f>
        <v>185.6892977908378</v>
      </c>
      <c r="AC32" s="104">
        <f>IF('2a Aggregate costs'!AD$23="-","-",SUM('2a Aggregate costs'!AD$23,'2a Aggregate costs'!AD$24,'2a Aggregate costs'!AD$25,'2a Aggregate costs'!AD$27,'2a Aggregate costs'!AD62, '2a Aggregate costs'!AD100,'2a Aggregate costs'!AD138)*'3a Demand'!$C$10+'2a Aggregate costs'!AD$26)</f>
        <v>187.95627453851685</v>
      </c>
      <c r="AD32" s="104">
        <f>IF('2a Aggregate costs'!AE$23="-","-",SUM('2a Aggregate costs'!AE$23,'2a Aggregate costs'!AE$24,'2a Aggregate costs'!AE$25,'2a Aggregate costs'!AE$27,'2a Aggregate costs'!AE62, '2a Aggregate costs'!AE100,'2a Aggregate costs'!AE138)*'3a Demand'!$C$10+'2a Aggregate costs'!AE$26)</f>
        <v>187.95627453851685</v>
      </c>
      <c r="AE32" s="104">
        <f>IF('2a Aggregate costs'!AF$23="-","-",SUM('2a Aggregate costs'!AF$23,'2a Aggregate costs'!AF$24,'2a Aggregate costs'!AF$25,'2a Aggregate costs'!AF$27,'2a Aggregate costs'!AF62, '2a Aggregate costs'!AF100,'2a Aggregate costs'!AF138)*'3a Demand'!$C$10+'2a Aggregate costs'!AF$26)</f>
        <v>215.13513478898423</v>
      </c>
      <c r="AF32" s="104">
        <f>IF('2a Aggregate costs'!AG$23="-","-",SUM('2a Aggregate costs'!AG$23,'2a Aggregate costs'!AG$24,'2a Aggregate costs'!AG$25,'2a Aggregate costs'!AG$27,'2a Aggregate costs'!AG62, '2a Aggregate costs'!AG100,'2a Aggregate costs'!AG138)*'3a Demand'!$C$10+'2a Aggregate costs'!AG$26)</f>
        <v>215.13513478898423</v>
      </c>
      <c r="AG32" s="104">
        <f>IF('2a Aggregate costs'!AH$23="-","-",SUM('2a Aggregate costs'!AH$23,'2a Aggregate costs'!AH$24,'2a Aggregate costs'!AH$25,'2a Aggregate costs'!AH$27,'2a Aggregate costs'!AH62, '2a Aggregate costs'!AH100,'2a Aggregate costs'!AH138)*'3a Demand'!$C$10+'2a Aggregate costs'!AH$26)</f>
        <v>213.57036710252419</v>
      </c>
      <c r="AH32" s="104">
        <f>IF('2a Aggregate costs'!AI$23="-","-",SUM('2a Aggregate costs'!AI$23,'2a Aggregate costs'!AI$24,'2a Aggregate costs'!AI$25,'2a Aggregate costs'!AI$27,'2a Aggregate costs'!AI62, '2a Aggregate costs'!AI100,'2a Aggregate costs'!AI138)*'3a Demand'!$C$10+'2a Aggregate costs'!AI$26)</f>
        <v>213.57036710252419</v>
      </c>
      <c r="AI32" s="104">
        <f>IF('2a Aggregate costs'!AJ$23="-","-",SUM('2a Aggregate costs'!AJ$23,'2a Aggregate costs'!AJ$24,'2a Aggregate costs'!AJ$25,'2a Aggregate costs'!AJ$27,'2a Aggregate costs'!AJ62, '2a Aggregate costs'!AJ100,'2a Aggregate costs'!AJ138)*'3a Demand'!$C$10+'2a Aggregate costs'!AJ$26)</f>
        <v>224.67569982818998</v>
      </c>
      <c r="AJ32" s="104">
        <f>IF('2a Aggregate costs'!AK$23="-","-",SUM('2a Aggregate costs'!AK$23,'2a Aggregate costs'!AK$24,'2a Aggregate costs'!AK$25,'2a Aggregate costs'!AK$27,'2a Aggregate costs'!AK62, '2a Aggregate costs'!AK100,'2a Aggregate costs'!AK138)*'3a Demand'!$C$10+'2a Aggregate costs'!AK$26)</f>
        <v>224.67569982818998</v>
      </c>
      <c r="AK32" s="104">
        <f>IF('2a Aggregate costs'!AL$23="-","-",SUM('2a Aggregate costs'!AL$23,'2a Aggregate costs'!AL$24,'2a Aggregate costs'!AL$25,'2a Aggregate costs'!AL$27,'2a Aggregate costs'!AL62, '2a Aggregate costs'!AL100,'2a Aggregate costs'!AL138)*'3a Demand'!$C$10+'2a Aggregate costs'!AL$26)</f>
        <v>232.0838605090434</v>
      </c>
      <c r="AL32" s="104">
        <f>IF('2a Aggregate costs'!AM$23="-","-",SUM('2a Aggregate costs'!AM$23,'2a Aggregate costs'!AM$24,'2a Aggregate costs'!AM$25,'2a Aggregate costs'!AM$27,'2a Aggregate costs'!AM62, '2a Aggregate costs'!AM100,'2a Aggregate costs'!AM138)*'3a Demand'!$H$10+'2a Aggregate costs'!AM$26)</f>
        <v>241.62555918737462</v>
      </c>
      <c r="AM32" s="104">
        <f>IF('2a Aggregate costs'!AN$23="-","-",SUM('2a Aggregate costs'!AN$23,'2a Aggregate costs'!AN$24,'2a Aggregate costs'!AN$25,'2a Aggregate costs'!AN$27,'2a Aggregate costs'!AN62, '2a Aggregate costs'!AN100,'2a Aggregate costs'!AN138)*'3a Demand'!$H$10+'2a Aggregate costs'!AN$26)</f>
        <v>111.80483619087985</v>
      </c>
      <c r="AN32" s="104">
        <f>IF('2a Aggregate costs'!AO$23="-","-",SUM('2a Aggregate costs'!AO$23,'2a Aggregate costs'!AO$24,'2a Aggregate costs'!AO$25,'2a Aggregate costs'!AO$27,'2a Aggregate costs'!AO62, '2a Aggregate costs'!AO100,'2a Aggregate costs'!AO138)*'3a Demand'!$L$10+'2a Aggregate costs'!AO$26)</f>
        <v>96.96117078754439</v>
      </c>
      <c r="AO32" s="104" t="str">
        <f>IF('2a Aggregate costs'!AP$23="-","-",SUM('2a Aggregate costs'!AP$23,'2a Aggregate costs'!AP$24,'2a Aggregate costs'!AP$25,'2a Aggregate costs'!AP$27,'2a Aggregate costs'!AP62, '2a Aggregate costs'!AP100,'2a Aggregate costs'!AP138)*'3a Demand'!$L$10+'2a Aggregate costs'!AP$26)</f>
        <v>-</v>
      </c>
      <c r="AP32" s="104" t="str">
        <f>IF('2a Aggregate costs'!AQ$23="-","-",SUM('2a Aggregate costs'!AQ$23,'2a Aggregate costs'!AQ$24,'2a Aggregate costs'!AQ$25,'2a Aggregate costs'!AQ$27,'2a Aggregate costs'!AQ62, '2a Aggregate costs'!AQ100,'2a Aggregate costs'!AQ138)*'3a Demand'!$L$10+'2a Aggregate costs'!AQ$26)</f>
        <v>-</v>
      </c>
      <c r="AQ32" s="104" t="str">
        <f>IF('2a Aggregate costs'!AR$23="-","-",SUM('2a Aggregate costs'!AR$23,'2a Aggregate costs'!AR$24,'2a Aggregate costs'!AR$25,'2a Aggregate costs'!AR$27,'2a Aggregate costs'!AR62, '2a Aggregate costs'!AR100,'2a Aggregate costs'!AR138)*'3a Demand'!$L$10+'2a Aggregate costs'!AR$26)</f>
        <v>-</v>
      </c>
      <c r="AR32" s="104" t="str">
        <f>IF('2a Aggregate costs'!AS$23="-","-",SUM('2a Aggregate costs'!AS$23,'2a Aggregate costs'!AS$24,'2a Aggregate costs'!AS$25,'2a Aggregate costs'!AS$27,'2a Aggregate costs'!AS62, '2a Aggregate costs'!AS100,'2a Aggregate costs'!AS138)*'3a Demand'!$L$10+'2a Aggregate costs'!AS$26)</f>
        <v>-</v>
      </c>
      <c r="AS32" s="104" t="str">
        <f>IF('2a Aggregate costs'!AT$23="-","-",SUM('2a Aggregate costs'!AT$23,'2a Aggregate costs'!AT$24,'2a Aggregate costs'!AT$25,'2a Aggregate costs'!AT$27,'2a Aggregate costs'!AT62, '2a Aggregate costs'!AT100,'2a Aggregate costs'!AT138)*'3a Demand'!$L$10+'2a Aggregate costs'!AT$26)</f>
        <v>-</v>
      </c>
      <c r="AT32" s="104" t="str">
        <f>IF('2a Aggregate costs'!AU$23="-","-",SUM('2a Aggregate costs'!AU$23,'2a Aggregate costs'!AU$24,'2a Aggregate costs'!AU$25,'2a Aggregate costs'!AU$27,'2a Aggregate costs'!AU62, '2a Aggregate costs'!AU100,'2a Aggregate costs'!AU138)*'3a Demand'!$L$10+'2a Aggregate costs'!AU$26)</f>
        <v>-</v>
      </c>
      <c r="AU32" s="104" t="str">
        <f>IF('2a Aggregate costs'!AV$23="-","-",SUM('2a Aggregate costs'!AV$23,'2a Aggregate costs'!AV$24,'2a Aggregate costs'!AV$25,'2a Aggregate costs'!AV$27,'2a Aggregate costs'!AV62, '2a Aggregate costs'!AV100,'2a Aggregate costs'!AV138)*'3a Demand'!$L$10+'2a Aggregate costs'!AV$26)</f>
        <v>-</v>
      </c>
      <c r="AV32" s="104" t="str">
        <f>IF('2a Aggregate costs'!AW$23="-","-",SUM('2a Aggregate costs'!AW$23,'2a Aggregate costs'!AW$24,'2a Aggregate costs'!AW$25,'2a Aggregate costs'!AW$27,'2a Aggregate costs'!AW62, '2a Aggregate costs'!AW100,'2a Aggregate costs'!AW138)*'3a Demand'!$L$10+'2a Aggregate costs'!AW$26)</f>
        <v>-</v>
      </c>
      <c r="AW32" s="104" t="str">
        <f>IF('2a Aggregate costs'!AX$23="-","-",SUM('2a Aggregate costs'!AX$23,'2a Aggregate costs'!AX$24,'2a Aggregate costs'!AX$25,'2a Aggregate costs'!AX$27,'2a Aggregate costs'!AX62, '2a Aggregate costs'!AX100,'2a Aggregate costs'!AX138)*'3a Demand'!$L$10+'2a Aggregate costs'!AX$26)</f>
        <v>-</v>
      </c>
      <c r="AX32" s="104" t="str">
        <f>IF('2a Aggregate costs'!AY$23="-","-",SUM('2a Aggregate costs'!AY$23,'2a Aggregate costs'!AY$24,'2a Aggregate costs'!AY$25,'2a Aggregate costs'!AY$27,'2a Aggregate costs'!AY62, '2a Aggregate costs'!AY100,'2a Aggregate costs'!AY138)*'3a Demand'!$L$10+'2a Aggregate costs'!AY$26)</f>
        <v>-</v>
      </c>
      <c r="AY32" s="104" t="str">
        <f>IF('2a Aggregate costs'!AZ$23="-","-",SUM('2a Aggregate costs'!AZ$23,'2a Aggregate costs'!AZ$24,'2a Aggregate costs'!AZ$25,'2a Aggregate costs'!AZ$27,'2a Aggregate costs'!AZ62, '2a Aggregate costs'!AZ100,'2a Aggregate costs'!AZ138)*'3a Demand'!$L$10+'2a Aggregate costs'!AZ$26)</f>
        <v>-</v>
      </c>
      <c r="AZ32" s="104" t="str">
        <f>IF('2a Aggregate costs'!BA$23="-","-",SUM('2a Aggregate costs'!BA$23,'2a Aggregate costs'!BA$24,'2a Aggregate costs'!BA$25,'2a Aggregate costs'!BA$27,'2a Aggregate costs'!BA62, '2a Aggregate costs'!BA100,'2a Aggregate costs'!BA138)*'3a Demand'!$L$10+'2a Aggregate costs'!BA$26)</f>
        <v>-</v>
      </c>
      <c r="BA32" s="104" t="str">
        <f>IF('2a Aggregate costs'!BB$23="-","-",SUM('2a Aggregate costs'!BB$23,'2a Aggregate costs'!BB$24,'2a Aggregate costs'!BB$25,'2a Aggregate costs'!BB$27,'2a Aggregate costs'!BB62, '2a Aggregate costs'!BB100,'2a Aggregate costs'!BB138)*'3a Demand'!$L$10+'2a Aggregate costs'!BB$26)</f>
        <v>-</v>
      </c>
      <c r="BB32" s="104" t="str">
        <f>IF('2a Aggregate costs'!BC$23="-","-",SUM('2a Aggregate costs'!BC$23,'2a Aggregate costs'!BC$24,'2a Aggregate costs'!BC$25,'2a Aggregate costs'!BC$27,'2a Aggregate costs'!BC62, '2a Aggregate costs'!BC100,'2a Aggregate costs'!BC138)*'3a Demand'!$L$10+'2a Aggregate costs'!BC$26)</f>
        <v>-</v>
      </c>
      <c r="BC32" s="104" t="str">
        <f>IF('2a Aggregate costs'!BD$23="-","-",SUM('2a Aggregate costs'!BD$23,'2a Aggregate costs'!BD$24,'2a Aggregate costs'!BD$25,'2a Aggregate costs'!BD$27,'2a Aggregate costs'!BD62, '2a Aggregate costs'!BD100,'2a Aggregate costs'!BD138)*'3a Demand'!$L$10+'2a Aggregate costs'!BD$26)</f>
        <v>-</v>
      </c>
      <c r="BD32" s="104" t="str">
        <f>IF('2a Aggregate costs'!BE$23="-","-",SUM('2a Aggregate costs'!BE$23,'2a Aggregate costs'!BE$24,'2a Aggregate costs'!BE$25,'2a Aggregate costs'!BE$27,'2a Aggregate costs'!BE62, '2a Aggregate costs'!BE100,'2a Aggregate costs'!BE138)*'3a Demand'!$L$10+'2a Aggregate costs'!BE$26)</f>
        <v>-</v>
      </c>
      <c r="BE32" s="104" t="str">
        <f>IF('2a Aggregate costs'!BF$23="-","-",SUM('2a Aggregate costs'!BF$23,'2a Aggregate costs'!BF$24,'2a Aggregate costs'!BF$25,'2a Aggregate costs'!BF$27,'2a Aggregate costs'!BF62, '2a Aggregate costs'!BF100,'2a Aggregate costs'!BF138)*'3a Demand'!$L$10+'2a Aggregate costs'!BF$26)</f>
        <v>-</v>
      </c>
      <c r="BF32" s="14"/>
    </row>
    <row r="33" spans="1:58" ht="12.75" customHeight="1">
      <c r="A33" s="14"/>
      <c r="B33" s="402"/>
      <c r="C33" s="106" t="s">
        <v>265</v>
      </c>
      <c r="D33" s="396"/>
      <c r="E33" s="423"/>
      <c r="F33" s="28"/>
      <c r="G33" s="104">
        <f>IF('2a Aggregate costs'!H$23="-","-",SUM('2a Aggregate costs'!H$23,'2a Aggregate costs'!H$24,'2a Aggregate costs'!H$25,'2a Aggregate costs'!H$27,'2a Aggregate costs'!H63, '2a Aggregate costs'!H101,'2a Aggregate costs'!H139)*'3a Demand'!$C$10+'2a Aggregate costs'!H$26)</f>
        <v>90.547556444583833</v>
      </c>
      <c r="H33" s="104">
        <f>IF('2a Aggregate costs'!I$23="-","-",SUM('2a Aggregate costs'!I$23,'2a Aggregate costs'!I$24,'2a Aggregate costs'!I$25,'2a Aggregate costs'!I$27,'2a Aggregate costs'!I63, '2a Aggregate costs'!I101,'2a Aggregate costs'!I139)*'3a Demand'!$C$10+'2a Aggregate costs'!I$26)</f>
        <v>90.520467787971157</v>
      </c>
      <c r="I33" s="104">
        <f>IF('2a Aggregate costs'!J$23="-","-",SUM('2a Aggregate costs'!J$23,'2a Aggregate costs'!J$24,'2a Aggregate costs'!J$25,'2a Aggregate costs'!J$27,'2a Aggregate costs'!J63, '2a Aggregate costs'!J101,'2a Aggregate costs'!J139)*'3a Demand'!$C$10+'2a Aggregate costs'!J$26)</f>
        <v>110.91404586760278</v>
      </c>
      <c r="J33" s="104">
        <f>IF('2a Aggregate costs'!K$23="-","-",SUM('2a Aggregate costs'!K$23,'2a Aggregate costs'!K$24,'2a Aggregate costs'!K$25,'2a Aggregate costs'!K$27,'2a Aggregate costs'!K63, '2a Aggregate costs'!K101,'2a Aggregate costs'!K139)*'3a Demand'!$C$10+'2a Aggregate costs'!K$26)</f>
        <v>110.80900609774923</v>
      </c>
      <c r="K33" s="104">
        <f>IF('2a Aggregate costs'!L$23="-","-",SUM('2a Aggregate costs'!L$23,'2a Aggregate costs'!L$24,'2a Aggregate costs'!L$25,'2a Aggregate costs'!L$27,'2a Aggregate costs'!L63, '2a Aggregate costs'!L101,'2a Aggregate costs'!L139)*'3a Demand'!$C$10+'2a Aggregate costs'!L$26)</f>
        <v>118.06939046391821</v>
      </c>
      <c r="L33" s="104">
        <f>IF('2a Aggregate costs'!M$23="-","-",SUM('2a Aggregate costs'!M$23,'2a Aggregate costs'!M$24,'2a Aggregate costs'!M$25,'2a Aggregate costs'!M$27,'2a Aggregate costs'!M63, '2a Aggregate costs'!M101,'2a Aggregate costs'!M139)*'3a Demand'!$C$10+'2a Aggregate costs'!M$26)</f>
        <v>118.49624444669503</v>
      </c>
      <c r="M33" s="104">
        <f>IF('2a Aggregate costs'!N$23="-","-",SUM('2a Aggregate costs'!N$23,'2a Aggregate costs'!N$24,'2a Aggregate costs'!N$25,'2a Aggregate costs'!N$27,'2a Aggregate costs'!N63, '2a Aggregate costs'!N101,'2a Aggregate costs'!N139)*'3a Demand'!$C$10+'2a Aggregate costs'!N$26)</f>
        <v>137.26899813137376</v>
      </c>
      <c r="N33" s="104">
        <f>IF('2a Aggregate costs'!O$23="-","-",SUM('2a Aggregate costs'!O$23,'2a Aggregate costs'!O$24,'2a Aggregate costs'!O$25,'2a Aggregate costs'!O$27,'2a Aggregate costs'!O63, '2a Aggregate costs'!O101,'2a Aggregate costs'!O139)*'3a Demand'!$C$10+'2a Aggregate costs'!O$26)</f>
        <v>137.36244415563814</v>
      </c>
      <c r="O33" s="82"/>
      <c r="P33" s="104">
        <f>IF('2a Aggregate costs'!Q$23="-","-",SUM('2a Aggregate costs'!Q$23,'2a Aggregate costs'!Q$24,'2a Aggregate costs'!Q$25,'2a Aggregate costs'!Q$27,'2a Aggregate costs'!Q63, '2a Aggregate costs'!Q101,'2a Aggregate costs'!Q139)*'3a Demand'!$C$10+'2a Aggregate costs'!Q$26)</f>
        <v>137.36244415563814</v>
      </c>
      <c r="Q33" s="104">
        <f>IF('2a Aggregate costs'!R$23="-","-",SUM('2a Aggregate costs'!R$23,'2a Aggregate costs'!R$24,'2a Aggregate costs'!R$25,'2a Aggregate costs'!R$27,'2a Aggregate costs'!R63, '2a Aggregate costs'!R101,'2a Aggregate costs'!R139)*'3a Demand'!$C$10+'2a Aggregate costs'!R$26)</f>
        <v>146.96461957304555</v>
      </c>
      <c r="R33" s="104">
        <f>IF('2a Aggregate costs'!S$23="-","-",SUM('2a Aggregate costs'!S$23,'2a Aggregate costs'!S$24,'2a Aggregate costs'!S$25,'2a Aggregate costs'!S$27,'2a Aggregate costs'!S63, '2a Aggregate costs'!S101,'2a Aggregate costs'!S139)*'3a Demand'!$C$10+'2a Aggregate costs'!S$26)</f>
        <v>148.77112454814815</v>
      </c>
      <c r="S33" s="104">
        <f>IF('2a Aggregate costs'!T$23="-","-",SUM('2a Aggregate costs'!T$23,'2a Aggregate costs'!T$24,'2a Aggregate costs'!T$25,'2a Aggregate costs'!T$27,'2a Aggregate costs'!T63, '2a Aggregate costs'!T101,'2a Aggregate costs'!T139)*'3a Demand'!$C$10+'2a Aggregate costs'!T$26)</f>
        <v>153.04604975974598</v>
      </c>
      <c r="T33" s="104">
        <f>IF('2a Aggregate costs'!U$23="-","-",SUM('2a Aggregate costs'!U$23,'2a Aggregate costs'!U$24,'2a Aggregate costs'!U$25,'2a Aggregate costs'!U$27,'2a Aggregate costs'!U63, '2a Aggregate costs'!U101,'2a Aggregate costs'!U139)*'3a Demand'!$C$10+'2a Aggregate costs'!U$26)</f>
        <v>152.50029132864336</v>
      </c>
      <c r="U33" s="104">
        <f>IF('2a Aggregate costs'!V$23="-","-",SUM('2a Aggregate costs'!V$23,'2a Aggregate costs'!V$24,'2a Aggregate costs'!V$25,'2a Aggregate costs'!V$27,'2a Aggregate costs'!V63, '2a Aggregate costs'!V101,'2a Aggregate costs'!V139)*'3a Demand'!$C$10+'2a Aggregate costs'!V$26)</f>
        <v>161.46515228886494</v>
      </c>
      <c r="V33" s="104">
        <f>IF('2a Aggregate costs'!W$23="-","-",SUM('2a Aggregate costs'!W$23,'2a Aggregate costs'!W$24,'2a Aggregate costs'!W$25,'2a Aggregate costs'!W$27,'2a Aggregate costs'!W63, '2a Aggregate costs'!W101,'2a Aggregate costs'!W139)*'3a Demand'!$C$10+'2a Aggregate costs'!W$26)</f>
        <v>160.70940848032686</v>
      </c>
      <c r="W33" s="104">
        <f>IF('2a Aggregate costs'!X$23="-","-",SUM('2a Aggregate costs'!X$23,'2a Aggregate costs'!X$24,'2a Aggregate costs'!X$25,'2a Aggregate costs'!X$27,'2a Aggregate costs'!X63, '2a Aggregate costs'!X101,'2a Aggregate costs'!X139)*'3a Demand'!$C$10+'2a Aggregate costs'!X$26)</f>
        <v>168.0520523863828</v>
      </c>
      <c r="X33" s="82"/>
      <c r="Y33" s="104">
        <f>IF('2a Aggregate costs'!Z$23="-","-",SUM('2a Aggregate costs'!Z$23,'2a Aggregate costs'!Z$24,'2a Aggregate costs'!Z$25,'2a Aggregate costs'!Z$27,'2a Aggregate costs'!Z63, '2a Aggregate costs'!Z101,'2a Aggregate costs'!Z139)*'3a Demand'!$C$10+'2a Aggregate costs'!Z$26)</f>
        <v>166.48245877803822</v>
      </c>
      <c r="Z33" s="104">
        <f>IF('2a Aggregate costs'!AA$23="-","-",SUM('2a Aggregate costs'!AA$23,'2a Aggregate costs'!AA$24,'2a Aggregate costs'!AA$25,'2a Aggregate costs'!AA$27,'2a Aggregate costs'!AA63, '2a Aggregate costs'!AA101,'2a Aggregate costs'!AA139)*'3a Demand'!$C$10+'2a Aggregate costs'!AA$26)</f>
        <v>166.48245877803822</v>
      </c>
      <c r="AA33" s="104">
        <f>IF('2a Aggregate costs'!AB$23="-","-",SUM('2a Aggregate costs'!AB$23,'2a Aggregate costs'!AB$24,'2a Aggregate costs'!AB$25,'2a Aggregate costs'!AB$27,'2a Aggregate costs'!AB63, '2a Aggregate costs'!AB101,'2a Aggregate costs'!AB139)*'3a Demand'!$C$10+'2a Aggregate costs'!AB$26)</f>
        <v>185.62557180081791</v>
      </c>
      <c r="AB33" s="104">
        <f>IF('2a Aggregate costs'!AC$23="-","-",SUM('2a Aggregate costs'!AC$23,'2a Aggregate costs'!AC$24,'2a Aggregate costs'!AC$25,'2a Aggregate costs'!AC$27,'2a Aggregate costs'!AC63, '2a Aggregate costs'!AC101,'2a Aggregate costs'!AC139)*'3a Demand'!$C$10+'2a Aggregate costs'!AC$26)</f>
        <v>185.62557180081791</v>
      </c>
      <c r="AC33" s="104">
        <f>IF('2a Aggregate costs'!AD$23="-","-",SUM('2a Aggregate costs'!AD$23,'2a Aggregate costs'!AD$24,'2a Aggregate costs'!AD$25,'2a Aggregate costs'!AD$27,'2a Aggregate costs'!AD63, '2a Aggregate costs'!AD101,'2a Aggregate costs'!AD139)*'3a Demand'!$C$10+'2a Aggregate costs'!AD$26)</f>
        <v>187.89754431881761</v>
      </c>
      <c r="AD33" s="104">
        <f>IF('2a Aggregate costs'!AE$23="-","-",SUM('2a Aggregate costs'!AE$23,'2a Aggregate costs'!AE$24,'2a Aggregate costs'!AE$25,'2a Aggregate costs'!AE$27,'2a Aggregate costs'!AE63, '2a Aggregate costs'!AE101,'2a Aggregate costs'!AE139)*'3a Demand'!$C$10+'2a Aggregate costs'!AE$26)</f>
        <v>187.89754431881761</v>
      </c>
      <c r="AE33" s="104">
        <f>IF('2a Aggregate costs'!AF$23="-","-",SUM('2a Aggregate costs'!AF$23,'2a Aggregate costs'!AF$24,'2a Aggregate costs'!AF$25,'2a Aggregate costs'!AF$27,'2a Aggregate costs'!AF63, '2a Aggregate costs'!AF101,'2a Aggregate costs'!AF139)*'3a Demand'!$C$10+'2a Aggregate costs'!AF$26)</f>
        <v>215.08121115837972</v>
      </c>
      <c r="AF33" s="104">
        <f>IF('2a Aggregate costs'!AG$23="-","-",SUM('2a Aggregate costs'!AG$23,'2a Aggregate costs'!AG$24,'2a Aggregate costs'!AG$25,'2a Aggregate costs'!AG$27,'2a Aggregate costs'!AG63, '2a Aggregate costs'!AG101,'2a Aggregate costs'!AG139)*'3a Demand'!$C$10+'2a Aggregate costs'!AG$26)</f>
        <v>215.08121115837972</v>
      </c>
      <c r="AG33" s="104">
        <f>IF('2a Aggregate costs'!AH$23="-","-",SUM('2a Aggregate costs'!AH$23,'2a Aggregate costs'!AH$24,'2a Aggregate costs'!AH$25,'2a Aggregate costs'!AH$27,'2a Aggregate costs'!AH63, '2a Aggregate costs'!AH101,'2a Aggregate costs'!AH139)*'3a Demand'!$C$10+'2a Aggregate costs'!AH$26)</f>
        <v>213.52049481471647</v>
      </c>
      <c r="AH33" s="104">
        <f>IF('2a Aggregate costs'!AI$23="-","-",SUM('2a Aggregate costs'!AI$23,'2a Aggregate costs'!AI$24,'2a Aggregate costs'!AI$25,'2a Aggregate costs'!AI$27,'2a Aggregate costs'!AI63, '2a Aggregate costs'!AI101,'2a Aggregate costs'!AI139)*'3a Demand'!$C$10+'2a Aggregate costs'!AI$26)</f>
        <v>213.52049481471647</v>
      </c>
      <c r="AI33" s="104">
        <f>IF('2a Aggregate costs'!AJ$23="-","-",SUM('2a Aggregate costs'!AJ$23,'2a Aggregate costs'!AJ$24,'2a Aggregate costs'!AJ$25,'2a Aggregate costs'!AJ$27,'2a Aggregate costs'!AJ63, '2a Aggregate costs'!AJ101,'2a Aggregate costs'!AJ139)*'3a Demand'!$C$10+'2a Aggregate costs'!AJ$26)</f>
        <v>224.51100224807291</v>
      </c>
      <c r="AJ33" s="104">
        <f>IF('2a Aggregate costs'!AK$23="-","-",SUM('2a Aggregate costs'!AK$23,'2a Aggregate costs'!AK$24,'2a Aggregate costs'!AK$25,'2a Aggregate costs'!AK$27,'2a Aggregate costs'!AK63, '2a Aggregate costs'!AK101,'2a Aggregate costs'!AK139)*'3a Demand'!$C$10+'2a Aggregate costs'!AK$26)</f>
        <v>224.51100224807291</v>
      </c>
      <c r="AK33" s="104">
        <f>IF('2a Aggregate costs'!AL$23="-","-",SUM('2a Aggregate costs'!AL$23,'2a Aggregate costs'!AL$24,'2a Aggregate costs'!AL$25,'2a Aggregate costs'!AL$27,'2a Aggregate costs'!AL63, '2a Aggregate costs'!AL101,'2a Aggregate costs'!AL139)*'3a Demand'!$C$10+'2a Aggregate costs'!AL$26)</f>
        <v>231.92364244950946</v>
      </c>
      <c r="AL33" s="104">
        <f>IF('2a Aggregate costs'!AM$23="-","-",SUM('2a Aggregate costs'!AM$23,'2a Aggregate costs'!AM$24,'2a Aggregate costs'!AM$25,'2a Aggregate costs'!AM$27,'2a Aggregate costs'!AM63, '2a Aggregate costs'!AM101,'2a Aggregate costs'!AM139)*'3a Demand'!$H$10+'2a Aggregate costs'!AM$26)</f>
        <v>241.02813883685408</v>
      </c>
      <c r="AM33" s="104">
        <f>IF('2a Aggregate costs'!AN$23="-","-",SUM('2a Aggregate costs'!AN$23,'2a Aggregate costs'!AN$24,'2a Aggregate costs'!AN$25,'2a Aggregate costs'!AN$27,'2a Aggregate costs'!AN63, '2a Aggregate costs'!AN101,'2a Aggregate costs'!AN139)*'3a Demand'!$H$10+'2a Aggregate costs'!AN$26)</f>
        <v>111.12561458005862</v>
      </c>
      <c r="AN33" s="104">
        <f>IF('2a Aggregate costs'!AO$23="-","-",SUM('2a Aggregate costs'!AO$23,'2a Aggregate costs'!AO$24,'2a Aggregate costs'!AO$25,'2a Aggregate costs'!AO$27,'2a Aggregate costs'!AO63, '2a Aggregate costs'!AO101,'2a Aggregate costs'!AO139)*'3a Demand'!$L$10+'2a Aggregate costs'!AO$26)</f>
        <v>96.392006765565043</v>
      </c>
      <c r="AO33" s="104" t="str">
        <f>IF('2a Aggregate costs'!AP$23="-","-",SUM('2a Aggregate costs'!AP$23,'2a Aggregate costs'!AP$24,'2a Aggregate costs'!AP$25,'2a Aggregate costs'!AP$27,'2a Aggregate costs'!AP63, '2a Aggregate costs'!AP101,'2a Aggregate costs'!AP139)*'3a Demand'!$L$10+'2a Aggregate costs'!AP$26)</f>
        <v>-</v>
      </c>
      <c r="AP33" s="104" t="str">
        <f>IF('2a Aggregate costs'!AQ$23="-","-",SUM('2a Aggregate costs'!AQ$23,'2a Aggregate costs'!AQ$24,'2a Aggregate costs'!AQ$25,'2a Aggregate costs'!AQ$27,'2a Aggregate costs'!AQ63, '2a Aggregate costs'!AQ101,'2a Aggregate costs'!AQ139)*'3a Demand'!$L$10+'2a Aggregate costs'!AQ$26)</f>
        <v>-</v>
      </c>
      <c r="AQ33" s="104" t="str">
        <f>IF('2a Aggregate costs'!AR$23="-","-",SUM('2a Aggregate costs'!AR$23,'2a Aggregate costs'!AR$24,'2a Aggregate costs'!AR$25,'2a Aggregate costs'!AR$27,'2a Aggregate costs'!AR63, '2a Aggregate costs'!AR101,'2a Aggregate costs'!AR139)*'3a Demand'!$L$10+'2a Aggregate costs'!AR$26)</f>
        <v>-</v>
      </c>
      <c r="AR33" s="104" t="str">
        <f>IF('2a Aggregate costs'!AS$23="-","-",SUM('2a Aggregate costs'!AS$23,'2a Aggregate costs'!AS$24,'2a Aggregate costs'!AS$25,'2a Aggregate costs'!AS$27,'2a Aggregate costs'!AS63, '2a Aggregate costs'!AS101,'2a Aggregate costs'!AS139)*'3a Demand'!$L$10+'2a Aggregate costs'!AS$26)</f>
        <v>-</v>
      </c>
      <c r="AS33" s="104" t="str">
        <f>IF('2a Aggregate costs'!AT$23="-","-",SUM('2a Aggregate costs'!AT$23,'2a Aggregate costs'!AT$24,'2a Aggregate costs'!AT$25,'2a Aggregate costs'!AT$27,'2a Aggregate costs'!AT63, '2a Aggregate costs'!AT101,'2a Aggregate costs'!AT139)*'3a Demand'!$L$10+'2a Aggregate costs'!AT$26)</f>
        <v>-</v>
      </c>
      <c r="AT33" s="104" t="str">
        <f>IF('2a Aggregate costs'!AU$23="-","-",SUM('2a Aggregate costs'!AU$23,'2a Aggregate costs'!AU$24,'2a Aggregate costs'!AU$25,'2a Aggregate costs'!AU$27,'2a Aggregate costs'!AU63, '2a Aggregate costs'!AU101,'2a Aggregate costs'!AU139)*'3a Demand'!$L$10+'2a Aggregate costs'!AU$26)</f>
        <v>-</v>
      </c>
      <c r="AU33" s="104" t="str">
        <f>IF('2a Aggregate costs'!AV$23="-","-",SUM('2a Aggregate costs'!AV$23,'2a Aggregate costs'!AV$24,'2a Aggregate costs'!AV$25,'2a Aggregate costs'!AV$27,'2a Aggregate costs'!AV63, '2a Aggregate costs'!AV101,'2a Aggregate costs'!AV139)*'3a Demand'!$L$10+'2a Aggregate costs'!AV$26)</f>
        <v>-</v>
      </c>
      <c r="AV33" s="104" t="str">
        <f>IF('2a Aggregate costs'!AW$23="-","-",SUM('2a Aggregate costs'!AW$23,'2a Aggregate costs'!AW$24,'2a Aggregate costs'!AW$25,'2a Aggregate costs'!AW$27,'2a Aggregate costs'!AW63, '2a Aggregate costs'!AW101,'2a Aggregate costs'!AW139)*'3a Demand'!$L$10+'2a Aggregate costs'!AW$26)</f>
        <v>-</v>
      </c>
      <c r="AW33" s="104" t="str">
        <f>IF('2a Aggregate costs'!AX$23="-","-",SUM('2a Aggregate costs'!AX$23,'2a Aggregate costs'!AX$24,'2a Aggregate costs'!AX$25,'2a Aggregate costs'!AX$27,'2a Aggregate costs'!AX63, '2a Aggregate costs'!AX101,'2a Aggregate costs'!AX139)*'3a Demand'!$L$10+'2a Aggregate costs'!AX$26)</f>
        <v>-</v>
      </c>
      <c r="AX33" s="104" t="str">
        <f>IF('2a Aggregate costs'!AY$23="-","-",SUM('2a Aggregate costs'!AY$23,'2a Aggregate costs'!AY$24,'2a Aggregate costs'!AY$25,'2a Aggregate costs'!AY$27,'2a Aggregate costs'!AY63, '2a Aggregate costs'!AY101,'2a Aggregate costs'!AY139)*'3a Demand'!$L$10+'2a Aggregate costs'!AY$26)</f>
        <v>-</v>
      </c>
      <c r="AY33" s="104" t="str">
        <f>IF('2a Aggregate costs'!AZ$23="-","-",SUM('2a Aggregate costs'!AZ$23,'2a Aggregate costs'!AZ$24,'2a Aggregate costs'!AZ$25,'2a Aggregate costs'!AZ$27,'2a Aggregate costs'!AZ63, '2a Aggregate costs'!AZ101,'2a Aggregate costs'!AZ139)*'3a Demand'!$L$10+'2a Aggregate costs'!AZ$26)</f>
        <v>-</v>
      </c>
      <c r="AZ33" s="104" t="str">
        <f>IF('2a Aggregate costs'!BA$23="-","-",SUM('2a Aggregate costs'!BA$23,'2a Aggregate costs'!BA$24,'2a Aggregate costs'!BA$25,'2a Aggregate costs'!BA$27,'2a Aggregate costs'!BA63, '2a Aggregate costs'!BA101,'2a Aggregate costs'!BA139)*'3a Demand'!$L$10+'2a Aggregate costs'!BA$26)</f>
        <v>-</v>
      </c>
      <c r="BA33" s="104" t="str">
        <f>IF('2a Aggregate costs'!BB$23="-","-",SUM('2a Aggregate costs'!BB$23,'2a Aggregate costs'!BB$24,'2a Aggregate costs'!BB$25,'2a Aggregate costs'!BB$27,'2a Aggregate costs'!BB63, '2a Aggregate costs'!BB101,'2a Aggregate costs'!BB139)*'3a Demand'!$L$10+'2a Aggregate costs'!BB$26)</f>
        <v>-</v>
      </c>
      <c r="BB33" s="104" t="str">
        <f>IF('2a Aggregate costs'!BC$23="-","-",SUM('2a Aggregate costs'!BC$23,'2a Aggregate costs'!BC$24,'2a Aggregate costs'!BC$25,'2a Aggregate costs'!BC$27,'2a Aggregate costs'!BC63, '2a Aggregate costs'!BC101,'2a Aggregate costs'!BC139)*'3a Demand'!$L$10+'2a Aggregate costs'!BC$26)</f>
        <v>-</v>
      </c>
      <c r="BC33" s="104" t="str">
        <f>IF('2a Aggregate costs'!BD$23="-","-",SUM('2a Aggregate costs'!BD$23,'2a Aggregate costs'!BD$24,'2a Aggregate costs'!BD$25,'2a Aggregate costs'!BD$27,'2a Aggregate costs'!BD63, '2a Aggregate costs'!BD101,'2a Aggregate costs'!BD139)*'3a Demand'!$L$10+'2a Aggregate costs'!BD$26)</f>
        <v>-</v>
      </c>
      <c r="BD33" s="104" t="str">
        <f>IF('2a Aggregate costs'!BE$23="-","-",SUM('2a Aggregate costs'!BE$23,'2a Aggregate costs'!BE$24,'2a Aggregate costs'!BE$25,'2a Aggregate costs'!BE$27,'2a Aggregate costs'!BE63, '2a Aggregate costs'!BE101,'2a Aggregate costs'!BE139)*'3a Demand'!$L$10+'2a Aggregate costs'!BE$26)</f>
        <v>-</v>
      </c>
      <c r="BE33" s="104" t="str">
        <f>IF('2a Aggregate costs'!BF$23="-","-",SUM('2a Aggregate costs'!BF$23,'2a Aggregate costs'!BF$24,'2a Aggregate costs'!BF$25,'2a Aggregate costs'!BF$27,'2a Aggregate costs'!BF63, '2a Aggregate costs'!BF101,'2a Aggregate costs'!BF139)*'3a Demand'!$L$10+'2a Aggregate costs'!BF$26)</f>
        <v>-</v>
      </c>
      <c r="BF33" s="14"/>
    </row>
    <row r="34" spans="1:58" ht="12.75" customHeight="1">
      <c r="A34" s="14"/>
      <c r="B34" s="402"/>
      <c r="C34" s="106" t="s">
        <v>266</v>
      </c>
      <c r="D34" s="396"/>
      <c r="E34" s="423"/>
      <c r="F34" s="28"/>
      <c r="G34" s="104">
        <f>IF('2a Aggregate costs'!H$23="-","-",SUM('2a Aggregate costs'!H$23,'2a Aggregate costs'!H$24,'2a Aggregate costs'!H$25,'2a Aggregate costs'!H$27,'2a Aggregate costs'!H64, '2a Aggregate costs'!H102,'2a Aggregate costs'!H140)*'3a Demand'!$C$10+'2a Aggregate costs'!H$26)</f>
        <v>90.554689231973299</v>
      </c>
      <c r="H34" s="104">
        <f>IF('2a Aggregate costs'!I$23="-","-",SUM('2a Aggregate costs'!I$23,'2a Aggregate costs'!I$24,'2a Aggregate costs'!I$25,'2a Aggregate costs'!I$27,'2a Aggregate costs'!I64, '2a Aggregate costs'!I102,'2a Aggregate costs'!I140)*'3a Demand'!$C$10+'2a Aggregate costs'!I$26)</f>
        <v>90.52748619117645</v>
      </c>
      <c r="I34" s="104">
        <f>IF('2a Aggregate costs'!J$23="-","-",SUM('2a Aggregate costs'!J$23,'2a Aggregate costs'!J$24,'2a Aggregate costs'!J$25,'2a Aggregate costs'!J$27,'2a Aggregate costs'!J64, '2a Aggregate costs'!J102,'2a Aggregate costs'!J140)*'3a Demand'!$C$10+'2a Aggregate costs'!J$26)</f>
        <v>110.92123271248501</v>
      </c>
      <c r="J34" s="104">
        <f>IF('2a Aggregate costs'!K$23="-","-",SUM('2a Aggregate costs'!K$23,'2a Aggregate costs'!K$24,'2a Aggregate costs'!K$25,'2a Aggregate costs'!K$27,'2a Aggregate costs'!K64, '2a Aggregate costs'!K102,'2a Aggregate costs'!K140)*'3a Demand'!$C$10+'2a Aggregate costs'!K$26)</f>
        <v>110.81650430310445</v>
      </c>
      <c r="K34" s="104">
        <f>IF('2a Aggregate costs'!L$23="-","-",SUM('2a Aggregate costs'!L$23,'2a Aggregate costs'!L$24,'2a Aggregate costs'!L$25,'2a Aggregate costs'!L$27,'2a Aggregate costs'!L64, '2a Aggregate costs'!L102,'2a Aggregate costs'!L140)*'3a Demand'!$C$10+'2a Aggregate costs'!L$26)</f>
        <v>118.07702363696983</v>
      </c>
      <c r="L34" s="104">
        <f>IF('2a Aggregate costs'!M$23="-","-",SUM('2a Aggregate costs'!M$23,'2a Aggregate costs'!M$24,'2a Aggregate costs'!M$25,'2a Aggregate costs'!M$27,'2a Aggregate costs'!M64, '2a Aggregate costs'!M102,'2a Aggregate costs'!M140)*'3a Demand'!$C$10+'2a Aggregate costs'!M$26)</f>
        <v>118.50373843757191</v>
      </c>
      <c r="M34" s="104">
        <f>IF('2a Aggregate costs'!N$23="-","-",SUM('2a Aggregate costs'!N$23,'2a Aggregate costs'!N$24,'2a Aggregate costs'!N$25,'2a Aggregate costs'!N$27,'2a Aggregate costs'!N64, '2a Aggregate costs'!N102,'2a Aggregate costs'!N140)*'3a Demand'!$C$10+'2a Aggregate costs'!N$26)</f>
        <v>137.27470611703933</v>
      </c>
      <c r="N34" s="104">
        <f>IF('2a Aggregate costs'!O$23="-","-",SUM('2a Aggregate costs'!O$23,'2a Aggregate costs'!O$24,'2a Aggregate costs'!O$25,'2a Aggregate costs'!O$27,'2a Aggregate costs'!O64, '2a Aggregate costs'!O102,'2a Aggregate costs'!O140)*'3a Demand'!$C$10+'2a Aggregate costs'!O$26)</f>
        <v>137.36827765203489</v>
      </c>
      <c r="O34" s="82"/>
      <c r="P34" s="104">
        <f>IF('2a Aggregate costs'!Q$23="-","-",SUM('2a Aggregate costs'!Q$23,'2a Aggregate costs'!Q$24,'2a Aggregate costs'!Q$25,'2a Aggregate costs'!Q$27,'2a Aggregate costs'!Q64, '2a Aggregate costs'!Q102,'2a Aggregate costs'!Q140)*'3a Demand'!$C$10+'2a Aggregate costs'!Q$26)</f>
        <v>137.36827765203489</v>
      </c>
      <c r="Q34" s="104">
        <f>IF('2a Aggregate costs'!R$23="-","-",SUM('2a Aggregate costs'!R$23,'2a Aggregate costs'!R$24,'2a Aggregate costs'!R$25,'2a Aggregate costs'!R$27,'2a Aggregate costs'!R64, '2a Aggregate costs'!R102,'2a Aggregate costs'!R140)*'3a Demand'!$C$10+'2a Aggregate costs'!R$26)</f>
        <v>146.96516386155642</v>
      </c>
      <c r="R34" s="104">
        <f>IF('2a Aggregate costs'!S$23="-","-",SUM('2a Aggregate costs'!S$23,'2a Aggregate costs'!S$24,'2a Aggregate costs'!S$25,'2a Aggregate costs'!S$27,'2a Aggregate costs'!S64, '2a Aggregate costs'!S102,'2a Aggregate costs'!S140)*'3a Demand'!$C$10+'2a Aggregate costs'!S$26)</f>
        <v>148.77169347757575</v>
      </c>
      <c r="S34" s="104">
        <f>IF('2a Aggregate costs'!T$23="-","-",SUM('2a Aggregate costs'!T$23,'2a Aggregate costs'!T$24,'2a Aggregate costs'!T$25,'2a Aggregate costs'!T$27,'2a Aggregate costs'!T64, '2a Aggregate costs'!T102,'2a Aggregate costs'!T140)*'3a Demand'!$C$10+'2a Aggregate costs'!T$26)</f>
        <v>153.03731623623639</v>
      </c>
      <c r="T34" s="104">
        <f>IF('2a Aggregate costs'!U$23="-","-",SUM('2a Aggregate costs'!U$23,'2a Aggregate costs'!U$24,'2a Aggregate costs'!U$25,'2a Aggregate costs'!U$27,'2a Aggregate costs'!U64, '2a Aggregate costs'!U102,'2a Aggregate costs'!U140)*'3a Demand'!$C$10+'2a Aggregate costs'!U$26)</f>
        <v>152.4904789077261</v>
      </c>
      <c r="U34" s="104">
        <f>IF('2a Aggregate costs'!V$23="-","-",SUM('2a Aggregate costs'!V$23,'2a Aggregate costs'!V$24,'2a Aggregate costs'!V$25,'2a Aggregate costs'!V$27,'2a Aggregate costs'!V64, '2a Aggregate costs'!V102,'2a Aggregate costs'!V140)*'3a Demand'!$C$10+'2a Aggregate costs'!V$26)</f>
        <v>161.45028237819352</v>
      </c>
      <c r="V34" s="104">
        <f>IF('2a Aggregate costs'!W$23="-","-",SUM('2a Aggregate costs'!W$23,'2a Aggregate costs'!W$24,'2a Aggregate costs'!W$25,'2a Aggregate costs'!W$27,'2a Aggregate costs'!W64, '2a Aggregate costs'!W102,'2a Aggregate costs'!W140)*'3a Demand'!$C$10+'2a Aggregate costs'!W$26)</f>
        <v>160.69557419311451</v>
      </c>
      <c r="W34" s="104">
        <f>IF('2a Aggregate costs'!X$23="-","-",SUM('2a Aggregate costs'!X$23,'2a Aggregate costs'!X$24,'2a Aggregate costs'!X$25,'2a Aggregate costs'!X$27,'2a Aggregate costs'!X64, '2a Aggregate costs'!X102,'2a Aggregate costs'!X140)*'3a Demand'!$C$10+'2a Aggregate costs'!X$26)</f>
        <v>168.03454146468238</v>
      </c>
      <c r="X34" s="82"/>
      <c r="Y34" s="104">
        <f>IF('2a Aggregate costs'!Z$23="-","-",SUM('2a Aggregate costs'!Z$23,'2a Aggregate costs'!Z$24,'2a Aggregate costs'!Z$25,'2a Aggregate costs'!Z$27,'2a Aggregate costs'!Z64, '2a Aggregate costs'!Z102,'2a Aggregate costs'!Z140)*'3a Demand'!$C$10+'2a Aggregate costs'!Z$26)</f>
        <v>166.46554915770139</v>
      </c>
      <c r="Z34" s="104">
        <f>IF('2a Aggregate costs'!AA$23="-","-",SUM('2a Aggregate costs'!AA$23,'2a Aggregate costs'!AA$24,'2a Aggregate costs'!AA$25,'2a Aggregate costs'!AA$27,'2a Aggregate costs'!AA64, '2a Aggregate costs'!AA102,'2a Aggregate costs'!AA140)*'3a Demand'!$C$10+'2a Aggregate costs'!AA$26)</f>
        <v>166.46554915770139</v>
      </c>
      <c r="AA34" s="104">
        <f>IF('2a Aggregate costs'!AB$23="-","-",SUM('2a Aggregate costs'!AB$23,'2a Aggregate costs'!AB$24,'2a Aggregate costs'!AB$25,'2a Aggregate costs'!AB$27,'2a Aggregate costs'!AB64, '2a Aggregate costs'!AB102,'2a Aggregate costs'!AB140)*'3a Demand'!$C$10+'2a Aggregate costs'!AB$26)</f>
        <v>185.61589025339802</v>
      </c>
      <c r="AB34" s="104">
        <f>IF('2a Aggregate costs'!AC$23="-","-",SUM('2a Aggregate costs'!AC$23,'2a Aggregate costs'!AC$24,'2a Aggregate costs'!AC$25,'2a Aggregate costs'!AC$27,'2a Aggregate costs'!AC64, '2a Aggregate costs'!AC102,'2a Aggregate costs'!AC140)*'3a Demand'!$C$10+'2a Aggregate costs'!AC$26)</f>
        <v>185.61589025339802</v>
      </c>
      <c r="AC34" s="104">
        <f>IF('2a Aggregate costs'!AD$23="-","-",SUM('2a Aggregate costs'!AD$23,'2a Aggregate costs'!AD$24,'2a Aggregate costs'!AD$25,'2a Aggregate costs'!AD$27,'2a Aggregate costs'!AD64, '2a Aggregate costs'!AD102,'2a Aggregate costs'!AD140)*'3a Demand'!$C$10+'2a Aggregate costs'!AD$26)</f>
        <v>187.88868954165417</v>
      </c>
      <c r="AD34" s="104">
        <f>IF('2a Aggregate costs'!AE$23="-","-",SUM('2a Aggregate costs'!AE$23,'2a Aggregate costs'!AE$24,'2a Aggregate costs'!AE$25,'2a Aggregate costs'!AE$27,'2a Aggregate costs'!AE64, '2a Aggregate costs'!AE102,'2a Aggregate costs'!AE140)*'3a Demand'!$C$10+'2a Aggregate costs'!AE$26)</f>
        <v>187.88868954165417</v>
      </c>
      <c r="AE34" s="104">
        <f>IF('2a Aggregate costs'!AF$23="-","-",SUM('2a Aggregate costs'!AF$23,'2a Aggregate costs'!AF$24,'2a Aggregate costs'!AF$25,'2a Aggregate costs'!AF$27,'2a Aggregate costs'!AF64, '2a Aggregate costs'!AF102,'2a Aggregate costs'!AF140)*'3a Demand'!$C$10+'2a Aggregate costs'!AF$26)</f>
        <v>215.06811150242518</v>
      </c>
      <c r="AF34" s="104">
        <f>IF('2a Aggregate costs'!AG$23="-","-",SUM('2a Aggregate costs'!AG$23,'2a Aggregate costs'!AG$24,'2a Aggregate costs'!AG$25,'2a Aggregate costs'!AG$27,'2a Aggregate costs'!AG64, '2a Aggregate costs'!AG102,'2a Aggregate costs'!AG140)*'3a Demand'!$C$10+'2a Aggregate costs'!AG$26)</f>
        <v>215.06811150242518</v>
      </c>
      <c r="AG34" s="104">
        <f>IF('2a Aggregate costs'!AH$23="-","-",SUM('2a Aggregate costs'!AH$23,'2a Aggregate costs'!AH$24,'2a Aggregate costs'!AH$25,'2a Aggregate costs'!AH$27,'2a Aggregate costs'!AH64, '2a Aggregate costs'!AH102,'2a Aggregate costs'!AH140)*'3a Demand'!$C$10+'2a Aggregate costs'!AH$26)</f>
        <v>213.48761423835617</v>
      </c>
      <c r="AH34" s="104">
        <f>IF('2a Aggregate costs'!AI$23="-","-",SUM('2a Aggregate costs'!AI$23,'2a Aggregate costs'!AI$24,'2a Aggregate costs'!AI$25,'2a Aggregate costs'!AI$27,'2a Aggregate costs'!AI64, '2a Aggregate costs'!AI102,'2a Aggregate costs'!AI140)*'3a Demand'!$C$10+'2a Aggregate costs'!AI$26)</f>
        <v>213.48761423835617</v>
      </c>
      <c r="AI34" s="104">
        <f>IF('2a Aggregate costs'!AJ$23="-","-",SUM('2a Aggregate costs'!AJ$23,'2a Aggregate costs'!AJ$24,'2a Aggregate costs'!AJ$25,'2a Aggregate costs'!AJ$27,'2a Aggregate costs'!AJ64, '2a Aggregate costs'!AJ102,'2a Aggregate costs'!AJ140)*'3a Demand'!$C$10+'2a Aggregate costs'!AJ$26)</f>
        <v>224.43042048639728</v>
      </c>
      <c r="AJ34" s="104">
        <f>IF('2a Aggregate costs'!AK$23="-","-",SUM('2a Aggregate costs'!AK$23,'2a Aggregate costs'!AK$24,'2a Aggregate costs'!AK$25,'2a Aggregate costs'!AK$27,'2a Aggregate costs'!AK64, '2a Aggregate costs'!AK102,'2a Aggregate costs'!AK140)*'3a Demand'!$C$10+'2a Aggregate costs'!AK$26)</f>
        <v>224.43042048639728</v>
      </c>
      <c r="AK34" s="104">
        <f>IF('2a Aggregate costs'!AL$23="-","-",SUM('2a Aggregate costs'!AL$23,'2a Aggregate costs'!AL$24,'2a Aggregate costs'!AL$25,'2a Aggregate costs'!AL$27,'2a Aggregate costs'!AL64, '2a Aggregate costs'!AL102,'2a Aggregate costs'!AL140)*'3a Demand'!$C$10+'2a Aggregate costs'!AL$26)</f>
        <v>231.8382433678008</v>
      </c>
      <c r="AL34" s="104">
        <f>IF('2a Aggregate costs'!AM$23="-","-",SUM('2a Aggregate costs'!AM$23,'2a Aggregate costs'!AM$24,'2a Aggregate costs'!AM$25,'2a Aggregate costs'!AM$27,'2a Aggregate costs'!AM64, '2a Aggregate costs'!AM102,'2a Aggregate costs'!AM140)*'3a Demand'!$H$10+'2a Aggregate costs'!AM$26)</f>
        <v>240.53040917833812</v>
      </c>
      <c r="AM34" s="104">
        <f>IF('2a Aggregate costs'!AN$23="-","-",SUM('2a Aggregate costs'!AN$23,'2a Aggregate costs'!AN$24,'2a Aggregate costs'!AN$25,'2a Aggregate costs'!AN$27,'2a Aggregate costs'!AN64, '2a Aggregate costs'!AN102,'2a Aggregate costs'!AN140)*'3a Demand'!$H$10+'2a Aggregate costs'!AN$26)</f>
        <v>110.50813761195816</v>
      </c>
      <c r="AN34" s="104">
        <f>IF('2a Aggregate costs'!AO$23="-","-",SUM('2a Aggregate costs'!AO$23,'2a Aggregate costs'!AO$24,'2a Aggregate costs'!AO$25,'2a Aggregate costs'!AO$27,'2a Aggregate costs'!AO64, '2a Aggregate costs'!AO102,'2a Aggregate costs'!AO140)*'3a Demand'!$L$10+'2a Aggregate costs'!AO$26)</f>
        <v>95.877149401158519</v>
      </c>
      <c r="AO34" s="104" t="str">
        <f>IF('2a Aggregate costs'!AP$23="-","-",SUM('2a Aggregate costs'!AP$23,'2a Aggregate costs'!AP$24,'2a Aggregate costs'!AP$25,'2a Aggregate costs'!AP$27,'2a Aggregate costs'!AP64, '2a Aggregate costs'!AP102,'2a Aggregate costs'!AP140)*'3a Demand'!$L$10+'2a Aggregate costs'!AP$26)</f>
        <v>-</v>
      </c>
      <c r="AP34" s="104" t="str">
        <f>IF('2a Aggregate costs'!AQ$23="-","-",SUM('2a Aggregate costs'!AQ$23,'2a Aggregate costs'!AQ$24,'2a Aggregate costs'!AQ$25,'2a Aggregate costs'!AQ$27,'2a Aggregate costs'!AQ64, '2a Aggregate costs'!AQ102,'2a Aggregate costs'!AQ140)*'3a Demand'!$L$10+'2a Aggregate costs'!AQ$26)</f>
        <v>-</v>
      </c>
      <c r="AQ34" s="104" t="str">
        <f>IF('2a Aggregate costs'!AR$23="-","-",SUM('2a Aggregate costs'!AR$23,'2a Aggregate costs'!AR$24,'2a Aggregate costs'!AR$25,'2a Aggregate costs'!AR$27,'2a Aggregate costs'!AR64, '2a Aggregate costs'!AR102,'2a Aggregate costs'!AR140)*'3a Demand'!$L$10+'2a Aggregate costs'!AR$26)</f>
        <v>-</v>
      </c>
      <c r="AR34" s="104" t="str">
        <f>IF('2a Aggregate costs'!AS$23="-","-",SUM('2a Aggregate costs'!AS$23,'2a Aggregate costs'!AS$24,'2a Aggregate costs'!AS$25,'2a Aggregate costs'!AS$27,'2a Aggregate costs'!AS64, '2a Aggregate costs'!AS102,'2a Aggregate costs'!AS140)*'3a Demand'!$L$10+'2a Aggregate costs'!AS$26)</f>
        <v>-</v>
      </c>
      <c r="AS34" s="104" t="str">
        <f>IF('2a Aggregate costs'!AT$23="-","-",SUM('2a Aggregate costs'!AT$23,'2a Aggregate costs'!AT$24,'2a Aggregate costs'!AT$25,'2a Aggregate costs'!AT$27,'2a Aggregate costs'!AT64, '2a Aggregate costs'!AT102,'2a Aggregate costs'!AT140)*'3a Demand'!$L$10+'2a Aggregate costs'!AT$26)</f>
        <v>-</v>
      </c>
      <c r="AT34" s="104" t="str">
        <f>IF('2a Aggregate costs'!AU$23="-","-",SUM('2a Aggregate costs'!AU$23,'2a Aggregate costs'!AU$24,'2a Aggregate costs'!AU$25,'2a Aggregate costs'!AU$27,'2a Aggregate costs'!AU64, '2a Aggregate costs'!AU102,'2a Aggregate costs'!AU140)*'3a Demand'!$L$10+'2a Aggregate costs'!AU$26)</f>
        <v>-</v>
      </c>
      <c r="AU34" s="104" t="str">
        <f>IF('2a Aggregate costs'!AV$23="-","-",SUM('2a Aggregate costs'!AV$23,'2a Aggregate costs'!AV$24,'2a Aggregate costs'!AV$25,'2a Aggregate costs'!AV$27,'2a Aggregate costs'!AV64, '2a Aggregate costs'!AV102,'2a Aggregate costs'!AV140)*'3a Demand'!$L$10+'2a Aggregate costs'!AV$26)</f>
        <v>-</v>
      </c>
      <c r="AV34" s="104" t="str">
        <f>IF('2a Aggregate costs'!AW$23="-","-",SUM('2a Aggregate costs'!AW$23,'2a Aggregate costs'!AW$24,'2a Aggregate costs'!AW$25,'2a Aggregate costs'!AW$27,'2a Aggregate costs'!AW64, '2a Aggregate costs'!AW102,'2a Aggregate costs'!AW140)*'3a Demand'!$L$10+'2a Aggregate costs'!AW$26)</f>
        <v>-</v>
      </c>
      <c r="AW34" s="104" t="str">
        <f>IF('2a Aggregate costs'!AX$23="-","-",SUM('2a Aggregate costs'!AX$23,'2a Aggregate costs'!AX$24,'2a Aggregate costs'!AX$25,'2a Aggregate costs'!AX$27,'2a Aggregate costs'!AX64, '2a Aggregate costs'!AX102,'2a Aggregate costs'!AX140)*'3a Demand'!$L$10+'2a Aggregate costs'!AX$26)</f>
        <v>-</v>
      </c>
      <c r="AX34" s="104" t="str">
        <f>IF('2a Aggregate costs'!AY$23="-","-",SUM('2a Aggregate costs'!AY$23,'2a Aggregate costs'!AY$24,'2a Aggregate costs'!AY$25,'2a Aggregate costs'!AY$27,'2a Aggregate costs'!AY64, '2a Aggregate costs'!AY102,'2a Aggregate costs'!AY140)*'3a Demand'!$L$10+'2a Aggregate costs'!AY$26)</f>
        <v>-</v>
      </c>
      <c r="AY34" s="104" t="str">
        <f>IF('2a Aggregate costs'!AZ$23="-","-",SUM('2a Aggregate costs'!AZ$23,'2a Aggregate costs'!AZ$24,'2a Aggregate costs'!AZ$25,'2a Aggregate costs'!AZ$27,'2a Aggregate costs'!AZ64, '2a Aggregate costs'!AZ102,'2a Aggregate costs'!AZ140)*'3a Demand'!$L$10+'2a Aggregate costs'!AZ$26)</f>
        <v>-</v>
      </c>
      <c r="AZ34" s="104" t="str">
        <f>IF('2a Aggregate costs'!BA$23="-","-",SUM('2a Aggregate costs'!BA$23,'2a Aggregate costs'!BA$24,'2a Aggregate costs'!BA$25,'2a Aggregate costs'!BA$27,'2a Aggregate costs'!BA64, '2a Aggregate costs'!BA102,'2a Aggregate costs'!BA140)*'3a Demand'!$L$10+'2a Aggregate costs'!BA$26)</f>
        <v>-</v>
      </c>
      <c r="BA34" s="104" t="str">
        <f>IF('2a Aggregate costs'!BB$23="-","-",SUM('2a Aggregate costs'!BB$23,'2a Aggregate costs'!BB$24,'2a Aggregate costs'!BB$25,'2a Aggregate costs'!BB$27,'2a Aggregate costs'!BB64, '2a Aggregate costs'!BB102,'2a Aggregate costs'!BB140)*'3a Demand'!$L$10+'2a Aggregate costs'!BB$26)</f>
        <v>-</v>
      </c>
      <c r="BB34" s="104" t="str">
        <f>IF('2a Aggregate costs'!BC$23="-","-",SUM('2a Aggregate costs'!BC$23,'2a Aggregate costs'!BC$24,'2a Aggregate costs'!BC$25,'2a Aggregate costs'!BC$27,'2a Aggregate costs'!BC64, '2a Aggregate costs'!BC102,'2a Aggregate costs'!BC140)*'3a Demand'!$L$10+'2a Aggregate costs'!BC$26)</f>
        <v>-</v>
      </c>
      <c r="BC34" s="104" t="str">
        <f>IF('2a Aggregate costs'!BD$23="-","-",SUM('2a Aggregate costs'!BD$23,'2a Aggregate costs'!BD$24,'2a Aggregate costs'!BD$25,'2a Aggregate costs'!BD$27,'2a Aggregate costs'!BD64, '2a Aggregate costs'!BD102,'2a Aggregate costs'!BD140)*'3a Demand'!$L$10+'2a Aggregate costs'!BD$26)</f>
        <v>-</v>
      </c>
      <c r="BD34" s="104" t="str">
        <f>IF('2a Aggregate costs'!BE$23="-","-",SUM('2a Aggregate costs'!BE$23,'2a Aggregate costs'!BE$24,'2a Aggregate costs'!BE$25,'2a Aggregate costs'!BE$27,'2a Aggregate costs'!BE64, '2a Aggregate costs'!BE102,'2a Aggregate costs'!BE140)*'3a Demand'!$L$10+'2a Aggregate costs'!BE$26)</f>
        <v>-</v>
      </c>
      <c r="BE34" s="104" t="str">
        <f>IF('2a Aggregate costs'!BF$23="-","-",SUM('2a Aggregate costs'!BF$23,'2a Aggregate costs'!BF$24,'2a Aggregate costs'!BF$25,'2a Aggregate costs'!BF$27,'2a Aggregate costs'!BF64, '2a Aggregate costs'!BF102,'2a Aggregate costs'!BF140)*'3a Demand'!$L$10+'2a Aggregate costs'!BF$26)</f>
        <v>-</v>
      </c>
      <c r="BF34" s="14"/>
    </row>
    <row r="35" spans="1:58" ht="12.75" customHeight="1">
      <c r="A35" s="14"/>
      <c r="B35" s="402"/>
      <c r="C35" s="106" t="s">
        <v>267</v>
      </c>
      <c r="D35" s="396"/>
      <c r="E35" s="423"/>
      <c r="F35" s="28"/>
      <c r="G35" s="104">
        <f>IF('2a Aggregate costs'!H$23="-","-",SUM('2a Aggregate costs'!H$23,'2a Aggregate costs'!H$24,'2a Aggregate costs'!H$25,'2a Aggregate costs'!H$27,'2a Aggregate costs'!H65, '2a Aggregate costs'!H103,'2a Aggregate costs'!H141)*'3a Demand'!$C$10+'2a Aggregate costs'!H$26)</f>
        <v>90.560159994303291</v>
      </c>
      <c r="H35" s="104">
        <f>IF('2a Aggregate costs'!I$23="-","-",SUM('2a Aggregate costs'!I$23,'2a Aggregate costs'!I$24,'2a Aggregate costs'!I$25,'2a Aggregate costs'!I$27,'2a Aggregate costs'!I65, '2a Aggregate costs'!I103,'2a Aggregate costs'!I141)*'3a Demand'!$C$10+'2a Aggregate costs'!I$26)</f>
        <v>90.532869222209868</v>
      </c>
      <c r="I35" s="104">
        <f>IF('2a Aggregate costs'!J$23="-","-",SUM('2a Aggregate costs'!J$23,'2a Aggregate costs'!J$24,'2a Aggregate costs'!J$25,'2a Aggregate costs'!J$27,'2a Aggregate costs'!J65, '2a Aggregate costs'!J103,'2a Aggregate costs'!J141)*'3a Demand'!$C$10+'2a Aggregate costs'!J$26)</f>
        <v>110.92674493626322</v>
      </c>
      <c r="J35" s="104">
        <f>IF('2a Aggregate costs'!K$23="-","-",SUM('2a Aggregate costs'!K$23,'2a Aggregate costs'!K$24,'2a Aggregate costs'!K$25,'2a Aggregate costs'!K$27,'2a Aggregate costs'!K65, '2a Aggregate costs'!K103,'2a Aggregate costs'!K141)*'3a Demand'!$C$10+'2a Aggregate costs'!K$26)</f>
        <v>110.82225533662896</v>
      </c>
      <c r="K35" s="104">
        <f>IF('2a Aggregate costs'!L$23="-","-",SUM('2a Aggregate costs'!L$23,'2a Aggregate costs'!L$24,'2a Aggregate costs'!L$25,'2a Aggregate costs'!L$27,'2a Aggregate costs'!L65, '2a Aggregate costs'!L103,'2a Aggregate costs'!L141)*'3a Demand'!$C$10+'2a Aggregate costs'!L$26)</f>
        <v>118.08287818909777</v>
      </c>
      <c r="L35" s="104">
        <f>IF('2a Aggregate costs'!M$23="-","-",SUM('2a Aggregate costs'!M$23,'2a Aggregate costs'!M$24,'2a Aggregate costs'!M$25,'2a Aggregate costs'!M$27,'2a Aggregate costs'!M65, '2a Aggregate costs'!M103,'2a Aggregate costs'!M141)*'3a Demand'!$C$10+'2a Aggregate costs'!M$26)</f>
        <v>118.5094862386421</v>
      </c>
      <c r="M35" s="104">
        <f>IF('2a Aggregate costs'!N$23="-","-",SUM('2a Aggregate costs'!N$23,'2a Aggregate costs'!N$24,'2a Aggregate costs'!N$25,'2a Aggregate costs'!N$27,'2a Aggregate costs'!N65, '2a Aggregate costs'!N103,'2a Aggregate costs'!N141)*'3a Demand'!$C$10+'2a Aggregate costs'!N$26)</f>
        <v>137.28979342581226</v>
      </c>
      <c r="N35" s="104">
        <f>IF('2a Aggregate costs'!O$23="-","-",SUM('2a Aggregate costs'!O$23,'2a Aggregate costs'!O$24,'2a Aggregate costs'!O$25,'2a Aggregate costs'!O$27,'2a Aggregate costs'!O65, '2a Aggregate costs'!O103,'2a Aggregate costs'!O141)*'3a Demand'!$C$10+'2a Aggregate costs'!O$26)</f>
        <v>137.38369670991634</v>
      </c>
      <c r="O35" s="82"/>
      <c r="P35" s="104">
        <f>IF('2a Aggregate costs'!Q$23="-","-",SUM('2a Aggregate costs'!Q$23,'2a Aggregate costs'!Q$24,'2a Aggregate costs'!Q$25,'2a Aggregate costs'!Q$27,'2a Aggregate costs'!Q65, '2a Aggregate costs'!Q103,'2a Aggregate costs'!Q141)*'3a Demand'!$C$10+'2a Aggregate costs'!Q$26)</f>
        <v>137.38369670991634</v>
      </c>
      <c r="Q35" s="104">
        <f>IF('2a Aggregate costs'!R$23="-","-",SUM('2a Aggregate costs'!R$23,'2a Aggregate costs'!R$24,'2a Aggregate costs'!R$25,'2a Aggregate costs'!R$27,'2a Aggregate costs'!R65, '2a Aggregate costs'!R103,'2a Aggregate costs'!R141)*'3a Demand'!$C$10+'2a Aggregate costs'!R$26)</f>
        <v>146.98659272957821</v>
      </c>
      <c r="R35" s="104">
        <f>IF('2a Aggregate costs'!S$23="-","-",SUM('2a Aggregate costs'!S$23,'2a Aggregate costs'!S$24,'2a Aggregate costs'!S$25,'2a Aggregate costs'!S$27,'2a Aggregate costs'!S65, '2a Aggregate costs'!S103,'2a Aggregate costs'!S141)*'3a Demand'!$C$10+'2a Aggregate costs'!S$26)</f>
        <v>148.79387311541902</v>
      </c>
      <c r="S35" s="104">
        <f>IF('2a Aggregate costs'!T$23="-","-",SUM('2a Aggregate costs'!T$23,'2a Aggregate costs'!T$24,'2a Aggregate costs'!T$25,'2a Aggregate costs'!T$27,'2a Aggregate costs'!T65, '2a Aggregate costs'!T103,'2a Aggregate costs'!T141)*'3a Demand'!$C$10+'2a Aggregate costs'!T$26)</f>
        <v>153.06084641349003</v>
      </c>
      <c r="T35" s="104">
        <f>IF('2a Aggregate costs'!U$23="-","-",SUM('2a Aggregate costs'!U$23,'2a Aggregate costs'!U$24,'2a Aggregate costs'!U$25,'2a Aggregate costs'!U$27,'2a Aggregate costs'!U65, '2a Aggregate costs'!U103,'2a Aggregate costs'!U141)*'3a Demand'!$C$10+'2a Aggregate costs'!U$26)</f>
        <v>152.51690130303038</v>
      </c>
      <c r="U35" s="104">
        <f>IF('2a Aggregate costs'!V$23="-","-",SUM('2a Aggregate costs'!V$23,'2a Aggregate costs'!V$24,'2a Aggregate costs'!V$25,'2a Aggregate costs'!V$27,'2a Aggregate costs'!V65, '2a Aggregate costs'!V103,'2a Aggregate costs'!V141)*'3a Demand'!$C$10+'2a Aggregate costs'!V$26)</f>
        <v>161.47498713489335</v>
      </c>
      <c r="V35" s="104">
        <f>IF('2a Aggregate costs'!W$23="-","-",SUM('2a Aggregate costs'!W$23,'2a Aggregate costs'!W$24,'2a Aggregate costs'!W$25,'2a Aggregate costs'!W$27,'2a Aggregate costs'!W65, '2a Aggregate costs'!W103,'2a Aggregate costs'!W141)*'3a Demand'!$C$10+'2a Aggregate costs'!W$26)</f>
        <v>160.71857782937983</v>
      </c>
      <c r="W35" s="104">
        <f>IF('2a Aggregate costs'!X$23="-","-",SUM('2a Aggregate costs'!X$23,'2a Aggregate costs'!X$24,'2a Aggregate costs'!X$25,'2a Aggregate costs'!X$27,'2a Aggregate costs'!X65, '2a Aggregate costs'!X103,'2a Aggregate costs'!X141)*'3a Demand'!$C$10+'2a Aggregate costs'!X$26)</f>
        <v>168.05614549201195</v>
      </c>
      <c r="X35" s="82"/>
      <c r="Y35" s="104">
        <f>IF('2a Aggregate costs'!Z$23="-","-",SUM('2a Aggregate costs'!Z$23,'2a Aggregate costs'!Z$24,'2a Aggregate costs'!Z$25,'2a Aggregate costs'!Z$27,'2a Aggregate costs'!Z65, '2a Aggregate costs'!Z103,'2a Aggregate costs'!Z141)*'3a Demand'!$C$10+'2a Aggregate costs'!Z$26)</f>
        <v>166.48343447129616</v>
      </c>
      <c r="Z35" s="104">
        <f>IF('2a Aggregate costs'!AA$23="-","-",SUM('2a Aggregate costs'!AA$23,'2a Aggregate costs'!AA$24,'2a Aggregate costs'!AA$25,'2a Aggregate costs'!AA$27,'2a Aggregate costs'!AA65, '2a Aggregate costs'!AA103,'2a Aggregate costs'!AA141)*'3a Demand'!$C$10+'2a Aggregate costs'!AA$26)</f>
        <v>166.48343447129616</v>
      </c>
      <c r="AA35" s="104">
        <f>IF('2a Aggregate costs'!AB$23="-","-",SUM('2a Aggregate costs'!AB$23,'2a Aggregate costs'!AB$24,'2a Aggregate costs'!AB$25,'2a Aggregate costs'!AB$27,'2a Aggregate costs'!AB65, '2a Aggregate costs'!AB103,'2a Aggregate costs'!AB141)*'3a Demand'!$C$10+'2a Aggregate costs'!AB$26)</f>
        <v>185.61507639344055</v>
      </c>
      <c r="AB35" s="104">
        <f>IF('2a Aggregate costs'!AC$23="-","-",SUM('2a Aggregate costs'!AC$23,'2a Aggregate costs'!AC$24,'2a Aggregate costs'!AC$25,'2a Aggregate costs'!AC$27,'2a Aggregate costs'!AC65, '2a Aggregate costs'!AC103,'2a Aggregate costs'!AC141)*'3a Demand'!$C$10+'2a Aggregate costs'!AC$26)</f>
        <v>185.61507639344055</v>
      </c>
      <c r="AC35" s="104">
        <f>IF('2a Aggregate costs'!AD$23="-","-",SUM('2a Aggregate costs'!AD$23,'2a Aggregate costs'!AD$24,'2a Aggregate costs'!AD$25,'2a Aggregate costs'!AD$27,'2a Aggregate costs'!AD65, '2a Aggregate costs'!AD103,'2a Aggregate costs'!AD141)*'3a Demand'!$C$10+'2a Aggregate costs'!AD$26)</f>
        <v>187.88783192572782</v>
      </c>
      <c r="AD35" s="104">
        <f>IF('2a Aggregate costs'!AE$23="-","-",SUM('2a Aggregate costs'!AE$23,'2a Aggregate costs'!AE$24,'2a Aggregate costs'!AE$25,'2a Aggregate costs'!AE$27,'2a Aggregate costs'!AE65, '2a Aggregate costs'!AE103,'2a Aggregate costs'!AE141)*'3a Demand'!$C$10+'2a Aggregate costs'!AE$26)</f>
        <v>187.88783192572782</v>
      </c>
      <c r="AE35" s="104">
        <f>IF('2a Aggregate costs'!AF$23="-","-",SUM('2a Aggregate costs'!AF$23,'2a Aggregate costs'!AF$24,'2a Aggregate costs'!AF$25,'2a Aggregate costs'!AF$27,'2a Aggregate costs'!AF65, '2a Aggregate costs'!AF103,'2a Aggregate costs'!AF141)*'3a Demand'!$C$10+'2a Aggregate costs'!AF$26)</f>
        <v>215.06718301507595</v>
      </c>
      <c r="AF35" s="104">
        <f>IF('2a Aggregate costs'!AG$23="-","-",SUM('2a Aggregate costs'!AG$23,'2a Aggregate costs'!AG$24,'2a Aggregate costs'!AG$25,'2a Aggregate costs'!AG$27,'2a Aggregate costs'!AG65, '2a Aggregate costs'!AG103,'2a Aggregate costs'!AG141)*'3a Demand'!$C$10+'2a Aggregate costs'!AG$26)</f>
        <v>215.06718301507595</v>
      </c>
      <c r="AG35" s="104">
        <f>IF('2a Aggregate costs'!AH$23="-","-",SUM('2a Aggregate costs'!AH$23,'2a Aggregate costs'!AH$24,'2a Aggregate costs'!AH$25,'2a Aggregate costs'!AH$27,'2a Aggregate costs'!AH65, '2a Aggregate costs'!AH103,'2a Aggregate costs'!AH141)*'3a Demand'!$C$10+'2a Aggregate costs'!AH$26)</f>
        <v>213.55338003969132</v>
      </c>
      <c r="AH35" s="104">
        <f>IF('2a Aggregate costs'!AI$23="-","-",SUM('2a Aggregate costs'!AI$23,'2a Aggregate costs'!AI$24,'2a Aggregate costs'!AI$25,'2a Aggregate costs'!AI$27,'2a Aggregate costs'!AI65, '2a Aggregate costs'!AI103,'2a Aggregate costs'!AI141)*'3a Demand'!$C$10+'2a Aggregate costs'!AI$26)</f>
        <v>213.55338003969132</v>
      </c>
      <c r="AI35" s="104">
        <f>IF('2a Aggregate costs'!AJ$23="-","-",SUM('2a Aggregate costs'!AJ$23,'2a Aggregate costs'!AJ$24,'2a Aggregate costs'!AJ$25,'2a Aggregate costs'!AJ$27,'2a Aggregate costs'!AJ65, '2a Aggregate costs'!AJ103,'2a Aggregate costs'!AJ141)*'3a Demand'!$C$10+'2a Aggregate costs'!AJ$26)</f>
        <v>224.53439979524163</v>
      </c>
      <c r="AJ35" s="104">
        <f>IF('2a Aggregate costs'!AK$23="-","-",SUM('2a Aggregate costs'!AK$23,'2a Aggregate costs'!AK$24,'2a Aggregate costs'!AK$25,'2a Aggregate costs'!AK$27,'2a Aggregate costs'!AK65, '2a Aggregate costs'!AK103,'2a Aggregate costs'!AK141)*'3a Demand'!$C$10+'2a Aggregate costs'!AK$26)</f>
        <v>224.53439979524163</v>
      </c>
      <c r="AK35" s="104">
        <f>IF('2a Aggregate costs'!AL$23="-","-",SUM('2a Aggregate costs'!AL$23,'2a Aggregate costs'!AL$24,'2a Aggregate costs'!AL$25,'2a Aggregate costs'!AL$27,'2a Aggregate costs'!AL65, '2a Aggregate costs'!AL103,'2a Aggregate costs'!AL141)*'3a Demand'!$C$10+'2a Aggregate costs'!AL$26)</f>
        <v>231.92442280812389</v>
      </c>
      <c r="AL35" s="104">
        <f>IF('2a Aggregate costs'!AM$23="-","-",SUM('2a Aggregate costs'!AM$23,'2a Aggregate costs'!AM$24,'2a Aggregate costs'!AM$25,'2a Aggregate costs'!AM$27,'2a Aggregate costs'!AM65, '2a Aggregate costs'!AM103,'2a Aggregate costs'!AM141)*'3a Demand'!$H$10+'2a Aggregate costs'!AM$26)</f>
        <v>240.91387902764092</v>
      </c>
      <c r="AM35" s="104">
        <f>IF('2a Aggregate costs'!AN$23="-","-",SUM('2a Aggregate costs'!AN$23,'2a Aggregate costs'!AN$24,'2a Aggregate costs'!AN$25,'2a Aggregate costs'!AN$27,'2a Aggregate costs'!AN65, '2a Aggregate costs'!AN103,'2a Aggregate costs'!AN141)*'3a Demand'!$H$10+'2a Aggregate costs'!AN$26)</f>
        <v>110.81730477339795</v>
      </c>
      <c r="AN35" s="104">
        <f>IF('2a Aggregate costs'!AO$23="-","-",SUM('2a Aggregate costs'!AO$23,'2a Aggregate costs'!AO$24,'2a Aggregate costs'!AO$25,'2a Aggregate costs'!AO$27,'2a Aggregate costs'!AO65, '2a Aggregate costs'!AO103,'2a Aggregate costs'!AO141)*'3a Demand'!$L$10+'2a Aggregate costs'!AO$26)</f>
        <v>96.135375695001272</v>
      </c>
      <c r="AO35" s="104" t="str">
        <f>IF('2a Aggregate costs'!AP$23="-","-",SUM('2a Aggregate costs'!AP$23,'2a Aggregate costs'!AP$24,'2a Aggregate costs'!AP$25,'2a Aggregate costs'!AP$27,'2a Aggregate costs'!AP65, '2a Aggregate costs'!AP103,'2a Aggregate costs'!AP141)*'3a Demand'!$L$10+'2a Aggregate costs'!AP$26)</f>
        <v>-</v>
      </c>
      <c r="AP35" s="104" t="str">
        <f>IF('2a Aggregate costs'!AQ$23="-","-",SUM('2a Aggregate costs'!AQ$23,'2a Aggregate costs'!AQ$24,'2a Aggregate costs'!AQ$25,'2a Aggregate costs'!AQ$27,'2a Aggregate costs'!AQ65, '2a Aggregate costs'!AQ103,'2a Aggregate costs'!AQ141)*'3a Demand'!$L$10+'2a Aggregate costs'!AQ$26)</f>
        <v>-</v>
      </c>
      <c r="AQ35" s="104" t="str">
        <f>IF('2a Aggregate costs'!AR$23="-","-",SUM('2a Aggregate costs'!AR$23,'2a Aggregate costs'!AR$24,'2a Aggregate costs'!AR$25,'2a Aggregate costs'!AR$27,'2a Aggregate costs'!AR65, '2a Aggregate costs'!AR103,'2a Aggregate costs'!AR141)*'3a Demand'!$L$10+'2a Aggregate costs'!AR$26)</f>
        <v>-</v>
      </c>
      <c r="AR35" s="104" t="str">
        <f>IF('2a Aggregate costs'!AS$23="-","-",SUM('2a Aggregate costs'!AS$23,'2a Aggregate costs'!AS$24,'2a Aggregate costs'!AS$25,'2a Aggregate costs'!AS$27,'2a Aggregate costs'!AS65, '2a Aggregate costs'!AS103,'2a Aggregate costs'!AS141)*'3a Demand'!$L$10+'2a Aggregate costs'!AS$26)</f>
        <v>-</v>
      </c>
      <c r="AS35" s="104" t="str">
        <f>IF('2a Aggregate costs'!AT$23="-","-",SUM('2a Aggregate costs'!AT$23,'2a Aggregate costs'!AT$24,'2a Aggregate costs'!AT$25,'2a Aggregate costs'!AT$27,'2a Aggregate costs'!AT65, '2a Aggregate costs'!AT103,'2a Aggregate costs'!AT141)*'3a Demand'!$L$10+'2a Aggregate costs'!AT$26)</f>
        <v>-</v>
      </c>
      <c r="AT35" s="104" t="str">
        <f>IF('2a Aggregate costs'!AU$23="-","-",SUM('2a Aggregate costs'!AU$23,'2a Aggregate costs'!AU$24,'2a Aggregate costs'!AU$25,'2a Aggregate costs'!AU$27,'2a Aggregate costs'!AU65, '2a Aggregate costs'!AU103,'2a Aggregate costs'!AU141)*'3a Demand'!$L$10+'2a Aggregate costs'!AU$26)</f>
        <v>-</v>
      </c>
      <c r="AU35" s="104" t="str">
        <f>IF('2a Aggregate costs'!AV$23="-","-",SUM('2a Aggregate costs'!AV$23,'2a Aggregate costs'!AV$24,'2a Aggregate costs'!AV$25,'2a Aggregate costs'!AV$27,'2a Aggregate costs'!AV65, '2a Aggregate costs'!AV103,'2a Aggregate costs'!AV141)*'3a Demand'!$L$10+'2a Aggregate costs'!AV$26)</f>
        <v>-</v>
      </c>
      <c r="AV35" s="104" t="str">
        <f>IF('2a Aggregate costs'!AW$23="-","-",SUM('2a Aggregate costs'!AW$23,'2a Aggregate costs'!AW$24,'2a Aggregate costs'!AW$25,'2a Aggregate costs'!AW$27,'2a Aggregate costs'!AW65, '2a Aggregate costs'!AW103,'2a Aggregate costs'!AW141)*'3a Demand'!$L$10+'2a Aggregate costs'!AW$26)</f>
        <v>-</v>
      </c>
      <c r="AW35" s="104" t="str">
        <f>IF('2a Aggregate costs'!AX$23="-","-",SUM('2a Aggregate costs'!AX$23,'2a Aggregate costs'!AX$24,'2a Aggregate costs'!AX$25,'2a Aggregate costs'!AX$27,'2a Aggregate costs'!AX65, '2a Aggregate costs'!AX103,'2a Aggregate costs'!AX141)*'3a Demand'!$L$10+'2a Aggregate costs'!AX$26)</f>
        <v>-</v>
      </c>
      <c r="AX35" s="104" t="str">
        <f>IF('2a Aggregate costs'!AY$23="-","-",SUM('2a Aggregate costs'!AY$23,'2a Aggregate costs'!AY$24,'2a Aggregate costs'!AY$25,'2a Aggregate costs'!AY$27,'2a Aggregate costs'!AY65, '2a Aggregate costs'!AY103,'2a Aggregate costs'!AY141)*'3a Demand'!$L$10+'2a Aggregate costs'!AY$26)</f>
        <v>-</v>
      </c>
      <c r="AY35" s="104" t="str">
        <f>IF('2a Aggregate costs'!AZ$23="-","-",SUM('2a Aggregate costs'!AZ$23,'2a Aggregate costs'!AZ$24,'2a Aggregate costs'!AZ$25,'2a Aggregate costs'!AZ$27,'2a Aggregate costs'!AZ65, '2a Aggregate costs'!AZ103,'2a Aggregate costs'!AZ141)*'3a Demand'!$L$10+'2a Aggregate costs'!AZ$26)</f>
        <v>-</v>
      </c>
      <c r="AZ35" s="104" t="str">
        <f>IF('2a Aggregate costs'!BA$23="-","-",SUM('2a Aggregate costs'!BA$23,'2a Aggregate costs'!BA$24,'2a Aggregate costs'!BA$25,'2a Aggregate costs'!BA$27,'2a Aggregate costs'!BA65, '2a Aggregate costs'!BA103,'2a Aggregate costs'!BA141)*'3a Demand'!$L$10+'2a Aggregate costs'!BA$26)</f>
        <v>-</v>
      </c>
      <c r="BA35" s="104" t="str">
        <f>IF('2a Aggregate costs'!BB$23="-","-",SUM('2a Aggregate costs'!BB$23,'2a Aggregate costs'!BB$24,'2a Aggregate costs'!BB$25,'2a Aggregate costs'!BB$27,'2a Aggregate costs'!BB65, '2a Aggregate costs'!BB103,'2a Aggregate costs'!BB141)*'3a Demand'!$L$10+'2a Aggregate costs'!BB$26)</f>
        <v>-</v>
      </c>
      <c r="BB35" s="104" t="str">
        <f>IF('2a Aggregate costs'!BC$23="-","-",SUM('2a Aggregate costs'!BC$23,'2a Aggregate costs'!BC$24,'2a Aggregate costs'!BC$25,'2a Aggregate costs'!BC$27,'2a Aggregate costs'!BC65, '2a Aggregate costs'!BC103,'2a Aggregate costs'!BC141)*'3a Demand'!$L$10+'2a Aggregate costs'!BC$26)</f>
        <v>-</v>
      </c>
      <c r="BC35" s="104" t="str">
        <f>IF('2a Aggregate costs'!BD$23="-","-",SUM('2a Aggregate costs'!BD$23,'2a Aggregate costs'!BD$24,'2a Aggregate costs'!BD$25,'2a Aggregate costs'!BD$27,'2a Aggregate costs'!BD65, '2a Aggregate costs'!BD103,'2a Aggregate costs'!BD141)*'3a Demand'!$L$10+'2a Aggregate costs'!BD$26)</f>
        <v>-</v>
      </c>
      <c r="BD35" s="104" t="str">
        <f>IF('2a Aggregate costs'!BE$23="-","-",SUM('2a Aggregate costs'!BE$23,'2a Aggregate costs'!BE$24,'2a Aggregate costs'!BE$25,'2a Aggregate costs'!BE$27,'2a Aggregate costs'!BE65, '2a Aggregate costs'!BE103,'2a Aggregate costs'!BE141)*'3a Demand'!$L$10+'2a Aggregate costs'!BE$26)</f>
        <v>-</v>
      </c>
      <c r="BE35" s="104" t="str">
        <f>IF('2a Aggregate costs'!BF$23="-","-",SUM('2a Aggregate costs'!BF$23,'2a Aggregate costs'!BF$24,'2a Aggregate costs'!BF$25,'2a Aggregate costs'!BF$27,'2a Aggregate costs'!BF65, '2a Aggregate costs'!BF103,'2a Aggregate costs'!BF141)*'3a Demand'!$L$10+'2a Aggregate costs'!BF$26)</f>
        <v>-</v>
      </c>
      <c r="BF35" s="14"/>
    </row>
    <row r="36" spans="1:58" ht="12.75" customHeight="1">
      <c r="A36" s="14"/>
      <c r="B36" s="402"/>
      <c r="C36" s="106" t="s">
        <v>268</v>
      </c>
      <c r="D36" s="396"/>
      <c r="E36" s="423"/>
      <c r="F36" s="28"/>
      <c r="G36" s="104">
        <f>IF('2a Aggregate costs'!H$23="-","-",SUM('2a Aggregate costs'!H$23,'2a Aggregate costs'!H$24,'2a Aggregate costs'!H$25,'2a Aggregate costs'!H$27,'2a Aggregate costs'!H66, '2a Aggregate costs'!H104,'2a Aggregate costs'!H142)*'3a Demand'!$C$10+'2a Aggregate costs'!H$26)</f>
        <v>90.54348404455375</v>
      </c>
      <c r="H36" s="104">
        <f>IF('2a Aggregate costs'!I$23="-","-",SUM('2a Aggregate costs'!I$23,'2a Aggregate costs'!I$24,'2a Aggregate costs'!I$25,'2a Aggregate costs'!I$27,'2a Aggregate costs'!I66, '2a Aggregate costs'!I104,'2a Aggregate costs'!I142)*'3a Demand'!$C$10+'2a Aggregate costs'!I$26)</f>
        <v>90.516460694549778</v>
      </c>
      <c r="I36" s="104">
        <f>IF('2a Aggregate costs'!J$23="-","-",SUM('2a Aggregate costs'!J$23,'2a Aggregate costs'!J$24,'2a Aggregate costs'!J$25,'2a Aggregate costs'!J$27,'2a Aggregate costs'!J66, '2a Aggregate costs'!J104,'2a Aggregate costs'!J142)*'3a Demand'!$C$10+'2a Aggregate costs'!J$26)</f>
        <v>110.9099426039393</v>
      </c>
      <c r="J36" s="104">
        <f>IF('2a Aggregate costs'!K$23="-","-",SUM('2a Aggregate costs'!K$23,'2a Aggregate costs'!K$24,'2a Aggregate costs'!K$25,'2a Aggregate costs'!K$27,'2a Aggregate costs'!K66, '2a Aggregate costs'!K104,'2a Aggregate costs'!K142)*'3a Demand'!$C$10+'2a Aggregate costs'!K$26)</f>
        <v>110.80472506565799</v>
      </c>
      <c r="K36" s="104">
        <f>IF('2a Aggregate costs'!L$23="-","-",SUM('2a Aggregate costs'!L$23,'2a Aggregate costs'!L$24,'2a Aggregate costs'!L$25,'2a Aggregate costs'!L$27,'2a Aggregate costs'!L66, '2a Aggregate costs'!L104,'2a Aggregate costs'!L142)*'3a Demand'!$C$10+'2a Aggregate costs'!L$26)</f>
        <v>118.06503237324934</v>
      </c>
      <c r="L36" s="104">
        <f>IF('2a Aggregate costs'!M$23="-","-",SUM('2a Aggregate costs'!M$23,'2a Aggregate costs'!M$24,'2a Aggregate costs'!M$25,'2a Aggregate costs'!M$27,'2a Aggregate costs'!M66, '2a Aggregate costs'!M104,'2a Aggregate costs'!M142)*'3a Demand'!$C$10+'2a Aggregate costs'!M$26)</f>
        <v>118.49196582082185</v>
      </c>
      <c r="M36" s="104">
        <f>IF('2a Aggregate costs'!N$23="-","-",SUM('2a Aggregate costs'!N$23,'2a Aggregate costs'!N$24,'2a Aggregate costs'!N$25,'2a Aggregate costs'!N$27,'2a Aggregate costs'!N66, '2a Aggregate costs'!N104,'2a Aggregate costs'!N142)*'3a Demand'!$C$10+'2a Aggregate costs'!N$26)</f>
        <v>137.26771919915112</v>
      </c>
      <c r="N36" s="104">
        <f>IF('2a Aggregate costs'!O$23="-","-",SUM('2a Aggregate costs'!O$23,'2a Aggregate costs'!O$24,'2a Aggregate costs'!O$25,'2a Aggregate costs'!O$27,'2a Aggregate costs'!O66, '2a Aggregate costs'!O104,'2a Aggregate costs'!O142)*'3a Demand'!$C$10+'2a Aggregate costs'!O$26)</f>
        <v>137.36113710146006</v>
      </c>
      <c r="O36" s="82"/>
      <c r="P36" s="104">
        <f>IF('2a Aggregate costs'!Q$23="-","-",SUM('2a Aggregate costs'!Q$23,'2a Aggregate costs'!Q$24,'2a Aggregate costs'!Q$25,'2a Aggregate costs'!Q$27,'2a Aggregate costs'!Q66, '2a Aggregate costs'!Q104,'2a Aggregate costs'!Q142)*'3a Demand'!$C$10+'2a Aggregate costs'!Q$26)</f>
        <v>137.36113710146006</v>
      </c>
      <c r="Q36" s="104">
        <f>IF('2a Aggregate costs'!R$23="-","-",SUM('2a Aggregate costs'!R$23,'2a Aggregate costs'!R$24,'2a Aggregate costs'!R$25,'2a Aggregate costs'!R$27,'2a Aggregate costs'!R66, '2a Aggregate costs'!R104,'2a Aggregate costs'!R142)*'3a Demand'!$C$10+'2a Aggregate costs'!R$26)</f>
        <v>146.96326820107984</v>
      </c>
      <c r="R36" s="104">
        <f>IF('2a Aggregate costs'!S$23="-","-",SUM('2a Aggregate costs'!S$23,'2a Aggregate costs'!S$24,'2a Aggregate costs'!S$25,'2a Aggregate costs'!S$27,'2a Aggregate costs'!S66, '2a Aggregate costs'!S104,'2a Aggregate costs'!S142)*'3a Demand'!$C$10+'2a Aggregate costs'!S$26)</f>
        <v>148.77457848415884</v>
      </c>
      <c r="S36" s="104">
        <f>IF('2a Aggregate costs'!T$23="-","-",SUM('2a Aggregate costs'!T$23,'2a Aggregate costs'!T$24,'2a Aggregate costs'!T$25,'2a Aggregate costs'!T$27,'2a Aggregate costs'!T66, '2a Aggregate costs'!T104,'2a Aggregate costs'!T142)*'3a Demand'!$C$10+'2a Aggregate costs'!T$26)</f>
        <v>153.04361658388507</v>
      </c>
      <c r="T36" s="104">
        <f>IF('2a Aggregate costs'!U$23="-","-",SUM('2a Aggregate costs'!U$23,'2a Aggregate costs'!U$24,'2a Aggregate costs'!U$25,'2a Aggregate costs'!U$27,'2a Aggregate costs'!U66, '2a Aggregate costs'!U104,'2a Aggregate costs'!U142)*'3a Demand'!$C$10+'2a Aggregate costs'!U$26)</f>
        <v>152.50216532502199</v>
      </c>
      <c r="U36" s="104">
        <f>IF('2a Aggregate costs'!V$23="-","-",SUM('2a Aggregate costs'!V$23,'2a Aggregate costs'!V$24,'2a Aggregate costs'!V$25,'2a Aggregate costs'!V$27,'2a Aggregate costs'!V66, '2a Aggregate costs'!V104,'2a Aggregate costs'!V142)*'3a Demand'!$C$10+'2a Aggregate costs'!V$26)</f>
        <v>161.46782389225558</v>
      </c>
      <c r="V36" s="104">
        <f>IF('2a Aggregate costs'!W$23="-","-",SUM('2a Aggregate costs'!W$23,'2a Aggregate costs'!W$24,'2a Aggregate costs'!W$25,'2a Aggregate costs'!W$27,'2a Aggregate costs'!W66, '2a Aggregate costs'!W104,'2a Aggregate costs'!W142)*'3a Demand'!$C$10+'2a Aggregate costs'!W$26)</f>
        <v>160.70866171153111</v>
      </c>
      <c r="W36" s="104">
        <f>IF('2a Aggregate costs'!X$23="-","-",SUM('2a Aggregate costs'!X$23,'2a Aggregate costs'!X$24,'2a Aggregate costs'!X$25,'2a Aggregate costs'!X$27,'2a Aggregate costs'!X66, '2a Aggregate costs'!X104,'2a Aggregate costs'!X142)*'3a Demand'!$C$10+'2a Aggregate costs'!X$26)</f>
        <v>168.04577449734751</v>
      </c>
      <c r="X36" s="82"/>
      <c r="Y36" s="104">
        <f>IF('2a Aggregate costs'!Z$23="-","-",SUM('2a Aggregate costs'!Z$23,'2a Aggregate costs'!Z$24,'2a Aggregate costs'!Z$25,'2a Aggregate costs'!Z$27,'2a Aggregate costs'!Z66, '2a Aggregate costs'!Z104,'2a Aggregate costs'!Z142)*'3a Demand'!$C$10+'2a Aggregate costs'!Z$26)</f>
        <v>166.47557342342643</v>
      </c>
      <c r="Z36" s="104">
        <f>IF('2a Aggregate costs'!AA$23="-","-",SUM('2a Aggregate costs'!AA$23,'2a Aggregate costs'!AA$24,'2a Aggregate costs'!AA$25,'2a Aggregate costs'!AA$27,'2a Aggregate costs'!AA66, '2a Aggregate costs'!AA104,'2a Aggregate costs'!AA142)*'3a Demand'!$C$10+'2a Aggregate costs'!AA$26)</f>
        <v>166.47557342342643</v>
      </c>
      <c r="AA36" s="104">
        <f>IF('2a Aggregate costs'!AB$23="-","-",SUM('2a Aggregate costs'!AB$23,'2a Aggregate costs'!AB$24,'2a Aggregate costs'!AB$25,'2a Aggregate costs'!AB$27,'2a Aggregate costs'!AB66, '2a Aggregate costs'!AB104,'2a Aggregate costs'!AB142)*'3a Demand'!$C$10+'2a Aggregate costs'!AB$26)</f>
        <v>185.62392879546283</v>
      </c>
      <c r="AB36" s="104">
        <f>IF('2a Aggregate costs'!AC$23="-","-",SUM('2a Aggregate costs'!AC$23,'2a Aggregate costs'!AC$24,'2a Aggregate costs'!AC$25,'2a Aggregate costs'!AC$27,'2a Aggregate costs'!AC66, '2a Aggregate costs'!AC104,'2a Aggregate costs'!AC142)*'3a Demand'!$C$10+'2a Aggregate costs'!AC$26)</f>
        <v>185.62392879546283</v>
      </c>
      <c r="AC36" s="104">
        <f>IF('2a Aggregate costs'!AD$23="-","-",SUM('2a Aggregate costs'!AD$23,'2a Aggregate costs'!AD$24,'2a Aggregate costs'!AD$25,'2a Aggregate costs'!AD$27,'2a Aggregate costs'!AD66, '2a Aggregate costs'!AD104,'2a Aggregate costs'!AD142)*'3a Demand'!$C$10+'2a Aggregate costs'!AD$26)</f>
        <v>187.89597154442251</v>
      </c>
      <c r="AD36" s="104">
        <f>IF('2a Aggregate costs'!AE$23="-","-",SUM('2a Aggregate costs'!AE$23,'2a Aggregate costs'!AE$24,'2a Aggregate costs'!AE$25,'2a Aggregate costs'!AE$27,'2a Aggregate costs'!AE66, '2a Aggregate costs'!AE104,'2a Aggregate costs'!AE142)*'3a Demand'!$C$10+'2a Aggregate costs'!AE$26)</f>
        <v>187.89597154442251</v>
      </c>
      <c r="AE36" s="104">
        <f>IF('2a Aggregate costs'!AF$23="-","-",SUM('2a Aggregate costs'!AF$23,'2a Aggregate costs'!AF$24,'2a Aggregate costs'!AF$25,'2a Aggregate costs'!AF$27,'2a Aggregate costs'!AF66, '2a Aggregate costs'!AF104,'2a Aggregate costs'!AF142)*'3a Demand'!$C$10+'2a Aggregate costs'!AF$26)</f>
        <v>215.07599527328284</v>
      </c>
      <c r="AF36" s="104">
        <f>IF('2a Aggregate costs'!AG$23="-","-",SUM('2a Aggregate costs'!AG$23,'2a Aggregate costs'!AG$24,'2a Aggregate costs'!AG$25,'2a Aggregate costs'!AG$27,'2a Aggregate costs'!AG66, '2a Aggregate costs'!AG104,'2a Aggregate costs'!AG142)*'3a Demand'!$C$10+'2a Aggregate costs'!AG$26)</f>
        <v>215.07599527328284</v>
      </c>
      <c r="AG36" s="104">
        <f>IF('2a Aggregate costs'!AH$23="-","-",SUM('2a Aggregate costs'!AH$23,'2a Aggregate costs'!AH$24,'2a Aggregate costs'!AH$25,'2a Aggregate costs'!AH$27,'2a Aggregate costs'!AH66, '2a Aggregate costs'!AH104,'2a Aggregate costs'!AH142)*'3a Demand'!$C$10+'2a Aggregate costs'!AH$26)</f>
        <v>213.51412284422869</v>
      </c>
      <c r="AH36" s="104">
        <f>IF('2a Aggregate costs'!AI$23="-","-",SUM('2a Aggregate costs'!AI$23,'2a Aggregate costs'!AI$24,'2a Aggregate costs'!AI$25,'2a Aggregate costs'!AI$27,'2a Aggregate costs'!AI66, '2a Aggregate costs'!AI104,'2a Aggregate costs'!AI142)*'3a Demand'!$C$10+'2a Aggregate costs'!AI$26)</f>
        <v>213.51412284422869</v>
      </c>
      <c r="AI36" s="104">
        <f>IF('2a Aggregate costs'!AJ$23="-","-",SUM('2a Aggregate costs'!AJ$23,'2a Aggregate costs'!AJ$24,'2a Aggregate costs'!AJ$25,'2a Aggregate costs'!AJ$27,'2a Aggregate costs'!AJ66, '2a Aggregate costs'!AJ104,'2a Aggregate costs'!AJ142)*'3a Demand'!$C$10+'2a Aggregate costs'!AJ$26)</f>
        <v>224.50563556550225</v>
      </c>
      <c r="AJ36" s="104">
        <f>IF('2a Aggregate costs'!AK$23="-","-",SUM('2a Aggregate costs'!AK$23,'2a Aggregate costs'!AK$24,'2a Aggregate costs'!AK$25,'2a Aggregate costs'!AK$27,'2a Aggregate costs'!AK66, '2a Aggregate costs'!AK104,'2a Aggregate costs'!AK142)*'3a Demand'!$C$10+'2a Aggregate costs'!AK$26)</f>
        <v>224.50563556550225</v>
      </c>
      <c r="AK36" s="104">
        <f>IF('2a Aggregate costs'!AL$23="-","-",SUM('2a Aggregate costs'!AL$23,'2a Aggregate costs'!AL$24,'2a Aggregate costs'!AL$25,'2a Aggregate costs'!AL$27,'2a Aggregate costs'!AL66, '2a Aggregate costs'!AL104,'2a Aggregate costs'!AL142)*'3a Demand'!$C$10+'2a Aggregate costs'!AL$26)</f>
        <v>231.94732381709727</v>
      </c>
      <c r="AL36" s="104">
        <f>IF('2a Aggregate costs'!AM$23="-","-",SUM('2a Aggregate costs'!AM$23,'2a Aggregate costs'!AM$24,'2a Aggregate costs'!AM$25,'2a Aggregate costs'!AM$27,'2a Aggregate costs'!AM66, '2a Aggregate costs'!AM104,'2a Aggregate costs'!AM142)*'3a Demand'!$H$10+'2a Aggregate costs'!AM$26)</f>
        <v>241.15064797116946</v>
      </c>
      <c r="AM36" s="104">
        <f>IF('2a Aggregate costs'!AN$23="-","-",SUM('2a Aggregate costs'!AN$23,'2a Aggregate costs'!AN$24,'2a Aggregate costs'!AN$25,'2a Aggregate costs'!AN$27,'2a Aggregate costs'!AN66, '2a Aggregate costs'!AN104,'2a Aggregate costs'!AN142)*'3a Demand'!$H$10+'2a Aggregate costs'!AN$26)</f>
        <v>111.09137279815016</v>
      </c>
      <c r="AN36" s="104">
        <f>IF('2a Aggregate costs'!AO$23="-","-",SUM('2a Aggregate costs'!AO$23,'2a Aggregate costs'!AO$24,'2a Aggregate costs'!AO$25,'2a Aggregate costs'!AO$27,'2a Aggregate costs'!AO66, '2a Aggregate costs'!AO104,'2a Aggregate costs'!AO142)*'3a Demand'!$L$10+'2a Aggregate costs'!AO$26)</f>
        <v>96.363103481396635</v>
      </c>
      <c r="AO36" s="104" t="str">
        <f>IF('2a Aggregate costs'!AP$23="-","-",SUM('2a Aggregate costs'!AP$23,'2a Aggregate costs'!AP$24,'2a Aggregate costs'!AP$25,'2a Aggregate costs'!AP$27,'2a Aggregate costs'!AP66, '2a Aggregate costs'!AP104,'2a Aggregate costs'!AP142)*'3a Demand'!$L$10+'2a Aggregate costs'!AP$26)</f>
        <v>-</v>
      </c>
      <c r="AP36" s="104" t="str">
        <f>IF('2a Aggregate costs'!AQ$23="-","-",SUM('2a Aggregate costs'!AQ$23,'2a Aggregate costs'!AQ$24,'2a Aggregate costs'!AQ$25,'2a Aggregate costs'!AQ$27,'2a Aggregate costs'!AQ66, '2a Aggregate costs'!AQ104,'2a Aggregate costs'!AQ142)*'3a Demand'!$L$10+'2a Aggregate costs'!AQ$26)</f>
        <v>-</v>
      </c>
      <c r="AQ36" s="104" t="str">
        <f>IF('2a Aggregate costs'!AR$23="-","-",SUM('2a Aggregate costs'!AR$23,'2a Aggregate costs'!AR$24,'2a Aggregate costs'!AR$25,'2a Aggregate costs'!AR$27,'2a Aggregate costs'!AR66, '2a Aggregate costs'!AR104,'2a Aggregate costs'!AR142)*'3a Demand'!$L$10+'2a Aggregate costs'!AR$26)</f>
        <v>-</v>
      </c>
      <c r="AR36" s="104" t="str">
        <f>IF('2a Aggregate costs'!AS$23="-","-",SUM('2a Aggregate costs'!AS$23,'2a Aggregate costs'!AS$24,'2a Aggregate costs'!AS$25,'2a Aggregate costs'!AS$27,'2a Aggregate costs'!AS66, '2a Aggregate costs'!AS104,'2a Aggregate costs'!AS142)*'3a Demand'!$L$10+'2a Aggregate costs'!AS$26)</f>
        <v>-</v>
      </c>
      <c r="AS36" s="104" t="str">
        <f>IF('2a Aggregate costs'!AT$23="-","-",SUM('2a Aggregate costs'!AT$23,'2a Aggregate costs'!AT$24,'2a Aggregate costs'!AT$25,'2a Aggregate costs'!AT$27,'2a Aggregate costs'!AT66, '2a Aggregate costs'!AT104,'2a Aggregate costs'!AT142)*'3a Demand'!$L$10+'2a Aggregate costs'!AT$26)</f>
        <v>-</v>
      </c>
      <c r="AT36" s="104" t="str">
        <f>IF('2a Aggregate costs'!AU$23="-","-",SUM('2a Aggregate costs'!AU$23,'2a Aggregate costs'!AU$24,'2a Aggregate costs'!AU$25,'2a Aggregate costs'!AU$27,'2a Aggregate costs'!AU66, '2a Aggregate costs'!AU104,'2a Aggregate costs'!AU142)*'3a Demand'!$L$10+'2a Aggregate costs'!AU$26)</f>
        <v>-</v>
      </c>
      <c r="AU36" s="104" t="str">
        <f>IF('2a Aggregate costs'!AV$23="-","-",SUM('2a Aggregate costs'!AV$23,'2a Aggregate costs'!AV$24,'2a Aggregate costs'!AV$25,'2a Aggregate costs'!AV$27,'2a Aggregate costs'!AV66, '2a Aggregate costs'!AV104,'2a Aggregate costs'!AV142)*'3a Demand'!$L$10+'2a Aggregate costs'!AV$26)</f>
        <v>-</v>
      </c>
      <c r="AV36" s="104" t="str">
        <f>IF('2a Aggregate costs'!AW$23="-","-",SUM('2a Aggregate costs'!AW$23,'2a Aggregate costs'!AW$24,'2a Aggregate costs'!AW$25,'2a Aggregate costs'!AW$27,'2a Aggregate costs'!AW66, '2a Aggregate costs'!AW104,'2a Aggregate costs'!AW142)*'3a Demand'!$L$10+'2a Aggregate costs'!AW$26)</f>
        <v>-</v>
      </c>
      <c r="AW36" s="104" t="str">
        <f>IF('2a Aggregate costs'!AX$23="-","-",SUM('2a Aggregate costs'!AX$23,'2a Aggregate costs'!AX$24,'2a Aggregate costs'!AX$25,'2a Aggregate costs'!AX$27,'2a Aggregate costs'!AX66, '2a Aggregate costs'!AX104,'2a Aggregate costs'!AX142)*'3a Demand'!$L$10+'2a Aggregate costs'!AX$26)</f>
        <v>-</v>
      </c>
      <c r="AX36" s="104" t="str">
        <f>IF('2a Aggregate costs'!AY$23="-","-",SUM('2a Aggregate costs'!AY$23,'2a Aggregate costs'!AY$24,'2a Aggregate costs'!AY$25,'2a Aggregate costs'!AY$27,'2a Aggregate costs'!AY66, '2a Aggregate costs'!AY104,'2a Aggregate costs'!AY142)*'3a Demand'!$L$10+'2a Aggregate costs'!AY$26)</f>
        <v>-</v>
      </c>
      <c r="AY36" s="104" t="str">
        <f>IF('2a Aggregate costs'!AZ$23="-","-",SUM('2a Aggregate costs'!AZ$23,'2a Aggregate costs'!AZ$24,'2a Aggregate costs'!AZ$25,'2a Aggregate costs'!AZ$27,'2a Aggregate costs'!AZ66, '2a Aggregate costs'!AZ104,'2a Aggregate costs'!AZ142)*'3a Demand'!$L$10+'2a Aggregate costs'!AZ$26)</f>
        <v>-</v>
      </c>
      <c r="AZ36" s="104" t="str">
        <f>IF('2a Aggregate costs'!BA$23="-","-",SUM('2a Aggregate costs'!BA$23,'2a Aggregate costs'!BA$24,'2a Aggregate costs'!BA$25,'2a Aggregate costs'!BA$27,'2a Aggregate costs'!BA66, '2a Aggregate costs'!BA104,'2a Aggregate costs'!BA142)*'3a Demand'!$L$10+'2a Aggregate costs'!BA$26)</f>
        <v>-</v>
      </c>
      <c r="BA36" s="104" t="str">
        <f>IF('2a Aggregate costs'!BB$23="-","-",SUM('2a Aggregate costs'!BB$23,'2a Aggregate costs'!BB$24,'2a Aggregate costs'!BB$25,'2a Aggregate costs'!BB$27,'2a Aggregate costs'!BB66, '2a Aggregate costs'!BB104,'2a Aggregate costs'!BB142)*'3a Demand'!$L$10+'2a Aggregate costs'!BB$26)</f>
        <v>-</v>
      </c>
      <c r="BB36" s="104" t="str">
        <f>IF('2a Aggregate costs'!BC$23="-","-",SUM('2a Aggregate costs'!BC$23,'2a Aggregate costs'!BC$24,'2a Aggregate costs'!BC$25,'2a Aggregate costs'!BC$27,'2a Aggregate costs'!BC66, '2a Aggregate costs'!BC104,'2a Aggregate costs'!BC142)*'3a Demand'!$L$10+'2a Aggregate costs'!BC$26)</f>
        <v>-</v>
      </c>
      <c r="BC36" s="104" t="str">
        <f>IF('2a Aggregate costs'!BD$23="-","-",SUM('2a Aggregate costs'!BD$23,'2a Aggregate costs'!BD$24,'2a Aggregate costs'!BD$25,'2a Aggregate costs'!BD$27,'2a Aggregate costs'!BD66, '2a Aggregate costs'!BD104,'2a Aggregate costs'!BD142)*'3a Demand'!$L$10+'2a Aggregate costs'!BD$26)</f>
        <v>-</v>
      </c>
      <c r="BD36" s="104" t="str">
        <f>IF('2a Aggregate costs'!BE$23="-","-",SUM('2a Aggregate costs'!BE$23,'2a Aggregate costs'!BE$24,'2a Aggregate costs'!BE$25,'2a Aggregate costs'!BE$27,'2a Aggregate costs'!BE66, '2a Aggregate costs'!BE104,'2a Aggregate costs'!BE142)*'3a Demand'!$L$10+'2a Aggregate costs'!BE$26)</f>
        <v>-</v>
      </c>
      <c r="BE36" s="104" t="str">
        <f>IF('2a Aggregate costs'!BF$23="-","-",SUM('2a Aggregate costs'!BF$23,'2a Aggregate costs'!BF$24,'2a Aggregate costs'!BF$25,'2a Aggregate costs'!BF$27,'2a Aggregate costs'!BF66, '2a Aggregate costs'!BF104,'2a Aggregate costs'!BF142)*'3a Demand'!$L$10+'2a Aggregate costs'!BF$26)</f>
        <v>-</v>
      </c>
      <c r="BF36" s="14"/>
    </row>
    <row r="37" spans="1:58" ht="12.75" customHeight="1">
      <c r="A37" s="14"/>
      <c r="B37" s="402"/>
      <c r="C37" s="106" t="s">
        <v>269</v>
      </c>
      <c r="D37" s="396"/>
      <c r="E37" s="423"/>
      <c r="F37" s="28"/>
      <c r="G37" s="104">
        <f>IF('2a Aggregate costs'!H$23="-","-",SUM('2a Aggregate costs'!H$23,'2a Aggregate costs'!H$24,'2a Aggregate costs'!H$25,'2a Aggregate costs'!H$27,'2a Aggregate costs'!H67, '2a Aggregate costs'!H105,'2a Aggregate costs'!H143)*'3a Demand'!$C$10+'2a Aggregate costs'!H$26)</f>
        <v>90.55277915473367</v>
      </c>
      <c r="H37" s="104">
        <f>IF('2a Aggregate costs'!I$23="-","-",SUM('2a Aggregate costs'!I$23,'2a Aggregate costs'!I$24,'2a Aggregate costs'!I$25,'2a Aggregate costs'!I$27,'2a Aggregate costs'!I67, '2a Aggregate costs'!I105,'2a Aggregate costs'!I143)*'3a Demand'!$C$10+'2a Aggregate costs'!I$26)</f>
        <v>90.525606744686769</v>
      </c>
      <c r="I37" s="104">
        <f>IF('2a Aggregate costs'!J$23="-","-",SUM('2a Aggregate costs'!J$23,'2a Aggregate costs'!J$24,'2a Aggregate costs'!J$25,'2a Aggregate costs'!J$27,'2a Aggregate costs'!J67, '2a Aggregate costs'!J105,'2a Aggregate costs'!J143)*'3a Demand'!$C$10+'2a Aggregate costs'!J$26)</f>
        <v>110.91930815927955</v>
      </c>
      <c r="J37" s="104">
        <f>IF('2a Aggregate costs'!K$23="-","-",SUM('2a Aggregate costs'!K$23,'2a Aggregate costs'!K$24,'2a Aggregate costs'!K$25,'2a Aggregate costs'!K$27,'2a Aggregate costs'!K67, '2a Aggregate costs'!K105,'2a Aggregate costs'!K143)*'3a Demand'!$C$10+'2a Aggregate costs'!K$26)</f>
        <v>110.81449637119719</v>
      </c>
      <c r="K37" s="104">
        <f>IF('2a Aggregate costs'!L$23="-","-",SUM('2a Aggregate costs'!L$23,'2a Aggregate costs'!L$24,'2a Aggregate costs'!L$25,'2a Aggregate costs'!L$27,'2a Aggregate costs'!L67, '2a Aggregate costs'!L105,'2a Aggregate costs'!L143)*'3a Demand'!$C$10+'2a Aggregate costs'!L$26)</f>
        <v>118.07497956228825</v>
      </c>
      <c r="L37" s="104">
        <f>IF('2a Aggregate costs'!M$23="-","-",SUM('2a Aggregate costs'!M$23,'2a Aggregate costs'!M$24,'2a Aggregate costs'!M$25,'2a Aggregate costs'!M$27,'2a Aggregate costs'!M67, '2a Aggregate costs'!M105,'2a Aggregate costs'!M143)*'3a Demand'!$C$10+'2a Aggregate costs'!M$26)</f>
        <v>118.50173163425278</v>
      </c>
      <c r="M37" s="104">
        <f>IF('2a Aggregate costs'!N$23="-","-",SUM('2a Aggregate costs'!N$23,'2a Aggregate costs'!N$24,'2a Aggregate costs'!N$25,'2a Aggregate costs'!N$27,'2a Aggregate costs'!N67, '2a Aggregate costs'!N105,'2a Aggregate costs'!N143)*'3a Demand'!$C$10+'2a Aggregate costs'!N$26)</f>
        <v>137.27333111497819</v>
      </c>
      <c r="N37" s="104">
        <f>IF('2a Aggregate costs'!O$23="-","-",SUM('2a Aggregate costs'!O$23,'2a Aggregate costs'!O$24,'2a Aggregate costs'!O$25,'2a Aggregate costs'!O$27,'2a Aggregate costs'!O67, '2a Aggregate costs'!O105,'2a Aggregate costs'!O143)*'3a Demand'!$C$10+'2a Aggregate costs'!O$26)</f>
        <v>137.36687241557513</v>
      </c>
      <c r="O37" s="82"/>
      <c r="P37" s="104">
        <f>IF('2a Aggregate costs'!Q$23="-","-",SUM('2a Aggregate costs'!Q$23,'2a Aggregate costs'!Q$24,'2a Aggregate costs'!Q$25,'2a Aggregate costs'!Q$27,'2a Aggregate costs'!Q67, '2a Aggregate costs'!Q105,'2a Aggregate costs'!Q143)*'3a Demand'!$C$10+'2a Aggregate costs'!Q$26)</f>
        <v>137.36687241557513</v>
      </c>
      <c r="Q37" s="104">
        <f>IF('2a Aggregate costs'!R$23="-","-",SUM('2a Aggregate costs'!R$23,'2a Aggregate costs'!R$24,'2a Aggregate costs'!R$25,'2a Aggregate costs'!R$27,'2a Aggregate costs'!R67, '2a Aggregate costs'!R105,'2a Aggregate costs'!R143)*'3a Demand'!$C$10+'2a Aggregate costs'!R$26)</f>
        <v>146.97043450994408</v>
      </c>
      <c r="R37" s="104">
        <f>IF('2a Aggregate costs'!S$23="-","-",SUM('2a Aggregate costs'!S$23,'2a Aggregate costs'!S$24,'2a Aggregate costs'!S$25,'2a Aggregate costs'!S$27,'2a Aggregate costs'!S67, '2a Aggregate costs'!S105,'2a Aggregate costs'!S143)*'3a Demand'!$C$10+'2a Aggregate costs'!S$26)</f>
        <v>148.77708278774176</v>
      </c>
      <c r="S37" s="104">
        <f>IF('2a Aggregate costs'!T$23="-","-",SUM('2a Aggregate costs'!T$23,'2a Aggregate costs'!T$24,'2a Aggregate costs'!T$25,'2a Aggregate costs'!T$27,'2a Aggregate costs'!T67, '2a Aggregate costs'!T105,'2a Aggregate costs'!T143)*'3a Demand'!$C$10+'2a Aggregate costs'!T$26)</f>
        <v>153.0488719837787</v>
      </c>
      <c r="T37" s="104">
        <f>IF('2a Aggregate costs'!U$23="-","-",SUM('2a Aggregate costs'!U$23,'2a Aggregate costs'!U$24,'2a Aggregate costs'!U$25,'2a Aggregate costs'!U$27,'2a Aggregate costs'!U67, '2a Aggregate costs'!U105,'2a Aggregate costs'!U143)*'3a Demand'!$C$10+'2a Aggregate costs'!U$26)</f>
        <v>152.50342045863562</v>
      </c>
      <c r="U37" s="104">
        <f>IF('2a Aggregate costs'!V$23="-","-",SUM('2a Aggregate costs'!V$23,'2a Aggregate costs'!V$24,'2a Aggregate costs'!V$25,'2a Aggregate costs'!V$27,'2a Aggregate costs'!V67, '2a Aggregate costs'!V105,'2a Aggregate costs'!V143)*'3a Demand'!$C$10+'2a Aggregate costs'!V$26)</f>
        <v>161.46777022160134</v>
      </c>
      <c r="V37" s="104">
        <f>IF('2a Aggregate costs'!W$23="-","-",SUM('2a Aggregate costs'!W$23,'2a Aggregate costs'!W$24,'2a Aggregate costs'!W$25,'2a Aggregate costs'!W$27,'2a Aggregate costs'!W67, '2a Aggregate costs'!W105,'2a Aggregate costs'!W143)*'3a Demand'!$C$10+'2a Aggregate costs'!W$26)</f>
        <v>160.711916293798</v>
      </c>
      <c r="W37" s="104">
        <f>IF('2a Aggregate costs'!X$23="-","-",SUM('2a Aggregate costs'!X$23,'2a Aggregate costs'!X$24,'2a Aggregate costs'!X$25,'2a Aggregate costs'!X$27,'2a Aggregate costs'!X67, '2a Aggregate costs'!X105,'2a Aggregate costs'!X143)*'3a Demand'!$C$10+'2a Aggregate costs'!X$26)</f>
        <v>168.05913701648814</v>
      </c>
      <c r="X37" s="82"/>
      <c r="Y37" s="104">
        <f>IF('2a Aggregate costs'!Z$23="-","-",SUM('2a Aggregate costs'!Z$23,'2a Aggregate costs'!Z$24,'2a Aggregate costs'!Z$25,'2a Aggregate costs'!Z$27,'2a Aggregate costs'!Z67, '2a Aggregate costs'!Z105,'2a Aggregate costs'!Z143)*'3a Demand'!$C$10+'2a Aggregate costs'!Z$26)</f>
        <v>166.48960162195766</v>
      </c>
      <c r="Z37" s="104">
        <f>IF('2a Aggregate costs'!AA$23="-","-",SUM('2a Aggregate costs'!AA$23,'2a Aggregate costs'!AA$24,'2a Aggregate costs'!AA$25,'2a Aggregate costs'!AA$27,'2a Aggregate costs'!AA67, '2a Aggregate costs'!AA105,'2a Aggregate costs'!AA143)*'3a Demand'!$C$10+'2a Aggregate costs'!AA$26)</f>
        <v>166.48960162195766</v>
      </c>
      <c r="AA37" s="104">
        <f>IF('2a Aggregate costs'!AB$23="-","-",SUM('2a Aggregate costs'!AB$23,'2a Aggregate costs'!AB$24,'2a Aggregate costs'!AB$25,'2a Aggregate costs'!AB$27,'2a Aggregate costs'!AB67, '2a Aggregate costs'!AB105,'2a Aggregate costs'!AB143)*'3a Demand'!$C$10+'2a Aggregate costs'!AB$26)</f>
        <v>185.63411064414666</v>
      </c>
      <c r="AB37" s="104">
        <f>IF('2a Aggregate costs'!AC$23="-","-",SUM('2a Aggregate costs'!AC$23,'2a Aggregate costs'!AC$24,'2a Aggregate costs'!AC$25,'2a Aggregate costs'!AC$27,'2a Aggregate costs'!AC67, '2a Aggregate costs'!AC105,'2a Aggregate costs'!AC143)*'3a Demand'!$C$10+'2a Aggregate costs'!AC$26)</f>
        <v>185.63411064414666</v>
      </c>
      <c r="AC37" s="104">
        <f>IF('2a Aggregate costs'!AD$23="-","-",SUM('2a Aggregate costs'!AD$23,'2a Aggregate costs'!AD$24,'2a Aggregate costs'!AD$25,'2a Aggregate costs'!AD$27,'2a Aggregate costs'!AD67, '2a Aggregate costs'!AD105,'2a Aggregate costs'!AD143)*'3a Demand'!$C$10+'2a Aggregate costs'!AD$26)</f>
        <v>187.90549773283371</v>
      </c>
      <c r="AD37" s="104">
        <f>IF('2a Aggregate costs'!AE$23="-","-",SUM('2a Aggregate costs'!AE$23,'2a Aggregate costs'!AE$24,'2a Aggregate costs'!AE$25,'2a Aggregate costs'!AE$27,'2a Aggregate costs'!AE67, '2a Aggregate costs'!AE105,'2a Aggregate costs'!AE143)*'3a Demand'!$C$10+'2a Aggregate costs'!AE$26)</f>
        <v>187.90549773283371</v>
      </c>
      <c r="AE37" s="104">
        <f>IF('2a Aggregate costs'!AF$23="-","-",SUM('2a Aggregate costs'!AF$23,'2a Aggregate costs'!AF$24,'2a Aggregate costs'!AF$25,'2a Aggregate costs'!AF$27,'2a Aggregate costs'!AF67, '2a Aggregate costs'!AF105,'2a Aggregate costs'!AF143)*'3a Demand'!$C$10+'2a Aggregate costs'!AF$26)</f>
        <v>215.08379624059216</v>
      </c>
      <c r="AF37" s="104">
        <f>IF('2a Aggregate costs'!AG$23="-","-",SUM('2a Aggregate costs'!AG$23,'2a Aggregate costs'!AG$24,'2a Aggregate costs'!AG$25,'2a Aggregate costs'!AG$27,'2a Aggregate costs'!AG67, '2a Aggregate costs'!AG105,'2a Aggregate costs'!AG143)*'3a Demand'!$C$10+'2a Aggregate costs'!AG$26)</f>
        <v>215.08379624059216</v>
      </c>
      <c r="AG37" s="104">
        <f>IF('2a Aggregate costs'!AH$23="-","-",SUM('2a Aggregate costs'!AH$23,'2a Aggregate costs'!AH$24,'2a Aggregate costs'!AH$25,'2a Aggregate costs'!AH$27,'2a Aggregate costs'!AH67, '2a Aggregate costs'!AH105,'2a Aggregate costs'!AH143)*'3a Demand'!$C$10+'2a Aggregate costs'!AH$26)</f>
        <v>213.52265098959901</v>
      </c>
      <c r="AH37" s="104">
        <f>IF('2a Aggregate costs'!AI$23="-","-",SUM('2a Aggregate costs'!AI$23,'2a Aggregate costs'!AI$24,'2a Aggregate costs'!AI$25,'2a Aggregate costs'!AI$27,'2a Aggregate costs'!AI67, '2a Aggregate costs'!AI105,'2a Aggregate costs'!AI143)*'3a Demand'!$C$10+'2a Aggregate costs'!AI$26)</f>
        <v>213.52265098959901</v>
      </c>
      <c r="AI37" s="104">
        <f>IF('2a Aggregate costs'!AJ$23="-","-",SUM('2a Aggregate costs'!AJ$23,'2a Aggregate costs'!AJ$24,'2a Aggregate costs'!AJ$25,'2a Aggregate costs'!AJ$27,'2a Aggregate costs'!AJ67, '2a Aggregate costs'!AJ105,'2a Aggregate costs'!AJ143)*'3a Demand'!$C$10+'2a Aggregate costs'!AJ$26)</f>
        <v>224.52945297036629</v>
      </c>
      <c r="AJ37" s="104">
        <f>IF('2a Aggregate costs'!AK$23="-","-",SUM('2a Aggregate costs'!AK$23,'2a Aggregate costs'!AK$24,'2a Aggregate costs'!AK$25,'2a Aggregate costs'!AK$27,'2a Aggregate costs'!AK67, '2a Aggregate costs'!AK105,'2a Aggregate costs'!AK143)*'3a Demand'!$C$10+'2a Aggregate costs'!AK$26)</f>
        <v>224.52945297036629</v>
      </c>
      <c r="AK37" s="104">
        <f>IF('2a Aggregate costs'!AL$23="-","-",SUM('2a Aggregate costs'!AL$23,'2a Aggregate costs'!AL$24,'2a Aggregate costs'!AL$25,'2a Aggregate costs'!AL$27,'2a Aggregate costs'!AL67, '2a Aggregate costs'!AL105,'2a Aggregate costs'!AL143)*'3a Demand'!$C$10+'2a Aggregate costs'!AL$26)</f>
        <v>231.94098095934606</v>
      </c>
      <c r="AL37" s="104">
        <f>IF('2a Aggregate costs'!AM$23="-","-",SUM('2a Aggregate costs'!AM$23,'2a Aggregate costs'!AM$24,'2a Aggregate costs'!AM$25,'2a Aggregate costs'!AM$27,'2a Aggregate costs'!AM67, '2a Aggregate costs'!AM105,'2a Aggregate costs'!AM143)*'3a Demand'!$H$10+'2a Aggregate costs'!AM$26)</f>
        <v>241.06685585268542</v>
      </c>
      <c r="AM37" s="104">
        <f>IF('2a Aggregate costs'!AN$23="-","-",SUM('2a Aggregate costs'!AN$23,'2a Aggregate costs'!AN$24,'2a Aggregate costs'!AN$25,'2a Aggregate costs'!AN$27,'2a Aggregate costs'!AN67, '2a Aggregate costs'!AN105,'2a Aggregate costs'!AN143)*'3a Demand'!$H$10+'2a Aggregate costs'!AN$26)</f>
        <v>111.16703289177302</v>
      </c>
      <c r="AN37" s="104">
        <f>IF('2a Aggregate costs'!AO$23="-","-",SUM('2a Aggregate costs'!AO$23,'2a Aggregate costs'!AO$24,'2a Aggregate costs'!AO$25,'2a Aggregate costs'!AO$27,'2a Aggregate costs'!AO67, '2a Aggregate costs'!AO105,'2a Aggregate costs'!AO143)*'3a Demand'!$L$10+'2a Aggregate costs'!AO$26)</f>
        <v>96.426877359124475</v>
      </c>
      <c r="AO37" s="104" t="str">
        <f>IF('2a Aggregate costs'!AP$23="-","-",SUM('2a Aggregate costs'!AP$23,'2a Aggregate costs'!AP$24,'2a Aggregate costs'!AP$25,'2a Aggregate costs'!AP$27,'2a Aggregate costs'!AP67, '2a Aggregate costs'!AP105,'2a Aggregate costs'!AP143)*'3a Demand'!$L$10+'2a Aggregate costs'!AP$26)</f>
        <v>-</v>
      </c>
      <c r="AP37" s="104" t="str">
        <f>IF('2a Aggregate costs'!AQ$23="-","-",SUM('2a Aggregate costs'!AQ$23,'2a Aggregate costs'!AQ$24,'2a Aggregate costs'!AQ$25,'2a Aggregate costs'!AQ$27,'2a Aggregate costs'!AQ67, '2a Aggregate costs'!AQ105,'2a Aggregate costs'!AQ143)*'3a Demand'!$L$10+'2a Aggregate costs'!AQ$26)</f>
        <v>-</v>
      </c>
      <c r="AQ37" s="104" t="str">
        <f>IF('2a Aggregate costs'!AR$23="-","-",SUM('2a Aggregate costs'!AR$23,'2a Aggregate costs'!AR$24,'2a Aggregate costs'!AR$25,'2a Aggregate costs'!AR$27,'2a Aggregate costs'!AR67, '2a Aggregate costs'!AR105,'2a Aggregate costs'!AR143)*'3a Demand'!$L$10+'2a Aggregate costs'!AR$26)</f>
        <v>-</v>
      </c>
      <c r="AR37" s="104" t="str">
        <f>IF('2a Aggregate costs'!AS$23="-","-",SUM('2a Aggregate costs'!AS$23,'2a Aggregate costs'!AS$24,'2a Aggregate costs'!AS$25,'2a Aggregate costs'!AS$27,'2a Aggregate costs'!AS67, '2a Aggregate costs'!AS105,'2a Aggregate costs'!AS143)*'3a Demand'!$L$10+'2a Aggregate costs'!AS$26)</f>
        <v>-</v>
      </c>
      <c r="AS37" s="104" t="str">
        <f>IF('2a Aggregate costs'!AT$23="-","-",SUM('2a Aggregate costs'!AT$23,'2a Aggregate costs'!AT$24,'2a Aggregate costs'!AT$25,'2a Aggregate costs'!AT$27,'2a Aggregate costs'!AT67, '2a Aggregate costs'!AT105,'2a Aggregate costs'!AT143)*'3a Demand'!$L$10+'2a Aggregate costs'!AT$26)</f>
        <v>-</v>
      </c>
      <c r="AT37" s="104" t="str">
        <f>IF('2a Aggregate costs'!AU$23="-","-",SUM('2a Aggregate costs'!AU$23,'2a Aggregate costs'!AU$24,'2a Aggregate costs'!AU$25,'2a Aggregate costs'!AU$27,'2a Aggregate costs'!AU67, '2a Aggregate costs'!AU105,'2a Aggregate costs'!AU143)*'3a Demand'!$L$10+'2a Aggregate costs'!AU$26)</f>
        <v>-</v>
      </c>
      <c r="AU37" s="104" t="str">
        <f>IF('2a Aggregate costs'!AV$23="-","-",SUM('2a Aggregate costs'!AV$23,'2a Aggregate costs'!AV$24,'2a Aggregate costs'!AV$25,'2a Aggregate costs'!AV$27,'2a Aggregate costs'!AV67, '2a Aggregate costs'!AV105,'2a Aggregate costs'!AV143)*'3a Demand'!$L$10+'2a Aggregate costs'!AV$26)</f>
        <v>-</v>
      </c>
      <c r="AV37" s="104" t="str">
        <f>IF('2a Aggregate costs'!AW$23="-","-",SUM('2a Aggregate costs'!AW$23,'2a Aggregate costs'!AW$24,'2a Aggregate costs'!AW$25,'2a Aggregate costs'!AW$27,'2a Aggregate costs'!AW67, '2a Aggregate costs'!AW105,'2a Aggregate costs'!AW143)*'3a Demand'!$L$10+'2a Aggregate costs'!AW$26)</f>
        <v>-</v>
      </c>
      <c r="AW37" s="104" t="str">
        <f>IF('2a Aggregate costs'!AX$23="-","-",SUM('2a Aggregate costs'!AX$23,'2a Aggregate costs'!AX$24,'2a Aggregate costs'!AX$25,'2a Aggregate costs'!AX$27,'2a Aggregate costs'!AX67, '2a Aggregate costs'!AX105,'2a Aggregate costs'!AX143)*'3a Demand'!$L$10+'2a Aggregate costs'!AX$26)</f>
        <v>-</v>
      </c>
      <c r="AX37" s="104" t="str">
        <f>IF('2a Aggregate costs'!AY$23="-","-",SUM('2a Aggregate costs'!AY$23,'2a Aggregate costs'!AY$24,'2a Aggregate costs'!AY$25,'2a Aggregate costs'!AY$27,'2a Aggregate costs'!AY67, '2a Aggregate costs'!AY105,'2a Aggregate costs'!AY143)*'3a Demand'!$L$10+'2a Aggregate costs'!AY$26)</f>
        <v>-</v>
      </c>
      <c r="AY37" s="104" t="str">
        <f>IF('2a Aggregate costs'!AZ$23="-","-",SUM('2a Aggregate costs'!AZ$23,'2a Aggregate costs'!AZ$24,'2a Aggregate costs'!AZ$25,'2a Aggregate costs'!AZ$27,'2a Aggregate costs'!AZ67, '2a Aggregate costs'!AZ105,'2a Aggregate costs'!AZ143)*'3a Demand'!$L$10+'2a Aggregate costs'!AZ$26)</f>
        <v>-</v>
      </c>
      <c r="AZ37" s="104" t="str">
        <f>IF('2a Aggregate costs'!BA$23="-","-",SUM('2a Aggregate costs'!BA$23,'2a Aggregate costs'!BA$24,'2a Aggregate costs'!BA$25,'2a Aggregate costs'!BA$27,'2a Aggregate costs'!BA67, '2a Aggregate costs'!BA105,'2a Aggregate costs'!BA143)*'3a Demand'!$L$10+'2a Aggregate costs'!BA$26)</f>
        <v>-</v>
      </c>
      <c r="BA37" s="104" t="str">
        <f>IF('2a Aggregate costs'!BB$23="-","-",SUM('2a Aggregate costs'!BB$23,'2a Aggregate costs'!BB$24,'2a Aggregate costs'!BB$25,'2a Aggregate costs'!BB$27,'2a Aggregate costs'!BB67, '2a Aggregate costs'!BB105,'2a Aggregate costs'!BB143)*'3a Demand'!$L$10+'2a Aggregate costs'!BB$26)</f>
        <v>-</v>
      </c>
      <c r="BB37" s="104" t="str">
        <f>IF('2a Aggregate costs'!BC$23="-","-",SUM('2a Aggregate costs'!BC$23,'2a Aggregate costs'!BC$24,'2a Aggregate costs'!BC$25,'2a Aggregate costs'!BC$27,'2a Aggregate costs'!BC67, '2a Aggregate costs'!BC105,'2a Aggregate costs'!BC143)*'3a Demand'!$L$10+'2a Aggregate costs'!BC$26)</f>
        <v>-</v>
      </c>
      <c r="BC37" s="104" t="str">
        <f>IF('2a Aggregate costs'!BD$23="-","-",SUM('2a Aggregate costs'!BD$23,'2a Aggregate costs'!BD$24,'2a Aggregate costs'!BD$25,'2a Aggregate costs'!BD$27,'2a Aggregate costs'!BD67, '2a Aggregate costs'!BD105,'2a Aggregate costs'!BD143)*'3a Demand'!$L$10+'2a Aggregate costs'!BD$26)</f>
        <v>-</v>
      </c>
      <c r="BD37" s="104" t="str">
        <f>IF('2a Aggregate costs'!BE$23="-","-",SUM('2a Aggregate costs'!BE$23,'2a Aggregate costs'!BE$24,'2a Aggregate costs'!BE$25,'2a Aggregate costs'!BE$27,'2a Aggregate costs'!BE67, '2a Aggregate costs'!BE105,'2a Aggregate costs'!BE143)*'3a Demand'!$L$10+'2a Aggregate costs'!BE$26)</f>
        <v>-</v>
      </c>
      <c r="BE37" s="104" t="str">
        <f>IF('2a Aggregate costs'!BF$23="-","-",SUM('2a Aggregate costs'!BF$23,'2a Aggregate costs'!BF$24,'2a Aggregate costs'!BF$25,'2a Aggregate costs'!BF$27,'2a Aggregate costs'!BF67, '2a Aggregate costs'!BF105,'2a Aggregate costs'!BF143)*'3a Demand'!$L$10+'2a Aggregate costs'!BF$26)</f>
        <v>-</v>
      </c>
      <c r="BF37" s="14"/>
    </row>
    <row r="38" spans="1:58" ht="12.75" customHeight="1">
      <c r="A38" s="14"/>
      <c r="B38" s="402"/>
      <c r="C38" s="106" t="s">
        <v>270</v>
      </c>
      <c r="D38" s="396"/>
      <c r="E38" s="423"/>
      <c r="F38" s="28"/>
      <c r="G38" s="104">
        <f>IF('2a Aggregate costs'!H$23="-","-",SUM('2a Aggregate costs'!H$23,'2a Aggregate costs'!H$24,'2a Aggregate costs'!H$25,'2a Aggregate costs'!H$27,'2a Aggregate costs'!H68, '2a Aggregate costs'!H106,'2a Aggregate costs'!H144)*'3a Demand'!$C$10+'2a Aggregate costs'!H$26)</f>
        <v>90.549021981319527</v>
      </c>
      <c r="H38" s="104">
        <f>IF('2a Aggregate costs'!I$23="-","-",SUM('2a Aggregate costs'!I$23,'2a Aggregate costs'!I$24,'2a Aggregate costs'!I$25,'2a Aggregate costs'!I$27,'2a Aggregate costs'!I68, '2a Aggregate costs'!I106,'2a Aggregate costs'!I144)*'3a Demand'!$C$10+'2a Aggregate costs'!I$26)</f>
        <v>90.521909822783286</v>
      </c>
      <c r="I38" s="104">
        <f>IF('2a Aggregate costs'!J$23="-","-",SUM('2a Aggregate costs'!J$23,'2a Aggregate costs'!J$24,'2a Aggregate costs'!J$25,'2a Aggregate costs'!J$27,'2a Aggregate costs'!J68, '2a Aggregate costs'!J106,'2a Aggregate costs'!J144)*'3a Demand'!$C$10+'2a Aggregate costs'!J$26)</f>
        <v>110.9155225112504</v>
      </c>
      <c r="J38" s="104">
        <f>IF('2a Aggregate costs'!K$23="-","-",SUM('2a Aggregate costs'!K$23,'2a Aggregate costs'!K$24,'2a Aggregate costs'!K$25,'2a Aggregate costs'!K$27,'2a Aggregate costs'!K68, '2a Aggregate costs'!K106,'2a Aggregate costs'!K144)*'3a Demand'!$C$10+'2a Aggregate costs'!K$26)</f>
        <v>110.81054671501421</v>
      </c>
      <c r="K38" s="104">
        <f>IF('2a Aggregate costs'!L$23="-","-",SUM('2a Aggregate costs'!L$23,'2a Aggregate costs'!L$24,'2a Aggregate costs'!L$25,'2a Aggregate costs'!L$27,'2a Aggregate costs'!L68, '2a Aggregate costs'!L106,'2a Aggregate costs'!L144)*'3a Demand'!$C$10+'2a Aggregate costs'!L$26)</f>
        <v>118.07095881229398</v>
      </c>
      <c r="L38" s="104">
        <f>IF('2a Aggregate costs'!M$23="-","-",SUM('2a Aggregate costs'!M$23,'2a Aggregate costs'!M$24,'2a Aggregate costs'!M$25,'2a Aggregate costs'!M$27,'2a Aggregate costs'!M68, '2a Aggregate costs'!M106,'2a Aggregate costs'!M144)*'3a Demand'!$C$10+'2a Aggregate costs'!M$26)</f>
        <v>118.49778419803306</v>
      </c>
      <c r="M38" s="104">
        <f>IF('2a Aggregate costs'!N$23="-","-",SUM('2a Aggregate costs'!N$23,'2a Aggregate costs'!N$24,'2a Aggregate costs'!N$25,'2a Aggregate costs'!N$27,'2a Aggregate costs'!N68, '2a Aggregate costs'!N106,'2a Aggregate costs'!N144)*'3a Demand'!$C$10+'2a Aggregate costs'!N$26)</f>
        <v>137.26836211165772</v>
      </c>
      <c r="N38" s="104">
        <f>IF('2a Aggregate costs'!O$23="-","-",SUM('2a Aggregate costs'!O$23,'2a Aggregate costs'!O$24,'2a Aggregate costs'!O$25,'2a Aggregate costs'!O$27,'2a Aggregate costs'!O68, '2a Aggregate costs'!O106,'2a Aggregate costs'!O144)*'3a Demand'!$C$10+'2a Aggregate costs'!O$26)</f>
        <v>137.36179415072587</v>
      </c>
      <c r="O38" s="82"/>
      <c r="P38" s="104">
        <f>IF('2a Aggregate costs'!Q$23="-","-",SUM('2a Aggregate costs'!Q$23,'2a Aggregate costs'!Q$24,'2a Aggregate costs'!Q$25,'2a Aggregate costs'!Q$27,'2a Aggregate costs'!Q68, '2a Aggregate costs'!Q106,'2a Aggregate costs'!Q144)*'3a Demand'!$C$10+'2a Aggregate costs'!Q$26)</f>
        <v>137.36179415072587</v>
      </c>
      <c r="Q38" s="104">
        <f>IF('2a Aggregate costs'!R$23="-","-",SUM('2a Aggregate costs'!R$23,'2a Aggregate costs'!R$24,'2a Aggregate costs'!R$25,'2a Aggregate costs'!R$27,'2a Aggregate costs'!R68, '2a Aggregate costs'!R106,'2a Aggregate costs'!R144)*'3a Demand'!$C$10+'2a Aggregate costs'!R$26)</f>
        <v>146.96394752866459</v>
      </c>
      <c r="R38" s="104">
        <f>IF('2a Aggregate costs'!S$23="-","-",SUM('2a Aggregate costs'!S$23,'2a Aggregate costs'!S$24,'2a Aggregate costs'!S$25,'2a Aggregate costs'!S$27,'2a Aggregate costs'!S68, '2a Aggregate costs'!S106,'2a Aggregate costs'!S144)*'3a Demand'!$C$10+'2a Aggregate costs'!S$26)</f>
        <v>148.77045370543919</v>
      </c>
      <c r="S38" s="104">
        <f>IF('2a Aggregate costs'!T$23="-","-",SUM('2a Aggregate costs'!T$23,'2a Aggregate costs'!T$24,'2a Aggregate costs'!T$25,'2a Aggregate costs'!T$27,'2a Aggregate costs'!T68, '2a Aggregate costs'!T106,'2a Aggregate costs'!T144)*'3a Demand'!$C$10+'2a Aggregate costs'!T$26)</f>
        <v>153.03557357473014</v>
      </c>
      <c r="T38" s="104">
        <f>IF('2a Aggregate costs'!U$23="-","-",SUM('2a Aggregate costs'!U$23,'2a Aggregate costs'!U$24,'2a Aggregate costs'!U$25,'2a Aggregate costs'!U$27,'2a Aggregate costs'!U68, '2a Aggregate costs'!U106,'2a Aggregate costs'!U144)*'3a Demand'!$C$10+'2a Aggregate costs'!U$26)</f>
        <v>152.48854539047414</v>
      </c>
      <c r="U38" s="104">
        <f>IF('2a Aggregate costs'!V$23="-","-",SUM('2a Aggregate costs'!V$23,'2a Aggregate costs'!V$24,'2a Aggregate costs'!V$25,'2a Aggregate costs'!V$27,'2a Aggregate costs'!V68, '2a Aggregate costs'!V106,'2a Aggregate costs'!V144)*'3a Demand'!$C$10+'2a Aggregate costs'!V$26)</f>
        <v>161.4484070653433</v>
      </c>
      <c r="V38" s="104">
        <f>IF('2a Aggregate costs'!W$23="-","-",SUM('2a Aggregate costs'!W$23,'2a Aggregate costs'!W$24,'2a Aggregate costs'!W$25,'2a Aggregate costs'!W$27,'2a Aggregate costs'!W68, '2a Aggregate costs'!W106,'2a Aggregate costs'!W144)*'3a Demand'!$C$10+'2a Aggregate costs'!W$26)</f>
        <v>160.69385763096963</v>
      </c>
      <c r="W38" s="104">
        <f>IF('2a Aggregate costs'!X$23="-","-",SUM('2a Aggregate costs'!X$23,'2a Aggregate costs'!X$24,'2a Aggregate costs'!X$25,'2a Aggregate costs'!X$27,'2a Aggregate costs'!X68, '2a Aggregate costs'!X106,'2a Aggregate costs'!X144)*'3a Demand'!$C$10+'2a Aggregate costs'!X$26)</f>
        <v>168.05032147309819</v>
      </c>
      <c r="X38" s="82"/>
      <c r="Y38" s="104">
        <f>IF('2a Aggregate costs'!Z$23="-","-",SUM('2a Aggregate costs'!Z$23,'2a Aggregate costs'!Z$24,'2a Aggregate costs'!Z$25,'2a Aggregate costs'!Z$27,'2a Aggregate costs'!Z68, '2a Aggregate costs'!Z106,'2a Aggregate costs'!Z144)*'3a Demand'!$C$10+'2a Aggregate costs'!Z$26)</f>
        <v>166.48042435056379</v>
      </c>
      <c r="Z38" s="104">
        <f>IF('2a Aggregate costs'!AA$23="-","-",SUM('2a Aggregate costs'!AA$23,'2a Aggregate costs'!AA$24,'2a Aggregate costs'!AA$25,'2a Aggregate costs'!AA$27,'2a Aggregate costs'!AA68, '2a Aggregate costs'!AA106,'2a Aggregate costs'!AA144)*'3a Demand'!$C$10+'2a Aggregate costs'!AA$26)</f>
        <v>166.48042435056379</v>
      </c>
      <c r="AA38" s="104">
        <f>IF('2a Aggregate costs'!AB$23="-","-",SUM('2a Aggregate costs'!AB$23,'2a Aggregate costs'!AB$24,'2a Aggregate costs'!AB$25,'2a Aggregate costs'!AB$27,'2a Aggregate costs'!AB68, '2a Aggregate costs'!AB106,'2a Aggregate costs'!AB144)*'3a Demand'!$C$10+'2a Aggregate costs'!AB$26)</f>
        <v>185.62327316143512</v>
      </c>
      <c r="AB38" s="104">
        <f>IF('2a Aggregate costs'!AC$23="-","-",SUM('2a Aggregate costs'!AC$23,'2a Aggregate costs'!AC$24,'2a Aggregate costs'!AC$25,'2a Aggregate costs'!AC$27,'2a Aggregate costs'!AC68, '2a Aggregate costs'!AC106,'2a Aggregate costs'!AC144)*'3a Demand'!$C$10+'2a Aggregate costs'!AC$26)</f>
        <v>185.62327316143512</v>
      </c>
      <c r="AC38" s="104">
        <f>IF('2a Aggregate costs'!AD$23="-","-",SUM('2a Aggregate costs'!AD$23,'2a Aggregate costs'!AD$24,'2a Aggregate costs'!AD$25,'2a Aggregate costs'!AD$27,'2a Aggregate costs'!AD68, '2a Aggregate costs'!AD106,'2a Aggregate costs'!AD144)*'3a Demand'!$C$10+'2a Aggregate costs'!AD$26)</f>
        <v>187.89525413021889</v>
      </c>
      <c r="AD38" s="104">
        <f>IF('2a Aggregate costs'!AE$23="-","-",SUM('2a Aggregate costs'!AE$23,'2a Aggregate costs'!AE$24,'2a Aggregate costs'!AE$25,'2a Aggregate costs'!AE$27,'2a Aggregate costs'!AE68, '2a Aggregate costs'!AE106,'2a Aggregate costs'!AE144)*'3a Demand'!$C$10+'2a Aggregate costs'!AE$26)</f>
        <v>187.89525413021889</v>
      </c>
      <c r="AE38" s="104">
        <f>IF('2a Aggregate costs'!AF$23="-","-",SUM('2a Aggregate costs'!AF$23,'2a Aggregate costs'!AF$24,'2a Aggregate costs'!AF$25,'2a Aggregate costs'!AF$27,'2a Aggregate costs'!AF68, '2a Aggregate costs'!AF106,'2a Aggregate costs'!AF144)*'3a Demand'!$C$10+'2a Aggregate costs'!AF$26)</f>
        <v>215.08320163426524</v>
      </c>
      <c r="AF38" s="104">
        <f>IF('2a Aggregate costs'!AG$23="-","-",SUM('2a Aggregate costs'!AG$23,'2a Aggregate costs'!AG$24,'2a Aggregate costs'!AG$25,'2a Aggregate costs'!AG$27,'2a Aggregate costs'!AG68, '2a Aggregate costs'!AG106,'2a Aggregate costs'!AG144)*'3a Demand'!$C$10+'2a Aggregate costs'!AG$26)</f>
        <v>215.08320163426524</v>
      </c>
      <c r="AG38" s="104">
        <f>IF('2a Aggregate costs'!AH$23="-","-",SUM('2a Aggregate costs'!AH$23,'2a Aggregate costs'!AH$24,'2a Aggregate costs'!AH$25,'2a Aggregate costs'!AH$27,'2a Aggregate costs'!AH68, '2a Aggregate costs'!AH106,'2a Aggregate costs'!AH144)*'3a Demand'!$C$10+'2a Aggregate costs'!AH$26)</f>
        <v>213.52240089819847</v>
      </c>
      <c r="AH38" s="104">
        <f>IF('2a Aggregate costs'!AI$23="-","-",SUM('2a Aggregate costs'!AI$23,'2a Aggregate costs'!AI$24,'2a Aggregate costs'!AI$25,'2a Aggregate costs'!AI$27,'2a Aggregate costs'!AI68, '2a Aggregate costs'!AI106,'2a Aggregate costs'!AI144)*'3a Demand'!$C$10+'2a Aggregate costs'!AI$26)</f>
        <v>213.52240089819847</v>
      </c>
      <c r="AI38" s="104">
        <f>IF('2a Aggregate costs'!AJ$23="-","-",SUM('2a Aggregate costs'!AJ$23,'2a Aggregate costs'!AJ$24,'2a Aggregate costs'!AJ$25,'2a Aggregate costs'!AJ$27,'2a Aggregate costs'!AJ68, '2a Aggregate costs'!AJ106,'2a Aggregate costs'!AJ144)*'3a Demand'!$C$10+'2a Aggregate costs'!AJ$26)</f>
        <v>224.52109718078032</v>
      </c>
      <c r="AJ38" s="104">
        <f>IF('2a Aggregate costs'!AK$23="-","-",SUM('2a Aggregate costs'!AK$23,'2a Aggregate costs'!AK$24,'2a Aggregate costs'!AK$25,'2a Aggregate costs'!AK$27,'2a Aggregate costs'!AK68, '2a Aggregate costs'!AK106,'2a Aggregate costs'!AK144)*'3a Demand'!$C$10+'2a Aggregate costs'!AK$26)</f>
        <v>224.52109718078032</v>
      </c>
      <c r="AK38" s="104">
        <f>IF('2a Aggregate costs'!AL$23="-","-",SUM('2a Aggregate costs'!AL$23,'2a Aggregate costs'!AL$24,'2a Aggregate costs'!AL$25,'2a Aggregate costs'!AL$27,'2a Aggregate costs'!AL68, '2a Aggregate costs'!AL106,'2a Aggregate costs'!AL144)*'3a Demand'!$C$10+'2a Aggregate costs'!AL$26)</f>
        <v>231.93311015890714</v>
      </c>
      <c r="AL38" s="104">
        <f>IF('2a Aggregate costs'!AM$23="-","-",SUM('2a Aggregate costs'!AM$23,'2a Aggregate costs'!AM$24,'2a Aggregate costs'!AM$25,'2a Aggregate costs'!AM$27,'2a Aggregate costs'!AM68, '2a Aggregate costs'!AM106,'2a Aggregate costs'!AM144)*'3a Demand'!$H$10+'2a Aggregate costs'!AM$26)</f>
        <v>241.07332782391737</v>
      </c>
      <c r="AM38" s="104">
        <f>IF('2a Aggregate costs'!AN$23="-","-",SUM('2a Aggregate costs'!AN$23,'2a Aggregate costs'!AN$24,'2a Aggregate costs'!AN$25,'2a Aggregate costs'!AN$27,'2a Aggregate costs'!AN68, '2a Aggregate costs'!AN106,'2a Aggregate costs'!AN144)*'3a Demand'!$H$10+'2a Aggregate costs'!AN$26)</f>
        <v>111.03098278567543</v>
      </c>
      <c r="AN38" s="104">
        <f>IF('2a Aggregate costs'!AO$23="-","-",SUM('2a Aggregate costs'!AO$23,'2a Aggregate costs'!AO$24,'2a Aggregate costs'!AO$25,'2a Aggregate costs'!AO$27,'2a Aggregate costs'!AO68, '2a Aggregate costs'!AO106,'2a Aggregate costs'!AO144)*'3a Demand'!$L$10+'2a Aggregate costs'!AO$26)</f>
        <v>96.312736022182463</v>
      </c>
      <c r="AO38" s="104" t="str">
        <f>IF('2a Aggregate costs'!AP$23="-","-",SUM('2a Aggregate costs'!AP$23,'2a Aggregate costs'!AP$24,'2a Aggregate costs'!AP$25,'2a Aggregate costs'!AP$27,'2a Aggregate costs'!AP68, '2a Aggregate costs'!AP106,'2a Aggregate costs'!AP144)*'3a Demand'!$L$10+'2a Aggregate costs'!AP$26)</f>
        <v>-</v>
      </c>
      <c r="AP38" s="104" t="str">
        <f>IF('2a Aggregate costs'!AQ$23="-","-",SUM('2a Aggregate costs'!AQ$23,'2a Aggregate costs'!AQ$24,'2a Aggregate costs'!AQ$25,'2a Aggregate costs'!AQ$27,'2a Aggregate costs'!AQ68, '2a Aggregate costs'!AQ106,'2a Aggregate costs'!AQ144)*'3a Demand'!$L$10+'2a Aggregate costs'!AQ$26)</f>
        <v>-</v>
      </c>
      <c r="AQ38" s="104" t="str">
        <f>IF('2a Aggregate costs'!AR$23="-","-",SUM('2a Aggregate costs'!AR$23,'2a Aggregate costs'!AR$24,'2a Aggregate costs'!AR$25,'2a Aggregate costs'!AR$27,'2a Aggregate costs'!AR68, '2a Aggregate costs'!AR106,'2a Aggregate costs'!AR144)*'3a Demand'!$L$10+'2a Aggregate costs'!AR$26)</f>
        <v>-</v>
      </c>
      <c r="AR38" s="104" t="str">
        <f>IF('2a Aggregate costs'!AS$23="-","-",SUM('2a Aggregate costs'!AS$23,'2a Aggregate costs'!AS$24,'2a Aggregate costs'!AS$25,'2a Aggregate costs'!AS$27,'2a Aggregate costs'!AS68, '2a Aggregate costs'!AS106,'2a Aggregate costs'!AS144)*'3a Demand'!$L$10+'2a Aggregate costs'!AS$26)</f>
        <v>-</v>
      </c>
      <c r="AS38" s="104" t="str">
        <f>IF('2a Aggregate costs'!AT$23="-","-",SUM('2a Aggregate costs'!AT$23,'2a Aggregate costs'!AT$24,'2a Aggregate costs'!AT$25,'2a Aggregate costs'!AT$27,'2a Aggregate costs'!AT68, '2a Aggregate costs'!AT106,'2a Aggregate costs'!AT144)*'3a Demand'!$L$10+'2a Aggregate costs'!AT$26)</f>
        <v>-</v>
      </c>
      <c r="AT38" s="104" t="str">
        <f>IF('2a Aggregate costs'!AU$23="-","-",SUM('2a Aggregate costs'!AU$23,'2a Aggregate costs'!AU$24,'2a Aggregate costs'!AU$25,'2a Aggregate costs'!AU$27,'2a Aggregate costs'!AU68, '2a Aggregate costs'!AU106,'2a Aggregate costs'!AU144)*'3a Demand'!$L$10+'2a Aggregate costs'!AU$26)</f>
        <v>-</v>
      </c>
      <c r="AU38" s="104" t="str">
        <f>IF('2a Aggregate costs'!AV$23="-","-",SUM('2a Aggregate costs'!AV$23,'2a Aggregate costs'!AV$24,'2a Aggregate costs'!AV$25,'2a Aggregate costs'!AV$27,'2a Aggregate costs'!AV68, '2a Aggregate costs'!AV106,'2a Aggregate costs'!AV144)*'3a Demand'!$L$10+'2a Aggregate costs'!AV$26)</f>
        <v>-</v>
      </c>
      <c r="AV38" s="104" t="str">
        <f>IF('2a Aggregate costs'!AW$23="-","-",SUM('2a Aggregate costs'!AW$23,'2a Aggregate costs'!AW$24,'2a Aggregate costs'!AW$25,'2a Aggregate costs'!AW$27,'2a Aggregate costs'!AW68, '2a Aggregate costs'!AW106,'2a Aggregate costs'!AW144)*'3a Demand'!$L$10+'2a Aggregate costs'!AW$26)</f>
        <v>-</v>
      </c>
      <c r="AW38" s="104" t="str">
        <f>IF('2a Aggregate costs'!AX$23="-","-",SUM('2a Aggregate costs'!AX$23,'2a Aggregate costs'!AX$24,'2a Aggregate costs'!AX$25,'2a Aggregate costs'!AX$27,'2a Aggregate costs'!AX68, '2a Aggregate costs'!AX106,'2a Aggregate costs'!AX144)*'3a Demand'!$L$10+'2a Aggregate costs'!AX$26)</f>
        <v>-</v>
      </c>
      <c r="AX38" s="104" t="str">
        <f>IF('2a Aggregate costs'!AY$23="-","-",SUM('2a Aggregate costs'!AY$23,'2a Aggregate costs'!AY$24,'2a Aggregate costs'!AY$25,'2a Aggregate costs'!AY$27,'2a Aggregate costs'!AY68, '2a Aggregate costs'!AY106,'2a Aggregate costs'!AY144)*'3a Demand'!$L$10+'2a Aggregate costs'!AY$26)</f>
        <v>-</v>
      </c>
      <c r="AY38" s="104" t="str">
        <f>IF('2a Aggregate costs'!AZ$23="-","-",SUM('2a Aggregate costs'!AZ$23,'2a Aggregate costs'!AZ$24,'2a Aggregate costs'!AZ$25,'2a Aggregate costs'!AZ$27,'2a Aggregate costs'!AZ68, '2a Aggregate costs'!AZ106,'2a Aggregate costs'!AZ144)*'3a Demand'!$L$10+'2a Aggregate costs'!AZ$26)</f>
        <v>-</v>
      </c>
      <c r="AZ38" s="104" t="str">
        <f>IF('2a Aggregate costs'!BA$23="-","-",SUM('2a Aggregate costs'!BA$23,'2a Aggregate costs'!BA$24,'2a Aggregate costs'!BA$25,'2a Aggregate costs'!BA$27,'2a Aggregate costs'!BA68, '2a Aggregate costs'!BA106,'2a Aggregate costs'!BA144)*'3a Demand'!$L$10+'2a Aggregate costs'!BA$26)</f>
        <v>-</v>
      </c>
      <c r="BA38" s="104" t="str">
        <f>IF('2a Aggregate costs'!BB$23="-","-",SUM('2a Aggregate costs'!BB$23,'2a Aggregate costs'!BB$24,'2a Aggregate costs'!BB$25,'2a Aggregate costs'!BB$27,'2a Aggregate costs'!BB68, '2a Aggregate costs'!BB106,'2a Aggregate costs'!BB144)*'3a Demand'!$L$10+'2a Aggregate costs'!BB$26)</f>
        <v>-</v>
      </c>
      <c r="BB38" s="104" t="str">
        <f>IF('2a Aggregate costs'!BC$23="-","-",SUM('2a Aggregate costs'!BC$23,'2a Aggregate costs'!BC$24,'2a Aggregate costs'!BC$25,'2a Aggregate costs'!BC$27,'2a Aggregate costs'!BC68, '2a Aggregate costs'!BC106,'2a Aggregate costs'!BC144)*'3a Demand'!$L$10+'2a Aggregate costs'!BC$26)</f>
        <v>-</v>
      </c>
      <c r="BC38" s="104" t="str">
        <f>IF('2a Aggregate costs'!BD$23="-","-",SUM('2a Aggregate costs'!BD$23,'2a Aggregate costs'!BD$24,'2a Aggregate costs'!BD$25,'2a Aggregate costs'!BD$27,'2a Aggregate costs'!BD68, '2a Aggregate costs'!BD106,'2a Aggregate costs'!BD144)*'3a Demand'!$L$10+'2a Aggregate costs'!BD$26)</f>
        <v>-</v>
      </c>
      <c r="BD38" s="104" t="str">
        <f>IF('2a Aggregate costs'!BE$23="-","-",SUM('2a Aggregate costs'!BE$23,'2a Aggregate costs'!BE$24,'2a Aggregate costs'!BE$25,'2a Aggregate costs'!BE$27,'2a Aggregate costs'!BE68, '2a Aggregate costs'!BE106,'2a Aggregate costs'!BE144)*'3a Demand'!$L$10+'2a Aggregate costs'!BE$26)</f>
        <v>-</v>
      </c>
      <c r="BE38" s="104" t="str">
        <f>IF('2a Aggregate costs'!BF$23="-","-",SUM('2a Aggregate costs'!BF$23,'2a Aggregate costs'!BF$24,'2a Aggregate costs'!BF$25,'2a Aggregate costs'!BF$27,'2a Aggregate costs'!BF68, '2a Aggregate costs'!BF106,'2a Aggregate costs'!BF144)*'3a Demand'!$L$10+'2a Aggregate costs'!BF$26)</f>
        <v>-</v>
      </c>
      <c r="BF38" s="14"/>
    </row>
    <row r="39" spans="1:58" ht="12.75" customHeight="1">
      <c r="A39" s="14"/>
      <c r="B39" s="402"/>
      <c r="C39" s="106" t="s">
        <v>271</v>
      </c>
      <c r="D39" s="396"/>
      <c r="E39" s="423"/>
      <c r="F39" s="28"/>
      <c r="G39" s="104">
        <f>IF('2a Aggregate costs'!H$23="-","-",SUM('2a Aggregate costs'!H$23,'2a Aggregate costs'!H$24,'2a Aggregate costs'!H$25,'2a Aggregate costs'!H$27,'2a Aggregate costs'!H69, '2a Aggregate costs'!H107,'2a Aggregate costs'!H145)*'3a Demand'!$C$10+'2a Aggregate costs'!H$26)</f>
        <v>90.533351941383316</v>
      </c>
      <c r="H39" s="104">
        <f>IF('2a Aggregate costs'!I$23="-","-",SUM('2a Aggregate costs'!I$23,'2a Aggregate costs'!I$24,'2a Aggregate costs'!I$25,'2a Aggregate costs'!I$27,'2a Aggregate costs'!I69, '2a Aggregate costs'!I107,'2a Aggregate costs'!I145)*'3a Demand'!$C$10+'2a Aggregate costs'!I$26)</f>
        <v>90.506491073771102</v>
      </c>
      <c r="I39" s="104">
        <f>IF('2a Aggregate costs'!J$23="-","-",SUM('2a Aggregate costs'!J$23,'2a Aggregate costs'!J$24,'2a Aggregate costs'!J$25,'2a Aggregate costs'!J$27,'2a Aggregate costs'!J69, '2a Aggregate costs'!J107,'2a Aggregate costs'!J145)*'3a Demand'!$C$10+'2a Aggregate costs'!J$26)</f>
        <v>110.89973371226192</v>
      </c>
      <c r="J39" s="104">
        <f>IF('2a Aggregate costs'!K$23="-","-",SUM('2a Aggregate costs'!K$23,'2a Aggregate costs'!K$24,'2a Aggregate costs'!K$25,'2a Aggregate costs'!K$27,'2a Aggregate costs'!K69, '2a Aggregate costs'!K107,'2a Aggregate costs'!K145)*'3a Demand'!$C$10+'2a Aggregate costs'!K$26)</f>
        <v>110.79407388735923</v>
      </c>
      <c r="K39" s="104">
        <f>IF('2a Aggregate costs'!L$23="-","-",SUM('2a Aggregate costs'!L$23,'2a Aggregate costs'!L$24,'2a Aggregate costs'!L$25,'2a Aggregate costs'!L$27,'2a Aggregate costs'!L69, '2a Aggregate costs'!L107,'2a Aggregate costs'!L145)*'3a Demand'!$C$10+'2a Aggregate costs'!L$26)</f>
        <v>118.0541894737412</v>
      </c>
      <c r="L39" s="104">
        <f>IF('2a Aggregate costs'!M$23="-","-",SUM('2a Aggregate costs'!M$23,'2a Aggregate costs'!M$24,'2a Aggregate costs'!M$25,'2a Aggregate costs'!M$27,'2a Aggregate costs'!M69, '2a Aggregate costs'!M107,'2a Aggregate costs'!M145)*'3a Demand'!$C$10+'2a Aggregate costs'!M$26)</f>
        <v>118.48132062917698</v>
      </c>
      <c r="M39" s="104">
        <f>IF('2a Aggregate costs'!N$23="-","-",SUM('2a Aggregate costs'!N$23,'2a Aggregate costs'!N$24,'2a Aggregate costs'!N$25,'2a Aggregate costs'!N$27,'2a Aggregate costs'!N69, '2a Aggregate costs'!N107,'2a Aggregate costs'!N145)*'3a Demand'!$C$10+'2a Aggregate costs'!N$26)</f>
        <v>137.25579854690255</v>
      </c>
      <c r="N39" s="104">
        <f>IF('2a Aggregate costs'!O$23="-","-",SUM('2a Aggregate costs'!O$23,'2a Aggregate costs'!O$24,'2a Aggregate costs'!O$25,'2a Aggregate costs'!O$27,'2a Aggregate costs'!O69, '2a Aggregate costs'!O107,'2a Aggregate costs'!O145)*'3a Demand'!$C$10+'2a Aggregate costs'!O$26)</f>
        <v>137.34895433051187</v>
      </c>
      <c r="O39" s="82"/>
      <c r="P39" s="104">
        <f>IF('2a Aggregate costs'!Q$23="-","-",SUM('2a Aggregate costs'!Q$23,'2a Aggregate costs'!Q$24,'2a Aggregate costs'!Q$25,'2a Aggregate costs'!Q$27,'2a Aggregate costs'!Q69, '2a Aggregate costs'!Q107,'2a Aggregate costs'!Q145)*'3a Demand'!$C$10+'2a Aggregate costs'!Q$26)</f>
        <v>137.34895433051187</v>
      </c>
      <c r="Q39" s="104">
        <f>IF('2a Aggregate costs'!R$23="-","-",SUM('2a Aggregate costs'!R$23,'2a Aggregate costs'!R$24,'2a Aggregate costs'!R$25,'2a Aggregate costs'!R$27,'2a Aggregate costs'!R69, '2a Aggregate costs'!R107,'2a Aggregate costs'!R145)*'3a Demand'!$C$10+'2a Aggregate costs'!R$26)</f>
        <v>146.95691580657046</v>
      </c>
      <c r="R39" s="104">
        <f>IF('2a Aggregate costs'!S$23="-","-",SUM('2a Aggregate costs'!S$23,'2a Aggregate costs'!S$24,'2a Aggregate costs'!S$25,'2a Aggregate costs'!S$27,'2a Aggregate costs'!S69, '2a Aggregate costs'!S107,'2a Aggregate costs'!S145)*'3a Demand'!$C$10+'2a Aggregate costs'!S$26)</f>
        <v>148.76318459930232</v>
      </c>
      <c r="S39" s="104">
        <f>IF('2a Aggregate costs'!T$23="-","-",SUM('2a Aggregate costs'!T$23,'2a Aggregate costs'!T$24,'2a Aggregate costs'!T$25,'2a Aggregate costs'!T$27,'2a Aggregate costs'!T69, '2a Aggregate costs'!T107,'2a Aggregate costs'!T145)*'3a Demand'!$C$10+'2a Aggregate costs'!T$26)</f>
        <v>153.03188700422967</v>
      </c>
      <c r="T39" s="104">
        <f>IF('2a Aggregate costs'!U$23="-","-",SUM('2a Aggregate costs'!U$23,'2a Aggregate costs'!U$24,'2a Aggregate costs'!U$25,'2a Aggregate costs'!U$27,'2a Aggregate costs'!U69, '2a Aggregate costs'!U107,'2a Aggregate costs'!U145)*'3a Demand'!$C$10+'2a Aggregate costs'!U$26)</f>
        <v>152.48438522640836</v>
      </c>
      <c r="U39" s="104">
        <f>IF('2a Aggregate costs'!V$23="-","-",SUM('2a Aggregate costs'!V$23,'2a Aggregate costs'!V$24,'2a Aggregate costs'!V$25,'2a Aggregate costs'!V$27,'2a Aggregate costs'!V69, '2a Aggregate costs'!V107,'2a Aggregate costs'!V145)*'3a Demand'!$C$10+'2a Aggregate costs'!V$26)</f>
        <v>161.43661419323735</v>
      </c>
      <c r="V39" s="104">
        <f>IF('2a Aggregate costs'!W$23="-","-",SUM('2a Aggregate costs'!W$23,'2a Aggregate costs'!W$24,'2a Aggregate costs'!W$25,'2a Aggregate costs'!W$27,'2a Aggregate costs'!W69, '2a Aggregate costs'!W107,'2a Aggregate costs'!W145)*'3a Demand'!$C$10+'2a Aggregate costs'!W$26)</f>
        <v>160.68287628598043</v>
      </c>
      <c r="W39" s="104">
        <f>IF('2a Aggregate costs'!X$23="-","-",SUM('2a Aggregate costs'!X$23,'2a Aggregate costs'!X$24,'2a Aggregate costs'!X$25,'2a Aggregate costs'!X$27,'2a Aggregate costs'!X69, '2a Aggregate costs'!X107,'2a Aggregate costs'!X145)*'3a Demand'!$C$10+'2a Aggregate costs'!X$26)</f>
        <v>168.01880623064417</v>
      </c>
      <c r="X39" s="82"/>
      <c r="Y39" s="104">
        <f>IF('2a Aggregate costs'!Z$23="-","-",SUM('2a Aggregate costs'!Z$23,'2a Aggregate costs'!Z$24,'2a Aggregate costs'!Z$25,'2a Aggregate costs'!Z$27,'2a Aggregate costs'!Z69, '2a Aggregate costs'!Z107,'2a Aggregate costs'!Z145)*'3a Demand'!$C$10+'2a Aggregate costs'!Z$26)</f>
        <v>166.45008075433699</v>
      </c>
      <c r="Z39" s="104">
        <f>IF('2a Aggregate costs'!AA$23="-","-",SUM('2a Aggregate costs'!AA$23,'2a Aggregate costs'!AA$24,'2a Aggregate costs'!AA$25,'2a Aggregate costs'!AA$27,'2a Aggregate costs'!AA69, '2a Aggregate costs'!AA107,'2a Aggregate costs'!AA145)*'3a Demand'!$C$10+'2a Aggregate costs'!AA$26)</f>
        <v>166.45008075433699</v>
      </c>
      <c r="AA39" s="104">
        <f>IF('2a Aggregate costs'!AB$23="-","-",SUM('2a Aggregate costs'!AB$23,'2a Aggregate costs'!AB$24,'2a Aggregate costs'!AB$25,'2a Aggregate costs'!AB$27,'2a Aggregate costs'!AB69, '2a Aggregate costs'!AB107,'2a Aggregate costs'!AB145)*'3a Demand'!$C$10+'2a Aggregate costs'!AB$26)</f>
        <v>185.5870923300867</v>
      </c>
      <c r="AB39" s="104">
        <f>IF('2a Aggregate costs'!AC$23="-","-",SUM('2a Aggregate costs'!AC$23,'2a Aggregate costs'!AC$24,'2a Aggregate costs'!AC$25,'2a Aggregate costs'!AC$27,'2a Aggregate costs'!AC69, '2a Aggregate costs'!AC107,'2a Aggregate costs'!AC145)*'3a Demand'!$C$10+'2a Aggregate costs'!AC$26)</f>
        <v>185.5870923300867</v>
      </c>
      <c r="AC39" s="104">
        <f>IF('2a Aggregate costs'!AD$23="-","-",SUM('2a Aggregate costs'!AD$23,'2a Aggregate costs'!AD$24,'2a Aggregate costs'!AD$25,'2a Aggregate costs'!AD$27,'2a Aggregate costs'!AD69, '2a Aggregate costs'!AD107,'2a Aggregate costs'!AD145)*'3a Demand'!$C$10+'2a Aggregate costs'!AD$26)</f>
        <v>187.8621347984608</v>
      </c>
      <c r="AD39" s="104">
        <f>IF('2a Aggregate costs'!AE$23="-","-",SUM('2a Aggregate costs'!AE$23,'2a Aggregate costs'!AE$24,'2a Aggregate costs'!AE$25,'2a Aggregate costs'!AE$27,'2a Aggregate costs'!AE69, '2a Aggregate costs'!AE107,'2a Aggregate costs'!AE145)*'3a Demand'!$C$10+'2a Aggregate costs'!AE$26)</f>
        <v>187.8621347984608</v>
      </c>
      <c r="AE39" s="104">
        <f>IF('2a Aggregate costs'!AF$23="-","-",SUM('2a Aggregate costs'!AF$23,'2a Aggregate costs'!AF$24,'2a Aggregate costs'!AF$25,'2a Aggregate costs'!AF$27,'2a Aggregate costs'!AF69, '2a Aggregate costs'!AF107,'2a Aggregate costs'!AF145)*'3a Demand'!$C$10+'2a Aggregate costs'!AF$26)</f>
        <v>215.03936233585927</v>
      </c>
      <c r="AF39" s="104">
        <f>IF('2a Aggregate costs'!AG$23="-","-",SUM('2a Aggregate costs'!AG$23,'2a Aggregate costs'!AG$24,'2a Aggregate costs'!AG$25,'2a Aggregate costs'!AG$27,'2a Aggregate costs'!AG69, '2a Aggregate costs'!AG107,'2a Aggregate costs'!AG145)*'3a Demand'!$C$10+'2a Aggregate costs'!AG$26)</f>
        <v>215.03936233585927</v>
      </c>
      <c r="AG39" s="104">
        <f>IF('2a Aggregate costs'!AH$23="-","-",SUM('2a Aggregate costs'!AH$23,'2a Aggregate costs'!AH$24,'2a Aggregate costs'!AH$25,'2a Aggregate costs'!AH$27,'2a Aggregate costs'!AH69, '2a Aggregate costs'!AH107,'2a Aggregate costs'!AH145)*'3a Demand'!$C$10+'2a Aggregate costs'!AH$26)</f>
        <v>213.4818560448588</v>
      </c>
      <c r="AH39" s="104">
        <f>IF('2a Aggregate costs'!AI$23="-","-",SUM('2a Aggregate costs'!AI$23,'2a Aggregate costs'!AI$24,'2a Aggregate costs'!AI$25,'2a Aggregate costs'!AI$27,'2a Aggregate costs'!AI69, '2a Aggregate costs'!AI107,'2a Aggregate costs'!AI145)*'3a Demand'!$C$10+'2a Aggregate costs'!AI$26)</f>
        <v>213.4818560448588</v>
      </c>
      <c r="AI39" s="104">
        <f>IF('2a Aggregate costs'!AJ$23="-","-",SUM('2a Aggregate costs'!AJ$23,'2a Aggregate costs'!AJ$24,'2a Aggregate costs'!AJ$25,'2a Aggregate costs'!AJ$27,'2a Aggregate costs'!AJ69, '2a Aggregate costs'!AJ107,'2a Aggregate costs'!AJ145)*'3a Demand'!$C$10+'2a Aggregate costs'!AJ$26)</f>
        <v>224.43132721942038</v>
      </c>
      <c r="AJ39" s="104">
        <f>IF('2a Aggregate costs'!AK$23="-","-",SUM('2a Aggregate costs'!AK$23,'2a Aggregate costs'!AK$24,'2a Aggregate costs'!AK$25,'2a Aggregate costs'!AK$27,'2a Aggregate costs'!AK69, '2a Aggregate costs'!AK107,'2a Aggregate costs'!AK145)*'3a Demand'!$C$10+'2a Aggregate costs'!AK$26)</f>
        <v>224.43132721942038</v>
      </c>
      <c r="AK39" s="104">
        <f>IF('2a Aggregate costs'!AL$23="-","-",SUM('2a Aggregate costs'!AL$23,'2a Aggregate costs'!AL$24,'2a Aggregate costs'!AL$25,'2a Aggregate costs'!AL$27,'2a Aggregate costs'!AL69, '2a Aggregate costs'!AL107,'2a Aggregate costs'!AL145)*'3a Demand'!$C$10+'2a Aggregate costs'!AL$26)</f>
        <v>231.84627397820967</v>
      </c>
      <c r="AL39" s="104">
        <f>IF('2a Aggregate costs'!AM$23="-","-",SUM('2a Aggregate costs'!AM$23,'2a Aggregate costs'!AM$24,'2a Aggregate costs'!AM$25,'2a Aggregate costs'!AM$27,'2a Aggregate costs'!AM69, '2a Aggregate costs'!AM107,'2a Aggregate costs'!AM145)*'3a Demand'!$H$10+'2a Aggregate costs'!AM$26)</f>
        <v>240.73462488647192</v>
      </c>
      <c r="AM39" s="104">
        <f>IF('2a Aggregate costs'!AN$23="-","-",SUM('2a Aggregate costs'!AN$23,'2a Aggregate costs'!AN$24,'2a Aggregate costs'!AN$25,'2a Aggregate costs'!AN$27,'2a Aggregate costs'!AN69, '2a Aggregate costs'!AN107,'2a Aggregate costs'!AN145)*'3a Demand'!$H$10+'2a Aggregate costs'!AN$26)</f>
        <v>110.67406143582485</v>
      </c>
      <c r="AN39" s="104">
        <f>IF('2a Aggregate costs'!AO$23="-","-",SUM('2a Aggregate costs'!AO$23,'2a Aggregate costs'!AO$24,'2a Aggregate costs'!AO$25,'2a Aggregate costs'!AO$27,'2a Aggregate costs'!AO69, '2a Aggregate costs'!AO107,'2a Aggregate costs'!AO145)*'3a Demand'!$L$10+'2a Aggregate costs'!AO$26)</f>
        <v>96.013874029647525</v>
      </c>
      <c r="AO39" s="104" t="str">
        <f>IF('2a Aggregate costs'!AP$23="-","-",SUM('2a Aggregate costs'!AP$23,'2a Aggregate costs'!AP$24,'2a Aggregate costs'!AP$25,'2a Aggregate costs'!AP$27,'2a Aggregate costs'!AP69, '2a Aggregate costs'!AP107,'2a Aggregate costs'!AP145)*'3a Demand'!$L$10+'2a Aggregate costs'!AP$26)</f>
        <v>-</v>
      </c>
      <c r="AP39" s="104" t="str">
        <f>IF('2a Aggregate costs'!AQ$23="-","-",SUM('2a Aggregate costs'!AQ$23,'2a Aggregate costs'!AQ$24,'2a Aggregate costs'!AQ$25,'2a Aggregate costs'!AQ$27,'2a Aggregate costs'!AQ69, '2a Aggregate costs'!AQ107,'2a Aggregate costs'!AQ145)*'3a Demand'!$L$10+'2a Aggregate costs'!AQ$26)</f>
        <v>-</v>
      </c>
      <c r="AQ39" s="104" t="str">
        <f>IF('2a Aggregate costs'!AR$23="-","-",SUM('2a Aggregate costs'!AR$23,'2a Aggregate costs'!AR$24,'2a Aggregate costs'!AR$25,'2a Aggregate costs'!AR$27,'2a Aggregate costs'!AR69, '2a Aggregate costs'!AR107,'2a Aggregate costs'!AR145)*'3a Demand'!$L$10+'2a Aggregate costs'!AR$26)</f>
        <v>-</v>
      </c>
      <c r="AR39" s="104" t="str">
        <f>IF('2a Aggregate costs'!AS$23="-","-",SUM('2a Aggregate costs'!AS$23,'2a Aggregate costs'!AS$24,'2a Aggregate costs'!AS$25,'2a Aggregate costs'!AS$27,'2a Aggregate costs'!AS69, '2a Aggregate costs'!AS107,'2a Aggregate costs'!AS145)*'3a Demand'!$L$10+'2a Aggregate costs'!AS$26)</f>
        <v>-</v>
      </c>
      <c r="AS39" s="104" t="str">
        <f>IF('2a Aggregate costs'!AT$23="-","-",SUM('2a Aggregate costs'!AT$23,'2a Aggregate costs'!AT$24,'2a Aggregate costs'!AT$25,'2a Aggregate costs'!AT$27,'2a Aggregate costs'!AT69, '2a Aggregate costs'!AT107,'2a Aggregate costs'!AT145)*'3a Demand'!$L$10+'2a Aggregate costs'!AT$26)</f>
        <v>-</v>
      </c>
      <c r="AT39" s="104" t="str">
        <f>IF('2a Aggregate costs'!AU$23="-","-",SUM('2a Aggregate costs'!AU$23,'2a Aggregate costs'!AU$24,'2a Aggregate costs'!AU$25,'2a Aggregate costs'!AU$27,'2a Aggregate costs'!AU69, '2a Aggregate costs'!AU107,'2a Aggregate costs'!AU145)*'3a Demand'!$L$10+'2a Aggregate costs'!AU$26)</f>
        <v>-</v>
      </c>
      <c r="AU39" s="104" t="str">
        <f>IF('2a Aggregate costs'!AV$23="-","-",SUM('2a Aggregate costs'!AV$23,'2a Aggregate costs'!AV$24,'2a Aggregate costs'!AV$25,'2a Aggregate costs'!AV$27,'2a Aggregate costs'!AV69, '2a Aggregate costs'!AV107,'2a Aggregate costs'!AV145)*'3a Demand'!$L$10+'2a Aggregate costs'!AV$26)</f>
        <v>-</v>
      </c>
      <c r="AV39" s="104" t="str">
        <f>IF('2a Aggregate costs'!AW$23="-","-",SUM('2a Aggregate costs'!AW$23,'2a Aggregate costs'!AW$24,'2a Aggregate costs'!AW$25,'2a Aggregate costs'!AW$27,'2a Aggregate costs'!AW69, '2a Aggregate costs'!AW107,'2a Aggregate costs'!AW145)*'3a Demand'!$L$10+'2a Aggregate costs'!AW$26)</f>
        <v>-</v>
      </c>
      <c r="AW39" s="104" t="str">
        <f>IF('2a Aggregate costs'!AX$23="-","-",SUM('2a Aggregate costs'!AX$23,'2a Aggregate costs'!AX$24,'2a Aggregate costs'!AX$25,'2a Aggregate costs'!AX$27,'2a Aggregate costs'!AX69, '2a Aggregate costs'!AX107,'2a Aggregate costs'!AX145)*'3a Demand'!$L$10+'2a Aggregate costs'!AX$26)</f>
        <v>-</v>
      </c>
      <c r="AX39" s="104" t="str">
        <f>IF('2a Aggregate costs'!AY$23="-","-",SUM('2a Aggregate costs'!AY$23,'2a Aggregate costs'!AY$24,'2a Aggregate costs'!AY$25,'2a Aggregate costs'!AY$27,'2a Aggregate costs'!AY69, '2a Aggregate costs'!AY107,'2a Aggregate costs'!AY145)*'3a Demand'!$L$10+'2a Aggregate costs'!AY$26)</f>
        <v>-</v>
      </c>
      <c r="AY39" s="104" t="str">
        <f>IF('2a Aggregate costs'!AZ$23="-","-",SUM('2a Aggregate costs'!AZ$23,'2a Aggregate costs'!AZ$24,'2a Aggregate costs'!AZ$25,'2a Aggregate costs'!AZ$27,'2a Aggregate costs'!AZ69, '2a Aggregate costs'!AZ107,'2a Aggregate costs'!AZ145)*'3a Demand'!$L$10+'2a Aggregate costs'!AZ$26)</f>
        <v>-</v>
      </c>
      <c r="AZ39" s="104" t="str">
        <f>IF('2a Aggregate costs'!BA$23="-","-",SUM('2a Aggregate costs'!BA$23,'2a Aggregate costs'!BA$24,'2a Aggregate costs'!BA$25,'2a Aggregate costs'!BA$27,'2a Aggregate costs'!BA69, '2a Aggregate costs'!BA107,'2a Aggregate costs'!BA145)*'3a Demand'!$L$10+'2a Aggregate costs'!BA$26)</f>
        <v>-</v>
      </c>
      <c r="BA39" s="104" t="str">
        <f>IF('2a Aggregate costs'!BB$23="-","-",SUM('2a Aggregate costs'!BB$23,'2a Aggregate costs'!BB$24,'2a Aggregate costs'!BB$25,'2a Aggregate costs'!BB$27,'2a Aggregate costs'!BB69, '2a Aggregate costs'!BB107,'2a Aggregate costs'!BB145)*'3a Demand'!$L$10+'2a Aggregate costs'!BB$26)</f>
        <v>-</v>
      </c>
      <c r="BB39" s="104" t="str">
        <f>IF('2a Aggregate costs'!BC$23="-","-",SUM('2a Aggregate costs'!BC$23,'2a Aggregate costs'!BC$24,'2a Aggregate costs'!BC$25,'2a Aggregate costs'!BC$27,'2a Aggregate costs'!BC69, '2a Aggregate costs'!BC107,'2a Aggregate costs'!BC145)*'3a Demand'!$L$10+'2a Aggregate costs'!BC$26)</f>
        <v>-</v>
      </c>
      <c r="BC39" s="104" t="str">
        <f>IF('2a Aggregate costs'!BD$23="-","-",SUM('2a Aggregate costs'!BD$23,'2a Aggregate costs'!BD$24,'2a Aggregate costs'!BD$25,'2a Aggregate costs'!BD$27,'2a Aggregate costs'!BD69, '2a Aggregate costs'!BD107,'2a Aggregate costs'!BD145)*'3a Demand'!$L$10+'2a Aggregate costs'!BD$26)</f>
        <v>-</v>
      </c>
      <c r="BD39" s="104" t="str">
        <f>IF('2a Aggregate costs'!BE$23="-","-",SUM('2a Aggregate costs'!BE$23,'2a Aggregate costs'!BE$24,'2a Aggregate costs'!BE$25,'2a Aggregate costs'!BE$27,'2a Aggregate costs'!BE69, '2a Aggregate costs'!BE107,'2a Aggregate costs'!BE145)*'3a Demand'!$L$10+'2a Aggregate costs'!BE$26)</f>
        <v>-</v>
      </c>
      <c r="BE39" s="104" t="str">
        <f>IF('2a Aggregate costs'!BF$23="-","-",SUM('2a Aggregate costs'!BF$23,'2a Aggregate costs'!BF$24,'2a Aggregate costs'!BF$25,'2a Aggregate costs'!BF$27,'2a Aggregate costs'!BF69, '2a Aggregate costs'!BF107,'2a Aggregate costs'!BF145)*'3a Demand'!$L$10+'2a Aggregate costs'!BF$26)</f>
        <v>-</v>
      </c>
      <c r="BF39" s="14"/>
    </row>
    <row r="40" spans="1:58" ht="12.75" customHeight="1">
      <c r="A40" s="14"/>
      <c r="B40" s="402"/>
      <c r="C40" s="106" t="s">
        <v>272</v>
      </c>
      <c r="D40" s="396"/>
      <c r="E40" s="423"/>
      <c r="F40" s="28"/>
      <c r="G40" s="104">
        <f>IF('2a Aggregate costs'!H$23="-","-",SUM('2a Aggregate costs'!H$23,'2a Aggregate costs'!H$24,'2a Aggregate costs'!H$25,'2a Aggregate costs'!H$27,'2a Aggregate costs'!H70, '2a Aggregate costs'!H108,'2a Aggregate costs'!H146)*'3a Demand'!$C$10+'2a Aggregate costs'!H$26)</f>
        <v>90.567177454328473</v>
      </c>
      <c r="H40" s="104">
        <f>IF('2a Aggregate costs'!I$23="-","-",SUM('2a Aggregate costs'!I$23,'2a Aggregate costs'!I$24,'2a Aggregate costs'!I$25,'2a Aggregate costs'!I$27,'2a Aggregate costs'!I70, '2a Aggregate costs'!I108,'2a Aggregate costs'!I146)*'3a Demand'!$C$10+'2a Aggregate costs'!I$26)</f>
        <v>90.539774147485858</v>
      </c>
      <c r="I40" s="104">
        <f>IF('2a Aggregate costs'!J$23="-","-",SUM('2a Aggregate costs'!J$23,'2a Aggregate costs'!J$24,'2a Aggregate costs'!J$25,'2a Aggregate costs'!J$27,'2a Aggregate costs'!J70, '2a Aggregate costs'!J108,'2a Aggregate costs'!J146)*'3a Demand'!$C$10+'2a Aggregate costs'!J$26)</f>
        <v>110.93381557974584</v>
      </c>
      <c r="J40" s="104">
        <f>IF('2a Aggregate costs'!K$23="-","-",SUM('2a Aggregate costs'!K$23,'2a Aggregate costs'!K$24,'2a Aggregate costs'!K$25,'2a Aggregate costs'!K$27,'2a Aggregate costs'!K70, '2a Aggregate costs'!K108,'2a Aggregate costs'!K146)*'3a Demand'!$C$10+'2a Aggregate costs'!K$26)</f>
        <v>110.82963230631385</v>
      </c>
      <c r="K40" s="104">
        <f>IF('2a Aggregate costs'!L$23="-","-",SUM('2a Aggregate costs'!L$23,'2a Aggregate costs'!L$24,'2a Aggregate costs'!L$25,'2a Aggregate costs'!L$27,'2a Aggregate costs'!L70, '2a Aggregate costs'!L108,'2a Aggregate costs'!L146)*'3a Demand'!$C$10+'2a Aggregate costs'!L$26)</f>
        <v>118.09038794423699</v>
      </c>
      <c r="L40" s="104">
        <f>IF('2a Aggregate costs'!M$23="-","-",SUM('2a Aggregate costs'!M$23,'2a Aggregate costs'!M$24,'2a Aggregate costs'!M$25,'2a Aggregate costs'!M$27,'2a Aggregate costs'!M70, '2a Aggregate costs'!M108,'2a Aggregate costs'!M146)*'3a Demand'!$C$10+'2a Aggregate costs'!M$26)</f>
        <v>118.51685906199097</v>
      </c>
      <c r="M40" s="104">
        <f>IF('2a Aggregate costs'!N$23="-","-",SUM('2a Aggregate costs'!N$23,'2a Aggregate costs'!N$24,'2a Aggregate costs'!N$25,'2a Aggregate costs'!N$27,'2a Aggregate costs'!N70, '2a Aggregate costs'!N108,'2a Aggregate costs'!N146)*'3a Demand'!$C$10+'2a Aggregate costs'!N$26)</f>
        <v>137.28400182664441</v>
      </c>
      <c r="N40" s="104">
        <f>IF('2a Aggregate costs'!O$23="-","-",SUM('2a Aggregate costs'!O$23,'2a Aggregate costs'!O$24,'2a Aggregate costs'!O$25,'2a Aggregate costs'!O$27,'2a Aggregate costs'!O70, '2a Aggregate costs'!O108,'2a Aggregate costs'!O146)*'3a Demand'!$C$10+'2a Aggregate costs'!O$26)</f>
        <v>137.37777776147172</v>
      </c>
      <c r="O40" s="82"/>
      <c r="P40" s="104">
        <f>IF('2a Aggregate costs'!Q$23="-","-",SUM('2a Aggregate costs'!Q$23,'2a Aggregate costs'!Q$24,'2a Aggregate costs'!Q$25,'2a Aggregate costs'!Q$27,'2a Aggregate costs'!Q70, '2a Aggregate costs'!Q108,'2a Aggregate costs'!Q146)*'3a Demand'!$C$10+'2a Aggregate costs'!Q$26)</f>
        <v>137.37777776147172</v>
      </c>
      <c r="Q40" s="104">
        <f>IF('2a Aggregate costs'!R$23="-","-",SUM('2a Aggregate costs'!R$23,'2a Aggregate costs'!R$24,'2a Aggregate costs'!R$25,'2a Aggregate costs'!R$27,'2a Aggregate costs'!R70, '2a Aggregate costs'!R108,'2a Aggregate costs'!R146)*'3a Demand'!$C$10+'2a Aggregate costs'!R$26)</f>
        <v>146.98010953051718</v>
      </c>
      <c r="R40" s="104">
        <f>IF('2a Aggregate costs'!S$23="-","-",SUM('2a Aggregate costs'!S$23,'2a Aggregate costs'!S$24,'2a Aggregate costs'!S$25,'2a Aggregate costs'!S$27,'2a Aggregate costs'!S70, '2a Aggregate costs'!S108,'2a Aggregate costs'!S146)*'3a Demand'!$C$10+'2a Aggregate costs'!S$26)</f>
        <v>148.7871317194722</v>
      </c>
      <c r="S40" s="104">
        <f>IF('2a Aggregate costs'!T$23="-","-",SUM('2a Aggregate costs'!T$23,'2a Aggregate costs'!T$24,'2a Aggregate costs'!T$25,'2a Aggregate costs'!T$27,'2a Aggregate costs'!T70, '2a Aggregate costs'!T108,'2a Aggregate costs'!T146)*'3a Demand'!$C$10+'2a Aggregate costs'!T$26)</f>
        <v>153.06304542882961</v>
      </c>
      <c r="T40" s="104">
        <f>IF('2a Aggregate costs'!U$23="-","-",SUM('2a Aggregate costs'!U$23,'2a Aggregate costs'!U$24,'2a Aggregate costs'!U$25,'2a Aggregate costs'!U$27,'2a Aggregate costs'!U70, '2a Aggregate costs'!U108,'2a Aggregate costs'!U146)*'3a Demand'!$C$10+'2a Aggregate costs'!U$26)</f>
        <v>152.51937387788138</v>
      </c>
      <c r="U40" s="104">
        <f>IF('2a Aggregate costs'!V$23="-","-",SUM('2a Aggregate costs'!V$23,'2a Aggregate costs'!V$24,'2a Aggregate costs'!V$25,'2a Aggregate costs'!V$27,'2a Aggregate costs'!V70, '2a Aggregate costs'!V108,'2a Aggregate costs'!V146)*'3a Demand'!$C$10+'2a Aggregate costs'!V$26)</f>
        <v>161.49460502268013</v>
      </c>
      <c r="V40" s="104">
        <f>IF('2a Aggregate costs'!W$23="-","-",SUM('2a Aggregate costs'!W$23,'2a Aggregate costs'!W$24,'2a Aggregate costs'!W$25,'2a Aggregate costs'!W$27,'2a Aggregate costs'!W70, '2a Aggregate costs'!W108,'2a Aggregate costs'!W146)*'3a Demand'!$C$10+'2a Aggregate costs'!W$26)</f>
        <v>160.73683045823435</v>
      </c>
      <c r="W40" s="104">
        <f>IF('2a Aggregate costs'!X$23="-","-",SUM('2a Aggregate costs'!X$23,'2a Aggregate costs'!X$24,'2a Aggregate costs'!X$25,'2a Aggregate costs'!X$27,'2a Aggregate costs'!X70, '2a Aggregate costs'!X108,'2a Aggregate costs'!X146)*'3a Demand'!$C$10+'2a Aggregate costs'!X$26)</f>
        <v>168.08146139532414</v>
      </c>
      <c r="X40" s="82"/>
      <c r="Y40" s="104">
        <f>IF('2a Aggregate costs'!Z$23="-","-",SUM('2a Aggregate costs'!Z$23,'2a Aggregate costs'!Z$24,'2a Aggregate costs'!Z$25,'2a Aggregate costs'!Z$27,'2a Aggregate costs'!Z70, '2a Aggregate costs'!Z108,'2a Aggregate costs'!Z146)*'3a Demand'!$C$10+'2a Aggregate costs'!Z$26)</f>
        <v>166.51106320148239</v>
      </c>
      <c r="Z40" s="104">
        <f>IF('2a Aggregate costs'!AA$23="-","-",SUM('2a Aggregate costs'!AA$23,'2a Aggregate costs'!AA$24,'2a Aggregate costs'!AA$25,'2a Aggregate costs'!AA$27,'2a Aggregate costs'!AA70, '2a Aggregate costs'!AA108,'2a Aggregate costs'!AA146)*'3a Demand'!$C$10+'2a Aggregate costs'!AA$26)</f>
        <v>166.51106320148239</v>
      </c>
      <c r="AA40" s="104">
        <f>IF('2a Aggregate costs'!AB$23="-","-",SUM('2a Aggregate costs'!AB$23,'2a Aggregate costs'!AB$24,'2a Aggregate costs'!AB$25,'2a Aggregate costs'!AB$27,'2a Aggregate costs'!AB70, '2a Aggregate costs'!AB108,'2a Aggregate costs'!AB146)*'3a Demand'!$C$10+'2a Aggregate costs'!AB$26)</f>
        <v>185.65789109215496</v>
      </c>
      <c r="AB40" s="104">
        <f>IF('2a Aggregate costs'!AC$23="-","-",SUM('2a Aggregate costs'!AC$23,'2a Aggregate costs'!AC$24,'2a Aggregate costs'!AC$25,'2a Aggregate costs'!AC$27,'2a Aggregate costs'!AC70, '2a Aggregate costs'!AC108,'2a Aggregate costs'!AC146)*'3a Demand'!$C$10+'2a Aggregate costs'!AC$26)</f>
        <v>185.65789109215496</v>
      </c>
      <c r="AC40" s="104">
        <f>IF('2a Aggregate costs'!AD$23="-","-",SUM('2a Aggregate costs'!AD$23,'2a Aggregate costs'!AD$24,'2a Aggregate costs'!AD$25,'2a Aggregate costs'!AD$27,'2a Aggregate costs'!AD70, '2a Aggregate costs'!AD108,'2a Aggregate costs'!AD146)*'3a Demand'!$C$10+'2a Aggregate costs'!AD$26)</f>
        <v>187.92728277143183</v>
      </c>
      <c r="AD40" s="104">
        <f>IF('2a Aggregate costs'!AE$23="-","-",SUM('2a Aggregate costs'!AE$23,'2a Aggregate costs'!AE$24,'2a Aggregate costs'!AE$25,'2a Aggregate costs'!AE$27,'2a Aggregate costs'!AE70, '2a Aggregate costs'!AE108,'2a Aggregate costs'!AE146)*'3a Demand'!$C$10+'2a Aggregate costs'!AE$26)</f>
        <v>187.92728277143183</v>
      </c>
      <c r="AE40" s="104">
        <f>IF('2a Aggregate costs'!AF$23="-","-",SUM('2a Aggregate costs'!AF$23,'2a Aggregate costs'!AF$24,'2a Aggregate costs'!AF$25,'2a Aggregate costs'!AF$27,'2a Aggregate costs'!AF70, '2a Aggregate costs'!AF108,'2a Aggregate costs'!AF146)*'3a Demand'!$C$10+'2a Aggregate costs'!AF$26)</f>
        <v>215.10989398863165</v>
      </c>
      <c r="AF40" s="104">
        <f>IF('2a Aggregate costs'!AG$23="-","-",SUM('2a Aggregate costs'!AG$23,'2a Aggregate costs'!AG$24,'2a Aggregate costs'!AG$25,'2a Aggregate costs'!AG$27,'2a Aggregate costs'!AG70, '2a Aggregate costs'!AG108,'2a Aggregate costs'!AG146)*'3a Demand'!$C$10+'2a Aggregate costs'!AG$26)</f>
        <v>215.10989398863165</v>
      </c>
      <c r="AG40" s="104">
        <f>IF('2a Aggregate costs'!AH$23="-","-",SUM('2a Aggregate costs'!AH$23,'2a Aggregate costs'!AH$24,'2a Aggregate costs'!AH$25,'2a Aggregate costs'!AH$27,'2a Aggregate costs'!AH70, '2a Aggregate costs'!AH108,'2a Aggregate costs'!AH146)*'3a Demand'!$C$10+'2a Aggregate costs'!AH$26)</f>
        <v>213.56526900092214</v>
      </c>
      <c r="AH40" s="104">
        <f>IF('2a Aggregate costs'!AI$23="-","-",SUM('2a Aggregate costs'!AI$23,'2a Aggregate costs'!AI$24,'2a Aggregate costs'!AI$25,'2a Aggregate costs'!AI$27,'2a Aggregate costs'!AI70, '2a Aggregate costs'!AI108,'2a Aggregate costs'!AI146)*'3a Demand'!$C$10+'2a Aggregate costs'!AI$26)</f>
        <v>213.56526900092214</v>
      </c>
      <c r="AI40" s="104">
        <f>IF('2a Aggregate costs'!AJ$23="-","-",SUM('2a Aggregate costs'!AJ$23,'2a Aggregate costs'!AJ$24,'2a Aggregate costs'!AJ$25,'2a Aggregate costs'!AJ$27,'2a Aggregate costs'!AJ70, '2a Aggregate costs'!AJ108,'2a Aggregate costs'!AJ146)*'3a Demand'!$C$10+'2a Aggregate costs'!AJ$26)</f>
        <v>224.62823833884468</v>
      </c>
      <c r="AJ40" s="104">
        <f>IF('2a Aggregate costs'!AK$23="-","-",SUM('2a Aggregate costs'!AK$23,'2a Aggregate costs'!AK$24,'2a Aggregate costs'!AK$25,'2a Aggregate costs'!AK$27,'2a Aggregate costs'!AK70, '2a Aggregate costs'!AK108,'2a Aggregate costs'!AK146)*'3a Demand'!$C$10+'2a Aggregate costs'!AK$26)</f>
        <v>224.62823833884468</v>
      </c>
      <c r="AK40" s="104">
        <f>IF('2a Aggregate costs'!AL$23="-","-",SUM('2a Aggregate costs'!AL$23,'2a Aggregate costs'!AL$24,'2a Aggregate costs'!AL$25,'2a Aggregate costs'!AL$27,'2a Aggregate costs'!AL70, '2a Aggregate costs'!AL108,'2a Aggregate costs'!AL146)*'3a Demand'!$C$10+'2a Aggregate costs'!AL$26)</f>
        <v>232.03484304796928</v>
      </c>
      <c r="AL40" s="104">
        <f>IF('2a Aggregate costs'!AM$23="-","-",SUM('2a Aggregate costs'!AM$23,'2a Aggregate costs'!AM$24,'2a Aggregate costs'!AM$25,'2a Aggregate costs'!AM$27,'2a Aggregate costs'!AM70, '2a Aggregate costs'!AM108,'2a Aggregate costs'!AM146)*'3a Demand'!$H$10+'2a Aggregate costs'!AM$26)</f>
        <v>241.38030363127453</v>
      </c>
      <c r="AM40" s="104">
        <f>IF('2a Aggregate costs'!AN$23="-","-",SUM('2a Aggregate costs'!AN$23,'2a Aggregate costs'!AN$24,'2a Aggregate costs'!AN$25,'2a Aggregate costs'!AN$27,'2a Aggregate costs'!AN70, '2a Aggregate costs'!AN108,'2a Aggregate costs'!AN146)*'3a Demand'!$H$10+'2a Aggregate costs'!AN$26)</f>
        <v>111.54709843045818</v>
      </c>
      <c r="AN40" s="104">
        <f>IF('2a Aggregate costs'!AO$23="-","-",SUM('2a Aggregate costs'!AO$23,'2a Aggregate costs'!AO$24,'2a Aggregate costs'!AO$25,'2a Aggregate costs'!AO$27,'2a Aggregate costs'!AO70, '2a Aggregate costs'!AO108,'2a Aggregate costs'!AO146)*'3a Demand'!$L$10+'2a Aggregate costs'!AO$26)</f>
        <v>96.745988919078783</v>
      </c>
      <c r="AO40" s="104" t="str">
        <f>IF('2a Aggregate costs'!AP$23="-","-",SUM('2a Aggregate costs'!AP$23,'2a Aggregate costs'!AP$24,'2a Aggregate costs'!AP$25,'2a Aggregate costs'!AP$27,'2a Aggregate costs'!AP70, '2a Aggregate costs'!AP108,'2a Aggregate costs'!AP146)*'3a Demand'!$L$10+'2a Aggregate costs'!AP$26)</f>
        <v>-</v>
      </c>
      <c r="AP40" s="104" t="str">
        <f>IF('2a Aggregate costs'!AQ$23="-","-",SUM('2a Aggregate costs'!AQ$23,'2a Aggregate costs'!AQ$24,'2a Aggregate costs'!AQ$25,'2a Aggregate costs'!AQ$27,'2a Aggregate costs'!AQ70, '2a Aggregate costs'!AQ108,'2a Aggregate costs'!AQ146)*'3a Demand'!$L$10+'2a Aggregate costs'!AQ$26)</f>
        <v>-</v>
      </c>
      <c r="AQ40" s="104" t="str">
        <f>IF('2a Aggregate costs'!AR$23="-","-",SUM('2a Aggregate costs'!AR$23,'2a Aggregate costs'!AR$24,'2a Aggregate costs'!AR$25,'2a Aggregate costs'!AR$27,'2a Aggregate costs'!AR70, '2a Aggregate costs'!AR108,'2a Aggregate costs'!AR146)*'3a Demand'!$L$10+'2a Aggregate costs'!AR$26)</f>
        <v>-</v>
      </c>
      <c r="AR40" s="104" t="str">
        <f>IF('2a Aggregate costs'!AS$23="-","-",SUM('2a Aggregate costs'!AS$23,'2a Aggregate costs'!AS$24,'2a Aggregate costs'!AS$25,'2a Aggregate costs'!AS$27,'2a Aggregate costs'!AS70, '2a Aggregate costs'!AS108,'2a Aggregate costs'!AS146)*'3a Demand'!$L$10+'2a Aggregate costs'!AS$26)</f>
        <v>-</v>
      </c>
      <c r="AS40" s="104" t="str">
        <f>IF('2a Aggregate costs'!AT$23="-","-",SUM('2a Aggregate costs'!AT$23,'2a Aggregate costs'!AT$24,'2a Aggregate costs'!AT$25,'2a Aggregate costs'!AT$27,'2a Aggregate costs'!AT70, '2a Aggregate costs'!AT108,'2a Aggregate costs'!AT146)*'3a Demand'!$L$10+'2a Aggregate costs'!AT$26)</f>
        <v>-</v>
      </c>
      <c r="AT40" s="104" t="str">
        <f>IF('2a Aggregate costs'!AU$23="-","-",SUM('2a Aggregate costs'!AU$23,'2a Aggregate costs'!AU$24,'2a Aggregate costs'!AU$25,'2a Aggregate costs'!AU$27,'2a Aggregate costs'!AU70, '2a Aggregate costs'!AU108,'2a Aggregate costs'!AU146)*'3a Demand'!$L$10+'2a Aggregate costs'!AU$26)</f>
        <v>-</v>
      </c>
      <c r="AU40" s="104" t="str">
        <f>IF('2a Aggregate costs'!AV$23="-","-",SUM('2a Aggregate costs'!AV$23,'2a Aggregate costs'!AV$24,'2a Aggregate costs'!AV$25,'2a Aggregate costs'!AV$27,'2a Aggregate costs'!AV70, '2a Aggregate costs'!AV108,'2a Aggregate costs'!AV146)*'3a Demand'!$L$10+'2a Aggregate costs'!AV$26)</f>
        <v>-</v>
      </c>
      <c r="AV40" s="104" t="str">
        <f>IF('2a Aggregate costs'!AW$23="-","-",SUM('2a Aggregate costs'!AW$23,'2a Aggregate costs'!AW$24,'2a Aggregate costs'!AW$25,'2a Aggregate costs'!AW$27,'2a Aggregate costs'!AW70, '2a Aggregate costs'!AW108,'2a Aggregate costs'!AW146)*'3a Demand'!$L$10+'2a Aggregate costs'!AW$26)</f>
        <v>-</v>
      </c>
      <c r="AW40" s="104" t="str">
        <f>IF('2a Aggregate costs'!AX$23="-","-",SUM('2a Aggregate costs'!AX$23,'2a Aggregate costs'!AX$24,'2a Aggregate costs'!AX$25,'2a Aggregate costs'!AX$27,'2a Aggregate costs'!AX70, '2a Aggregate costs'!AX108,'2a Aggregate costs'!AX146)*'3a Demand'!$L$10+'2a Aggregate costs'!AX$26)</f>
        <v>-</v>
      </c>
      <c r="AX40" s="104" t="str">
        <f>IF('2a Aggregate costs'!AY$23="-","-",SUM('2a Aggregate costs'!AY$23,'2a Aggregate costs'!AY$24,'2a Aggregate costs'!AY$25,'2a Aggregate costs'!AY$27,'2a Aggregate costs'!AY70, '2a Aggregate costs'!AY108,'2a Aggregate costs'!AY146)*'3a Demand'!$L$10+'2a Aggregate costs'!AY$26)</f>
        <v>-</v>
      </c>
      <c r="AY40" s="104" t="str">
        <f>IF('2a Aggregate costs'!AZ$23="-","-",SUM('2a Aggregate costs'!AZ$23,'2a Aggregate costs'!AZ$24,'2a Aggregate costs'!AZ$25,'2a Aggregate costs'!AZ$27,'2a Aggregate costs'!AZ70, '2a Aggregate costs'!AZ108,'2a Aggregate costs'!AZ146)*'3a Demand'!$L$10+'2a Aggregate costs'!AZ$26)</f>
        <v>-</v>
      </c>
      <c r="AZ40" s="104" t="str">
        <f>IF('2a Aggregate costs'!BA$23="-","-",SUM('2a Aggregate costs'!BA$23,'2a Aggregate costs'!BA$24,'2a Aggregate costs'!BA$25,'2a Aggregate costs'!BA$27,'2a Aggregate costs'!BA70, '2a Aggregate costs'!BA108,'2a Aggregate costs'!BA146)*'3a Demand'!$L$10+'2a Aggregate costs'!BA$26)</f>
        <v>-</v>
      </c>
      <c r="BA40" s="104" t="str">
        <f>IF('2a Aggregate costs'!BB$23="-","-",SUM('2a Aggregate costs'!BB$23,'2a Aggregate costs'!BB$24,'2a Aggregate costs'!BB$25,'2a Aggregate costs'!BB$27,'2a Aggregate costs'!BB70, '2a Aggregate costs'!BB108,'2a Aggregate costs'!BB146)*'3a Demand'!$L$10+'2a Aggregate costs'!BB$26)</f>
        <v>-</v>
      </c>
      <c r="BB40" s="104" t="str">
        <f>IF('2a Aggregate costs'!BC$23="-","-",SUM('2a Aggregate costs'!BC$23,'2a Aggregate costs'!BC$24,'2a Aggregate costs'!BC$25,'2a Aggregate costs'!BC$27,'2a Aggregate costs'!BC70, '2a Aggregate costs'!BC108,'2a Aggregate costs'!BC146)*'3a Demand'!$L$10+'2a Aggregate costs'!BC$26)</f>
        <v>-</v>
      </c>
      <c r="BC40" s="104" t="str">
        <f>IF('2a Aggregate costs'!BD$23="-","-",SUM('2a Aggregate costs'!BD$23,'2a Aggregate costs'!BD$24,'2a Aggregate costs'!BD$25,'2a Aggregate costs'!BD$27,'2a Aggregate costs'!BD70, '2a Aggregate costs'!BD108,'2a Aggregate costs'!BD146)*'3a Demand'!$L$10+'2a Aggregate costs'!BD$26)</f>
        <v>-</v>
      </c>
      <c r="BD40" s="104" t="str">
        <f>IF('2a Aggregate costs'!BE$23="-","-",SUM('2a Aggregate costs'!BE$23,'2a Aggregate costs'!BE$24,'2a Aggregate costs'!BE$25,'2a Aggregate costs'!BE$27,'2a Aggregate costs'!BE70, '2a Aggregate costs'!BE108,'2a Aggregate costs'!BE146)*'3a Demand'!$L$10+'2a Aggregate costs'!BE$26)</f>
        <v>-</v>
      </c>
      <c r="BE40" s="104" t="str">
        <f>IF('2a Aggregate costs'!BF$23="-","-",SUM('2a Aggregate costs'!BF$23,'2a Aggregate costs'!BF$24,'2a Aggregate costs'!BF$25,'2a Aggregate costs'!BF$27,'2a Aggregate costs'!BF70, '2a Aggregate costs'!BF108,'2a Aggregate costs'!BF146)*'3a Demand'!$L$10+'2a Aggregate costs'!BF$26)</f>
        <v>-</v>
      </c>
      <c r="BF40" s="14"/>
    </row>
    <row r="41" spans="1:58" ht="12.75" customHeight="1">
      <c r="A41" s="14"/>
      <c r="B41" s="402"/>
      <c r="C41" s="106" t="s">
        <v>273</v>
      </c>
      <c r="D41" s="396"/>
      <c r="E41" s="423"/>
      <c r="F41" s="28"/>
      <c r="G41" s="104">
        <f>IF('2a Aggregate costs'!H$23="-","-",SUM('2a Aggregate costs'!H$23,'2a Aggregate costs'!H$24,'2a Aggregate costs'!H$25,'2a Aggregate costs'!H$27,'2a Aggregate costs'!H71, '2a Aggregate costs'!H109,'2a Aggregate costs'!H147)*'3a Demand'!$C$10+'2a Aggregate costs'!H$26)</f>
        <v>90.560510430644129</v>
      </c>
      <c r="H41" s="104">
        <f>IF('2a Aggregate costs'!I$23="-","-",SUM('2a Aggregate costs'!I$23,'2a Aggregate costs'!I$24,'2a Aggregate costs'!I$25,'2a Aggregate costs'!I$27,'2a Aggregate costs'!I71, '2a Aggregate costs'!I109,'2a Aggregate costs'!I147)*'3a Demand'!$C$10+'2a Aggregate costs'!I$26)</f>
        <v>90.533214038815714</v>
      </c>
      <c r="I41" s="104">
        <f>IF('2a Aggregate costs'!J$23="-","-",SUM('2a Aggregate costs'!J$23,'2a Aggregate costs'!J$24,'2a Aggregate costs'!J$25,'2a Aggregate costs'!J$27,'2a Aggregate costs'!J71, '2a Aggregate costs'!J109,'2a Aggregate costs'!J147)*'3a Demand'!$C$10+'2a Aggregate costs'!J$26)</f>
        <v>110.92709802846761</v>
      </c>
      <c r="J41" s="104">
        <f>IF('2a Aggregate costs'!K$23="-","-",SUM('2a Aggregate costs'!K$23,'2a Aggregate costs'!K$24,'2a Aggregate costs'!K$25,'2a Aggregate costs'!K$27,'2a Aggregate costs'!K71, '2a Aggregate costs'!K109,'2a Aggregate costs'!K147)*'3a Demand'!$C$10+'2a Aggregate costs'!K$26)</f>
        <v>110.82262372608236</v>
      </c>
      <c r="K41" s="104">
        <f>IF('2a Aggregate costs'!L$23="-","-",SUM('2a Aggregate costs'!L$23,'2a Aggregate costs'!L$24,'2a Aggregate costs'!L$25,'2a Aggregate costs'!L$27,'2a Aggregate costs'!L71, '2a Aggregate costs'!L109,'2a Aggregate costs'!L147)*'3a Demand'!$C$10+'2a Aggregate costs'!L$26)</f>
        <v>118.08325320956132</v>
      </c>
      <c r="L41" s="104">
        <f>IF('2a Aggregate costs'!M$23="-","-",SUM('2a Aggregate costs'!M$23,'2a Aggregate costs'!M$24,'2a Aggregate costs'!M$25,'2a Aggregate costs'!M$27,'2a Aggregate costs'!M71, '2a Aggregate costs'!M109,'2a Aggregate costs'!M147)*'3a Demand'!$C$10+'2a Aggregate costs'!M$26)</f>
        <v>118.50985442103671</v>
      </c>
      <c r="M41" s="104">
        <f>IF('2a Aggregate costs'!N$23="-","-",SUM('2a Aggregate costs'!N$23,'2a Aggregate costs'!N$24,'2a Aggregate costs'!N$25,'2a Aggregate costs'!N$27,'2a Aggregate costs'!N71, '2a Aggregate costs'!N109,'2a Aggregate costs'!N147)*'3a Demand'!$C$10+'2a Aggregate costs'!N$26)</f>
        <v>137.29435574829762</v>
      </c>
      <c r="N41" s="104">
        <f>IF('2a Aggregate costs'!O$23="-","-",SUM('2a Aggregate costs'!O$23,'2a Aggregate costs'!O$24,'2a Aggregate costs'!O$25,'2a Aggregate costs'!O$27,'2a Aggregate costs'!O71, '2a Aggregate costs'!O109,'2a Aggregate costs'!O147)*'3a Demand'!$C$10+'2a Aggregate costs'!O$26)</f>
        <v>137.38835935157988</v>
      </c>
      <c r="O41" s="82"/>
      <c r="P41" s="104">
        <f>IF('2a Aggregate costs'!Q$23="-","-",SUM('2a Aggregate costs'!Q$23,'2a Aggregate costs'!Q$24,'2a Aggregate costs'!Q$25,'2a Aggregate costs'!Q$27,'2a Aggregate costs'!Q71, '2a Aggregate costs'!Q109,'2a Aggregate costs'!Q147)*'3a Demand'!$C$10+'2a Aggregate costs'!Q$26)</f>
        <v>137.38835935157988</v>
      </c>
      <c r="Q41" s="104">
        <f>IF('2a Aggregate costs'!R$23="-","-",SUM('2a Aggregate costs'!R$23,'2a Aggregate costs'!R$24,'2a Aggregate costs'!R$25,'2a Aggregate costs'!R$27,'2a Aggregate costs'!R71, '2a Aggregate costs'!R109,'2a Aggregate costs'!R147)*'3a Demand'!$C$10+'2a Aggregate costs'!R$26)</f>
        <v>146.99116772286865</v>
      </c>
      <c r="R41" s="104">
        <f>IF('2a Aggregate costs'!S$23="-","-",SUM('2a Aggregate costs'!S$23,'2a Aggregate costs'!S$24,'2a Aggregate costs'!S$25,'2a Aggregate costs'!S$27,'2a Aggregate costs'!S71, '2a Aggregate costs'!S109,'2a Aggregate costs'!S147)*'3a Demand'!$C$10+'2a Aggregate costs'!S$26)</f>
        <v>148.7985438101326</v>
      </c>
      <c r="S41" s="104">
        <f>IF('2a Aggregate costs'!T$23="-","-",SUM('2a Aggregate costs'!T$23,'2a Aggregate costs'!T$24,'2a Aggregate costs'!T$25,'2a Aggregate costs'!T$27,'2a Aggregate costs'!T71, '2a Aggregate costs'!T109,'2a Aggregate costs'!T147)*'3a Demand'!$C$10+'2a Aggregate costs'!T$26)</f>
        <v>153.06895857505964</v>
      </c>
      <c r="T41" s="104">
        <f>IF('2a Aggregate costs'!U$23="-","-",SUM('2a Aggregate costs'!U$23,'2a Aggregate costs'!U$24,'2a Aggregate costs'!U$25,'2a Aggregate costs'!U$27,'2a Aggregate costs'!U71, '2a Aggregate costs'!U109,'2a Aggregate costs'!U147)*'3a Demand'!$C$10+'2a Aggregate costs'!U$26)</f>
        <v>152.52598938275267</v>
      </c>
      <c r="U41" s="104">
        <f>IF('2a Aggregate costs'!V$23="-","-",SUM('2a Aggregate costs'!V$23,'2a Aggregate costs'!V$24,'2a Aggregate costs'!V$25,'2a Aggregate costs'!V$27,'2a Aggregate costs'!V71, '2a Aggregate costs'!V109,'2a Aggregate costs'!V147)*'3a Demand'!$C$10+'2a Aggregate costs'!V$26)</f>
        <v>161.50353869695175</v>
      </c>
      <c r="V41" s="104">
        <f>IF('2a Aggregate costs'!W$23="-","-",SUM('2a Aggregate costs'!W$23,'2a Aggregate costs'!W$24,'2a Aggregate costs'!W$25,'2a Aggregate costs'!W$27,'2a Aggregate costs'!W71, '2a Aggregate costs'!W109,'2a Aggregate costs'!W147)*'3a Demand'!$C$10+'2a Aggregate costs'!W$26)</f>
        <v>160.74512331138013</v>
      </c>
      <c r="W41" s="104">
        <f>IF('2a Aggregate costs'!X$23="-","-",SUM('2a Aggregate costs'!X$23,'2a Aggregate costs'!X$24,'2a Aggregate costs'!X$25,'2a Aggregate costs'!X$27,'2a Aggregate costs'!X71, '2a Aggregate costs'!X109,'2a Aggregate costs'!X147)*'3a Demand'!$C$10+'2a Aggregate costs'!X$26)</f>
        <v>168.09461002757854</v>
      </c>
      <c r="X41" s="82"/>
      <c r="Y41" s="104">
        <f>IF('2a Aggregate costs'!Z$23="-","-",SUM('2a Aggregate costs'!Z$23,'2a Aggregate costs'!Z$24,'2a Aggregate costs'!Z$25,'2a Aggregate costs'!Z$27,'2a Aggregate costs'!Z71, '2a Aggregate costs'!Z109,'2a Aggregate costs'!Z147)*'3a Demand'!$C$10+'2a Aggregate costs'!Z$26)</f>
        <v>166.52394009290668</v>
      </c>
      <c r="Z41" s="104">
        <f>IF('2a Aggregate costs'!AA$23="-","-",SUM('2a Aggregate costs'!AA$23,'2a Aggregate costs'!AA$24,'2a Aggregate costs'!AA$25,'2a Aggregate costs'!AA$27,'2a Aggregate costs'!AA71, '2a Aggregate costs'!AA109,'2a Aggregate costs'!AA147)*'3a Demand'!$C$10+'2a Aggregate costs'!AA$26)</f>
        <v>166.52394009290668</v>
      </c>
      <c r="AA41" s="104">
        <f>IF('2a Aggregate costs'!AB$23="-","-",SUM('2a Aggregate costs'!AB$23,'2a Aggregate costs'!AB$24,'2a Aggregate costs'!AB$25,'2a Aggregate costs'!AB$27,'2a Aggregate costs'!AB71, '2a Aggregate costs'!AB109,'2a Aggregate costs'!AB147)*'3a Demand'!$C$10+'2a Aggregate costs'!AB$26)</f>
        <v>185.67267687545436</v>
      </c>
      <c r="AB41" s="104">
        <f>IF('2a Aggregate costs'!AC$23="-","-",SUM('2a Aggregate costs'!AC$23,'2a Aggregate costs'!AC$24,'2a Aggregate costs'!AC$25,'2a Aggregate costs'!AC$27,'2a Aggregate costs'!AC71, '2a Aggregate costs'!AC109,'2a Aggregate costs'!AC147)*'3a Demand'!$C$10+'2a Aggregate costs'!AC$26)</f>
        <v>185.67267687545436</v>
      </c>
      <c r="AC41" s="104">
        <f>IF('2a Aggregate costs'!AD$23="-","-",SUM('2a Aggregate costs'!AD$23,'2a Aggregate costs'!AD$24,'2a Aggregate costs'!AD$25,'2a Aggregate costs'!AD$27,'2a Aggregate costs'!AD71, '2a Aggregate costs'!AD109,'2a Aggregate costs'!AD147)*'3a Demand'!$C$10+'2a Aggregate costs'!AD$26)</f>
        <v>187.94093798674146</v>
      </c>
      <c r="AD41" s="104">
        <f>IF('2a Aggregate costs'!AE$23="-","-",SUM('2a Aggregate costs'!AE$23,'2a Aggregate costs'!AE$24,'2a Aggregate costs'!AE$25,'2a Aggregate costs'!AE$27,'2a Aggregate costs'!AE71, '2a Aggregate costs'!AE109,'2a Aggregate costs'!AE147)*'3a Demand'!$C$10+'2a Aggregate costs'!AE$26)</f>
        <v>187.94093798674146</v>
      </c>
      <c r="AE41" s="104">
        <f>IF('2a Aggregate costs'!AF$23="-","-",SUM('2a Aggregate costs'!AF$23,'2a Aggregate costs'!AF$24,'2a Aggregate costs'!AF$25,'2a Aggregate costs'!AF$27,'2a Aggregate costs'!AF71, '2a Aggregate costs'!AF109,'2a Aggregate costs'!AF147)*'3a Demand'!$C$10+'2a Aggregate costs'!AF$26)</f>
        <v>215.13236545433622</v>
      </c>
      <c r="AF41" s="104">
        <f>IF('2a Aggregate costs'!AG$23="-","-",SUM('2a Aggregate costs'!AG$23,'2a Aggregate costs'!AG$24,'2a Aggregate costs'!AG$25,'2a Aggregate costs'!AG$27,'2a Aggregate costs'!AG71, '2a Aggregate costs'!AG109,'2a Aggregate costs'!AG147)*'3a Demand'!$C$10+'2a Aggregate costs'!AG$26)</f>
        <v>215.13236545433622</v>
      </c>
      <c r="AG41" s="104">
        <f>IF('2a Aggregate costs'!AH$23="-","-",SUM('2a Aggregate costs'!AH$23,'2a Aggregate costs'!AH$24,'2a Aggregate costs'!AH$25,'2a Aggregate costs'!AH$27,'2a Aggregate costs'!AH71, '2a Aggregate costs'!AH109,'2a Aggregate costs'!AH147)*'3a Demand'!$C$10+'2a Aggregate costs'!AH$26)</f>
        <v>213.56773217519097</v>
      </c>
      <c r="AH41" s="104">
        <f>IF('2a Aggregate costs'!AI$23="-","-",SUM('2a Aggregate costs'!AI$23,'2a Aggregate costs'!AI$24,'2a Aggregate costs'!AI$25,'2a Aggregate costs'!AI$27,'2a Aggregate costs'!AI71, '2a Aggregate costs'!AI109,'2a Aggregate costs'!AI147)*'3a Demand'!$C$10+'2a Aggregate costs'!AI$26)</f>
        <v>213.56773217519097</v>
      </c>
      <c r="AI41" s="104">
        <f>IF('2a Aggregate costs'!AJ$23="-","-",SUM('2a Aggregate costs'!AJ$23,'2a Aggregate costs'!AJ$24,'2a Aggregate costs'!AJ$25,'2a Aggregate costs'!AJ$27,'2a Aggregate costs'!AJ71, '2a Aggregate costs'!AJ109,'2a Aggregate costs'!AJ147)*'3a Demand'!$C$10+'2a Aggregate costs'!AJ$26)</f>
        <v>224.36104221095727</v>
      </c>
      <c r="AJ41" s="104">
        <f>IF('2a Aggregate costs'!AK$23="-","-",SUM('2a Aggregate costs'!AK$23,'2a Aggregate costs'!AK$24,'2a Aggregate costs'!AK$25,'2a Aggregate costs'!AK$27,'2a Aggregate costs'!AK71, '2a Aggregate costs'!AK109,'2a Aggregate costs'!AK147)*'3a Demand'!$C$10+'2a Aggregate costs'!AK$26)</f>
        <v>224.36104221095727</v>
      </c>
      <c r="AK41" s="104">
        <f>IF('2a Aggregate costs'!AL$23="-","-",SUM('2a Aggregate costs'!AL$23,'2a Aggregate costs'!AL$24,'2a Aggregate costs'!AL$25,'2a Aggregate costs'!AL$27,'2a Aggregate costs'!AL71, '2a Aggregate costs'!AL109,'2a Aggregate costs'!AL147)*'3a Demand'!$C$10+'2a Aggregate costs'!AL$26)</f>
        <v>231.99349583856042</v>
      </c>
      <c r="AL41" s="104">
        <f>IF('2a Aggregate costs'!AM$23="-","-",SUM('2a Aggregate costs'!AM$23,'2a Aggregate costs'!AM$24,'2a Aggregate costs'!AM$25,'2a Aggregate costs'!AM$27,'2a Aggregate costs'!AM71, '2a Aggregate costs'!AM109,'2a Aggregate costs'!AM147)*'3a Demand'!$H$10+'2a Aggregate costs'!AM$26)</f>
        <v>241.14549434909623</v>
      </c>
      <c r="AM41" s="104">
        <f>IF('2a Aggregate costs'!AN$23="-","-",SUM('2a Aggregate costs'!AN$23,'2a Aggregate costs'!AN$24,'2a Aggregate costs'!AN$25,'2a Aggregate costs'!AN$27,'2a Aggregate costs'!AN71, '2a Aggregate costs'!AN109,'2a Aggregate costs'!AN147)*'3a Demand'!$H$10+'2a Aggregate costs'!AN$26)</f>
        <v>111.37521972608546</v>
      </c>
      <c r="AN41" s="104">
        <f>IF('2a Aggregate costs'!AO$23="-","-",SUM('2a Aggregate costs'!AO$23,'2a Aggregate costs'!AO$24,'2a Aggregate costs'!AO$25,'2a Aggregate costs'!AO$27,'2a Aggregate costs'!AO71, '2a Aggregate costs'!AO109,'2a Aggregate costs'!AO147)*'3a Demand'!$L$10+'2a Aggregate costs'!AO$26)</f>
        <v>96.602730719569436</v>
      </c>
      <c r="AO41" s="104" t="str">
        <f>IF('2a Aggregate costs'!AP$23="-","-",SUM('2a Aggregate costs'!AP$23,'2a Aggregate costs'!AP$24,'2a Aggregate costs'!AP$25,'2a Aggregate costs'!AP$27,'2a Aggregate costs'!AP71, '2a Aggregate costs'!AP109,'2a Aggregate costs'!AP147)*'3a Demand'!$L$10+'2a Aggregate costs'!AP$26)</f>
        <v>-</v>
      </c>
      <c r="AP41" s="104" t="str">
        <f>IF('2a Aggregate costs'!AQ$23="-","-",SUM('2a Aggregate costs'!AQ$23,'2a Aggregate costs'!AQ$24,'2a Aggregate costs'!AQ$25,'2a Aggregate costs'!AQ$27,'2a Aggregate costs'!AQ71, '2a Aggregate costs'!AQ109,'2a Aggregate costs'!AQ147)*'3a Demand'!$L$10+'2a Aggregate costs'!AQ$26)</f>
        <v>-</v>
      </c>
      <c r="AQ41" s="104" t="str">
        <f>IF('2a Aggregate costs'!AR$23="-","-",SUM('2a Aggregate costs'!AR$23,'2a Aggregate costs'!AR$24,'2a Aggregate costs'!AR$25,'2a Aggregate costs'!AR$27,'2a Aggregate costs'!AR71, '2a Aggregate costs'!AR109,'2a Aggregate costs'!AR147)*'3a Demand'!$L$10+'2a Aggregate costs'!AR$26)</f>
        <v>-</v>
      </c>
      <c r="AR41" s="104" t="str">
        <f>IF('2a Aggregate costs'!AS$23="-","-",SUM('2a Aggregate costs'!AS$23,'2a Aggregate costs'!AS$24,'2a Aggregate costs'!AS$25,'2a Aggregate costs'!AS$27,'2a Aggregate costs'!AS71, '2a Aggregate costs'!AS109,'2a Aggregate costs'!AS147)*'3a Demand'!$L$10+'2a Aggregate costs'!AS$26)</f>
        <v>-</v>
      </c>
      <c r="AS41" s="104" t="str">
        <f>IF('2a Aggregate costs'!AT$23="-","-",SUM('2a Aggregate costs'!AT$23,'2a Aggregate costs'!AT$24,'2a Aggregate costs'!AT$25,'2a Aggregate costs'!AT$27,'2a Aggregate costs'!AT71, '2a Aggregate costs'!AT109,'2a Aggregate costs'!AT147)*'3a Demand'!$L$10+'2a Aggregate costs'!AT$26)</f>
        <v>-</v>
      </c>
      <c r="AT41" s="104" t="str">
        <f>IF('2a Aggregate costs'!AU$23="-","-",SUM('2a Aggregate costs'!AU$23,'2a Aggregate costs'!AU$24,'2a Aggregate costs'!AU$25,'2a Aggregate costs'!AU$27,'2a Aggregate costs'!AU71, '2a Aggregate costs'!AU109,'2a Aggregate costs'!AU147)*'3a Demand'!$L$10+'2a Aggregate costs'!AU$26)</f>
        <v>-</v>
      </c>
      <c r="AU41" s="104" t="str">
        <f>IF('2a Aggregate costs'!AV$23="-","-",SUM('2a Aggregate costs'!AV$23,'2a Aggregate costs'!AV$24,'2a Aggregate costs'!AV$25,'2a Aggregate costs'!AV$27,'2a Aggregate costs'!AV71, '2a Aggregate costs'!AV109,'2a Aggregate costs'!AV147)*'3a Demand'!$L$10+'2a Aggregate costs'!AV$26)</f>
        <v>-</v>
      </c>
      <c r="AV41" s="104" t="str">
        <f>IF('2a Aggregate costs'!AW$23="-","-",SUM('2a Aggregate costs'!AW$23,'2a Aggregate costs'!AW$24,'2a Aggregate costs'!AW$25,'2a Aggregate costs'!AW$27,'2a Aggregate costs'!AW71, '2a Aggregate costs'!AW109,'2a Aggregate costs'!AW147)*'3a Demand'!$L$10+'2a Aggregate costs'!AW$26)</f>
        <v>-</v>
      </c>
      <c r="AW41" s="104" t="str">
        <f>IF('2a Aggregate costs'!AX$23="-","-",SUM('2a Aggregate costs'!AX$23,'2a Aggregate costs'!AX$24,'2a Aggregate costs'!AX$25,'2a Aggregate costs'!AX$27,'2a Aggregate costs'!AX71, '2a Aggregate costs'!AX109,'2a Aggregate costs'!AX147)*'3a Demand'!$L$10+'2a Aggregate costs'!AX$26)</f>
        <v>-</v>
      </c>
      <c r="AX41" s="104" t="str">
        <f>IF('2a Aggregate costs'!AY$23="-","-",SUM('2a Aggregate costs'!AY$23,'2a Aggregate costs'!AY$24,'2a Aggregate costs'!AY$25,'2a Aggregate costs'!AY$27,'2a Aggregate costs'!AY71, '2a Aggregate costs'!AY109,'2a Aggregate costs'!AY147)*'3a Demand'!$L$10+'2a Aggregate costs'!AY$26)</f>
        <v>-</v>
      </c>
      <c r="AY41" s="104" t="str">
        <f>IF('2a Aggregate costs'!AZ$23="-","-",SUM('2a Aggregate costs'!AZ$23,'2a Aggregate costs'!AZ$24,'2a Aggregate costs'!AZ$25,'2a Aggregate costs'!AZ$27,'2a Aggregate costs'!AZ71, '2a Aggregate costs'!AZ109,'2a Aggregate costs'!AZ147)*'3a Demand'!$L$10+'2a Aggregate costs'!AZ$26)</f>
        <v>-</v>
      </c>
      <c r="AZ41" s="104" t="str">
        <f>IF('2a Aggregate costs'!BA$23="-","-",SUM('2a Aggregate costs'!BA$23,'2a Aggregate costs'!BA$24,'2a Aggregate costs'!BA$25,'2a Aggregate costs'!BA$27,'2a Aggregate costs'!BA71, '2a Aggregate costs'!BA109,'2a Aggregate costs'!BA147)*'3a Demand'!$L$10+'2a Aggregate costs'!BA$26)</f>
        <v>-</v>
      </c>
      <c r="BA41" s="104" t="str">
        <f>IF('2a Aggregate costs'!BB$23="-","-",SUM('2a Aggregate costs'!BB$23,'2a Aggregate costs'!BB$24,'2a Aggregate costs'!BB$25,'2a Aggregate costs'!BB$27,'2a Aggregate costs'!BB71, '2a Aggregate costs'!BB109,'2a Aggregate costs'!BB147)*'3a Demand'!$L$10+'2a Aggregate costs'!BB$26)</f>
        <v>-</v>
      </c>
      <c r="BB41" s="104" t="str">
        <f>IF('2a Aggregate costs'!BC$23="-","-",SUM('2a Aggregate costs'!BC$23,'2a Aggregate costs'!BC$24,'2a Aggregate costs'!BC$25,'2a Aggregate costs'!BC$27,'2a Aggregate costs'!BC71, '2a Aggregate costs'!BC109,'2a Aggregate costs'!BC147)*'3a Demand'!$L$10+'2a Aggregate costs'!BC$26)</f>
        <v>-</v>
      </c>
      <c r="BC41" s="104" t="str">
        <f>IF('2a Aggregate costs'!BD$23="-","-",SUM('2a Aggregate costs'!BD$23,'2a Aggregate costs'!BD$24,'2a Aggregate costs'!BD$25,'2a Aggregate costs'!BD$27,'2a Aggregate costs'!BD71, '2a Aggregate costs'!BD109,'2a Aggregate costs'!BD147)*'3a Demand'!$L$10+'2a Aggregate costs'!BD$26)</f>
        <v>-</v>
      </c>
      <c r="BD41" s="104" t="str">
        <f>IF('2a Aggregate costs'!BE$23="-","-",SUM('2a Aggregate costs'!BE$23,'2a Aggregate costs'!BE$24,'2a Aggregate costs'!BE$25,'2a Aggregate costs'!BE$27,'2a Aggregate costs'!BE71, '2a Aggregate costs'!BE109,'2a Aggregate costs'!BE147)*'3a Demand'!$L$10+'2a Aggregate costs'!BE$26)</f>
        <v>-</v>
      </c>
      <c r="BE41" s="104" t="str">
        <f>IF('2a Aggregate costs'!BF$23="-","-",SUM('2a Aggregate costs'!BF$23,'2a Aggregate costs'!BF$24,'2a Aggregate costs'!BF$25,'2a Aggregate costs'!BF$27,'2a Aggregate costs'!BF71, '2a Aggregate costs'!BF109,'2a Aggregate costs'!BF147)*'3a Demand'!$L$10+'2a Aggregate costs'!BF$26)</f>
        <v>-</v>
      </c>
      <c r="BF41" s="14"/>
    </row>
    <row r="42" spans="1:58" ht="12.75" customHeight="1">
      <c r="A42" s="14"/>
      <c r="B42" s="422"/>
      <c r="C42" s="106" t="s">
        <v>274</v>
      </c>
      <c r="D42" s="396"/>
      <c r="E42" s="423"/>
      <c r="F42" s="28"/>
      <c r="G42" s="104">
        <f>IF('2a Aggregate costs'!H$23="-","-",SUM('2a Aggregate costs'!H$23,'2a Aggregate costs'!H$24,'2a Aggregate costs'!H$25,'2a Aggregate costs'!H$27,'2a Aggregate costs'!H72, '2a Aggregate costs'!H110,'2a Aggregate costs'!H148)*'3a Demand'!$C$10+'2a Aggregate costs'!H$26)</f>
        <v>90.563452996014576</v>
      </c>
      <c r="H42" s="104">
        <f>IF('2a Aggregate costs'!I$23="-","-",SUM('2a Aggregate costs'!I$23,'2a Aggregate costs'!I$24,'2a Aggregate costs'!I$25,'2a Aggregate costs'!I$27,'2a Aggregate costs'!I72, '2a Aggregate costs'!I110,'2a Aggregate costs'!I148)*'3a Demand'!$C$10+'2a Aggregate costs'!I$26)</f>
        <v>90.536109416050465</v>
      </c>
      <c r="I42" s="104">
        <f>IF('2a Aggregate costs'!J$23="-","-",SUM('2a Aggregate costs'!J$23,'2a Aggregate costs'!J$24,'2a Aggregate costs'!J$25,'2a Aggregate costs'!J$27,'2a Aggregate costs'!J72, '2a Aggregate costs'!J110,'2a Aggregate costs'!J148)*'3a Demand'!$C$10+'2a Aggregate costs'!J$26)</f>
        <v>110.93006289475601</v>
      </c>
      <c r="J42" s="104">
        <f>IF('2a Aggregate costs'!K$23="-","-",SUM('2a Aggregate costs'!K$23,'2a Aggregate costs'!K$24,'2a Aggregate costs'!K$25,'2a Aggregate costs'!K$27,'2a Aggregate costs'!K72, '2a Aggregate costs'!K110,'2a Aggregate costs'!K148)*'3a Demand'!$C$10+'2a Aggregate costs'!K$26)</f>
        <v>110.82571704124992</v>
      </c>
      <c r="K42" s="104">
        <f>IF('2a Aggregate costs'!L$23="-","-",SUM('2a Aggregate costs'!L$23,'2a Aggregate costs'!L$24,'2a Aggregate costs'!L$25,'2a Aggregate costs'!L$27,'2a Aggregate costs'!L72, '2a Aggregate costs'!L110,'2a Aggregate costs'!L148)*'3a Demand'!$C$10+'2a Aggregate costs'!L$26)</f>
        <v>118.08640220440191</v>
      </c>
      <c r="L42" s="104">
        <f>IF('2a Aggregate costs'!M$23="-","-",SUM('2a Aggregate costs'!M$23,'2a Aggregate costs'!M$24,'2a Aggregate costs'!M$25,'2a Aggregate costs'!M$27,'2a Aggregate costs'!M72, '2a Aggregate costs'!M110,'2a Aggregate costs'!M148)*'3a Demand'!$C$10+'2a Aggregate costs'!M$26)</f>
        <v>118.51294599756027</v>
      </c>
      <c r="M42" s="104">
        <f>IF('2a Aggregate costs'!N$23="-","-",SUM('2a Aggregate costs'!N$23,'2a Aggregate costs'!N$24,'2a Aggregate costs'!N$25,'2a Aggregate costs'!N$27,'2a Aggregate costs'!N72, '2a Aggregate costs'!N110,'2a Aggregate costs'!N148)*'3a Demand'!$C$10+'2a Aggregate costs'!N$26)</f>
        <v>137.29258493285312</v>
      </c>
      <c r="N42" s="104">
        <f>IF('2a Aggregate costs'!O$23="-","-",SUM('2a Aggregate costs'!O$23,'2a Aggregate costs'!O$24,'2a Aggregate costs'!O$25,'2a Aggregate costs'!O$27,'2a Aggregate costs'!O72, '2a Aggregate costs'!O110,'2a Aggregate costs'!O148)*'3a Demand'!$C$10+'2a Aggregate costs'!O$26)</f>
        <v>137.38654959834642</v>
      </c>
      <c r="O42" s="82"/>
      <c r="P42" s="104">
        <f>IF('2a Aggregate costs'!Q$23="-","-",SUM('2a Aggregate costs'!Q$23,'2a Aggregate costs'!Q$24,'2a Aggregate costs'!Q$25,'2a Aggregate costs'!Q$27,'2a Aggregate costs'!Q72, '2a Aggregate costs'!Q110,'2a Aggregate costs'!Q148)*'3a Demand'!$C$10+'2a Aggregate costs'!Q$26)</f>
        <v>137.38654959834642</v>
      </c>
      <c r="Q42" s="104">
        <f>IF('2a Aggregate costs'!R$23="-","-",SUM('2a Aggregate costs'!R$23,'2a Aggregate costs'!R$24,'2a Aggregate costs'!R$25,'2a Aggregate costs'!R$27,'2a Aggregate costs'!R72, '2a Aggregate costs'!R110,'2a Aggregate costs'!R148)*'3a Demand'!$C$10+'2a Aggregate costs'!R$26)</f>
        <v>146.98954234980852</v>
      </c>
      <c r="R42" s="104">
        <f>IF('2a Aggregate costs'!S$23="-","-",SUM('2a Aggregate costs'!S$23,'2a Aggregate costs'!S$24,'2a Aggregate costs'!S$25,'2a Aggregate costs'!S$27,'2a Aggregate costs'!S72, '2a Aggregate costs'!S110,'2a Aggregate costs'!S148)*'3a Demand'!$C$10+'2a Aggregate costs'!S$26)</f>
        <v>148.79160549110014</v>
      </c>
      <c r="S42" s="104">
        <f>IF('2a Aggregate costs'!T$23="-","-",SUM('2a Aggregate costs'!T$23,'2a Aggregate costs'!T$24,'2a Aggregate costs'!T$25,'2a Aggregate costs'!T$27,'2a Aggregate costs'!T72, '2a Aggregate costs'!T110,'2a Aggregate costs'!T148)*'3a Demand'!$C$10+'2a Aggregate costs'!T$26)</f>
        <v>153.06114525270391</v>
      </c>
      <c r="T42" s="104">
        <f>IF('2a Aggregate costs'!U$23="-","-",SUM('2a Aggregate costs'!U$23,'2a Aggregate costs'!U$24,'2a Aggregate costs'!U$25,'2a Aggregate costs'!U$27,'2a Aggregate costs'!U72, '2a Aggregate costs'!U110,'2a Aggregate costs'!U148)*'3a Demand'!$C$10+'2a Aggregate costs'!U$26)</f>
        <v>152.52962101673523</v>
      </c>
      <c r="U42" s="104">
        <f>IF('2a Aggregate costs'!V$23="-","-",SUM('2a Aggregate costs'!V$23,'2a Aggregate costs'!V$24,'2a Aggregate costs'!V$25,'2a Aggregate costs'!V$27,'2a Aggregate costs'!V72, '2a Aggregate costs'!V110,'2a Aggregate costs'!V148)*'3a Demand'!$C$10+'2a Aggregate costs'!V$26)</f>
        <v>161.50696522673715</v>
      </c>
      <c r="V42" s="104">
        <f>IF('2a Aggregate costs'!W$23="-","-",SUM('2a Aggregate costs'!W$23,'2a Aggregate costs'!W$24,'2a Aggregate costs'!W$25,'2a Aggregate costs'!W$27,'2a Aggregate costs'!W72, '2a Aggregate costs'!W110,'2a Aggregate costs'!W148)*'3a Demand'!$C$10+'2a Aggregate costs'!W$26)</f>
        <v>160.76007965978201</v>
      </c>
      <c r="W42" s="104">
        <f>IF('2a Aggregate costs'!X$23="-","-",SUM('2a Aggregate costs'!X$23,'2a Aggregate costs'!X$24,'2a Aggregate costs'!X$25,'2a Aggregate costs'!X$27,'2a Aggregate costs'!X72, '2a Aggregate costs'!X110,'2a Aggregate costs'!X148)*'3a Demand'!$C$10+'2a Aggregate costs'!X$26)</f>
        <v>168.09955111387231</v>
      </c>
      <c r="X42" s="82"/>
      <c r="Y42" s="104">
        <f>IF('2a Aggregate costs'!Z$23="-","-",SUM('2a Aggregate costs'!Z$23,'2a Aggregate costs'!Z$24,'2a Aggregate costs'!Z$25,'2a Aggregate costs'!Z$27,'2a Aggregate costs'!Z72, '2a Aggregate costs'!Z110,'2a Aggregate costs'!Z148)*'3a Demand'!$C$10+'2a Aggregate costs'!Z$26)</f>
        <v>166.51771596407809</v>
      </c>
      <c r="Z42" s="104">
        <f>IF('2a Aggregate costs'!AA$23="-","-",SUM('2a Aggregate costs'!AA$23,'2a Aggregate costs'!AA$24,'2a Aggregate costs'!AA$25,'2a Aggregate costs'!AA$27,'2a Aggregate costs'!AA72, '2a Aggregate costs'!AA110,'2a Aggregate costs'!AA148)*'3a Demand'!$C$10+'2a Aggregate costs'!AA$26)</f>
        <v>166.51771596407809</v>
      </c>
      <c r="AA42" s="104">
        <f>IF('2a Aggregate costs'!AB$23="-","-",SUM('2a Aggregate costs'!AB$23,'2a Aggregate costs'!AB$24,'2a Aggregate costs'!AB$25,'2a Aggregate costs'!AB$27,'2a Aggregate costs'!AB72, '2a Aggregate costs'!AB110,'2a Aggregate costs'!AB148)*'3a Demand'!$C$10+'2a Aggregate costs'!AB$26)</f>
        <v>185.66540785168505</v>
      </c>
      <c r="AB42" s="104">
        <f>IF('2a Aggregate costs'!AC$23="-","-",SUM('2a Aggregate costs'!AC$23,'2a Aggregate costs'!AC$24,'2a Aggregate costs'!AC$25,'2a Aggregate costs'!AC$27,'2a Aggregate costs'!AC72, '2a Aggregate costs'!AC110,'2a Aggregate costs'!AC148)*'3a Demand'!$C$10+'2a Aggregate costs'!AC$26)</f>
        <v>185.66540785168505</v>
      </c>
      <c r="AC42" s="104">
        <f>IF('2a Aggregate costs'!AD$23="-","-",SUM('2a Aggregate costs'!AD$23,'2a Aggregate costs'!AD$24,'2a Aggregate costs'!AD$25,'2a Aggregate costs'!AD$27,'2a Aggregate costs'!AD72, '2a Aggregate costs'!AD110,'2a Aggregate costs'!AD148)*'3a Demand'!$C$10+'2a Aggregate costs'!AD$26)</f>
        <v>187.93368740564765</v>
      </c>
      <c r="AD42" s="104">
        <f>IF('2a Aggregate costs'!AE$23="-","-",SUM('2a Aggregate costs'!AE$23,'2a Aggregate costs'!AE$24,'2a Aggregate costs'!AE$25,'2a Aggregate costs'!AE$27,'2a Aggregate costs'!AE72, '2a Aggregate costs'!AE110,'2a Aggregate costs'!AE148)*'3a Demand'!$C$10+'2a Aggregate costs'!AE$26)</f>
        <v>187.93368740564765</v>
      </c>
      <c r="AE42" s="104">
        <f>IF('2a Aggregate costs'!AF$23="-","-",SUM('2a Aggregate costs'!AF$23,'2a Aggregate costs'!AF$24,'2a Aggregate costs'!AF$25,'2a Aggregate costs'!AF$27,'2a Aggregate costs'!AF72, '2a Aggregate costs'!AF110,'2a Aggregate costs'!AF148)*'3a Demand'!$C$10+'2a Aggregate costs'!AF$26)</f>
        <v>215.11682788720199</v>
      </c>
      <c r="AF42" s="104">
        <f>IF('2a Aggregate costs'!AG$23="-","-",SUM('2a Aggregate costs'!AG$23,'2a Aggregate costs'!AG$24,'2a Aggregate costs'!AG$25,'2a Aggregate costs'!AG$27,'2a Aggregate costs'!AG72, '2a Aggregate costs'!AG110,'2a Aggregate costs'!AG148)*'3a Demand'!$C$10+'2a Aggregate costs'!AG$26)</f>
        <v>215.11682788720199</v>
      </c>
      <c r="AG42" s="104">
        <f>IF('2a Aggregate costs'!AH$23="-","-",SUM('2a Aggregate costs'!AH$23,'2a Aggregate costs'!AH$24,'2a Aggregate costs'!AH$25,'2a Aggregate costs'!AH$27,'2a Aggregate costs'!AH72, '2a Aggregate costs'!AH110,'2a Aggregate costs'!AH148)*'3a Demand'!$C$10+'2a Aggregate costs'!AH$26)</f>
        <v>213.55359587463542</v>
      </c>
      <c r="AH42" s="104">
        <f>IF('2a Aggregate costs'!AI$23="-","-",SUM('2a Aggregate costs'!AI$23,'2a Aggregate costs'!AI$24,'2a Aggregate costs'!AI$25,'2a Aggregate costs'!AI$27,'2a Aggregate costs'!AI72, '2a Aggregate costs'!AI110,'2a Aggregate costs'!AI148)*'3a Demand'!$C$10+'2a Aggregate costs'!AI$26)</f>
        <v>213.55359587463542</v>
      </c>
      <c r="AI42" s="104">
        <f>IF('2a Aggregate costs'!AJ$23="-","-",SUM('2a Aggregate costs'!AJ$23,'2a Aggregate costs'!AJ$24,'2a Aggregate costs'!AJ$25,'2a Aggregate costs'!AJ$27,'2a Aggregate costs'!AJ72, '2a Aggregate costs'!AJ110,'2a Aggregate costs'!AJ148)*'3a Demand'!$C$10+'2a Aggregate costs'!AJ$26)</f>
        <v>224.18334457250887</v>
      </c>
      <c r="AJ42" s="104">
        <f>IF('2a Aggregate costs'!AK$23="-","-",SUM('2a Aggregate costs'!AK$23,'2a Aggregate costs'!AK$24,'2a Aggregate costs'!AK$25,'2a Aggregate costs'!AK$27,'2a Aggregate costs'!AK72, '2a Aggregate costs'!AK110,'2a Aggregate costs'!AK148)*'3a Demand'!$C$10+'2a Aggregate costs'!AK$26)</f>
        <v>224.18334457250887</v>
      </c>
      <c r="AK42" s="104">
        <f>IF('2a Aggregate costs'!AL$23="-","-",SUM('2a Aggregate costs'!AL$23,'2a Aggregate costs'!AL$24,'2a Aggregate costs'!AL$25,'2a Aggregate costs'!AL$27,'2a Aggregate costs'!AL72, '2a Aggregate costs'!AL110,'2a Aggregate costs'!AL148)*'3a Demand'!$C$10+'2a Aggregate costs'!AL$26)</f>
        <v>231.80963740280967</v>
      </c>
      <c r="AL42" s="104">
        <f>IF('2a Aggregate costs'!AM$23="-","-",SUM('2a Aggregate costs'!AM$23,'2a Aggregate costs'!AM$24,'2a Aggregate costs'!AM$25,'2a Aggregate costs'!AM$27,'2a Aggregate costs'!AM72, '2a Aggregate costs'!AM110,'2a Aggregate costs'!AM148)*'3a Demand'!$H$10+'2a Aggregate costs'!AM$26)</f>
        <v>240.23654887958281</v>
      </c>
      <c r="AM42" s="104">
        <f>IF('2a Aggregate costs'!AN$23="-","-",SUM('2a Aggregate costs'!AN$23,'2a Aggregate costs'!AN$24,'2a Aggregate costs'!AN$25,'2a Aggregate costs'!AN$27,'2a Aggregate costs'!AN72, '2a Aggregate costs'!AN110,'2a Aggregate costs'!AN148)*'3a Demand'!$H$10+'2a Aggregate costs'!AN$26)</f>
        <v>110.14395005538287</v>
      </c>
      <c r="AN42" s="104">
        <f>IF('2a Aggregate costs'!AO$23="-","-",SUM('2a Aggregate costs'!AO$23,'2a Aggregate costs'!AO$24,'2a Aggregate costs'!AO$25,'2a Aggregate costs'!AO$27,'2a Aggregate costs'!AO72, '2a Aggregate costs'!AO110,'2a Aggregate costs'!AO148)*'3a Demand'!$L$10+'2a Aggregate costs'!AO$26)</f>
        <v>95.574043147061502</v>
      </c>
      <c r="AO42" s="104" t="str">
        <f>IF('2a Aggregate costs'!AP$23="-","-",SUM('2a Aggregate costs'!AP$23,'2a Aggregate costs'!AP$24,'2a Aggregate costs'!AP$25,'2a Aggregate costs'!AP$27,'2a Aggregate costs'!AP72, '2a Aggregate costs'!AP110,'2a Aggregate costs'!AP148)*'3a Demand'!$L$10+'2a Aggregate costs'!AP$26)</f>
        <v>-</v>
      </c>
      <c r="AP42" s="104" t="str">
        <f>IF('2a Aggregate costs'!AQ$23="-","-",SUM('2a Aggregate costs'!AQ$23,'2a Aggregate costs'!AQ$24,'2a Aggregate costs'!AQ$25,'2a Aggregate costs'!AQ$27,'2a Aggregate costs'!AQ72, '2a Aggregate costs'!AQ110,'2a Aggregate costs'!AQ148)*'3a Demand'!$L$10+'2a Aggregate costs'!AQ$26)</f>
        <v>-</v>
      </c>
      <c r="AQ42" s="104" t="str">
        <f>IF('2a Aggregate costs'!AR$23="-","-",SUM('2a Aggregate costs'!AR$23,'2a Aggregate costs'!AR$24,'2a Aggregate costs'!AR$25,'2a Aggregate costs'!AR$27,'2a Aggregate costs'!AR72, '2a Aggregate costs'!AR110,'2a Aggregate costs'!AR148)*'3a Demand'!$L$10+'2a Aggregate costs'!AR$26)</f>
        <v>-</v>
      </c>
      <c r="AR42" s="104" t="str">
        <f>IF('2a Aggregate costs'!AS$23="-","-",SUM('2a Aggregate costs'!AS$23,'2a Aggregate costs'!AS$24,'2a Aggregate costs'!AS$25,'2a Aggregate costs'!AS$27,'2a Aggregate costs'!AS72, '2a Aggregate costs'!AS110,'2a Aggregate costs'!AS148)*'3a Demand'!$L$10+'2a Aggregate costs'!AS$26)</f>
        <v>-</v>
      </c>
      <c r="AS42" s="104" t="str">
        <f>IF('2a Aggregate costs'!AT$23="-","-",SUM('2a Aggregate costs'!AT$23,'2a Aggregate costs'!AT$24,'2a Aggregate costs'!AT$25,'2a Aggregate costs'!AT$27,'2a Aggregate costs'!AT72, '2a Aggregate costs'!AT110,'2a Aggregate costs'!AT148)*'3a Demand'!$L$10+'2a Aggregate costs'!AT$26)</f>
        <v>-</v>
      </c>
      <c r="AT42" s="104" t="str">
        <f>IF('2a Aggregate costs'!AU$23="-","-",SUM('2a Aggregate costs'!AU$23,'2a Aggregate costs'!AU$24,'2a Aggregate costs'!AU$25,'2a Aggregate costs'!AU$27,'2a Aggregate costs'!AU72, '2a Aggregate costs'!AU110,'2a Aggregate costs'!AU148)*'3a Demand'!$L$10+'2a Aggregate costs'!AU$26)</f>
        <v>-</v>
      </c>
      <c r="AU42" s="104" t="str">
        <f>IF('2a Aggregate costs'!AV$23="-","-",SUM('2a Aggregate costs'!AV$23,'2a Aggregate costs'!AV$24,'2a Aggregate costs'!AV$25,'2a Aggregate costs'!AV$27,'2a Aggregate costs'!AV72, '2a Aggregate costs'!AV110,'2a Aggregate costs'!AV148)*'3a Demand'!$L$10+'2a Aggregate costs'!AV$26)</f>
        <v>-</v>
      </c>
      <c r="AV42" s="104" t="str">
        <f>IF('2a Aggregate costs'!AW$23="-","-",SUM('2a Aggregate costs'!AW$23,'2a Aggregate costs'!AW$24,'2a Aggregate costs'!AW$25,'2a Aggregate costs'!AW$27,'2a Aggregate costs'!AW72, '2a Aggregate costs'!AW110,'2a Aggregate costs'!AW148)*'3a Demand'!$L$10+'2a Aggregate costs'!AW$26)</f>
        <v>-</v>
      </c>
      <c r="AW42" s="104" t="str">
        <f>IF('2a Aggregate costs'!AX$23="-","-",SUM('2a Aggregate costs'!AX$23,'2a Aggregate costs'!AX$24,'2a Aggregate costs'!AX$25,'2a Aggregate costs'!AX$27,'2a Aggregate costs'!AX72, '2a Aggregate costs'!AX110,'2a Aggregate costs'!AX148)*'3a Demand'!$L$10+'2a Aggregate costs'!AX$26)</f>
        <v>-</v>
      </c>
      <c r="AX42" s="104" t="str">
        <f>IF('2a Aggregate costs'!AY$23="-","-",SUM('2a Aggregate costs'!AY$23,'2a Aggregate costs'!AY$24,'2a Aggregate costs'!AY$25,'2a Aggregate costs'!AY$27,'2a Aggregate costs'!AY72, '2a Aggregate costs'!AY110,'2a Aggregate costs'!AY148)*'3a Demand'!$L$10+'2a Aggregate costs'!AY$26)</f>
        <v>-</v>
      </c>
      <c r="AY42" s="104" t="str">
        <f>IF('2a Aggregate costs'!AZ$23="-","-",SUM('2a Aggregate costs'!AZ$23,'2a Aggregate costs'!AZ$24,'2a Aggregate costs'!AZ$25,'2a Aggregate costs'!AZ$27,'2a Aggregate costs'!AZ72, '2a Aggregate costs'!AZ110,'2a Aggregate costs'!AZ148)*'3a Demand'!$L$10+'2a Aggregate costs'!AZ$26)</f>
        <v>-</v>
      </c>
      <c r="AZ42" s="104" t="str">
        <f>IF('2a Aggregate costs'!BA$23="-","-",SUM('2a Aggregate costs'!BA$23,'2a Aggregate costs'!BA$24,'2a Aggregate costs'!BA$25,'2a Aggregate costs'!BA$27,'2a Aggregate costs'!BA72, '2a Aggregate costs'!BA110,'2a Aggregate costs'!BA148)*'3a Demand'!$L$10+'2a Aggregate costs'!BA$26)</f>
        <v>-</v>
      </c>
      <c r="BA42" s="104" t="str">
        <f>IF('2a Aggregate costs'!BB$23="-","-",SUM('2a Aggregate costs'!BB$23,'2a Aggregate costs'!BB$24,'2a Aggregate costs'!BB$25,'2a Aggregate costs'!BB$27,'2a Aggregate costs'!BB72, '2a Aggregate costs'!BB110,'2a Aggregate costs'!BB148)*'3a Demand'!$L$10+'2a Aggregate costs'!BB$26)</f>
        <v>-</v>
      </c>
      <c r="BB42" s="104" t="str">
        <f>IF('2a Aggregate costs'!BC$23="-","-",SUM('2a Aggregate costs'!BC$23,'2a Aggregate costs'!BC$24,'2a Aggregate costs'!BC$25,'2a Aggregate costs'!BC$27,'2a Aggregate costs'!BC72, '2a Aggregate costs'!BC110,'2a Aggregate costs'!BC148)*'3a Demand'!$L$10+'2a Aggregate costs'!BC$26)</f>
        <v>-</v>
      </c>
      <c r="BC42" s="104" t="str">
        <f>IF('2a Aggregate costs'!BD$23="-","-",SUM('2a Aggregate costs'!BD$23,'2a Aggregate costs'!BD$24,'2a Aggregate costs'!BD$25,'2a Aggregate costs'!BD$27,'2a Aggregate costs'!BD72, '2a Aggregate costs'!BD110,'2a Aggregate costs'!BD148)*'3a Demand'!$L$10+'2a Aggregate costs'!BD$26)</f>
        <v>-</v>
      </c>
      <c r="BD42" s="104" t="str">
        <f>IF('2a Aggregate costs'!BE$23="-","-",SUM('2a Aggregate costs'!BE$23,'2a Aggregate costs'!BE$24,'2a Aggregate costs'!BE$25,'2a Aggregate costs'!BE$27,'2a Aggregate costs'!BE72, '2a Aggregate costs'!BE110,'2a Aggregate costs'!BE148)*'3a Demand'!$L$10+'2a Aggregate costs'!BE$26)</f>
        <v>-</v>
      </c>
      <c r="BE42" s="104" t="str">
        <f>IF('2a Aggregate costs'!BF$23="-","-",SUM('2a Aggregate costs'!BF$23,'2a Aggregate costs'!BF$24,'2a Aggregate costs'!BF$25,'2a Aggregate costs'!BF$27,'2a Aggregate costs'!BF72, '2a Aggregate costs'!BF110,'2a Aggregate costs'!BF148)*'3a Demand'!$L$10+'2a Aggregate costs'!BF$26)</f>
        <v>-</v>
      </c>
      <c r="BF42" s="14"/>
    </row>
    <row r="43" spans="1:58" ht="12.75" customHeight="1">
      <c r="A43" s="14"/>
      <c r="B43" s="213" t="s">
        <v>116</v>
      </c>
      <c r="C43" s="141"/>
      <c r="D43" s="396"/>
      <c r="E43" s="423"/>
      <c r="F43" s="28"/>
      <c r="G43" s="104">
        <f>IF('2a Aggregate costs'!H$31="-","-",SUM('2a Aggregate costs'!H31,'2a Aggregate costs'!H33)*'3a Demand'!$C$11+'2a Aggregate costs'!H32+'2a Aggregate costs'!H34)</f>
        <v>21.926269106402124</v>
      </c>
      <c r="H43" s="104">
        <f>IF('2a Aggregate costs'!I$15="-","-",SUM('2a Aggregate costs'!I31,'2a Aggregate costs'!I33)*'3a Demand'!$C$11+'2a Aggregate costs'!I32+'2a Aggregate costs'!I34)</f>
        <v>21.926269106402124</v>
      </c>
      <c r="I43" s="104">
        <f>IF('2a Aggregate costs'!J$15="-","-",SUM('2a Aggregate costs'!J31,'2a Aggregate costs'!J33)*'3a Demand'!$C$11+'2a Aggregate costs'!J32+'2a Aggregate costs'!J34)</f>
        <v>22.64764819235609</v>
      </c>
      <c r="J43" s="104">
        <f>IF('2a Aggregate costs'!K$15="-","-",SUM('2a Aggregate costs'!K31,'2a Aggregate costs'!K33)*'3a Demand'!$C$11+'2a Aggregate costs'!K32+'2a Aggregate costs'!K34)</f>
        <v>22.505107470829557</v>
      </c>
      <c r="K43" s="104">
        <f>IF('2a Aggregate costs'!L$15="-","-",SUM('2a Aggregate costs'!L31,'2a Aggregate costs'!L33)*'3a Demand'!$C$11+'2a Aggregate costs'!L32+'2a Aggregate costs'!L34)</f>
        <v>19.106297226763825</v>
      </c>
      <c r="L43" s="104">
        <f>IF('2a Aggregate costs'!M$15="-","-",SUM('2a Aggregate costs'!M31,'2a Aggregate costs'!M33)*'3a Demand'!$C$11+'2a Aggregate costs'!M32+'2a Aggregate costs'!M34)</f>
        <v>19.106297226763825</v>
      </c>
      <c r="M43" s="104">
        <f>IF('2a Aggregate costs'!N$15="-","-",SUM('2a Aggregate costs'!N31,'2a Aggregate costs'!N33)*'3a Demand'!$C$11+'2a Aggregate costs'!N32+'2a Aggregate costs'!N34)</f>
        <v>20.852393125569616</v>
      </c>
      <c r="N43" s="104">
        <f>IF('2a Aggregate costs'!O$15="-","-",SUM('2a Aggregate costs'!O31,'2a Aggregate costs'!O33)*'3a Demand'!$C$11+'2a Aggregate costs'!O32+'2a Aggregate costs'!O34)</f>
        <v>20.849370287873604</v>
      </c>
      <c r="O43" s="82"/>
      <c r="P43" s="104">
        <f>IF('2a Aggregate costs'!Q$15="-","-",SUM('2a Aggregate costs'!Q31,'2a Aggregate costs'!Q33)*'3a Demand'!$C$11+'2a Aggregate costs'!Q32+'2a Aggregate costs'!Q34)</f>
        <v>20.849370287873604</v>
      </c>
      <c r="Q43" s="104">
        <f>IF('2a Aggregate costs'!R$15="-","-",SUM('2a Aggregate costs'!R31,'2a Aggregate costs'!R33)*'3a Demand'!$C$11+'2a Aggregate costs'!R32+'2a Aggregate costs'!R34)</f>
        <v>21.503193401206047</v>
      </c>
      <c r="R43" s="104">
        <f>IF('2a Aggregate costs'!S$15="-","-",SUM('2a Aggregate costs'!S31,'2a Aggregate costs'!S33)*'3a Demand'!$C$11+'2a Aggregate costs'!S32+'2a Aggregate costs'!S34)</f>
        <v>21.819481548965161</v>
      </c>
      <c r="S43" s="104">
        <f>IF('2a Aggregate costs'!T$15="-","-",SUM('2a Aggregate costs'!T31,'2a Aggregate costs'!T33)*'3a Demand'!$C$11+'2a Aggregate costs'!T32+'2a Aggregate costs'!T34)</f>
        <v>25.256715910577427</v>
      </c>
      <c r="T43" s="104">
        <f>IF('2a Aggregate costs'!U$15="-","-",SUM('2a Aggregate costs'!U31,'2a Aggregate costs'!U33)*'3a Demand'!$C$11+'2a Aggregate costs'!U32+'2a Aggregate costs'!U34)</f>
        <v>24.167303215101221</v>
      </c>
      <c r="U43" s="104">
        <f>IF('2a Aggregate costs'!V$15="-","-",SUM('2a Aggregate costs'!V31,'2a Aggregate costs'!V33)*'3a Demand'!$C$11+'2a Aggregate costs'!V32+'2a Aggregate costs'!V34)</f>
        <v>23.962512789411701</v>
      </c>
      <c r="V43" s="104">
        <f>IF('2a Aggregate costs'!W$15="-","-",SUM('2a Aggregate costs'!W31,'2a Aggregate costs'!W33)*'3a Demand'!$C$11+'2a Aggregate costs'!W32+'2a Aggregate costs'!W34)</f>
        <v>23.858648398084732</v>
      </c>
      <c r="W43" s="104">
        <f>IF('2a Aggregate costs'!X$15="-","-",SUM('2a Aggregate costs'!X31,'2a Aggregate costs'!X33)*'3a Demand'!$C$11+'2a Aggregate costs'!X32+'2a Aggregate costs'!X34)</f>
        <v>33.366817904048837</v>
      </c>
      <c r="X43" s="82"/>
      <c r="Y43" s="104">
        <f>IF('2a Aggregate costs'!Z$15="-","-",SUM('2a Aggregate costs'!Z31,'2a Aggregate costs'!Z33)*'3a Demand'!$C$11+'2a Aggregate costs'!Z32+'2a Aggregate costs'!Z34)</f>
        <v>33.475871166766694</v>
      </c>
      <c r="Z43" s="104">
        <f>IF('2a Aggregate costs'!AA$15="-","-",SUM('2a Aggregate costs'!AA31,'2a Aggregate costs'!AA33)*'3a Demand'!$C$11+'2a Aggregate costs'!AA32+'2a Aggregate costs'!AA34)</f>
        <v>33.475871166766694</v>
      </c>
      <c r="AA43" s="104">
        <f>IF('2a Aggregate costs'!AB$15="-","-",SUM('2a Aggregate costs'!AB31,'2a Aggregate costs'!AB33)*'3a Demand'!$C$11+'2a Aggregate costs'!AB32+'2a Aggregate costs'!AB34)</f>
        <v>33.951682778351348</v>
      </c>
      <c r="AB43" s="104">
        <f>IF('2a Aggregate costs'!AC$15="-","-",SUM('2a Aggregate costs'!AC31,'2a Aggregate costs'!AC33)*'3a Demand'!$C$11+'2a Aggregate costs'!AC32+'2a Aggregate costs'!AC34)</f>
        <v>33.951682778351348</v>
      </c>
      <c r="AC43" s="104">
        <f>IF('2a Aggregate costs'!AD$15="-","-",SUM('2a Aggregate costs'!AD31,'2a Aggregate costs'!AD33)*'3a Demand'!$C$11+'2a Aggregate costs'!AD32+'2a Aggregate costs'!AD34)</f>
        <v>33.949548518894503</v>
      </c>
      <c r="AD43" s="104">
        <f>IF('2a Aggregate costs'!AE$15="-","-",SUM('2a Aggregate costs'!AE31,'2a Aggregate costs'!AE33)*'3a Demand'!$C$11+'2a Aggregate costs'!AE32+'2a Aggregate costs'!AE34)</f>
        <v>33.949548518894503</v>
      </c>
      <c r="AE43" s="104">
        <f>IF('2a Aggregate costs'!AF$15="-","-",SUM('2a Aggregate costs'!AF31,'2a Aggregate costs'!AF33)*'3a Demand'!$C$11+'2a Aggregate costs'!AF32+'2a Aggregate costs'!AF34)</f>
        <v>47.221804792101871</v>
      </c>
      <c r="AF43" s="104">
        <f>IF('2a Aggregate costs'!AG$15="-","-",SUM('2a Aggregate costs'!AG31,'2a Aggregate costs'!AG33)*'3a Demand'!$C$11+'2a Aggregate costs'!AG32+'2a Aggregate costs'!AG34)</f>
        <v>47.221804792101871</v>
      </c>
      <c r="AG43" s="104">
        <f>IF('2a Aggregate costs'!AH$15="-","-",SUM('2a Aggregate costs'!AH31,'2a Aggregate costs'!AH33)*'3a Demand'!$C$11+'2a Aggregate costs'!AH32+'2a Aggregate costs'!AH34)</f>
        <v>47.168940722773499</v>
      </c>
      <c r="AH43" s="104">
        <f>IF('2a Aggregate costs'!AI$15="-","-",SUM('2a Aggregate costs'!AI31,'2a Aggregate costs'!AI33)*'3a Demand'!$C$11+'2a Aggregate costs'!AI32+'2a Aggregate costs'!AI34)</f>
        <v>47.168940722773499</v>
      </c>
      <c r="AI43" s="104">
        <f>IF('2a Aggregate costs'!AJ$15="-","-",SUM('2a Aggregate costs'!AJ31,'2a Aggregate costs'!AJ33)*'3a Demand'!$C$11+'2a Aggregate costs'!AJ32+'2a Aggregate costs'!AJ34)</f>
        <v>51.03838765892975</v>
      </c>
      <c r="AJ43" s="104">
        <f>IF('2a Aggregate costs'!AK$15="-","-",SUM('2a Aggregate costs'!AK31,'2a Aggregate costs'!AK33)*'3a Demand'!$C$11+'2a Aggregate costs'!AK32+'2a Aggregate costs'!AK34)</f>
        <v>51.03838765892975</v>
      </c>
      <c r="AK43" s="104">
        <f>IF('2a Aggregate costs'!AL$15="-","-",SUM('2a Aggregate costs'!AL31,'2a Aggregate costs'!AL33)*'3a Demand'!$C$11+'2a Aggregate costs'!AL32+'2a Aggregate costs'!AL34)</f>
        <v>60.273806785280179</v>
      </c>
      <c r="AL43" s="104">
        <f>IF('2a Aggregate costs'!AM$15="-","-",SUM('2a Aggregate costs'!AM31,'2a Aggregate costs'!AM33)*'3a Demand'!$H$11+'2a Aggregate costs'!AM32+'2a Aggregate costs'!AM34)</f>
        <v>62.110199268747593</v>
      </c>
      <c r="AM43" s="104">
        <f>IF('2a Aggregate costs'!AN$15="-","-",SUM('2a Aggregate costs'!AN31,'2a Aggregate costs'!AN33)*'3a Demand'!$H$11+'2a Aggregate costs'!AN32+'2a Aggregate costs'!AN34)</f>
        <v>28.08383324328079</v>
      </c>
      <c r="AN43" s="104">
        <f>IF('2a Aggregate costs'!AO$15="-","-",SUM('2a Aggregate costs'!AO31,'2a Aggregate costs'!AO33)*'3a Demand'!$L$11+'2a Aggregate costs'!AO32+'2a Aggregate costs'!AO34)</f>
        <v>24.456752198522477</v>
      </c>
      <c r="AO43" s="104" t="str">
        <f>IF('2a Aggregate costs'!AP$15="-","-",SUM('2a Aggregate costs'!AP31,'2a Aggregate costs'!AP33)*'3a Demand'!$L$11+'2a Aggregate costs'!AP32+'2a Aggregate costs'!AP34)</f>
        <v>-</v>
      </c>
      <c r="AP43" s="104" t="str">
        <f>IF('2a Aggregate costs'!AQ$15="-","-",SUM('2a Aggregate costs'!AQ31,'2a Aggregate costs'!AQ33)*'3a Demand'!$L$11+'2a Aggregate costs'!AQ32+'2a Aggregate costs'!AQ34)</f>
        <v>-</v>
      </c>
      <c r="AQ43" s="104" t="str">
        <f>IF('2a Aggregate costs'!AR$15="-","-",SUM('2a Aggregate costs'!AR31,'2a Aggregate costs'!AR33)*'3a Demand'!$L$11+'2a Aggregate costs'!AR32+'2a Aggregate costs'!AR34)</f>
        <v>-</v>
      </c>
      <c r="AR43" s="104" t="str">
        <f>IF('2a Aggregate costs'!AS$15="-","-",SUM('2a Aggregate costs'!AS31,'2a Aggregate costs'!AS33)*'3a Demand'!$L$11+'2a Aggregate costs'!AS32+'2a Aggregate costs'!AS34)</f>
        <v>-</v>
      </c>
      <c r="AS43" s="104" t="str">
        <f>IF('2a Aggregate costs'!AT$15="-","-",SUM('2a Aggregate costs'!AT31,'2a Aggregate costs'!AT33)*'3a Demand'!$L$11+'2a Aggregate costs'!AT32+'2a Aggregate costs'!AT34)</f>
        <v>-</v>
      </c>
      <c r="AT43" s="104" t="str">
        <f>IF('2a Aggregate costs'!AU$15="-","-",SUM('2a Aggregate costs'!AU31,'2a Aggregate costs'!AU33)*'3a Demand'!$L$11+'2a Aggregate costs'!AU32+'2a Aggregate costs'!AU34)</f>
        <v>-</v>
      </c>
      <c r="AU43" s="104" t="str">
        <f>IF('2a Aggregate costs'!AV$15="-","-",SUM('2a Aggregate costs'!AV31,'2a Aggregate costs'!AV33)*'3a Demand'!$L$11+'2a Aggregate costs'!AV32+'2a Aggregate costs'!AV34)</f>
        <v>-</v>
      </c>
      <c r="AV43" s="104" t="str">
        <f>IF('2a Aggregate costs'!AW$15="-","-",SUM('2a Aggregate costs'!AW31,'2a Aggregate costs'!AW33)*'3a Demand'!$L$11+'2a Aggregate costs'!AW32+'2a Aggregate costs'!AW34)</f>
        <v>-</v>
      </c>
      <c r="AW43" s="104" t="str">
        <f>IF('2a Aggregate costs'!AX$15="-","-",SUM('2a Aggregate costs'!AX31,'2a Aggregate costs'!AX33)*'3a Demand'!$L$11+'2a Aggregate costs'!AX32+'2a Aggregate costs'!AX34)</f>
        <v>-</v>
      </c>
      <c r="AX43" s="104" t="str">
        <f>IF('2a Aggregate costs'!AY$15="-","-",SUM('2a Aggregate costs'!AY31,'2a Aggregate costs'!AY33)*'3a Demand'!$L$11+'2a Aggregate costs'!AY32+'2a Aggregate costs'!AY34)</f>
        <v>-</v>
      </c>
      <c r="AY43" s="104" t="str">
        <f>IF('2a Aggregate costs'!AZ$15="-","-",SUM('2a Aggregate costs'!AZ31,'2a Aggregate costs'!AZ33)*'3a Demand'!$L$11+'2a Aggregate costs'!AZ32+'2a Aggregate costs'!AZ34)</f>
        <v>-</v>
      </c>
      <c r="AZ43" s="104" t="str">
        <f>IF('2a Aggregate costs'!BA$15="-","-",SUM('2a Aggregate costs'!BA31,'2a Aggregate costs'!BA33)*'3a Demand'!$L$11+'2a Aggregate costs'!BA32+'2a Aggregate costs'!BA34)</f>
        <v>-</v>
      </c>
      <c r="BA43" s="104" t="str">
        <f>IF('2a Aggregate costs'!BB$15="-","-",SUM('2a Aggregate costs'!BB31,'2a Aggregate costs'!BB33)*'3a Demand'!$L$11+'2a Aggregate costs'!BB32+'2a Aggregate costs'!BB34)</f>
        <v>-</v>
      </c>
      <c r="BB43" s="104" t="str">
        <f>IF('2a Aggregate costs'!BC$15="-","-",SUM('2a Aggregate costs'!BC31,'2a Aggregate costs'!BC33)*'3a Demand'!$L$11+'2a Aggregate costs'!BC32+'2a Aggregate costs'!BC34)</f>
        <v>-</v>
      </c>
      <c r="BC43" s="104" t="str">
        <f>IF('2a Aggregate costs'!BD$15="-","-",SUM('2a Aggregate costs'!BD31,'2a Aggregate costs'!BD33)*'3a Demand'!$L$11+'2a Aggregate costs'!BD32+'2a Aggregate costs'!BD34)</f>
        <v>-</v>
      </c>
      <c r="BD43" s="104" t="str">
        <f>IF('2a Aggregate costs'!BE$15="-","-",SUM('2a Aggregate costs'!BE31,'2a Aggregate costs'!BE33)*'3a Demand'!$L$11+'2a Aggregate costs'!BE32+'2a Aggregate costs'!BE34)</f>
        <v>-</v>
      </c>
      <c r="BE43" s="104" t="str">
        <f>IF('2a Aggregate costs'!BF$15="-","-",SUM('2a Aggregate costs'!BF31,'2a Aggregate costs'!BF33)*'3a Demand'!$L$11+'2a Aggregate costs'!BF32+'2a Aggregate costs'!BF34)</f>
        <v>-</v>
      </c>
      <c r="BF43" s="14"/>
    </row>
    <row r="44" spans="1:58">
      <c r="A44" s="14"/>
      <c r="B44" s="14"/>
      <c r="C44" s="14"/>
      <c r="D44" s="105"/>
      <c r="E44" s="105"/>
      <c r="F44" s="14"/>
      <c r="G44" s="14"/>
      <c r="H44" s="14"/>
      <c r="I44" s="14"/>
      <c r="J44" s="14"/>
      <c r="K44" s="14"/>
      <c r="L44" s="14"/>
      <c r="M44" s="14"/>
      <c r="N44" s="14"/>
      <c r="O44" s="14"/>
      <c r="P44" s="14"/>
      <c r="Q44" s="7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row>
    <row r="45" spans="1:58" s="83" customFormat="1">
      <c r="B45" s="84" t="s">
        <v>275</v>
      </c>
    </row>
    <row r="46" spans="1:58" s="14" customFormat="1"/>
    <row r="47" spans="1:58">
      <c r="A47" s="14"/>
      <c r="B47" s="414" t="s">
        <v>120</v>
      </c>
      <c r="C47" s="404" t="s">
        <v>276</v>
      </c>
      <c r="D47" s="407" t="s">
        <v>122</v>
      </c>
      <c r="E47" s="415"/>
      <c r="F47" s="82"/>
      <c r="G47" s="411" t="s">
        <v>123</v>
      </c>
      <c r="H47" s="412"/>
      <c r="I47" s="412"/>
      <c r="J47" s="412"/>
      <c r="K47" s="412"/>
      <c r="L47" s="412"/>
      <c r="M47" s="412"/>
      <c r="N47" s="413"/>
      <c r="O47" s="134"/>
      <c r="P47" s="224" t="s">
        <v>124</v>
      </c>
      <c r="Q47" s="225"/>
      <c r="R47" s="225"/>
      <c r="S47" s="225"/>
      <c r="T47" s="225"/>
      <c r="U47" s="225"/>
      <c r="V47" s="225"/>
      <c r="W47" s="225"/>
      <c r="X47" s="82"/>
      <c r="Y47" s="225"/>
      <c r="Z47" s="225"/>
      <c r="AA47" s="225"/>
      <c r="AB47" s="225"/>
      <c r="AC47" s="226"/>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6"/>
      <c r="BF47" s="14"/>
    </row>
    <row r="48" spans="1:58" ht="12.75" customHeight="1">
      <c r="A48" s="14"/>
      <c r="B48" s="414"/>
      <c r="C48" s="405"/>
      <c r="D48" s="407"/>
      <c r="E48" s="416"/>
      <c r="F48" s="82"/>
      <c r="G48" s="408" t="s">
        <v>125</v>
      </c>
      <c r="H48" s="409"/>
      <c r="I48" s="409"/>
      <c r="J48" s="409"/>
      <c r="K48" s="409"/>
      <c r="L48" s="409"/>
      <c r="M48" s="409"/>
      <c r="N48" s="410"/>
      <c r="O48" s="134"/>
      <c r="P48" s="227" t="s">
        <v>126</v>
      </c>
      <c r="Q48" s="228"/>
      <c r="R48" s="228"/>
      <c r="S48" s="228"/>
      <c r="T48" s="228"/>
      <c r="U48" s="228"/>
      <c r="V48" s="228"/>
      <c r="W48" s="228"/>
      <c r="X48" s="82"/>
      <c r="Y48" s="228"/>
      <c r="Z48" s="228"/>
      <c r="AA48" s="228"/>
      <c r="AB48" s="228"/>
      <c r="AC48" s="229"/>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9"/>
      <c r="BF48" s="14"/>
    </row>
    <row r="49" spans="1:58" ht="25.5" customHeight="1">
      <c r="A49" s="14"/>
      <c r="B49" s="414"/>
      <c r="C49" s="405"/>
      <c r="D49" s="407"/>
      <c r="E49" s="95" t="s">
        <v>127</v>
      </c>
      <c r="F49" s="82"/>
      <c r="G49" s="33" t="s">
        <v>128</v>
      </c>
      <c r="H49" s="33" t="s">
        <v>129</v>
      </c>
      <c r="I49" s="33" t="s">
        <v>130</v>
      </c>
      <c r="J49" s="33" t="s">
        <v>131</v>
      </c>
      <c r="K49" s="33" t="s">
        <v>132</v>
      </c>
      <c r="L49" s="34" t="s">
        <v>133</v>
      </c>
      <c r="M49" s="33" t="s">
        <v>134</v>
      </c>
      <c r="N49" s="33" t="s">
        <v>135</v>
      </c>
      <c r="O49" s="82"/>
      <c r="P49" s="29" t="s">
        <v>136</v>
      </c>
      <c r="Q49" s="29" t="s">
        <v>137</v>
      </c>
      <c r="R49" s="29" t="s">
        <v>138</v>
      </c>
      <c r="S49" s="35" t="s">
        <v>139</v>
      </c>
      <c r="T49" s="29" t="s">
        <v>140</v>
      </c>
      <c r="U49" s="29" t="s">
        <v>141</v>
      </c>
      <c r="V49" s="29" t="s">
        <v>142</v>
      </c>
      <c r="W49" s="29" t="s">
        <v>143</v>
      </c>
      <c r="X49" s="82"/>
      <c r="Y49" s="29" t="s">
        <v>277</v>
      </c>
      <c r="Z49" s="29" t="s">
        <v>278</v>
      </c>
      <c r="AA49" s="29" t="s">
        <v>145</v>
      </c>
      <c r="AB49" s="29" t="s">
        <v>279</v>
      </c>
      <c r="AC49" s="258" t="s">
        <v>146</v>
      </c>
      <c r="AD49" s="258" t="s">
        <v>146</v>
      </c>
      <c r="AE49" s="259" t="s">
        <v>147</v>
      </c>
      <c r="AF49" s="257" t="s">
        <v>147</v>
      </c>
      <c r="AG49" s="257" t="s">
        <v>148</v>
      </c>
      <c r="AH49" s="257" t="s">
        <v>148</v>
      </c>
      <c r="AI49" s="257" t="s">
        <v>149</v>
      </c>
      <c r="AJ49" s="257" t="s">
        <v>149</v>
      </c>
      <c r="AK49" s="257" t="s">
        <v>150</v>
      </c>
      <c r="AL49" s="257" t="s">
        <v>150</v>
      </c>
      <c r="AM49" s="257" t="s">
        <v>151</v>
      </c>
      <c r="AN49" s="257" t="s">
        <v>151</v>
      </c>
      <c r="AO49" s="257" t="s">
        <v>152</v>
      </c>
      <c r="AP49" s="257" t="s">
        <v>152</v>
      </c>
      <c r="AQ49" s="257" t="s">
        <v>153</v>
      </c>
      <c r="AR49" s="257" t="s">
        <v>153</v>
      </c>
      <c r="AS49" s="257" t="s">
        <v>154</v>
      </c>
      <c r="AT49" s="257" t="s">
        <v>154</v>
      </c>
      <c r="AU49" s="257" t="s">
        <v>155</v>
      </c>
      <c r="AV49" s="257" t="s">
        <v>155</v>
      </c>
      <c r="AW49" s="257" t="s">
        <v>156</v>
      </c>
      <c r="AX49" s="257" t="s">
        <v>156</v>
      </c>
      <c r="AY49" s="257" t="s">
        <v>157</v>
      </c>
      <c r="AZ49" s="257" t="s">
        <v>157</v>
      </c>
      <c r="BA49" s="257" t="s">
        <v>158</v>
      </c>
      <c r="BB49" s="257" t="s">
        <v>158</v>
      </c>
      <c r="BC49" s="257" t="s">
        <v>159</v>
      </c>
      <c r="BD49" s="257" t="s">
        <v>159</v>
      </c>
      <c r="BE49" s="257" t="s">
        <v>160</v>
      </c>
      <c r="BF49" s="14"/>
    </row>
    <row r="50" spans="1:58" ht="25.5" customHeight="1">
      <c r="A50" s="14"/>
      <c r="B50" s="414"/>
      <c r="C50" s="405"/>
      <c r="D50" s="407"/>
      <c r="E50" s="95" t="s">
        <v>127</v>
      </c>
      <c r="F50" s="82"/>
      <c r="G50" s="33" t="s">
        <v>128</v>
      </c>
      <c r="H50" s="33" t="s">
        <v>129</v>
      </c>
      <c r="I50" s="33" t="s">
        <v>130</v>
      </c>
      <c r="J50" s="33" t="s">
        <v>131</v>
      </c>
      <c r="K50" s="33" t="s">
        <v>132</v>
      </c>
      <c r="L50" s="34" t="s">
        <v>133</v>
      </c>
      <c r="M50" s="33" t="s">
        <v>134</v>
      </c>
      <c r="N50" s="33" t="s">
        <v>135</v>
      </c>
      <c r="O50" s="82"/>
      <c r="P50" s="29" t="s">
        <v>136</v>
      </c>
      <c r="Q50" s="29" t="s">
        <v>137</v>
      </c>
      <c r="R50" s="29" t="s">
        <v>138</v>
      </c>
      <c r="S50" s="35" t="s">
        <v>139</v>
      </c>
      <c r="T50" s="29" t="s">
        <v>140</v>
      </c>
      <c r="U50" s="29" t="s">
        <v>141</v>
      </c>
      <c r="V50" s="29" t="s">
        <v>142</v>
      </c>
      <c r="W50" s="29" t="s">
        <v>143</v>
      </c>
      <c r="X50" s="82"/>
      <c r="Y50" s="29" t="s">
        <v>280</v>
      </c>
      <c r="Z50" s="29" t="s">
        <v>161</v>
      </c>
      <c r="AA50" s="29" t="s">
        <v>145</v>
      </c>
      <c r="AB50" s="29" t="s">
        <v>162</v>
      </c>
      <c r="AC50" s="29" t="s">
        <v>163</v>
      </c>
      <c r="AD50" s="29" t="s">
        <v>164</v>
      </c>
      <c r="AE50" s="29" t="s">
        <v>165</v>
      </c>
      <c r="AF50" s="29" t="s">
        <v>166</v>
      </c>
      <c r="AG50" s="29" t="s">
        <v>167</v>
      </c>
      <c r="AH50" s="29" t="s">
        <v>168</v>
      </c>
      <c r="AI50" s="29" t="s">
        <v>169</v>
      </c>
      <c r="AJ50" s="29" t="s">
        <v>170</v>
      </c>
      <c r="AK50" s="29" t="s">
        <v>171</v>
      </c>
      <c r="AL50" s="29" t="s">
        <v>172</v>
      </c>
      <c r="AM50" s="29" t="s">
        <v>173</v>
      </c>
      <c r="AN50" s="29" t="s">
        <v>174</v>
      </c>
      <c r="AO50" s="29" t="s">
        <v>175</v>
      </c>
      <c r="AP50" s="29" t="s">
        <v>176</v>
      </c>
      <c r="AQ50" s="29" t="s">
        <v>177</v>
      </c>
      <c r="AR50" s="29" t="s">
        <v>178</v>
      </c>
      <c r="AS50" s="29" t="s">
        <v>179</v>
      </c>
      <c r="AT50" s="29" t="s">
        <v>180</v>
      </c>
      <c r="AU50" s="29" t="s">
        <v>181</v>
      </c>
      <c r="AV50" s="29" t="s">
        <v>182</v>
      </c>
      <c r="AW50" s="29" t="s">
        <v>183</v>
      </c>
      <c r="AX50" s="29" t="s">
        <v>184</v>
      </c>
      <c r="AY50" s="29" t="s">
        <v>185</v>
      </c>
      <c r="AZ50" s="29" t="s">
        <v>186</v>
      </c>
      <c r="BA50" s="29" t="s">
        <v>187</v>
      </c>
      <c r="BB50" s="29" t="s">
        <v>188</v>
      </c>
      <c r="BC50" s="29" t="s">
        <v>189</v>
      </c>
      <c r="BD50" s="29" t="s">
        <v>190</v>
      </c>
      <c r="BE50" s="29" t="s">
        <v>191</v>
      </c>
      <c r="BF50" s="14"/>
    </row>
    <row r="51" spans="1:58" ht="12.75" customHeight="1">
      <c r="A51" s="14"/>
      <c r="B51" s="414"/>
      <c r="C51" s="405"/>
      <c r="D51" s="407"/>
      <c r="E51" s="95" t="s">
        <v>192</v>
      </c>
      <c r="F51" s="82"/>
      <c r="G51" s="31" t="s">
        <v>193</v>
      </c>
      <c r="H51" s="31" t="s">
        <v>194</v>
      </c>
      <c r="I51" s="31" t="s">
        <v>195</v>
      </c>
      <c r="J51" s="31" t="s">
        <v>196</v>
      </c>
      <c r="K51" s="31" t="s">
        <v>197</v>
      </c>
      <c r="L51" s="32" t="s">
        <v>198</v>
      </c>
      <c r="M51" s="31" t="s">
        <v>199</v>
      </c>
      <c r="N51" s="31" t="s">
        <v>200</v>
      </c>
      <c r="O51" s="82"/>
      <c r="P51" s="31" t="s">
        <v>201</v>
      </c>
      <c r="Q51" s="31" t="s">
        <v>202</v>
      </c>
      <c r="R51" s="31" t="s">
        <v>203</v>
      </c>
      <c r="S51" s="36" t="s">
        <v>204</v>
      </c>
      <c r="T51" s="31" t="s">
        <v>205</v>
      </c>
      <c r="U51" s="31" t="s">
        <v>206</v>
      </c>
      <c r="V51" s="31" t="s">
        <v>207</v>
      </c>
      <c r="W51" s="31" t="s">
        <v>208</v>
      </c>
      <c r="X51" s="82"/>
      <c r="Y51" s="31" t="s">
        <v>209</v>
      </c>
      <c r="Z51" s="31" t="s">
        <v>210</v>
      </c>
      <c r="AA51" s="31" t="s">
        <v>211</v>
      </c>
      <c r="AB51" s="31" t="s">
        <v>212</v>
      </c>
      <c r="AC51" s="31" t="s">
        <v>213</v>
      </c>
      <c r="AD51" s="31" t="s">
        <v>214</v>
      </c>
      <c r="AE51" s="31" t="s">
        <v>215</v>
      </c>
      <c r="AF51" s="31" t="s">
        <v>216</v>
      </c>
      <c r="AG51" s="31" t="s">
        <v>217</v>
      </c>
      <c r="AH51" s="31" t="s">
        <v>218</v>
      </c>
      <c r="AI51" s="31" t="s">
        <v>219</v>
      </c>
      <c r="AJ51" s="31" t="s">
        <v>220</v>
      </c>
      <c r="AK51" s="31" t="s">
        <v>221</v>
      </c>
      <c r="AL51" s="31" t="s">
        <v>222</v>
      </c>
      <c r="AM51" s="31" t="s">
        <v>223</v>
      </c>
      <c r="AN51" s="31" t="s">
        <v>224</v>
      </c>
      <c r="AO51" s="31" t="s">
        <v>225</v>
      </c>
      <c r="AP51" s="31" t="s">
        <v>226</v>
      </c>
      <c r="AQ51" s="31" t="s">
        <v>227</v>
      </c>
      <c r="AR51" s="31" t="s">
        <v>228</v>
      </c>
      <c r="AS51" s="31" t="s">
        <v>229</v>
      </c>
      <c r="AT51" s="31" t="s">
        <v>230</v>
      </c>
      <c r="AU51" s="31" t="s">
        <v>231</v>
      </c>
      <c r="AV51" s="31" t="s">
        <v>232</v>
      </c>
      <c r="AW51" s="31" t="s">
        <v>233</v>
      </c>
      <c r="AX51" s="31" t="s">
        <v>234</v>
      </c>
      <c r="AY51" s="31" t="s">
        <v>235</v>
      </c>
      <c r="AZ51" s="31" t="s">
        <v>236</v>
      </c>
      <c r="BA51" s="31" t="s">
        <v>237</v>
      </c>
      <c r="BB51" s="31" t="s">
        <v>238</v>
      </c>
      <c r="BC51" s="31" t="s">
        <v>239</v>
      </c>
      <c r="BD51" s="31" t="s">
        <v>240</v>
      </c>
      <c r="BE51" s="31" t="s">
        <v>241</v>
      </c>
      <c r="BF51" s="14"/>
    </row>
    <row r="52" spans="1:58" ht="30.75" customHeight="1">
      <c r="A52" s="14"/>
      <c r="B52" s="414"/>
      <c r="C52" s="406"/>
      <c r="D52" s="407"/>
      <c r="E52" s="137" t="s">
        <v>242</v>
      </c>
      <c r="F52" s="82"/>
      <c r="G52" s="29" t="s">
        <v>243</v>
      </c>
      <c r="H52" s="29" t="s">
        <v>243</v>
      </c>
      <c r="I52" s="29" t="s">
        <v>244</v>
      </c>
      <c r="J52" s="29" t="s">
        <v>244</v>
      </c>
      <c r="K52" s="29" t="s">
        <v>245</v>
      </c>
      <c r="L52" s="30" t="s">
        <v>245</v>
      </c>
      <c r="M52" s="29" t="s">
        <v>246</v>
      </c>
      <c r="N52" s="29" t="s">
        <v>246</v>
      </c>
      <c r="O52" s="82"/>
      <c r="P52" s="29" t="s">
        <v>247</v>
      </c>
      <c r="Q52" s="29" t="s">
        <v>248</v>
      </c>
      <c r="R52" s="29" t="s">
        <v>248</v>
      </c>
      <c r="S52" s="35" t="s">
        <v>249</v>
      </c>
      <c r="T52" s="29" t="s">
        <v>249</v>
      </c>
      <c r="U52" s="29" t="s">
        <v>250</v>
      </c>
      <c r="V52" s="29" t="s">
        <v>250</v>
      </c>
      <c r="W52" s="29" t="s">
        <v>251</v>
      </c>
      <c r="X52" s="82"/>
      <c r="Y52" s="29" t="s">
        <v>281</v>
      </c>
      <c r="Z52" s="29" t="s">
        <v>251</v>
      </c>
      <c r="AA52" s="29" t="s">
        <v>252</v>
      </c>
      <c r="AB52" s="29" t="s">
        <v>252</v>
      </c>
      <c r="AC52" s="29" t="s">
        <v>252</v>
      </c>
      <c r="AD52" s="29" t="s">
        <v>252</v>
      </c>
      <c r="AE52" s="29" t="s">
        <v>253</v>
      </c>
      <c r="AF52" s="29" t="s">
        <v>253</v>
      </c>
      <c r="AG52" s="29" t="s">
        <v>253</v>
      </c>
      <c r="AH52" s="29" t="s">
        <v>253</v>
      </c>
      <c r="AI52" s="29" t="s">
        <v>254</v>
      </c>
      <c r="AJ52" s="29" t="s">
        <v>254</v>
      </c>
      <c r="AK52" s="29" t="s">
        <v>254</v>
      </c>
      <c r="AL52" s="29" t="s">
        <v>254</v>
      </c>
      <c r="AM52" s="29" t="s">
        <v>255</v>
      </c>
      <c r="AN52" s="29" t="s">
        <v>255</v>
      </c>
      <c r="AO52" s="29" t="s">
        <v>255</v>
      </c>
      <c r="AP52" s="29" t="s">
        <v>255</v>
      </c>
      <c r="AQ52" s="29" t="s">
        <v>256</v>
      </c>
      <c r="AR52" s="29" t="s">
        <v>256</v>
      </c>
      <c r="AS52" s="29" t="s">
        <v>256</v>
      </c>
      <c r="AT52" s="29" t="s">
        <v>256</v>
      </c>
      <c r="AU52" s="29" t="s">
        <v>257</v>
      </c>
      <c r="AV52" s="29" t="s">
        <v>257</v>
      </c>
      <c r="AW52" s="29" t="s">
        <v>257</v>
      </c>
      <c r="AX52" s="29" t="s">
        <v>257</v>
      </c>
      <c r="AY52" s="29" t="s">
        <v>258</v>
      </c>
      <c r="AZ52" s="29" t="s">
        <v>258</v>
      </c>
      <c r="BA52" s="29" t="s">
        <v>258</v>
      </c>
      <c r="BB52" s="29" t="s">
        <v>258</v>
      </c>
      <c r="BC52" s="29" t="s">
        <v>259</v>
      </c>
      <c r="BD52" s="29" t="s">
        <v>259</v>
      </c>
      <c r="BE52" s="29" t="s">
        <v>259</v>
      </c>
      <c r="BF52" s="14"/>
    </row>
    <row r="53" spans="1:58" ht="12.75" customHeight="1">
      <c r="A53" s="14"/>
      <c r="B53" s="417" t="s">
        <v>114</v>
      </c>
      <c r="C53" s="143" t="s">
        <v>282</v>
      </c>
      <c r="D53" s="218" t="s">
        <v>283</v>
      </c>
      <c r="E53" s="397"/>
      <c r="F53" s="28"/>
      <c r="G53" s="136">
        <f>'2a Aggregate costs'!H15</f>
        <v>12.858367999999999</v>
      </c>
      <c r="H53" s="136">
        <f>'2a Aggregate costs'!I15</f>
        <v>12.855699999999999</v>
      </c>
      <c r="I53" s="136">
        <f>'2a Aggregate costs'!J15</f>
        <v>15.581108399999998</v>
      </c>
      <c r="J53" s="136">
        <f>'2a Aggregate costs'!K15</f>
        <v>15.57996</v>
      </c>
      <c r="K53" s="136">
        <f>'2a Aggregate costs'!L15</f>
        <v>18.640526740000002</v>
      </c>
      <c r="L53" s="136">
        <f>'2a Aggregate costs'!M15</f>
        <v>18.642219999999998</v>
      </c>
      <c r="M53" s="136">
        <f>'2a Aggregate costs'!N15</f>
        <v>22.102678517046183</v>
      </c>
      <c r="N53" s="136">
        <f>'2a Aggregate costs'!O15</f>
        <v>22.098960000000002</v>
      </c>
      <c r="O53" s="28"/>
      <c r="P53" s="136">
        <f>'2a Aggregate costs'!Q15</f>
        <v>22.098960000000002</v>
      </c>
      <c r="Q53" s="136">
        <f>'2a Aggregate costs'!R15</f>
        <v>23.644631305063015</v>
      </c>
      <c r="R53" s="136">
        <f>'2a Aggregate costs'!S15</f>
        <v>23.60952</v>
      </c>
      <c r="S53" s="136">
        <f>'2a Aggregate costs'!T15</f>
        <v>23.652418974429146</v>
      </c>
      <c r="T53" s="136">
        <f>'2a Aggregate costs'!U15</f>
        <v>23.573549999999997</v>
      </c>
      <c r="U53" s="136">
        <f>'2a Aggregate costs'!V15</f>
        <v>24.983646662697712</v>
      </c>
      <c r="V53" s="136">
        <f>'2a Aggregate costs'!W15</f>
        <v>24.993599999999997</v>
      </c>
      <c r="W53" s="136">
        <f>'2a Aggregate costs'!X15</f>
        <v>25.836025060581413</v>
      </c>
      <c r="X53" s="28"/>
      <c r="Y53" s="136">
        <f>'2a Aggregate costs'!Z15</f>
        <v>25.964079999999999</v>
      </c>
      <c r="Z53" s="136">
        <f>'2a Aggregate costs'!AA15</f>
        <v>25.964079999999999</v>
      </c>
      <c r="AA53" s="136">
        <f>'2a Aggregate costs'!AB15</f>
        <v>27.675689999999996</v>
      </c>
      <c r="AB53" s="136">
        <f>'2a Aggregate costs'!AC15</f>
        <v>27.675689999999996</v>
      </c>
      <c r="AC53" s="136">
        <f>'2a Aggregate costs'!AD15</f>
        <v>27.675689999999996</v>
      </c>
      <c r="AD53" s="136">
        <f>'2a Aggregate costs'!AE15</f>
        <v>27.675689999999996</v>
      </c>
      <c r="AE53" s="136">
        <f>'2a Aggregate costs'!AF15</f>
        <v>31.782430000000002</v>
      </c>
      <c r="AF53" s="136">
        <f>'2a Aggregate costs'!AG15</f>
        <v>31.782430000000002</v>
      </c>
      <c r="AG53" s="136">
        <f>'2a Aggregate costs'!AH15</f>
        <v>31.782430000000002</v>
      </c>
      <c r="AH53" s="136">
        <f>'2a Aggregate costs'!AI15</f>
        <v>31.782430000000002</v>
      </c>
      <c r="AI53" s="136">
        <f>'2a Aggregate costs'!AJ15</f>
        <v>33.060580000000002</v>
      </c>
      <c r="AJ53" s="136">
        <f>'2a Aggregate costs'!AK15</f>
        <v>33.060580000000002</v>
      </c>
      <c r="AK53" s="136">
        <f>'2a Aggregate costs'!AL15</f>
        <v>33.060580000000002</v>
      </c>
      <c r="AL53" s="136">
        <f>'2a Aggregate costs'!AM15</f>
        <v>33.060580000000002</v>
      </c>
      <c r="AM53" s="136">
        <f>'2a Aggregate costs'!AN15</f>
        <v>8.1821199999999994</v>
      </c>
      <c r="AN53" s="136">
        <f>'2a Aggregate costs'!AO15</f>
        <v>8.1821199999999994</v>
      </c>
      <c r="AO53" s="136" t="str">
        <f>'2a Aggregate costs'!AP15</f>
        <v>-</v>
      </c>
      <c r="AP53" s="136" t="str">
        <f>'2a Aggregate costs'!AQ15</f>
        <v>-</v>
      </c>
      <c r="AQ53" s="136" t="str">
        <f>'2a Aggregate costs'!AR15</f>
        <v>-</v>
      </c>
      <c r="AR53" s="136" t="str">
        <f>'2a Aggregate costs'!AS15</f>
        <v>-</v>
      </c>
      <c r="AS53" s="136" t="str">
        <f>'2a Aggregate costs'!AT15</f>
        <v>-</v>
      </c>
      <c r="AT53" s="136" t="str">
        <f>'2a Aggregate costs'!AU15</f>
        <v>-</v>
      </c>
      <c r="AU53" s="136" t="str">
        <f>'2a Aggregate costs'!AV15</f>
        <v>-</v>
      </c>
      <c r="AV53" s="136" t="str">
        <f>'2a Aggregate costs'!AW15</f>
        <v>-</v>
      </c>
      <c r="AW53" s="136" t="str">
        <f>'2a Aggregate costs'!AX15</f>
        <v>-</v>
      </c>
      <c r="AX53" s="136" t="str">
        <f>'2a Aggregate costs'!AY15</f>
        <v>-</v>
      </c>
      <c r="AY53" s="136" t="str">
        <f>'2a Aggregate costs'!AZ15</f>
        <v>-</v>
      </c>
      <c r="AZ53" s="136" t="str">
        <f>'2a Aggregate costs'!BA15</f>
        <v>-</v>
      </c>
      <c r="BA53" s="136" t="str">
        <f>'2a Aggregate costs'!BB15</f>
        <v>-</v>
      </c>
      <c r="BB53" s="136" t="str">
        <f>'2a Aggregate costs'!BC15</f>
        <v>-</v>
      </c>
      <c r="BC53" s="136" t="str">
        <f>'2a Aggregate costs'!BD15</f>
        <v>-</v>
      </c>
      <c r="BD53" s="136" t="str">
        <f>'2a Aggregate costs'!BE15</f>
        <v>-</v>
      </c>
      <c r="BE53" s="136" t="str">
        <f>'2a Aggregate costs'!BF15</f>
        <v>-</v>
      </c>
      <c r="BF53" s="14"/>
    </row>
    <row r="54" spans="1:58">
      <c r="A54" s="14"/>
      <c r="B54" s="418"/>
      <c r="C54" s="143" t="s">
        <v>284</v>
      </c>
      <c r="D54" s="218" t="s">
        <v>283</v>
      </c>
      <c r="E54" s="398"/>
      <c r="F54" s="28"/>
      <c r="G54" s="136">
        <f>'2a Aggregate costs'!H16</f>
        <v>3.1029774792790059</v>
      </c>
      <c r="H54" s="136">
        <f>'2a Aggregate costs'!I16</f>
        <v>3.1029774792790059</v>
      </c>
      <c r="I54" s="136">
        <f>'2a Aggregate costs'!J16</f>
        <v>5.1727215521988335</v>
      </c>
      <c r="J54" s="136">
        <f>'2a Aggregate costs'!K16</f>
        <v>5.1727215521988335</v>
      </c>
      <c r="K54" s="136">
        <f>'2a Aggregate costs'!L16</f>
        <v>4.5823442285238185</v>
      </c>
      <c r="L54" s="136">
        <f>'2a Aggregate costs'!M16</f>
        <v>4.6868844010376698</v>
      </c>
      <c r="M54" s="136">
        <f>'2a Aggregate costs'!N16</f>
        <v>5.3125820560931691</v>
      </c>
      <c r="N54" s="136">
        <f>'2a Aggregate costs'!O16</f>
        <v>5.3125820560931691</v>
      </c>
      <c r="O54" s="28"/>
      <c r="P54" s="136">
        <f>'2a Aggregate costs'!Q16</f>
        <v>5.3125820560931691</v>
      </c>
      <c r="Q54" s="136">
        <f>'2a Aggregate costs'!R16</f>
        <v>5.8835962363334122</v>
      </c>
      <c r="R54" s="136">
        <f>'2a Aggregate costs'!S16</f>
        <v>6.1125706929592383</v>
      </c>
      <c r="S54" s="136">
        <f>'2a Aggregate costs'!T16</f>
        <v>6.209419523851972</v>
      </c>
      <c r="T54" s="136">
        <f>'2a Aggregate costs'!U16</f>
        <v>6.209419523851972</v>
      </c>
      <c r="U54" s="136">
        <f>'2a Aggregate costs'!V16</f>
        <v>6.8501864450773278</v>
      </c>
      <c r="V54" s="136">
        <f>'2a Aggregate costs'!W16</f>
        <v>6.8480043107034856</v>
      </c>
      <c r="W54" s="136">
        <f>'2a Aggregate costs'!X16</f>
        <v>6.0338953603312691</v>
      </c>
      <c r="X54" s="28"/>
      <c r="Y54" s="136">
        <f>'2a Aggregate costs'!Z16</f>
        <v>5.6258217510753665</v>
      </c>
      <c r="Z54" s="136">
        <f>'2a Aggregate costs'!AA16</f>
        <v>5.6258217510753665</v>
      </c>
      <c r="AA54" s="136">
        <f>'2a Aggregate costs'!AB16</f>
        <v>6.4495151998345062</v>
      </c>
      <c r="AB54" s="136">
        <f>'2a Aggregate costs'!AC16</f>
        <v>6.4495151998345062</v>
      </c>
      <c r="AC54" s="136">
        <f>'2a Aggregate costs'!AD16</f>
        <v>7.0332667280287327</v>
      </c>
      <c r="AD54" s="136">
        <f>'2a Aggregate costs'!AE16</f>
        <v>7.0332667280287327</v>
      </c>
      <c r="AE54" s="136">
        <f>'2a Aggregate costs'!AF16</f>
        <v>7.6390917056492249</v>
      </c>
      <c r="AF54" s="136">
        <f>'2a Aggregate costs'!AG16</f>
        <v>7.6390917056492249</v>
      </c>
      <c r="AG54" s="136">
        <f>'2a Aggregate costs'!AH16</f>
        <v>7.3166734556066801</v>
      </c>
      <c r="AH54" s="136">
        <f>'2a Aggregate costs'!AI16</f>
        <v>7.3166734556066801</v>
      </c>
      <c r="AI54" s="136">
        <f>'2a Aggregate costs'!AJ16</f>
        <v>7.5328580913997616</v>
      </c>
      <c r="AJ54" s="136">
        <f>'2a Aggregate costs'!AK16</f>
        <v>7.5328580913997616</v>
      </c>
      <c r="AK54" s="136">
        <f>'2a Aggregate costs'!AL16</f>
        <v>7.1413896936772518</v>
      </c>
      <c r="AL54" s="136">
        <f>'2a Aggregate costs'!AM16</f>
        <v>7.1413896936772518</v>
      </c>
      <c r="AM54" s="136">
        <f>'2a Aggregate costs'!AN16</f>
        <v>7.6982739523891164</v>
      </c>
      <c r="AN54" s="136">
        <f>'2a Aggregate costs'!AO16</f>
        <v>7.6982739523891164</v>
      </c>
      <c r="AO54" s="136" t="str">
        <f>'2a Aggregate costs'!AP16</f>
        <v>-</v>
      </c>
      <c r="AP54" s="136" t="str">
        <f>'2a Aggregate costs'!AQ16</f>
        <v>-</v>
      </c>
      <c r="AQ54" s="136" t="str">
        <f>'2a Aggregate costs'!AR16</f>
        <v>-</v>
      </c>
      <c r="AR54" s="136" t="str">
        <f>'2a Aggregate costs'!AS16</f>
        <v>-</v>
      </c>
      <c r="AS54" s="136" t="str">
        <f>'2a Aggregate costs'!AT16</f>
        <v>-</v>
      </c>
      <c r="AT54" s="136" t="str">
        <f>'2a Aggregate costs'!AU16</f>
        <v>-</v>
      </c>
      <c r="AU54" s="136" t="str">
        <f>'2a Aggregate costs'!AV16</f>
        <v>-</v>
      </c>
      <c r="AV54" s="136" t="str">
        <f>'2a Aggregate costs'!AW16</f>
        <v>-</v>
      </c>
      <c r="AW54" s="136" t="str">
        <f>'2a Aggregate costs'!AX16</f>
        <v>-</v>
      </c>
      <c r="AX54" s="136" t="str">
        <f>'2a Aggregate costs'!AY16</f>
        <v>-</v>
      </c>
      <c r="AY54" s="136" t="str">
        <f>'2a Aggregate costs'!AZ16</f>
        <v>-</v>
      </c>
      <c r="AZ54" s="136" t="str">
        <f>'2a Aggregate costs'!BA16</f>
        <v>-</v>
      </c>
      <c r="BA54" s="136" t="str">
        <f>'2a Aggregate costs'!BB16</f>
        <v>-</v>
      </c>
      <c r="BB54" s="136" t="str">
        <f>'2a Aggregate costs'!BC16</f>
        <v>-</v>
      </c>
      <c r="BC54" s="136" t="str">
        <f>'2a Aggregate costs'!BD16</f>
        <v>-</v>
      </c>
      <c r="BD54" s="136" t="str">
        <f>'2a Aggregate costs'!BE16</f>
        <v>-</v>
      </c>
      <c r="BE54" s="136" t="str">
        <f>'2a Aggregate costs'!BF16</f>
        <v>-</v>
      </c>
      <c r="BF54" s="14"/>
    </row>
    <row r="55" spans="1:58" ht="15" customHeight="1">
      <c r="A55" s="14"/>
      <c r="B55" s="418"/>
      <c r="C55" s="143" t="s">
        <v>285</v>
      </c>
      <c r="D55" s="218" t="s">
        <v>283</v>
      </c>
      <c r="E55" s="398"/>
      <c r="F55" s="28"/>
      <c r="G55" s="136">
        <f>'2a Aggregate costs'!H17</f>
        <v>3.800644849537282</v>
      </c>
      <c r="H55" s="136">
        <f>'2a Aggregate costs'!I17</f>
        <v>3.800644849537282</v>
      </c>
      <c r="I55" s="136">
        <f>'2a Aggregate costs'!J17</f>
        <v>3.840542773328024</v>
      </c>
      <c r="J55" s="136">
        <f>'2a Aggregate costs'!K17</f>
        <v>3.8063877486640387</v>
      </c>
      <c r="K55" s="136">
        <f>'2a Aggregate costs'!L17</f>
        <v>3.0414069526975425</v>
      </c>
      <c r="L55" s="136">
        <f>'2a Aggregate costs'!M17</f>
        <v>3.0414069526975425</v>
      </c>
      <c r="M55" s="136">
        <f>'2a Aggregate costs'!N17</f>
        <v>3.3175524355353234</v>
      </c>
      <c r="N55" s="136">
        <f>'2a Aggregate costs'!O17</f>
        <v>3.3378759371842848</v>
      </c>
      <c r="O55" s="28"/>
      <c r="P55" s="136">
        <f>'2a Aggregate costs'!Q17</f>
        <v>3.3378759371842848</v>
      </c>
      <c r="Q55" s="136">
        <f>'2a Aggregate costs'!R17</f>
        <v>3.458686192546887</v>
      </c>
      <c r="R55" s="136">
        <f>'2a Aggregate costs'!S17</f>
        <v>3.7058915530784011</v>
      </c>
      <c r="S55" s="136">
        <f>'2a Aggregate costs'!T17</f>
        <v>4.5347994584924356</v>
      </c>
      <c r="T55" s="136">
        <f>'2a Aggregate costs'!U17</f>
        <v>4.5210234547962456</v>
      </c>
      <c r="U55" s="136">
        <f>'2a Aggregate costs'!V17</f>
        <v>4.4511581333846166</v>
      </c>
      <c r="V55" s="136">
        <f>'2a Aggregate costs'!W17</f>
        <v>4.3254615450700591</v>
      </c>
      <c r="W55" s="136">
        <f>'2a Aggregate costs'!X17</f>
        <v>5.3948055674536768</v>
      </c>
      <c r="X55" s="28"/>
      <c r="Y55" s="136">
        <f>'2a Aggregate costs'!Z17</f>
        <v>5.2411778994660096</v>
      </c>
      <c r="Z55" s="136">
        <f>'2a Aggregate costs'!AA17</f>
        <v>5.2411778994660096</v>
      </c>
      <c r="AA55" s="136">
        <f>'2a Aggregate costs'!AB17</f>
        <v>7.1239252389941949</v>
      </c>
      <c r="AB55" s="136">
        <f>'2a Aggregate costs'!AC17</f>
        <v>7.1239252389941949</v>
      </c>
      <c r="AC55" s="136">
        <f>'2a Aggregate costs'!AD17</f>
        <v>7.1232700997361986</v>
      </c>
      <c r="AD55" s="136">
        <f>'2a Aggregate costs'!AE17</f>
        <v>7.1232700997361986</v>
      </c>
      <c r="AE55" s="136">
        <f>'2a Aggregate costs'!AF17</f>
        <v>8.6993291234543246</v>
      </c>
      <c r="AF55" s="136">
        <f>'2a Aggregate costs'!AG17</f>
        <v>8.6993291234543246</v>
      </c>
      <c r="AG55" s="136">
        <f>'2a Aggregate costs'!AH17</f>
        <v>8.6865294843491405</v>
      </c>
      <c r="AH55" s="136">
        <f>'2a Aggregate costs'!AI17</f>
        <v>8.6865294843491405</v>
      </c>
      <c r="AI55" s="136">
        <f>'2a Aggregate costs'!AJ17</f>
        <v>8.7377012463931045</v>
      </c>
      <c r="AJ55" s="136">
        <f>'2a Aggregate costs'!AK17</f>
        <v>8.7377012463931045</v>
      </c>
      <c r="AK55" s="136">
        <f>'2a Aggregate costs'!AL17</f>
        <v>8.9050613038408777</v>
      </c>
      <c r="AL55" s="136">
        <f>'2a Aggregate costs'!AM17</f>
        <v>8.9050613038408777</v>
      </c>
      <c r="AM55" s="382" t="str">
        <f>'2a Aggregate costs'!AN17</f>
        <v>-</v>
      </c>
      <c r="AN55" s="382" t="str">
        <f>'2a Aggregate costs'!AO17</f>
        <v>-</v>
      </c>
      <c r="AO55" s="382" t="str">
        <f>'2a Aggregate costs'!AP17</f>
        <v>-</v>
      </c>
      <c r="AP55" s="382" t="str">
        <f>'2a Aggregate costs'!AQ17</f>
        <v>-</v>
      </c>
      <c r="AQ55" s="382" t="str">
        <f>'2a Aggregate costs'!AR17</f>
        <v>-</v>
      </c>
      <c r="AR55" s="382" t="str">
        <f>'2a Aggregate costs'!AS17</f>
        <v>-</v>
      </c>
      <c r="AS55" s="382" t="str">
        <f>'2a Aggregate costs'!AT17</f>
        <v>-</v>
      </c>
      <c r="AT55" s="382" t="str">
        <f>'2a Aggregate costs'!AU17</f>
        <v>-</v>
      </c>
      <c r="AU55" s="382" t="str">
        <f>'2a Aggregate costs'!AV17</f>
        <v>-</v>
      </c>
      <c r="AV55" s="382" t="str">
        <f>'2a Aggregate costs'!AW17</f>
        <v>-</v>
      </c>
      <c r="AW55" s="382" t="str">
        <f>'2a Aggregate costs'!AX17</f>
        <v>-</v>
      </c>
      <c r="AX55" s="382" t="str">
        <f>'2a Aggregate costs'!AY17</f>
        <v>-</v>
      </c>
      <c r="AY55" s="382" t="str">
        <f>'2a Aggregate costs'!AZ17</f>
        <v>-</v>
      </c>
      <c r="AZ55" s="382" t="str">
        <f>'2a Aggregate costs'!BA17</f>
        <v>-</v>
      </c>
      <c r="BA55" s="382" t="str">
        <f>'2a Aggregate costs'!BB17</f>
        <v>-</v>
      </c>
      <c r="BB55" s="382" t="str">
        <f>'2a Aggregate costs'!BC17</f>
        <v>-</v>
      </c>
      <c r="BC55" s="382" t="str">
        <f>'2a Aggregate costs'!BD17</f>
        <v>-</v>
      </c>
      <c r="BD55" s="382" t="str">
        <f>'2a Aggregate costs'!BE17</f>
        <v>-</v>
      </c>
      <c r="BE55" s="382" t="str">
        <f>'2a Aggregate costs'!BF17</f>
        <v>-</v>
      </c>
      <c r="BF55" s="14"/>
    </row>
    <row r="56" spans="1:58">
      <c r="A56" s="14"/>
      <c r="B56" s="418"/>
      <c r="C56" s="143" t="s">
        <v>286</v>
      </c>
      <c r="D56" s="218" t="s">
        <v>287</v>
      </c>
      <c r="E56" s="398"/>
      <c r="F56" s="28"/>
      <c r="G56" s="136">
        <f>'2a Aggregate costs'!H18</f>
        <v>6.5567588596821027</v>
      </c>
      <c r="H56" s="136">
        <f>'2a Aggregate costs'!I18</f>
        <v>6.5567588596821027</v>
      </c>
      <c r="I56" s="136">
        <f>'2a Aggregate costs'!J18</f>
        <v>6.6197359495950758</v>
      </c>
      <c r="J56" s="136">
        <f>'2a Aggregate costs'!K18</f>
        <v>6.6197359495950758</v>
      </c>
      <c r="K56" s="136">
        <f>'2a Aggregate costs'!L18</f>
        <v>6.6995028867368616</v>
      </c>
      <c r="L56" s="136">
        <f>'2a Aggregate costs'!M18</f>
        <v>6.6995028867368616</v>
      </c>
      <c r="M56" s="136">
        <f>'2a Aggregate costs'!N18</f>
        <v>7.1131218301273513</v>
      </c>
      <c r="N56" s="136">
        <f>'2a Aggregate costs'!O18</f>
        <v>7.1131218301273513</v>
      </c>
      <c r="O56" s="28"/>
      <c r="P56" s="136">
        <f>'2a Aggregate costs'!Q18</f>
        <v>7.1131218301273513</v>
      </c>
      <c r="Q56" s="136">
        <f>'2a Aggregate costs'!R18</f>
        <v>7.2804579515147188</v>
      </c>
      <c r="R56" s="136">
        <f>'2a Aggregate costs'!S18</f>
        <v>7.1935840895118579</v>
      </c>
      <c r="S56" s="136">
        <f>'2a Aggregate costs'!T18</f>
        <v>7.3593999937099728</v>
      </c>
      <c r="T56" s="136">
        <f>'2a Aggregate costs'!U18</f>
        <v>7.0492243060839304</v>
      </c>
      <c r="U56" s="136">
        <f>'2a Aggregate costs'!V18</f>
        <v>7.1089669218364691</v>
      </c>
      <c r="V56" s="136">
        <f>'2a Aggregate costs'!W18</f>
        <v>6.9829560851947949</v>
      </c>
      <c r="W56" s="136">
        <f>'2a Aggregate costs'!X18</f>
        <v>9.6262235975887975</v>
      </c>
      <c r="X56" s="28"/>
      <c r="Y56" s="136">
        <f>'2a Aggregate costs'!Z18</f>
        <v>9.9504863797742438</v>
      </c>
      <c r="Z56" s="136">
        <f>'2a Aggregate costs'!AA18</f>
        <v>9.9504863797742438</v>
      </c>
      <c r="AA56" s="136">
        <f>'2a Aggregate costs'!AB18</f>
        <v>10.298637820906499</v>
      </c>
      <c r="AB56" s="136">
        <f>'2a Aggregate costs'!AC18</f>
        <v>10.298637820906499</v>
      </c>
      <c r="AC56" s="136">
        <f>'2a Aggregate costs'!AD18</f>
        <v>10.298637820906499</v>
      </c>
      <c r="AD56" s="136">
        <f>'2a Aggregate costs'!AE18</f>
        <v>10.298637820906499</v>
      </c>
      <c r="AE56" s="136">
        <f>'2a Aggregate costs'!AF18</f>
        <v>10.909265371253545</v>
      </c>
      <c r="AF56" s="136">
        <f>'2a Aggregate costs'!AG18</f>
        <v>10.909265371253545</v>
      </c>
      <c r="AG56" s="136">
        <f>'2a Aggregate costs'!AH18</f>
        <v>10.909265371253545</v>
      </c>
      <c r="AH56" s="136">
        <f>'2a Aggregate costs'!AI18</f>
        <v>10.909265371253545</v>
      </c>
      <c r="AI56" s="136">
        <f>'2a Aggregate costs'!AJ18</f>
        <v>10.979819636605352</v>
      </c>
      <c r="AJ56" s="136">
        <f>'2a Aggregate costs'!AK18</f>
        <v>10.979819636605352</v>
      </c>
      <c r="AK56" s="136">
        <f>'2a Aggregate costs'!AL18</f>
        <v>19.505362726406553</v>
      </c>
      <c r="AL56" s="136">
        <f>'2a Aggregate costs'!AM18</f>
        <v>22.915579962327037</v>
      </c>
      <c r="AM56" s="136">
        <f>'2a Aggregate costs'!AN18</f>
        <v>3.4102172359204843</v>
      </c>
      <c r="AN56" s="136">
        <f>'2a Aggregate costs'!AO18</f>
        <v>3.4102172359204843</v>
      </c>
      <c r="AO56" s="136" t="str">
        <f>'2a Aggregate costs'!AP18</f>
        <v>-</v>
      </c>
      <c r="AP56" s="136" t="str">
        <f>'2a Aggregate costs'!AQ18</f>
        <v>-</v>
      </c>
      <c r="AQ56" s="372" t="str">
        <f>'2a Aggregate costs'!AR18</f>
        <v>-</v>
      </c>
      <c r="AR56" s="372" t="str">
        <f>'2a Aggregate costs'!AS18</f>
        <v>-</v>
      </c>
      <c r="AS56" s="372" t="str">
        <f>'2a Aggregate costs'!AT18</f>
        <v>-</v>
      </c>
      <c r="AT56" s="372" t="str">
        <f>'2a Aggregate costs'!AU18</f>
        <v>-</v>
      </c>
      <c r="AU56" s="372" t="str">
        <f>'2a Aggregate costs'!AV18</f>
        <v>-</v>
      </c>
      <c r="AV56" s="372" t="str">
        <f>'2a Aggregate costs'!AW18</f>
        <v>-</v>
      </c>
      <c r="AW56" s="372" t="str">
        <f>'2a Aggregate costs'!AX18</f>
        <v>-</v>
      </c>
      <c r="AX56" s="372" t="str">
        <f>'2a Aggregate costs'!AY18</f>
        <v>-</v>
      </c>
      <c r="AY56" s="372" t="str">
        <f>'2a Aggregate costs'!AZ18</f>
        <v>-</v>
      </c>
      <c r="AZ56" s="372" t="str">
        <f>'2a Aggregate costs'!BA18</f>
        <v>-</v>
      </c>
      <c r="BA56" s="372" t="str">
        <f>'2a Aggregate costs'!BB18</f>
        <v>-</v>
      </c>
      <c r="BB56" s="372" t="str">
        <f>'2a Aggregate costs'!BC18</f>
        <v>-</v>
      </c>
      <c r="BC56" s="372" t="str">
        <f>'2a Aggregate costs'!BD18</f>
        <v>-</v>
      </c>
      <c r="BD56" s="372" t="str">
        <f>'2a Aggregate costs'!BE18</f>
        <v>-</v>
      </c>
      <c r="BE56" s="372" t="str">
        <f>'2a Aggregate costs'!BF18</f>
        <v>-</v>
      </c>
      <c r="BF56" s="14"/>
    </row>
    <row r="57" spans="1:58">
      <c r="A57" s="14"/>
      <c r="B57" s="418"/>
      <c r="C57" s="143" t="s">
        <v>286</v>
      </c>
      <c r="D57" s="218" t="s">
        <v>283</v>
      </c>
      <c r="E57" s="398"/>
      <c r="F57" s="28"/>
      <c r="G57" s="136">
        <f>'2a Aggregate costs'!H19</f>
        <v>0</v>
      </c>
      <c r="H57" s="136">
        <f>'2a Aggregate costs'!I19</f>
        <v>0</v>
      </c>
      <c r="I57" s="136">
        <f>'2a Aggregate costs'!J19</f>
        <v>0</v>
      </c>
      <c r="J57" s="136">
        <f>'2a Aggregate costs'!K19</f>
        <v>0</v>
      </c>
      <c r="K57" s="136">
        <f>'2a Aggregate costs'!L19</f>
        <v>0</v>
      </c>
      <c r="L57" s="136">
        <f>'2a Aggregate costs'!M19</f>
        <v>0</v>
      </c>
      <c r="M57" s="136">
        <f>'2a Aggregate costs'!N19</f>
        <v>0</v>
      </c>
      <c r="N57" s="136">
        <f>'2a Aggregate costs'!O19</f>
        <v>0</v>
      </c>
      <c r="O57" s="28"/>
      <c r="P57" s="136">
        <f>'2a Aggregate costs'!Q19</f>
        <v>0</v>
      </c>
      <c r="Q57" s="136">
        <f>'2a Aggregate costs'!R19</f>
        <v>0</v>
      </c>
      <c r="R57" s="136">
        <f>'2a Aggregate costs'!S19</f>
        <v>0</v>
      </c>
      <c r="S57" s="136">
        <f>'2a Aggregate costs'!T19</f>
        <v>0</v>
      </c>
      <c r="T57" s="136">
        <f>'2a Aggregate costs'!U19</f>
        <v>0</v>
      </c>
      <c r="U57" s="136">
        <f>'2a Aggregate costs'!V19</f>
        <v>0</v>
      </c>
      <c r="V57" s="136">
        <f>'2a Aggregate costs'!W19</f>
        <v>0</v>
      </c>
      <c r="W57" s="136">
        <f>'2a Aggregate costs'!X19</f>
        <v>0</v>
      </c>
      <c r="X57" s="28"/>
      <c r="Y57" s="136">
        <f>'2a Aggregate costs'!Z19</f>
        <v>0</v>
      </c>
      <c r="Z57" s="136">
        <f>'2a Aggregate costs'!AA19</f>
        <v>0</v>
      </c>
      <c r="AA57" s="136">
        <f>'2a Aggregate costs'!AB19</f>
        <v>0</v>
      </c>
      <c r="AB57" s="136">
        <f>'2a Aggregate costs'!AC19</f>
        <v>0</v>
      </c>
      <c r="AC57" s="136">
        <f>'2a Aggregate costs'!AD19</f>
        <v>0</v>
      </c>
      <c r="AD57" s="136">
        <f>'2a Aggregate costs'!AE19</f>
        <v>0</v>
      </c>
      <c r="AE57" s="136">
        <f>'2a Aggregate costs'!AF19</f>
        <v>0</v>
      </c>
      <c r="AF57" s="136">
        <f>'2a Aggregate costs'!AG19</f>
        <v>0</v>
      </c>
      <c r="AG57" s="136">
        <f>'2a Aggregate costs'!AH19</f>
        <v>0</v>
      </c>
      <c r="AH57" s="136">
        <f>'2a Aggregate costs'!AI19</f>
        <v>0</v>
      </c>
      <c r="AI57" s="136">
        <f>'2a Aggregate costs'!AJ19</f>
        <v>0</v>
      </c>
      <c r="AJ57" s="136">
        <f>'2a Aggregate costs'!AK19</f>
        <v>0</v>
      </c>
      <c r="AK57" s="136">
        <f>'2a Aggregate costs'!AL19</f>
        <v>0</v>
      </c>
      <c r="AL57" s="136">
        <f>'2a Aggregate costs'!AM19</f>
        <v>0</v>
      </c>
      <c r="AM57" s="136">
        <f>'2a Aggregate costs'!AN19</f>
        <v>5.0061991220535269</v>
      </c>
      <c r="AN57" s="136">
        <f>'2a Aggregate costs'!AO19</f>
        <v>5.0061991220535269</v>
      </c>
      <c r="AO57" s="136" t="str">
        <f>'2a Aggregate costs'!AP19</f>
        <v>-</v>
      </c>
      <c r="AP57" s="136" t="str">
        <f>'2a Aggregate costs'!AQ19</f>
        <v>-</v>
      </c>
      <c r="AQ57" s="136" t="str">
        <f>'2a Aggregate costs'!AR19</f>
        <v>-</v>
      </c>
      <c r="AR57" s="136" t="str">
        <f>'2a Aggregate costs'!AS19</f>
        <v>-</v>
      </c>
      <c r="AS57" s="136" t="str">
        <f>'2a Aggregate costs'!AT19</f>
        <v>-</v>
      </c>
      <c r="AT57" s="136" t="str">
        <f>'2a Aggregate costs'!AU19</f>
        <v>-</v>
      </c>
      <c r="AU57" s="136" t="str">
        <f>'2a Aggregate costs'!AV19</f>
        <v>-</v>
      </c>
      <c r="AV57" s="136" t="str">
        <f>'2a Aggregate costs'!AW19</f>
        <v>-</v>
      </c>
      <c r="AW57" s="136" t="str">
        <f>'2a Aggregate costs'!AX19</f>
        <v>-</v>
      </c>
      <c r="AX57" s="136" t="str">
        <f>'2a Aggregate costs'!AY19</f>
        <v>-</v>
      </c>
      <c r="AY57" s="136" t="str">
        <f>'2a Aggregate costs'!AZ19</f>
        <v>-</v>
      </c>
      <c r="AZ57" s="136" t="str">
        <f>'2a Aggregate costs'!BA19</f>
        <v>-</v>
      </c>
      <c r="BA57" s="136" t="str">
        <f>'2a Aggregate costs'!BB19</f>
        <v>-</v>
      </c>
      <c r="BB57" s="136" t="str">
        <f>'2a Aggregate costs'!BC19</f>
        <v>-</v>
      </c>
      <c r="BC57" s="136" t="str">
        <f>'2a Aggregate costs'!BD19</f>
        <v>-</v>
      </c>
      <c r="BD57" s="136" t="str">
        <f>'2a Aggregate costs'!BE19</f>
        <v>-</v>
      </c>
      <c r="BE57" s="136" t="str">
        <f>'2a Aggregate costs'!BF19</f>
        <v>-</v>
      </c>
      <c r="BF57" s="14"/>
    </row>
    <row r="58" spans="1:58">
      <c r="A58" s="14"/>
      <c r="B58" s="418"/>
      <c r="C58" s="143" t="s">
        <v>288</v>
      </c>
      <c r="D58" s="218" t="s">
        <v>283</v>
      </c>
      <c r="E58" s="398"/>
      <c r="F58" s="28"/>
      <c r="G58" s="136">
        <f>IF('2a Aggregate costs'!H45="-","-",AVERAGE('2a Aggregate costs'!H45:H58))</f>
        <v>0.23787266062646714</v>
      </c>
      <c r="H58" s="136">
        <f>IF('2a Aggregate costs'!I45="-","-",AVERAGE('2a Aggregate costs'!I45:I58))</f>
        <v>0.23405804107669168</v>
      </c>
      <c r="I58" s="136">
        <f>IF('2a Aggregate costs'!J45="-","-",AVERAGE('2a Aggregate costs'!J45:J58))</f>
        <v>0.23967543406253228</v>
      </c>
      <c r="J58" s="136">
        <f>IF('2a Aggregate costs'!K45="-","-",AVERAGE('2a Aggregate costs'!K45:K58))</f>
        <v>0.25005905270741374</v>
      </c>
      <c r="K58" s="136">
        <f>IF('2a Aggregate costs'!L45="-","-",AVERAGE('2a Aggregate costs'!L45:L58))</f>
        <v>0.25456011565614728</v>
      </c>
      <c r="L58" s="136">
        <f>IF('2a Aggregate costs'!M45="-","-",AVERAGE('2a Aggregate costs'!M45:M58))</f>
        <v>0.24991850328092774</v>
      </c>
      <c r="M58" s="136">
        <f>IF('2a Aggregate costs'!N45="-","-",AVERAGE('2a Aggregate costs'!N45:N58))</f>
        <v>0.25930699580357647</v>
      </c>
      <c r="N58" s="136">
        <f>IF('2a Aggregate costs'!O45="-","-",AVERAGE('2a Aggregate costs'!O45:O58))</f>
        <v>0.26500879895363916</v>
      </c>
      <c r="O58" s="28"/>
      <c r="P58" s="136">
        <f>IF('2a Aggregate costs'!Q45="-","-",AVERAGE('2a Aggregate costs'!Q45:Q58))</f>
        <v>0.26500879895363916</v>
      </c>
      <c r="Q58" s="136">
        <f>IF('2a Aggregate costs'!R45="-","-",AVERAGE('2a Aggregate costs'!R45:R58))</f>
        <v>0.27408717862375309</v>
      </c>
      <c r="R58" s="136">
        <f>IF('2a Aggregate costs'!S45="-","-",AVERAGE('2a Aggregate costs'!S45:S58))</f>
        <v>0.2839334741516375</v>
      </c>
      <c r="S58" s="136">
        <f>IF('2a Aggregate costs'!T45="-","-",AVERAGE('2a Aggregate costs'!T45:T58))</f>
        <v>0.29248246799623245</v>
      </c>
      <c r="T58" s="136">
        <f>IF('2a Aggregate costs'!U45="-","-",AVERAGE('2a Aggregate costs'!U45:U58))</f>
        <v>0.3295656989188761</v>
      </c>
      <c r="U58" s="136">
        <f>IF('2a Aggregate costs'!V45="-","-",AVERAGE('2a Aggregate costs'!V45:V58))</f>
        <v>0.46926337075289293</v>
      </c>
      <c r="V58" s="136">
        <f>IF('2a Aggregate costs'!W45="-","-",AVERAGE('2a Aggregate costs'!W45:W58))</f>
        <v>0.43719761103565702</v>
      </c>
      <c r="W58" s="136">
        <f>IF('2a Aggregate costs'!X45="-","-",AVERAGE('2a Aggregate costs'!X45:X58))</f>
        <v>0.45886420375052539</v>
      </c>
      <c r="X58" s="28"/>
      <c r="Y58" s="136">
        <f>IF('2a Aggregate costs'!Z45="-","-",AVERAGE('2a Aggregate costs'!Z45:Z58))</f>
        <v>0.44115734442042159</v>
      </c>
      <c r="Z58" s="136">
        <f>IF('2a Aggregate costs'!AA45="-","-",AVERAGE('2a Aggregate costs'!AA45:AA58))</f>
        <v>0.44115734442042159</v>
      </c>
      <c r="AA58" s="136">
        <f>IF('2a Aggregate costs'!AB45="-","-",AVERAGE('2a Aggregate costs'!AB45:AB58))</f>
        <v>0.49891702873242183</v>
      </c>
      <c r="AB58" s="136">
        <f>IF('2a Aggregate costs'!AC45="-","-",AVERAGE('2a Aggregate costs'!AC45:AC58))</f>
        <v>0.49891702873242183</v>
      </c>
      <c r="AC58" s="136">
        <f>IF('2a Aggregate costs'!AD45="-","-",AVERAGE('2a Aggregate costs'!AD45:AD58))</f>
        <v>0.45638782991402238</v>
      </c>
      <c r="AD58" s="136">
        <f>IF('2a Aggregate costs'!AE45="-","-",AVERAGE('2a Aggregate costs'!AE45:AE58))</f>
        <v>0.45638782991402238</v>
      </c>
      <c r="AE58" s="136">
        <f>IF('2a Aggregate costs'!AF45="-","-",AVERAGE('2a Aggregate costs'!AF45:AF58))</f>
        <v>0.49448142441462267</v>
      </c>
      <c r="AF58" s="136">
        <f>IF('2a Aggregate costs'!AG45="-","-",AVERAGE('2a Aggregate costs'!AG45:AG58))</f>
        <v>0.49448142441462267</v>
      </c>
      <c r="AG58" s="136">
        <f>IF('2a Aggregate costs'!AH45="-","-",AVERAGE('2a Aggregate costs'!AH45:AH58))</f>
        <v>0.45863082535744887</v>
      </c>
      <c r="AH58" s="136">
        <f>IF('2a Aggregate costs'!AI45="-","-",AVERAGE('2a Aggregate costs'!AI45:AI58))</f>
        <v>0.45863082535744887</v>
      </c>
      <c r="AI58" s="136">
        <f>IF('2a Aggregate costs'!AJ45="-","-",AVERAGE('2a Aggregate costs'!AJ45:AJ58))</f>
        <v>0.47628785003367902</v>
      </c>
      <c r="AJ58" s="136">
        <f>IF('2a Aggregate costs'!AK45="-","-",AVERAGE('2a Aggregate costs'!AK45:AK58))</f>
        <v>0.47628785003367902</v>
      </c>
      <c r="AK58" s="136">
        <f>IF('2a Aggregate costs'!AL45="-","-",AVERAGE('2a Aggregate costs'!AL45:AL58))</f>
        <v>0.44814265838803896</v>
      </c>
      <c r="AL58" s="136">
        <f>IF('2a Aggregate costs'!AM45="-","-",AVERAGE('2a Aggregate costs'!AM45:AM58))</f>
        <v>0.45581085062001991</v>
      </c>
      <c r="AM58" s="136">
        <f>IF('2a Aggregate costs'!AN45="-","-",AVERAGE('2a Aggregate costs'!AN45:AN58))</f>
        <v>0.47849655448029577</v>
      </c>
      <c r="AN58" s="136">
        <f>IF('2a Aggregate costs'!AO45="-","-",AVERAGE('2a Aggregate costs'!AO45:AO58))</f>
        <v>0.47849655448029577</v>
      </c>
      <c r="AO58" s="136" t="str">
        <f>IF('2a Aggregate costs'!AP45="-","-",AVERAGE('2a Aggregate costs'!AP45:AP58))</f>
        <v>-</v>
      </c>
      <c r="AP58" s="136" t="str">
        <f>IF('2a Aggregate costs'!AQ45="-","-",AVERAGE('2a Aggregate costs'!AQ45:AQ58))</f>
        <v>-</v>
      </c>
      <c r="AQ58" s="136" t="str">
        <f>IF('2a Aggregate costs'!AR45="-","-",AVERAGE('2a Aggregate costs'!AR45:AR58))</f>
        <v>-</v>
      </c>
      <c r="AR58" s="136" t="str">
        <f>IF('2a Aggregate costs'!AS45="-","-",AVERAGE('2a Aggregate costs'!AS45:AS58))</f>
        <v>-</v>
      </c>
      <c r="AS58" s="136" t="str">
        <f>IF('2a Aggregate costs'!AT45="-","-",AVERAGE('2a Aggregate costs'!AT45:AT58))</f>
        <v>-</v>
      </c>
      <c r="AT58" s="136" t="str">
        <f>IF('2a Aggregate costs'!AU45="-","-",AVERAGE('2a Aggregate costs'!AU45:AU58))</f>
        <v>-</v>
      </c>
      <c r="AU58" s="136" t="str">
        <f>IF('2a Aggregate costs'!AV45="-","-",AVERAGE('2a Aggregate costs'!AV45:AV58))</f>
        <v>-</v>
      </c>
      <c r="AV58" s="136" t="str">
        <f>IF('2a Aggregate costs'!AW45="-","-",AVERAGE('2a Aggregate costs'!AW45:AW58))</f>
        <v>-</v>
      </c>
      <c r="AW58" s="136" t="str">
        <f>IF('2a Aggregate costs'!AX45="-","-",AVERAGE('2a Aggregate costs'!AX45:AX58))</f>
        <v>-</v>
      </c>
      <c r="AX58" s="136" t="str">
        <f>IF('2a Aggregate costs'!AY45="-","-",AVERAGE('2a Aggregate costs'!AY45:AY58))</f>
        <v>-</v>
      </c>
      <c r="AY58" s="136" t="str">
        <f>IF('2a Aggregate costs'!AZ45="-","-",AVERAGE('2a Aggregate costs'!AZ45:AZ58))</f>
        <v>-</v>
      </c>
      <c r="AZ58" s="136" t="str">
        <f>IF('2a Aggregate costs'!BA45="-","-",AVERAGE('2a Aggregate costs'!BA45:BA58))</f>
        <v>-</v>
      </c>
      <c r="BA58" s="136" t="str">
        <f>IF('2a Aggregate costs'!BB45="-","-",AVERAGE('2a Aggregate costs'!BB45:BB58))</f>
        <v>-</v>
      </c>
      <c r="BB58" s="136" t="str">
        <f>IF('2a Aggregate costs'!BC45="-","-",AVERAGE('2a Aggregate costs'!BC45:BC58))</f>
        <v>-</v>
      </c>
      <c r="BC58" s="136" t="str">
        <f>IF('2a Aggregate costs'!BD45="-","-",AVERAGE('2a Aggregate costs'!BD45:BD58))</f>
        <v>-</v>
      </c>
      <c r="BD58" s="136" t="str">
        <f>IF('2a Aggregate costs'!BE45="-","-",AVERAGE('2a Aggregate costs'!BE45:BE58))</f>
        <v>-</v>
      </c>
      <c r="BE58" s="136" t="str">
        <f>IF('2a Aggregate costs'!BF45="-","-",AVERAGE('2a Aggregate costs'!BF45:BF58))</f>
        <v>-</v>
      </c>
      <c r="BF58" s="14"/>
    </row>
    <row r="59" spans="1:58">
      <c r="A59" s="14"/>
      <c r="B59" s="418"/>
      <c r="C59" s="143" t="s">
        <v>289</v>
      </c>
      <c r="D59" s="218" t="s">
        <v>283</v>
      </c>
      <c r="E59" s="398"/>
      <c r="F59" s="28"/>
      <c r="G59" s="136">
        <f>IF('2a Aggregate costs'!H83="-","-",AVERAGE('2a Aggregate costs'!H83:H96))</f>
        <v>0</v>
      </c>
      <c r="H59" s="136">
        <f>IF('2a Aggregate costs'!I83="-","-",AVERAGE('2a Aggregate costs'!I83:I96))</f>
        <v>0</v>
      </c>
      <c r="I59" s="136">
        <f>IF('2a Aggregate costs'!J83="-","-",AVERAGE('2a Aggregate costs'!J83:J96))</f>
        <v>0</v>
      </c>
      <c r="J59" s="136">
        <f>IF('2a Aggregate costs'!K83="-","-",AVERAGE('2a Aggregate costs'!K83:K96))</f>
        <v>0</v>
      </c>
      <c r="K59" s="136">
        <f>IF('2a Aggregate costs'!L83="-","-",AVERAGE('2a Aggregate costs'!L83:L96))</f>
        <v>0</v>
      </c>
      <c r="L59" s="136">
        <f>IF('2a Aggregate costs'!M83="-","-",AVERAGE('2a Aggregate costs'!M83:M96))</f>
        <v>0</v>
      </c>
      <c r="M59" s="136">
        <f>IF('2a Aggregate costs'!N83="-","-",AVERAGE('2a Aggregate costs'!N83:N96))</f>
        <v>0</v>
      </c>
      <c r="N59" s="136">
        <f>IF('2a Aggregate costs'!O83="-","-",AVERAGE('2a Aggregate costs'!O83:O96))</f>
        <v>0</v>
      </c>
      <c r="O59" s="28"/>
      <c r="P59" s="136">
        <f>IF('2a Aggregate costs'!Q83="-","-",AVERAGE('2a Aggregate costs'!Q83:Q96))</f>
        <v>0</v>
      </c>
      <c r="Q59" s="136">
        <f>IF('2a Aggregate costs'!R83="-","-",AVERAGE('2a Aggregate costs'!R83:R96))</f>
        <v>0</v>
      </c>
      <c r="R59" s="136">
        <f>IF('2a Aggregate costs'!S83="-","-",AVERAGE('2a Aggregate costs'!S83:S96))</f>
        <v>0</v>
      </c>
      <c r="S59" s="136">
        <f>IF('2a Aggregate costs'!T83="-","-",AVERAGE('2a Aggregate costs'!T83:T96))</f>
        <v>0</v>
      </c>
      <c r="T59" s="136">
        <f>IF('2a Aggregate costs'!U83="-","-",AVERAGE('2a Aggregate costs'!U83:U96))</f>
        <v>0</v>
      </c>
      <c r="U59" s="136">
        <f>IF('2a Aggregate costs'!V83="-","-",AVERAGE('2a Aggregate costs'!V83:V96))</f>
        <v>0</v>
      </c>
      <c r="V59" s="136">
        <f>IF('2a Aggregate costs'!W83="-","-",AVERAGE('2a Aggregate costs'!W83:W96))</f>
        <v>0</v>
      </c>
      <c r="W59" s="136">
        <f>IF('2a Aggregate costs'!X83="-","-",AVERAGE('2a Aggregate costs'!X83:X96))</f>
        <v>0</v>
      </c>
      <c r="X59" s="28"/>
      <c r="Y59" s="136">
        <f>IF('2a Aggregate costs'!Z83="-","-",AVERAGE('2a Aggregate costs'!Z83:Z96))</f>
        <v>0</v>
      </c>
      <c r="Z59" s="136">
        <f>IF('2a Aggregate costs'!AA83="-","-",AVERAGE('2a Aggregate costs'!AA83:AA96))</f>
        <v>0</v>
      </c>
      <c r="AA59" s="136">
        <f>IF('2a Aggregate costs'!AB83="-","-",AVERAGE('2a Aggregate costs'!AB83:AB96))</f>
        <v>0</v>
      </c>
      <c r="AB59" s="136">
        <f>IF('2a Aggregate costs'!AC83="-","-",AVERAGE('2a Aggregate costs'!AC83:AC96))</f>
        <v>0</v>
      </c>
      <c r="AC59" s="136">
        <f>IF('2a Aggregate costs'!AD83="-","-",AVERAGE('2a Aggregate costs'!AD83:AD96))</f>
        <v>0</v>
      </c>
      <c r="AD59" s="136">
        <f>IF('2a Aggregate costs'!AE83="-","-",AVERAGE('2a Aggregate costs'!AE83:AE96))</f>
        <v>0</v>
      </c>
      <c r="AE59" s="136">
        <f>IF('2a Aggregate costs'!AF83="-","-",AVERAGE('2a Aggregate costs'!AF83:AF96))</f>
        <v>0</v>
      </c>
      <c r="AF59" s="136">
        <f>IF('2a Aggregate costs'!AG83="-","-",AVERAGE('2a Aggregate costs'!AG83:AG96))</f>
        <v>0</v>
      </c>
      <c r="AG59" s="136">
        <f>IF('2a Aggregate costs'!AH83="-","-",AVERAGE('2a Aggregate costs'!AH83:AH96))</f>
        <v>0</v>
      </c>
      <c r="AH59" s="136">
        <f>IF('2a Aggregate costs'!AI83="-","-",AVERAGE('2a Aggregate costs'!AI83:AI96))</f>
        <v>0</v>
      </c>
      <c r="AI59" s="136">
        <f>IF('2a Aggregate costs'!AJ83="-","-",AVERAGE('2a Aggregate costs'!AJ83:AJ96))</f>
        <v>1.0326941516292865</v>
      </c>
      <c r="AJ59" s="136">
        <f>IF('2a Aggregate costs'!AK83="-","-",AVERAGE('2a Aggregate costs'!AK83:AK96))</f>
        <v>1.0326941516292865</v>
      </c>
      <c r="AK59" s="136">
        <f>IF('2a Aggregate costs'!AL83="-","-",AVERAGE('2a Aggregate costs'!AL83:AL96))</f>
        <v>1.0269531728093579</v>
      </c>
      <c r="AL59" s="136">
        <f>IF('2a Aggregate costs'!AM83="-","-",AVERAGE('2a Aggregate costs'!AM83:AM96))</f>
        <v>1.044251748960535</v>
      </c>
      <c r="AM59" s="136">
        <f>IF('2a Aggregate costs'!AN83="-","-",AVERAGE('2a Aggregate costs'!AN83:AN96))</f>
        <v>1.2882519811058633</v>
      </c>
      <c r="AN59" s="136">
        <f>IF('2a Aggregate costs'!AO83="-","-",AVERAGE('2a Aggregate costs'!AO83:AO96))</f>
        <v>1.2882519811058633</v>
      </c>
      <c r="AO59" s="136" t="str">
        <f>IF('2a Aggregate costs'!AP83="-","-",AVERAGE('2a Aggregate costs'!AP83:AP96))</f>
        <v>-</v>
      </c>
      <c r="AP59" s="136" t="str">
        <f>IF('2a Aggregate costs'!AQ83="-","-",AVERAGE('2a Aggregate costs'!AQ83:AQ96))</f>
        <v>-</v>
      </c>
      <c r="AQ59" s="136" t="str">
        <f>IF('2a Aggregate costs'!AR83="-","-",AVERAGE('2a Aggregate costs'!AR83:AR96))</f>
        <v>-</v>
      </c>
      <c r="AR59" s="136" t="str">
        <f>IF('2a Aggregate costs'!AS83="-","-",AVERAGE('2a Aggregate costs'!AS83:AS96))</f>
        <v>-</v>
      </c>
      <c r="AS59" s="136" t="str">
        <f>IF('2a Aggregate costs'!AT83="-","-",AVERAGE('2a Aggregate costs'!AT83:AT96))</f>
        <v>-</v>
      </c>
      <c r="AT59" s="136" t="str">
        <f>IF('2a Aggregate costs'!AU83="-","-",AVERAGE('2a Aggregate costs'!AU83:AU96))</f>
        <v>-</v>
      </c>
      <c r="AU59" s="136" t="str">
        <f>IF('2a Aggregate costs'!AV83="-","-",AVERAGE('2a Aggregate costs'!AV83:AV96))</f>
        <v>-</v>
      </c>
      <c r="AV59" s="136" t="str">
        <f>IF('2a Aggregate costs'!AW83="-","-",AVERAGE('2a Aggregate costs'!AW83:AW96))</f>
        <v>-</v>
      </c>
      <c r="AW59" s="136" t="str">
        <f>IF('2a Aggregate costs'!AX83="-","-",AVERAGE('2a Aggregate costs'!AX83:AX96))</f>
        <v>-</v>
      </c>
      <c r="AX59" s="136" t="str">
        <f>IF('2a Aggregate costs'!AY83="-","-",AVERAGE('2a Aggregate costs'!AY83:AY96))</f>
        <v>-</v>
      </c>
      <c r="AY59" s="136" t="str">
        <f>IF('2a Aggregate costs'!AZ83="-","-",AVERAGE('2a Aggregate costs'!AZ83:AZ96))</f>
        <v>-</v>
      </c>
      <c r="AZ59" s="136" t="str">
        <f>IF('2a Aggregate costs'!BA83="-","-",AVERAGE('2a Aggregate costs'!BA83:BA96))</f>
        <v>-</v>
      </c>
      <c r="BA59" s="136" t="str">
        <f>IF('2a Aggregate costs'!BB83="-","-",AVERAGE('2a Aggregate costs'!BB83:BB96))</f>
        <v>-</v>
      </c>
      <c r="BB59" s="136" t="str">
        <f>IF('2a Aggregate costs'!BC83="-","-",AVERAGE('2a Aggregate costs'!BC83:BC96))</f>
        <v>-</v>
      </c>
      <c r="BC59" s="136" t="str">
        <f>IF('2a Aggregate costs'!BD83="-","-",AVERAGE('2a Aggregate costs'!BD83:BD96))</f>
        <v>-</v>
      </c>
      <c r="BD59" s="136" t="str">
        <f>IF('2a Aggregate costs'!BE83="-","-",AVERAGE('2a Aggregate costs'!BE83:BE96))</f>
        <v>-</v>
      </c>
      <c r="BE59" s="136" t="str">
        <f>IF('2a Aggregate costs'!BF83="-","-",AVERAGE('2a Aggregate costs'!BF83:BF96))</f>
        <v>-</v>
      </c>
      <c r="BF59" s="14"/>
    </row>
    <row r="60" spans="1:58" ht="13.5" customHeight="1">
      <c r="A60" s="14"/>
      <c r="B60" s="419"/>
      <c r="C60" s="143" t="s">
        <v>290</v>
      </c>
      <c r="D60" s="218" t="s">
        <v>283</v>
      </c>
      <c r="E60" s="398"/>
      <c r="F60" s="28"/>
      <c r="G60" s="136">
        <f>IF('2a Aggregate costs'!H121="-","-",AVERAGE('2a Aggregate costs'!H121:H134))</f>
        <v>0</v>
      </c>
      <c r="H60" s="136">
        <f>IF('2a Aggregate costs'!I121="-","-",AVERAGE('2a Aggregate costs'!I121:I134))</f>
        <v>0</v>
      </c>
      <c r="I60" s="136">
        <f>IF('2a Aggregate costs'!J121="-","-",AVERAGE('2a Aggregate costs'!J121:J134))</f>
        <v>0</v>
      </c>
      <c r="J60" s="136">
        <f>IF('2a Aggregate costs'!K121="-","-",AVERAGE('2a Aggregate costs'!K121:K134))</f>
        <v>0</v>
      </c>
      <c r="K60" s="136">
        <f>IF('2a Aggregate costs'!L121="-","-",AVERAGE('2a Aggregate costs'!L121:L134))</f>
        <v>0</v>
      </c>
      <c r="L60" s="136">
        <f>IF('2a Aggregate costs'!M121="-","-",AVERAGE('2a Aggregate costs'!M121:M134))</f>
        <v>0</v>
      </c>
      <c r="M60" s="136">
        <f>IF('2a Aggregate costs'!N121="-","-",AVERAGE('2a Aggregate costs'!N121:N134))</f>
        <v>0</v>
      </c>
      <c r="N60" s="136">
        <f>IF('2a Aggregate costs'!O121="-","-",AVERAGE('2a Aggregate costs'!O121:O134))</f>
        <v>0</v>
      </c>
      <c r="O60" s="28"/>
      <c r="P60" s="136">
        <f>IF('2a Aggregate costs'!Q121="-","-",AVERAGE('2a Aggregate costs'!Q121:Q134))</f>
        <v>0</v>
      </c>
      <c r="Q60" s="136">
        <f>IF('2a Aggregate costs'!R121="-","-",AVERAGE('2a Aggregate costs'!R121:R134))</f>
        <v>0</v>
      </c>
      <c r="R60" s="136">
        <f>IF('2a Aggregate costs'!S121="-","-",AVERAGE('2a Aggregate costs'!S121:S134))</f>
        <v>0</v>
      </c>
      <c r="S60" s="136">
        <f>IF('2a Aggregate costs'!T121="-","-",AVERAGE('2a Aggregate costs'!T121:T134))</f>
        <v>0</v>
      </c>
      <c r="T60" s="136">
        <f>IF('2a Aggregate costs'!U121="-","-",AVERAGE('2a Aggregate costs'!U121:U134))</f>
        <v>0</v>
      </c>
      <c r="U60" s="136">
        <f>IF('2a Aggregate costs'!V121="-","-",AVERAGE('2a Aggregate costs'!V121:V134))</f>
        <v>0</v>
      </c>
      <c r="V60" s="136">
        <f>IF('2a Aggregate costs'!W121="-","-",AVERAGE('2a Aggregate costs'!W121:W134))</f>
        <v>0</v>
      </c>
      <c r="W60" s="136">
        <f>IF('2a Aggregate costs'!X121="-","-",AVERAGE('2a Aggregate costs'!X121:X134))</f>
        <v>0</v>
      </c>
      <c r="X60" s="28"/>
      <c r="Y60" s="136">
        <f>IF('2a Aggregate costs'!Z121="-","-",AVERAGE('2a Aggregate costs'!Z121:Z134))</f>
        <v>0</v>
      </c>
      <c r="Z60" s="136">
        <f>IF('2a Aggregate costs'!AA121="-","-",AVERAGE('2a Aggregate costs'!AA121:AA134))</f>
        <v>0</v>
      </c>
      <c r="AA60" s="136">
        <f>IF('2a Aggregate costs'!AB121="-","-",AVERAGE('2a Aggregate costs'!AB121:AB134))</f>
        <v>0</v>
      </c>
      <c r="AB60" s="136">
        <f>IF('2a Aggregate costs'!AC121="-","-",AVERAGE('2a Aggregate costs'!AC121:AC134))</f>
        <v>0</v>
      </c>
      <c r="AC60" s="136">
        <f>IF('2a Aggregate costs'!AD121="-","-",AVERAGE('2a Aggregate costs'!AD121:AD134))</f>
        <v>0</v>
      </c>
      <c r="AD60" s="136">
        <f>IF('2a Aggregate costs'!AE121="-","-",AVERAGE('2a Aggregate costs'!AE121:AE134))</f>
        <v>0</v>
      </c>
      <c r="AE60" s="136">
        <f>IF('2a Aggregate costs'!AF121="-","-",AVERAGE('2a Aggregate costs'!AF121:AF134))</f>
        <v>0</v>
      </c>
      <c r="AF60" s="136">
        <f>IF('2a Aggregate costs'!AG121="-","-",AVERAGE('2a Aggregate costs'!AG121:AG134))</f>
        <v>0</v>
      </c>
      <c r="AG60" s="136">
        <f>IF('2a Aggregate costs'!AH121="-","-",AVERAGE('2a Aggregate costs'!AH121:AH134))</f>
        <v>0</v>
      </c>
      <c r="AH60" s="136">
        <f>IF('2a Aggregate costs'!AI121="-","-",AVERAGE('2a Aggregate costs'!AI121:AI134))</f>
        <v>0</v>
      </c>
      <c r="AI60" s="136">
        <f>IF('2a Aggregate costs'!AJ121="-","-",AVERAGE('2a Aggregate costs'!AJ121:AJ134))</f>
        <v>0</v>
      </c>
      <c r="AJ60" s="136">
        <f>IF('2a Aggregate costs'!AK121="-","-",AVERAGE('2a Aggregate costs'!AK121:AK134))</f>
        <v>0</v>
      </c>
      <c r="AK60" s="136">
        <f>IF('2a Aggregate costs'!AL121="-","-",AVERAGE('2a Aggregate costs'!AL121:AL134))</f>
        <v>0</v>
      </c>
      <c r="AL60" s="136">
        <f>IF('2a Aggregate costs'!AM121="-","-",AVERAGE('2a Aggregate costs'!AM121:AM134))</f>
        <v>5.3297269100336662</v>
      </c>
      <c r="AM60" s="136">
        <f>IF('2a Aggregate costs'!AN121="-","-",AVERAGE('2a Aggregate costs'!AN121:AN134))</f>
        <v>4.9609460575118618</v>
      </c>
      <c r="AN60" s="136">
        <f>IF('2a Aggregate costs'!AO121="-","-",AVERAGE('2a Aggregate costs'!AO121:AO134))</f>
        <v>4.7112188896318319</v>
      </c>
      <c r="AO60" s="136" t="str">
        <f>IF('2a Aggregate costs'!AP121="-","-",AVERAGE('2a Aggregate costs'!AP121:AP134))</f>
        <v>-</v>
      </c>
      <c r="AP60" s="136" t="str">
        <f>IF('2a Aggregate costs'!AQ121="-","-",AVERAGE('2a Aggregate costs'!AQ121:AQ134))</f>
        <v>-</v>
      </c>
      <c r="AQ60" s="136" t="str">
        <f>IF('2a Aggregate costs'!AR121="-","-",AVERAGE('2a Aggregate costs'!AR121:AR134))</f>
        <v>-</v>
      </c>
      <c r="AR60" s="136" t="str">
        <f>IF('2a Aggregate costs'!AS121="-","-",AVERAGE('2a Aggregate costs'!AS121:AS134))</f>
        <v>-</v>
      </c>
      <c r="AS60" s="136" t="str">
        <f>IF('2a Aggregate costs'!AT121="-","-",AVERAGE('2a Aggregate costs'!AT121:AT134))</f>
        <v>-</v>
      </c>
      <c r="AT60" s="136" t="str">
        <f>IF('2a Aggregate costs'!AU121="-","-",AVERAGE('2a Aggregate costs'!AU121:AU134))</f>
        <v>-</v>
      </c>
      <c r="AU60" s="136" t="str">
        <f>IF('2a Aggregate costs'!AV121="-","-",AVERAGE('2a Aggregate costs'!AV121:AV134))</f>
        <v>-</v>
      </c>
      <c r="AV60" s="136" t="str">
        <f>IF('2a Aggregate costs'!AW121="-","-",AVERAGE('2a Aggregate costs'!AW121:AW134))</f>
        <v>-</v>
      </c>
      <c r="AW60" s="136" t="str">
        <f>IF('2a Aggregate costs'!AX121="-","-",AVERAGE('2a Aggregate costs'!AX121:AX134))</f>
        <v>-</v>
      </c>
      <c r="AX60" s="136" t="str">
        <f>IF('2a Aggregate costs'!AY121="-","-",AVERAGE('2a Aggregate costs'!AY121:AY134))</f>
        <v>-</v>
      </c>
      <c r="AY60" s="136" t="str">
        <f>IF('2a Aggregate costs'!AZ121="-","-",AVERAGE('2a Aggregate costs'!AZ121:AZ134))</f>
        <v>-</v>
      </c>
      <c r="AZ60" s="136" t="str">
        <f>IF('2a Aggregate costs'!BA121="-","-",AVERAGE('2a Aggregate costs'!BA121:BA134))</f>
        <v>-</v>
      </c>
      <c r="BA60" s="136" t="str">
        <f>IF('2a Aggregate costs'!BB121="-","-",AVERAGE('2a Aggregate costs'!BB121:BB134))</f>
        <v>-</v>
      </c>
      <c r="BB60" s="136" t="str">
        <f>IF('2a Aggregate costs'!BC121="-","-",AVERAGE('2a Aggregate costs'!BC121:BC134))</f>
        <v>-</v>
      </c>
      <c r="BC60" s="136" t="str">
        <f>IF('2a Aggregate costs'!BD121="-","-",AVERAGE('2a Aggregate costs'!BD121:BD134))</f>
        <v>-</v>
      </c>
      <c r="BD60" s="136" t="str">
        <f>IF('2a Aggregate costs'!BE121="-","-",AVERAGE('2a Aggregate costs'!BE121:BE134))</f>
        <v>-</v>
      </c>
      <c r="BE60" s="136" t="str">
        <f>IF('2a Aggregate costs'!BF121="-","-",AVERAGE('2a Aggregate costs'!BF121:BF134))</f>
        <v>-</v>
      </c>
      <c r="BF60" s="14"/>
    </row>
    <row r="61" spans="1:58" ht="12.75" customHeight="1">
      <c r="A61" s="14"/>
      <c r="B61" s="417" t="s">
        <v>115</v>
      </c>
      <c r="C61" s="143" t="s">
        <v>282</v>
      </c>
      <c r="D61" s="218" t="s">
        <v>283</v>
      </c>
      <c r="E61" s="398"/>
      <c r="F61" s="28"/>
      <c r="G61" s="136">
        <f>'2a Aggregate costs'!H23</f>
        <v>12.858367999999999</v>
      </c>
      <c r="H61" s="136">
        <f>'2a Aggregate costs'!I23</f>
        <v>12.855699999999999</v>
      </c>
      <c r="I61" s="136">
        <f>'2a Aggregate costs'!J23</f>
        <v>15.581108399999998</v>
      </c>
      <c r="J61" s="136">
        <f>'2a Aggregate costs'!K23</f>
        <v>15.57996</v>
      </c>
      <c r="K61" s="136">
        <f>'2a Aggregate costs'!L23</f>
        <v>18.640526740000002</v>
      </c>
      <c r="L61" s="136">
        <f>'2a Aggregate costs'!M23</f>
        <v>18.642219999999998</v>
      </c>
      <c r="M61" s="136">
        <f>'2a Aggregate costs'!N23</f>
        <v>22.102678517046183</v>
      </c>
      <c r="N61" s="136">
        <f>'2a Aggregate costs'!O23</f>
        <v>22.098960000000002</v>
      </c>
      <c r="O61" s="28"/>
      <c r="P61" s="136">
        <f>'2a Aggregate costs'!Q23</f>
        <v>22.098960000000002</v>
      </c>
      <c r="Q61" s="136">
        <f>'2a Aggregate costs'!R23</f>
        <v>23.644631305063015</v>
      </c>
      <c r="R61" s="136">
        <f>'2a Aggregate costs'!S23</f>
        <v>23.60952</v>
      </c>
      <c r="S61" s="136">
        <f>'2a Aggregate costs'!T23</f>
        <v>23.652418974429146</v>
      </c>
      <c r="T61" s="136">
        <f>'2a Aggregate costs'!U23</f>
        <v>23.573549999999997</v>
      </c>
      <c r="U61" s="136">
        <f>'2a Aggregate costs'!V23</f>
        <v>24.983646662697712</v>
      </c>
      <c r="V61" s="136">
        <f>'2a Aggregate costs'!W23</f>
        <v>24.993599999999997</v>
      </c>
      <c r="W61" s="136">
        <f>'2a Aggregate costs'!X23</f>
        <v>25.836025060581413</v>
      </c>
      <c r="X61" s="28"/>
      <c r="Y61" s="136">
        <f>'2a Aggregate costs'!Z23</f>
        <v>25.964079999999999</v>
      </c>
      <c r="Z61" s="136">
        <f>'2a Aggregate costs'!AA23</f>
        <v>25.964079999999999</v>
      </c>
      <c r="AA61" s="136">
        <f>'2a Aggregate costs'!AB23</f>
        <v>27.675689999999996</v>
      </c>
      <c r="AB61" s="136">
        <f>'2a Aggregate costs'!AC23</f>
        <v>27.675689999999996</v>
      </c>
      <c r="AC61" s="136">
        <f>'2a Aggregate costs'!AD23</f>
        <v>27.675689999999996</v>
      </c>
      <c r="AD61" s="136">
        <f>'2a Aggregate costs'!AE23</f>
        <v>27.675689999999996</v>
      </c>
      <c r="AE61" s="136">
        <f>'2a Aggregate costs'!AF23</f>
        <v>31.782430000000002</v>
      </c>
      <c r="AF61" s="136">
        <f>'2a Aggregate costs'!AG23</f>
        <v>31.782430000000002</v>
      </c>
      <c r="AG61" s="136">
        <f>'2a Aggregate costs'!AH23</f>
        <v>31.782430000000002</v>
      </c>
      <c r="AH61" s="136">
        <f>'2a Aggregate costs'!AI23</f>
        <v>31.782430000000002</v>
      </c>
      <c r="AI61" s="136">
        <f>'2a Aggregate costs'!AJ23</f>
        <v>33.060580000000002</v>
      </c>
      <c r="AJ61" s="136">
        <f>'2a Aggregate costs'!AK23</f>
        <v>33.060580000000002</v>
      </c>
      <c r="AK61" s="136">
        <f>'2a Aggregate costs'!AL23</f>
        <v>33.060580000000002</v>
      </c>
      <c r="AL61" s="136">
        <f>'2a Aggregate costs'!AM23</f>
        <v>33.060580000000002</v>
      </c>
      <c r="AM61" s="136">
        <f>'2a Aggregate costs'!AN23</f>
        <v>8.1821199999999994</v>
      </c>
      <c r="AN61" s="136">
        <f>'2a Aggregate costs'!AO23</f>
        <v>8.1821199999999994</v>
      </c>
      <c r="AO61" s="136" t="str">
        <f>'2a Aggregate costs'!AP23</f>
        <v>-</v>
      </c>
      <c r="AP61" s="136" t="str">
        <f>'2a Aggregate costs'!AQ23</f>
        <v>-</v>
      </c>
      <c r="AQ61" s="136" t="str">
        <f>'2a Aggregate costs'!AR23</f>
        <v>-</v>
      </c>
      <c r="AR61" s="136" t="str">
        <f>'2a Aggregate costs'!AS23</f>
        <v>-</v>
      </c>
      <c r="AS61" s="136" t="str">
        <f>'2a Aggregate costs'!AT23</f>
        <v>-</v>
      </c>
      <c r="AT61" s="136" t="str">
        <f>'2a Aggregate costs'!AU23</f>
        <v>-</v>
      </c>
      <c r="AU61" s="136" t="str">
        <f>'2a Aggregate costs'!AV23</f>
        <v>-</v>
      </c>
      <c r="AV61" s="136" t="str">
        <f>'2a Aggregate costs'!AW23</f>
        <v>-</v>
      </c>
      <c r="AW61" s="136" t="str">
        <f>'2a Aggregate costs'!AX23</f>
        <v>-</v>
      </c>
      <c r="AX61" s="136" t="str">
        <f>'2a Aggregate costs'!AY23</f>
        <v>-</v>
      </c>
      <c r="AY61" s="136" t="str">
        <f>'2a Aggregate costs'!AZ23</f>
        <v>-</v>
      </c>
      <c r="AZ61" s="136" t="str">
        <f>'2a Aggregate costs'!BA23</f>
        <v>-</v>
      </c>
      <c r="BA61" s="136" t="str">
        <f>'2a Aggregate costs'!BB23</f>
        <v>-</v>
      </c>
      <c r="BB61" s="136" t="str">
        <f>'2a Aggregate costs'!BC23</f>
        <v>-</v>
      </c>
      <c r="BC61" s="136" t="str">
        <f>'2a Aggregate costs'!BD23</f>
        <v>-</v>
      </c>
      <c r="BD61" s="136" t="str">
        <f>'2a Aggregate costs'!BE23</f>
        <v>-</v>
      </c>
      <c r="BE61" s="136" t="str">
        <f>'2a Aggregate costs'!BF23</f>
        <v>-</v>
      </c>
      <c r="BF61" s="14"/>
    </row>
    <row r="62" spans="1:58">
      <c r="A62" s="14"/>
      <c r="B62" s="418"/>
      <c r="C62" s="143" t="s">
        <v>284</v>
      </c>
      <c r="D62" s="218" t="s">
        <v>283</v>
      </c>
      <c r="E62" s="398"/>
      <c r="F62" s="28"/>
      <c r="G62" s="136">
        <f>'2a Aggregate costs'!H24</f>
        <v>3.1029774792790059</v>
      </c>
      <c r="H62" s="136">
        <f>'2a Aggregate costs'!I24</f>
        <v>3.1029774792790059</v>
      </c>
      <c r="I62" s="136">
        <f>'2a Aggregate costs'!J24</f>
        <v>5.1727215521988335</v>
      </c>
      <c r="J62" s="136">
        <f>'2a Aggregate costs'!K24</f>
        <v>5.1727215521988335</v>
      </c>
      <c r="K62" s="136">
        <f>'2a Aggregate costs'!L24</f>
        <v>4.5823442285238185</v>
      </c>
      <c r="L62" s="136">
        <f>'2a Aggregate costs'!M24</f>
        <v>4.6868844010376698</v>
      </c>
      <c r="M62" s="136">
        <f>'2a Aggregate costs'!N24</f>
        <v>5.3125820560931691</v>
      </c>
      <c r="N62" s="136">
        <f>'2a Aggregate costs'!O24</f>
        <v>5.3125820560931691</v>
      </c>
      <c r="O62" s="28"/>
      <c r="P62" s="136">
        <f>'2a Aggregate costs'!Q24</f>
        <v>5.3125820560931691</v>
      </c>
      <c r="Q62" s="136">
        <f>'2a Aggregate costs'!R24</f>
        <v>5.8835962363334122</v>
      </c>
      <c r="R62" s="136">
        <f>'2a Aggregate costs'!S24</f>
        <v>6.1125706929592383</v>
      </c>
      <c r="S62" s="136">
        <f>'2a Aggregate costs'!T24</f>
        <v>6.209419523851972</v>
      </c>
      <c r="T62" s="136">
        <f>'2a Aggregate costs'!U24</f>
        <v>6.209419523851972</v>
      </c>
      <c r="U62" s="136">
        <f>'2a Aggregate costs'!V24</f>
        <v>6.8501864450773278</v>
      </c>
      <c r="V62" s="136">
        <f>'2a Aggregate costs'!W24</f>
        <v>6.8480043107034856</v>
      </c>
      <c r="W62" s="136">
        <f>'2a Aggregate costs'!X24</f>
        <v>6.0338953603312691</v>
      </c>
      <c r="X62" s="28"/>
      <c r="Y62" s="136">
        <f>'2a Aggregate costs'!Z24</f>
        <v>5.6258217510753665</v>
      </c>
      <c r="Z62" s="136">
        <f>'2a Aggregate costs'!AA24</f>
        <v>5.6258217510753665</v>
      </c>
      <c r="AA62" s="136">
        <f>'2a Aggregate costs'!AB24</f>
        <v>6.4495151998345062</v>
      </c>
      <c r="AB62" s="136">
        <f>'2a Aggregate costs'!AC24</f>
        <v>6.4495151998345062</v>
      </c>
      <c r="AC62" s="136">
        <f>'2a Aggregate costs'!AD24</f>
        <v>7.0332667280287327</v>
      </c>
      <c r="AD62" s="136">
        <f>'2a Aggregate costs'!AE24</f>
        <v>7.0332667280287327</v>
      </c>
      <c r="AE62" s="136">
        <f>'2a Aggregate costs'!AF24</f>
        <v>7.6390917056492249</v>
      </c>
      <c r="AF62" s="136">
        <f>'2a Aggregate costs'!AG24</f>
        <v>7.6390917056492249</v>
      </c>
      <c r="AG62" s="136">
        <f>'2a Aggregate costs'!AH24</f>
        <v>7.3166734556066801</v>
      </c>
      <c r="AH62" s="136">
        <f>'2a Aggregate costs'!AI24</f>
        <v>7.3166734556066801</v>
      </c>
      <c r="AI62" s="136">
        <f>'2a Aggregate costs'!AJ24</f>
        <v>7.5328580913997616</v>
      </c>
      <c r="AJ62" s="136">
        <f>'2a Aggregate costs'!AK24</f>
        <v>7.5328580913997616</v>
      </c>
      <c r="AK62" s="136">
        <f>'2a Aggregate costs'!AL24</f>
        <v>7.1413896936772518</v>
      </c>
      <c r="AL62" s="136">
        <f>'2a Aggregate costs'!AM24</f>
        <v>7.1413896936772518</v>
      </c>
      <c r="AM62" s="136">
        <f>'2a Aggregate costs'!AN24</f>
        <v>7.6982739523891164</v>
      </c>
      <c r="AN62" s="136">
        <f>'2a Aggregate costs'!AO24</f>
        <v>7.6982739523891164</v>
      </c>
      <c r="AO62" s="136" t="str">
        <f>'2a Aggregate costs'!AP24</f>
        <v>-</v>
      </c>
      <c r="AP62" s="136" t="str">
        <f>'2a Aggregate costs'!AQ24</f>
        <v>-</v>
      </c>
      <c r="AQ62" s="136" t="str">
        <f>'2a Aggregate costs'!AR24</f>
        <v>-</v>
      </c>
      <c r="AR62" s="136" t="str">
        <f>'2a Aggregate costs'!AS24</f>
        <v>-</v>
      </c>
      <c r="AS62" s="136" t="str">
        <f>'2a Aggregate costs'!AT24</f>
        <v>-</v>
      </c>
      <c r="AT62" s="136" t="str">
        <f>'2a Aggregate costs'!AU24</f>
        <v>-</v>
      </c>
      <c r="AU62" s="136" t="str">
        <f>'2a Aggregate costs'!AV24</f>
        <v>-</v>
      </c>
      <c r="AV62" s="136" t="str">
        <f>'2a Aggregate costs'!AW24</f>
        <v>-</v>
      </c>
      <c r="AW62" s="136" t="str">
        <f>'2a Aggregate costs'!AX24</f>
        <v>-</v>
      </c>
      <c r="AX62" s="136" t="str">
        <f>'2a Aggregate costs'!AY24</f>
        <v>-</v>
      </c>
      <c r="AY62" s="136" t="str">
        <f>'2a Aggregate costs'!AZ24</f>
        <v>-</v>
      </c>
      <c r="AZ62" s="136" t="str">
        <f>'2a Aggregate costs'!BA24</f>
        <v>-</v>
      </c>
      <c r="BA62" s="136" t="str">
        <f>'2a Aggregate costs'!BB24</f>
        <v>-</v>
      </c>
      <c r="BB62" s="136" t="str">
        <f>'2a Aggregate costs'!BC24</f>
        <v>-</v>
      </c>
      <c r="BC62" s="136" t="str">
        <f>'2a Aggregate costs'!BD24</f>
        <v>-</v>
      </c>
      <c r="BD62" s="136" t="str">
        <f>'2a Aggregate costs'!BE24</f>
        <v>-</v>
      </c>
      <c r="BE62" s="136" t="str">
        <f>'2a Aggregate costs'!BF24</f>
        <v>-</v>
      </c>
      <c r="BF62" s="14"/>
    </row>
    <row r="63" spans="1:58">
      <c r="A63" s="14"/>
      <c r="B63" s="418"/>
      <c r="C63" s="143" t="s">
        <v>285</v>
      </c>
      <c r="D63" s="218" t="s">
        <v>283</v>
      </c>
      <c r="E63" s="398"/>
      <c r="F63" s="28"/>
      <c r="G63" s="136">
        <f>'2a Aggregate costs'!H25</f>
        <v>3.800644849537282</v>
      </c>
      <c r="H63" s="136">
        <f>'2a Aggregate costs'!I25</f>
        <v>3.800644849537282</v>
      </c>
      <c r="I63" s="136">
        <f>'2a Aggregate costs'!J25</f>
        <v>3.840542773328024</v>
      </c>
      <c r="J63" s="136">
        <f>'2a Aggregate costs'!K25</f>
        <v>3.8063877486640387</v>
      </c>
      <c r="K63" s="136">
        <f>'2a Aggregate costs'!L25</f>
        <v>3.0414069526975425</v>
      </c>
      <c r="L63" s="136">
        <f>'2a Aggregate costs'!M25</f>
        <v>3.0414069526975425</v>
      </c>
      <c r="M63" s="136">
        <f>'2a Aggregate costs'!N25</f>
        <v>3.3175524355353234</v>
      </c>
      <c r="N63" s="136">
        <f>'2a Aggregate costs'!O25</f>
        <v>3.3378759371842848</v>
      </c>
      <c r="O63" s="28"/>
      <c r="P63" s="136">
        <f>'2a Aggregate costs'!Q25</f>
        <v>3.3378759371842848</v>
      </c>
      <c r="Q63" s="136">
        <f>'2a Aggregate costs'!R25</f>
        <v>3.458686192546887</v>
      </c>
      <c r="R63" s="136">
        <f>'2a Aggregate costs'!S25</f>
        <v>3.7058915530784011</v>
      </c>
      <c r="S63" s="136">
        <f>'2a Aggregate costs'!T25</f>
        <v>4.5347994584924356</v>
      </c>
      <c r="T63" s="136">
        <f>'2a Aggregate costs'!U25</f>
        <v>4.5210234547962456</v>
      </c>
      <c r="U63" s="136">
        <f>'2a Aggregate costs'!V25</f>
        <v>4.4511581333846166</v>
      </c>
      <c r="V63" s="136">
        <f>'2a Aggregate costs'!W25</f>
        <v>4.3254615450700591</v>
      </c>
      <c r="W63" s="136">
        <f>'2a Aggregate costs'!X25</f>
        <v>5.3948055674536768</v>
      </c>
      <c r="X63" s="28"/>
      <c r="Y63" s="136">
        <f>'2a Aggregate costs'!Z25</f>
        <v>5.2411778994660096</v>
      </c>
      <c r="Z63" s="136">
        <f>'2a Aggregate costs'!AA25</f>
        <v>5.2411778994660096</v>
      </c>
      <c r="AA63" s="136">
        <f>'2a Aggregate costs'!AB25</f>
        <v>7.1239252389941949</v>
      </c>
      <c r="AB63" s="136">
        <f>'2a Aggregate costs'!AC25</f>
        <v>7.1239252389941949</v>
      </c>
      <c r="AC63" s="136">
        <f>'2a Aggregate costs'!AD25</f>
        <v>7.1232700997361986</v>
      </c>
      <c r="AD63" s="136">
        <f>'2a Aggregate costs'!AE25</f>
        <v>7.1232700997361986</v>
      </c>
      <c r="AE63" s="136">
        <f>'2a Aggregate costs'!AF25</f>
        <v>8.6993291234543246</v>
      </c>
      <c r="AF63" s="136">
        <f>'2a Aggregate costs'!AG25</f>
        <v>8.6993291234543246</v>
      </c>
      <c r="AG63" s="136">
        <f>'2a Aggregate costs'!AH25</f>
        <v>8.6865294843491405</v>
      </c>
      <c r="AH63" s="136">
        <f>'2a Aggregate costs'!AI25</f>
        <v>8.6865294843491405</v>
      </c>
      <c r="AI63" s="136">
        <f>'2a Aggregate costs'!AJ25</f>
        <v>8.7377012463931045</v>
      </c>
      <c r="AJ63" s="136">
        <f>'2a Aggregate costs'!AK25</f>
        <v>8.7377012463931045</v>
      </c>
      <c r="AK63" s="136">
        <f>'2a Aggregate costs'!AL25</f>
        <v>8.9050613038408777</v>
      </c>
      <c r="AL63" s="136">
        <f>'2a Aggregate costs'!AM25</f>
        <v>8.9050613038408777</v>
      </c>
      <c r="AM63" s="382" t="str">
        <f>'2a Aggregate costs'!AN25</f>
        <v>-</v>
      </c>
      <c r="AN63" s="382" t="str">
        <f>'2a Aggregate costs'!AO25</f>
        <v>-</v>
      </c>
      <c r="AO63" s="382" t="str">
        <f>'2a Aggregate costs'!AP25</f>
        <v>-</v>
      </c>
      <c r="AP63" s="382" t="str">
        <f>'2a Aggregate costs'!AQ25</f>
        <v>-</v>
      </c>
      <c r="AQ63" s="372" t="str">
        <f>'2a Aggregate costs'!AR25</f>
        <v>-</v>
      </c>
      <c r="AR63" s="372" t="str">
        <f>'2a Aggregate costs'!AS25</f>
        <v>-</v>
      </c>
      <c r="AS63" s="372" t="str">
        <f>'2a Aggregate costs'!AT25</f>
        <v>-</v>
      </c>
      <c r="AT63" s="372" t="str">
        <f>'2a Aggregate costs'!AU25</f>
        <v>-</v>
      </c>
      <c r="AU63" s="372" t="str">
        <f>'2a Aggregate costs'!AV25</f>
        <v>-</v>
      </c>
      <c r="AV63" s="372" t="str">
        <f>'2a Aggregate costs'!AW25</f>
        <v>-</v>
      </c>
      <c r="AW63" s="372" t="str">
        <f>'2a Aggregate costs'!AX25</f>
        <v>-</v>
      </c>
      <c r="AX63" s="372" t="str">
        <f>'2a Aggregate costs'!AY25</f>
        <v>-</v>
      </c>
      <c r="AY63" s="372" t="str">
        <f>'2a Aggregate costs'!AZ25</f>
        <v>-</v>
      </c>
      <c r="AZ63" s="372" t="str">
        <f>'2a Aggregate costs'!BA25</f>
        <v>-</v>
      </c>
      <c r="BA63" s="372" t="str">
        <f>'2a Aggregate costs'!BB25</f>
        <v>-</v>
      </c>
      <c r="BB63" s="372" t="str">
        <f>'2a Aggregate costs'!BC25</f>
        <v>-</v>
      </c>
      <c r="BC63" s="372" t="str">
        <f>'2a Aggregate costs'!BD25</f>
        <v>-</v>
      </c>
      <c r="BD63" s="372" t="str">
        <f>'2a Aggregate costs'!BE25</f>
        <v>-</v>
      </c>
      <c r="BE63" s="372" t="str">
        <f>'2a Aggregate costs'!BF25</f>
        <v>-</v>
      </c>
      <c r="BF63" s="14"/>
    </row>
    <row r="64" spans="1:58">
      <c r="A64" s="14"/>
      <c r="B64" s="418"/>
      <c r="C64" s="143" t="s">
        <v>286</v>
      </c>
      <c r="D64" s="218" t="s">
        <v>287</v>
      </c>
      <c r="E64" s="398"/>
      <c r="F64" s="28"/>
      <c r="G64" s="136">
        <f>'2a Aggregate costs'!H26</f>
        <v>6.5567588596821027</v>
      </c>
      <c r="H64" s="136">
        <f>'2a Aggregate costs'!I26</f>
        <v>6.5567588596821027</v>
      </c>
      <c r="I64" s="136">
        <f>'2a Aggregate costs'!J26</f>
        <v>6.6197359495950758</v>
      </c>
      <c r="J64" s="136">
        <f>'2a Aggregate costs'!K26</f>
        <v>6.6197359495950758</v>
      </c>
      <c r="K64" s="136">
        <f>'2a Aggregate costs'!L26</f>
        <v>6.6995028867368616</v>
      </c>
      <c r="L64" s="136">
        <f>'2a Aggregate costs'!M26</f>
        <v>6.6995028867368616</v>
      </c>
      <c r="M64" s="136">
        <f>'2a Aggregate costs'!N26</f>
        <v>7.1131218301273513</v>
      </c>
      <c r="N64" s="136">
        <f>'2a Aggregate costs'!O26</f>
        <v>7.1131218301273513</v>
      </c>
      <c r="O64" s="28"/>
      <c r="P64" s="136">
        <f>'2a Aggregate costs'!Q26</f>
        <v>7.1131218301273513</v>
      </c>
      <c r="Q64" s="136">
        <f>'2a Aggregate costs'!R26</f>
        <v>7.2804579515147188</v>
      </c>
      <c r="R64" s="136">
        <f>'2a Aggregate costs'!S26</f>
        <v>7.1935840895118579</v>
      </c>
      <c r="S64" s="136">
        <f>'2a Aggregate costs'!T26</f>
        <v>7.3593999937099728</v>
      </c>
      <c r="T64" s="136">
        <f>'2a Aggregate costs'!U26</f>
        <v>7.0492243060839304</v>
      </c>
      <c r="U64" s="136">
        <f>'2a Aggregate costs'!V26</f>
        <v>7.1089669218364691</v>
      </c>
      <c r="V64" s="136">
        <f>'2a Aggregate costs'!W26</f>
        <v>6.9829560851947949</v>
      </c>
      <c r="W64" s="136">
        <f>'2a Aggregate costs'!X26</f>
        <v>9.6262235975887975</v>
      </c>
      <c r="X64" s="28"/>
      <c r="Y64" s="136">
        <f>'2a Aggregate costs'!Z26</f>
        <v>9.9504863797742438</v>
      </c>
      <c r="Z64" s="136">
        <f>'2a Aggregate costs'!AA26</f>
        <v>9.9504863797742438</v>
      </c>
      <c r="AA64" s="136">
        <f>'2a Aggregate costs'!AB26</f>
        <v>10.298637820906499</v>
      </c>
      <c r="AB64" s="136">
        <f>'2a Aggregate costs'!AC26</f>
        <v>10.298637820906499</v>
      </c>
      <c r="AC64" s="136">
        <f>'2a Aggregate costs'!AD26</f>
        <v>10.298637820906499</v>
      </c>
      <c r="AD64" s="136">
        <f>'2a Aggregate costs'!AE26</f>
        <v>10.298637820906499</v>
      </c>
      <c r="AE64" s="136">
        <f>'2a Aggregate costs'!AF26</f>
        <v>10.909265371253545</v>
      </c>
      <c r="AF64" s="136">
        <f>'2a Aggregate costs'!AG26</f>
        <v>10.909265371253545</v>
      </c>
      <c r="AG64" s="136">
        <f>'2a Aggregate costs'!AH26</f>
        <v>10.909265371253545</v>
      </c>
      <c r="AH64" s="136">
        <f>'2a Aggregate costs'!AI26</f>
        <v>10.909265371253545</v>
      </c>
      <c r="AI64" s="136">
        <f>'2a Aggregate costs'!AJ26</f>
        <v>10.979819636605352</v>
      </c>
      <c r="AJ64" s="136">
        <f>'2a Aggregate costs'!AK26</f>
        <v>10.979819636605352</v>
      </c>
      <c r="AK64" s="136">
        <f>'2a Aggregate costs'!AL26</f>
        <v>19.505362726406553</v>
      </c>
      <c r="AL64" s="136">
        <f>'2a Aggregate costs'!AM26</f>
        <v>22.915579962327037</v>
      </c>
      <c r="AM64" s="136">
        <f>'2a Aggregate costs'!AN26</f>
        <v>3.4102172359204843</v>
      </c>
      <c r="AN64" s="136">
        <f>'2a Aggregate costs'!AO26</f>
        <v>3.4102172359204843</v>
      </c>
      <c r="AO64" s="136" t="str">
        <f>'2a Aggregate costs'!AP26</f>
        <v>-</v>
      </c>
      <c r="AP64" s="136" t="str">
        <f>'2a Aggregate costs'!AQ26</f>
        <v>-</v>
      </c>
      <c r="AQ64" s="372" t="str">
        <f>'2a Aggregate costs'!AR26</f>
        <v>-</v>
      </c>
      <c r="AR64" s="372" t="str">
        <f>'2a Aggregate costs'!AS26</f>
        <v>-</v>
      </c>
      <c r="AS64" s="372" t="str">
        <f>'2a Aggregate costs'!AT26</f>
        <v>-</v>
      </c>
      <c r="AT64" s="372" t="str">
        <f>'2a Aggregate costs'!AU26</f>
        <v>-</v>
      </c>
      <c r="AU64" s="372" t="str">
        <f>'2a Aggregate costs'!AV26</f>
        <v>-</v>
      </c>
      <c r="AV64" s="372" t="str">
        <f>'2a Aggregate costs'!AW26</f>
        <v>-</v>
      </c>
      <c r="AW64" s="372" t="str">
        <f>'2a Aggregate costs'!AX26</f>
        <v>-</v>
      </c>
      <c r="AX64" s="372" t="str">
        <f>'2a Aggregate costs'!AY26</f>
        <v>-</v>
      </c>
      <c r="AY64" s="372" t="str">
        <f>'2a Aggregate costs'!AZ26</f>
        <v>-</v>
      </c>
      <c r="AZ64" s="372" t="str">
        <f>'2a Aggregate costs'!BA26</f>
        <v>-</v>
      </c>
      <c r="BA64" s="372" t="str">
        <f>'2a Aggregate costs'!BB26</f>
        <v>-</v>
      </c>
      <c r="BB64" s="372" t="str">
        <f>'2a Aggregate costs'!BC26</f>
        <v>-</v>
      </c>
      <c r="BC64" s="372" t="str">
        <f>'2a Aggregate costs'!BD26</f>
        <v>-</v>
      </c>
      <c r="BD64" s="372" t="str">
        <f>'2a Aggregate costs'!BE26</f>
        <v>-</v>
      </c>
      <c r="BE64" s="372" t="str">
        <f>'2a Aggregate costs'!BF26</f>
        <v>-</v>
      </c>
      <c r="BF64" s="14"/>
    </row>
    <row r="65" spans="1:1050">
      <c r="A65" s="14"/>
      <c r="B65" s="418"/>
      <c r="C65" s="143" t="s">
        <v>286</v>
      </c>
      <c r="D65" s="218" t="s">
        <v>283</v>
      </c>
      <c r="E65" s="398"/>
      <c r="F65" s="28"/>
      <c r="G65" s="136">
        <f>'2a Aggregate costs'!H27</f>
        <v>0</v>
      </c>
      <c r="H65" s="136">
        <f>'2a Aggregate costs'!I27</f>
        <v>0</v>
      </c>
      <c r="I65" s="136">
        <f>'2a Aggregate costs'!J27</f>
        <v>0</v>
      </c>
      <c r="J65" s="136">
        <f>'2a Aggregate costs'!K27</f>
        <v>0</v>
      </c>
      <c r="K65" s="136">
        <f>'2a Aggregate costs'!L27</f>
        <v>0</v>
      </c>
      <c r="L65" s="136">
        <f>'2a Aggregate costs'!M27</f>
        <v>0</v>
      </c>
      <c r="M65" s="136">
        <f>'2a Aggregate costs'!N27</f>
        <v>0</v>
      </c>
      <c r="N65" s="136">
        <f>'2a Aggregate costs'!O27</f>
        <v>0</v>
      </c>
      <c r="O65" s="28"/>
      <c r="P65" s="136">
        <f>'2a Aggregate costs'!Q27</f>
        <v>0</v>
      </c>
      <c r="Q65" s="136">
        <f>'2a Aggregate costs'!R27</f>
        <v>0</v>
      </c>
      <c r="R65" s="136">
        <f>'2a Aggregate costs'!S27</f>
        <v>0</v>
      </c>
      <c r="S65" s="136">
        <f>'2a Aggregate costs'!T27</f>
        <v>0</v>
      </c>
      <c r="T65" s="136">
        <f>'2a Aggregate costs'!U27</f>
        <v>0</v>
      </c>
      <c r="U65" s="136">
        <f>'2a Aggregate costs'!V27</f>
        <v>0</v>
      </c>
      <c r="V65" s="136">
        <f>'2a Aggregate costs'!W27</f>
        <v>0</v>
      </c>
      <c r="W65" s="136">
        <f>'2a Aggregate costs'!X27</f>
        <v>0</v>
      </c>
      <c r="X65" s="28"/>
      <c r="Y65" s="136">
        <f>'2a Aggregate costs'!Z27</f>
        <v>0</v>
      </c>
      <c r="Z65" s="136">
        <f>'2a Aggregate costs'!AA27</f>
        <v>0</v>
      </c>
      <c r="AA65" s="136">
        <f>'2a Aggregate costs'!AB27</f>
        <v>0</v>
      </c>
      <c r="AB65" s="136">
        <f>'2a Aggregate costs'!AC27</f>
        <v>0</v>
      </c>
      <c r="AC65" s="136">
        <f>'2a Aggregate costs'!AD27</f>
        <v>0</v>
      </c>
      <c r="AD65" s="136">
        <f>'2a Aggregate costs'!AE27</f>
        <v>0</v>
      </c>
      <c r="AE65" s="136">
        <f>'2a Aggregate costs'!AF27</f>
        <v>0</v>
      </c>
      <c r="AF65" s="136">
        <f>'2a Aggregate costs'!AG27</f>
        <v>0</v>
      </c>
      <c r="AG65" s="136">
        <f>'2a Aggregate costs'!AH27</f>
        <v>0</v>
      </c>
      <c r="AH65" s="136">
        <f>'2a Aggregate costs'!AI27</f>
        <v>0</v>
      </c>
      <c r="AI65" s="136">
        <f>'2a Aggregate costs'!AJ27</f>
        <v>0</v>
      </c>
      <c r="AJ65" s="136">
        <f>'2a Aggregate costs'!AK27</f>
        <v>0</v>
      </c>
      <c r="AK65" s="136">
        <f>'2a Aggregate costs'!AL27</f>
        <v>0</v>
      </c>
      <c r="AL65" s="136">
        <f>'2a Aggregate costs'!AM27</f>
        <v>0</v>
      </c>
      <c r="AM65" s="136">
        <f>'2a Aggregate costs'!AN27</f>
        <v>5.0061991220535269</v>
      </c>
      <c r="AN65" s="136">
        <f>'2a Aggregate costs'!AO27</f>
        <v>5.0061991220535269</v>
      </c>
      <c r="AO65" s="136" t="str">
        <f>'2a Aggregate costs'!AP27</f>
        <v>-</v>
      </c>
      <c r="AP65" s="136" t="str">
        <f>'2a Aggregate costs'!AQ27</f>
        <v>-</v>
      </c>
      <c r="AQ65" s="136" t="str">
        <f>'2a Aggregate costs'!AR27</f>
        <v>-</v>
      </c>
      <c r="AR65" s="136" t="str">
        <f>'2a Aggregate costs'!AS27</f>
        <v>-</v>
      </c>
      <c r="AS65" s="136" t="str">
        <f>'2a Aggregate costs'!AT27</f>
        <v>-</v>
      </c>
      <c r="AT65" s="136" t="str">
        <f>'2a Aggregate costs'!AU27</f>
        <v>-</v>
      </c>
      <c r="AU65" s="136" t="str">
        <f>'2a Aggregate costs'!AV27</f>
        <v>-</v>
      </c>
      <c r="AV65" s="136" t="str">
        <f>'2a Aggregate costs'!AW27</f>
        <v>-</v>
      </c>
      <c r="AW65" s="136" t="str">
        <f>'2a Aggregate costs'!AX27</f>
        <v>-</v>
      </c>
      <c r="AX65" s="136" t="str">
        <f>'2a Aggregate costs'!AY27</f>
        <v>-</v>
      </c>
      <c r="AY65" s="136" t="str">
        <f>'2a Aggregate costs'!AZ27</f>
        <v>-</v>
      </c>
      <c r="AZ65" s="136" t="str">
        <f>'2a Aggregate costs'!BA27</f>
        <v>-</v>
      </c>
      <c r="BA65" s="136" t="str">
        <f>'2a Aggregate costs'!BB27</f>
        <v>-</v>
      </c>
      <c r="BB65" s="136" t="str">
        <f>'2a Aggregate costs'!BC27</f>
        <v>-</v>
      </c>
      <c r="BC65" s="136" t="str">
        <f>'2a Aggregate costs'!BD27</f>
        <v>-</v>
      </c>
      <c r="BD65" s="136" t="str">
        <f>'2a Aggregate costs'!BE27</f>
        <v>-</v>
      </c>
      <c r="BE65" s="136" t="str">
        <f>'2a Aggregate costs'!BF27</f>
        <v>-</v>
      </c>
      <c r="BF65" s="14"/>
    </row>
    <row r="66" spans="1:1050">
      <c r="A66" s="14"/>
      <c r="B66" s="418"/>
      <c r="C66" s="143" t="s">
        <v>288</v>
      </c>
      <c r="D66" s="218" t="s">
        <v>283</v>
      </c>
      <c r="E66" s="398"/>
      <c r="F66" s="28"/>
      <c r="G66" s="136">
        <f>IF('2a Aggregate costs'!H59="-","-",AVERAGE('2a Aggregate costs'!H59:H72))</f>
        <v>0.23752471562779204</v>
      </c>
      <c r="H66" s="136">
        <f>IF('2a Aggregate costs'!I59="-","-",AVERAGE('2a Aggregate costs'!I59:I72))</f>
        <v>0.23371567586087477</v>
      </c>
      <c r="I66" s="136">
        <f>IF('2a Aggregate costs'!J59="-","-",AVERAGE('2a Aggregate costs'!J59:J72))</f>
        <v>0.23932485208153578</v>
      </c>
      <c r="J66" s="136">
        <f>IF('2a Aggregate costs'!K59="-","-",AVERAGE('2a Aggregate costs'!K59:K72))</f>
        <v>0.24969328222948742</v>
      </c>
      <c r="K66" s="136">
        <f>IF('2a Aggregate costs'!L59="-","-",AVERAGE('2a Aggregate costs'!L59:L72))</f>
        <v>0.25418776130961818</v>
      </c>
      <c r="L66" s="136">
        <f>IF('2a Aggregate costs'!M59="-","-",AVERAGE('2a Aggregate costs'!M59:M72))</f>
        <v>0.24955293838976308</v>
      </c>
      <c r="M66" s="136">
        <f>IF('2a Aggregate costs'!N59="-","-",AVERAGE('2a Aggregate costs'!N59:N72))</f>
        <v>0.25895352069674143</v>
      </c>
      <c r="N66" s="136">
        <f>IF('2a Aggregate costs'!O59="-","-",AVERAGE('2a Aggregate costs'!O59:O72))</f>
        <v>0.26464755141678786</v>
      </c>
      <c r="O66" s="28"/>
      <c r="P66" s="136">
        <f>IF('2a Aggregate costs'!Q59="-","-",AVERAGE('2a Aggregate costs'!Q59:Q72))</f>
        <v>0.26464755141678786</v>
      </c>
      <c r="Q66" s="136">
        <f>IF('2a Aggregate costs'!R59="-","-",AVERAGE('2a Aggregate costs'!R59:R72))</f>
        <v>0.27368706290633843</v>
      </c>
      <c r="R66" s="136">
        <f>IF('2a Aggregate costs'!S59="-","-",AVERAGE('2a Aggregate costs'!S59:S72))</f>
        <v>0.2834963741046907</v>
      </c>
      <c r="S66" s="136">
        <f>IF('2a Aggregate costs'!T59="-","-",AVERAGE('2a Aggregate costs'!T59:T72))</f>
        <v>0.29202353945261356</v>
      </c>
      <c r="T66" s="136">
        <f>IF('2a Aggregate costs'!U59="-","-",AVERAGE('2a Aggregate costs'!U59:U72))</f>
        <v>0.32903062276522305</v>
      </c>
      <c r="U66" s="136">
        <f>IF('2a Aggregate costs'!V59="-","-",AVERAGE('2a Aggregate costs'!V59:V72))</f>
        <v>0.46855561680713737</v>
      </c>
      <c r="V66" s="136">
        <f>IF('2a Aggregate costs'!W59="-","-",AVERAGE('2a Aggregate costs'!W59:W72))</f>
        <v>0.43655170790368708</v>
      </c>
      <c r="W66" s="136">
        <f>IF('2a Aggregate costs'!X59="-","-",AVERAGE('2a Aggregate costs'!X59:X72))</f>
        <v>0.45810779447214506</v>
      </c>
      <c r="X66" s="28"/>
      <c r="Y66" s="136">
        <f>IF('2a Aggregate costs'!Z59="-","-",AVERAGE('2a Aggregate costs'!Z59:Z72))</f>
        <v>0.44053206473126549</v>
      </c>
      <c r="Z66" s="136">
        <f>IF('2a Aggregate costs'!AA59="-","-",AVERAGE('2a Aggregate costs'!AA59:AA72))</f>
        <v>0.44053206473126549</v>
      </c>
      <c r="AA66" s="136">
        <f>IF('2a Aggregate costs'!AB59="-","-",AVERAGE('2a Aggregate costs'!AB59:AB72))</f>
        <v>0.49822888710158414</v>
      </c>
      <c r="AB66" s="136">
        <f>IF('2a Aggregate costs'!AC59="-","-",AVERAGE('2a Aggregate costs'!AC59:AC72))</f>
        <v>0.49822888710158414</v>
      </c>
      <c r="AC66" s="136">
        <f>IF('2a Aggregate costs'!AD59="-","-",AVERAGE('2a Aggregate costs'!AD59:AD72))</f>
        <v>0.45584394206505635</v>
      </c>
      <c r="AD66" s="136">
        <f>IF('2a Aggregate costs'!AE59="-","-",AVERAGE('2a Aggregate costs'!AE59:AE72))</f>
        <v>0.45584394206505635</v>
      </c>
      <c r="AE66" s="136">
        <f>IF('2a Aggregate costs'!AF59="-","-",AVERAGE('2a Aggregate costs'!AF59:AF72))</f>
        <v>0.49389030431392345</v>
      </c>
      <c r="AF66" s="136">
        <f>IF('2a Aggregate costs'!AG59="-","-",AVERAGE('2a Aggregate costs'!AG59:AG72))</f>
        <v>0.49389030431392345</v>
      </c>
      <c r="AG66" s="136">
        <f>IF('2a Aggregate costs'!AH59="-","-",AVERAGE('2a Aggregate costs'!AH59:AH72))</f>
        <v>0.4580300885542391</v>
      </c>
      <c r="AH66" s="136">
        <f>IF('2a Aggregate costs'!AI59="-","-",AVERAGE('2a Aggregate costs'!AI59:AI72))</f>
        <v>0.4580300885542391</v>
      </c>
      <c r="AI66" s="136">
        <f>IF('2a Aggregate costs'!AJ59="-","-",AVERAGE('2a Aggregate costs'!AJ59:AJ72))</f>
        <v>0.4755812073595661</v>
      </c>
      <c r="AJ66" s="136">
        <f>IF('2a Aggregate costs'!AK59="-","-",AVERAGE('2a Aggregate costs'!AK59:AK72))</f>
        <v>0.4755812073595661</v>
      </c>
      <c r="AK66" s="136">
        <f>IF('2a Aggregate costs'!AL59="-","-",AVERAGE('2a Aggregate costs'!AL59:AL72))</f>
        <v>0.44749780060345756</v>
      </c>
      <c r="AL66" s="136">
        <f>IF('2a Aggregate costs'!AM59="-","-",AVERAGE('2a Aggregate costs'!AM59:AM72))</f>
        <v>0.45516599283543868</v>
      </c>
      <c r="AM66" s="136">
        <f>IF('2a Aggregate costs'!AN59="-","-",AVERAGE('2a Aggregate costs'!AN59:AN72))</f>
        <v>0.4777724770962114</v>
      </c>
      <c r="AN66" s="136">
        <f>IF('2a Aggregate costs'!AO59="-","-",AVERAGE('2a Aggregate costs'!AO59:AO72))</f>
        <v>0.4777724770962114</v>
      </c>
      <c r="AO66" s="136" t="str">
        <f>IF('2a Aggregate costs'!AP59="-","-",AVERAGE('2a Aggregate costs'!AP59:AP72))</f>
        <v>-</v>
      </c>
      <c r="AP66" s="136" t="str">
        <f>IF('2a Aggregate costs'!AQ59="-","-",AVERAGE('2a Aggregate costs'!AQ59:AQ72))</f>
        <v>-</v>
      </c>
      <c r="AQ66" s="136" t="str">
        <f>IF('2a Aggregate costs'!AR59="-","-",AVERAGE('2a Aggregate costs'!AR59:AR72))</f>
        <v>-</v>
      </c>
      <c r="AR66" s="136" t="str">
        <f>IF('2a Aggregate costs'!AS59="-","-",AVERAGE('2a Aggregate costs'!AS59:AS72))</f>
        <v>-</v>
      </c>
      <c r="AS66" s="136" t="str">
        <f>IF('2a Aggregate costs'!AT59="-","-",AVERAGE('2a Aggregate costs'!AT59:AT72))</f>
        <v>-</v>
      </c>
      <c r="AT66" s="136" t="str">
        <f>IF('2a Aggregate costs'!AU59="-","-",AVERAGE('2a Aggregate costs'!AU59:AU72))</f>
        <v>-</v>
      </c>
      <c r="AU66" s="136" t="str">
        <f>IF('2a Aggregate costs'!AV59="-","-",AVERAGE('2a Aggregate costs'!AV59:AV72))</f>
        <v>-</v>
      </c>
      <c r="AV66" s="136" t="str">
        <f>IF('2a Aggregate costs'!AW59="-","-",AVERAGE('2a Aggregate costs'!AW59:AW72))</f>
        <v>-</v>
      </c>
      <c r="AW66" s="136" t="str">
        <f>IF('2a Aggregate costs'!AX59="-","-",AVERAGE('2a Aggregate costs'!AX59:AX72))</f>
        <v>-</v>
      </c>
      <c r="AX66" s="136" t="str">
        <f>IF('2a Aggregate costs'!AY59="-","-",AVERAGE('2a Aggregate costs'!AY59:AY72))</f>
        <v>-</v>
      </c>
      <c r="AY66" s="136" t="str">
        <f>IF('2a Aggregate costs'!AZ59="-","-",AVERAGE('2a Aggregate costs'!AZ59:AZ72))</f>
        <v>-</v>
      </c>
      <c r="AZ66" s="136" t="str">
        <f>IF('2a Aggregate costs'!BA59="-","-",AVERAGE('2a Aggregate costs'!BA59:BA72))</f>
        <v>-</v>
      </c>
      <c r="BA66" s="136" t="str">
        <f>IF('2a Aggregate costs'!BB59="-","-",AVERAGE('2a Aggregate costs'!BB59:BB72))</f>
        <v>-</v>
      </c>
      <c r="BB66" s="136" t="str">
        <f>IF('2a Aggregate costs'!BC59="-","-",AVERAGE('2a Aggregate costs'!BC59:BC72))</f>
        <v>-</v>
      </c>
      <c r="BC66" s="136" t="str">
        <f>IF('2a Aggregate costs'!BD59="-","-",AVERAGE('2a Aggregate costs'!BD59:BD72))</f>
        <v>-</v>
      </c>
      <c r="BD66" s="136" t="str">
        <f>IF('2a Aggregate costs'!BE59="-","-",AVERAGE('2a Aggregate costs'!BE59:BE72))</f>
        <v>-</v>
      </c>
      <c r="BE66" s="136" t="str">
        <f>IF('2a Aggregate costs'!BF59="-","-",AVERAGE('2a Aggregate costs'!BF59:BF72))</f>
        <v>-</v>
      </c>
      <c r="BF66" s="14"/>
    </row>
    <row r="67" spans="1:1050">
      <c r="A67" s="14"/>
      <c r="B67" s="418"/>
      <c r="C67" s="143" t="s">
        <v>289</v>
      </c>
      <c r="D67" s="218" t="s">
        <v>283</v>
      </c>
      <c r="E67" s="398"/>
      <c r="F67" s="28"/>
      <c r="G67" s="136">
        <f>IF('2a Aggregate costs'!H97="-","-",AVERAGE('2a Aggregate costs'!H97:H110))</f>
        <v>0</v>
      </c>
      <c r="H67" s="136">
        <f>IF('2a Aggregate costs'!I97="-","-",AVERAGE('2a Aggregate costs'!I97:I110))</f>
        <v>0</v>
      </c>
      <c r="I67" s="136">
        <f>IF('2a Aggregate costs'!J97="-","-",AVERAGE('2a Aggregate costs'!J97:J110))</f>
        <v>0</v>
      </c>
      <c r="J67" s="136">
        <f>IF('2a Aggregate costs'!K97="-","-",AVERAGE('2a Aggregate costs'!K97:K110))</f>
        <v>0</v>
      </c>
      <c r="K67" s="136">
        <f>IF('2a Aggregate costs'!L97="-","-",AVERAGE('2a Aggregate costs'!L97:L110))</f>
        <v>0</v>
      </c>
      <c r="L67" s="136">
        <f>IF('2a Aggregate costs'!M97="-","-",AVERAGE('2a Aggregate costs'!M97:M110))</f>
        <v>0</v>
      </c>
      <c r="M67" s="136">
        <f>IF('2a Aggregate costs'!N97="-","-",AVERAGE('2a Aggregate costs'!N97:N110))</f>
        <v>0</v>
      </c>
      <c r="N67" s="136">
        <f>IF('2a Aggregate costs'!O97="-","-",AVERAGE('2a Aggregate costs'!O97:O110))</f>
        <v>0</v>
      </c>
      <c r="O67" s="28"/>
      <c r="P67" s="136">
        <f>IF('2a Aggregate costs'!Q97="-","-",AVERAGE('2a Aggregate costs'!Q97:Q110))</f>
        <v>0</v>
      </c>
      <c r="Q67" s="136">
        <f>IF('2a Aggregate costs'!R97="-","-",AVERAGE('2a Aggregate costs'!R97:R110))</f>
        <v>0</v>
      </c>
      <c r="R67" s="136">
        <f>IF('2a Aggregate costs'!S97="-","-",AVERAGE('2a Aggregate costs'!S97:S110))</f>
        <v>0</v>
      </c>
      <c r="S67" s="136">
        <f>IF('2a Aggregate costs'!T97="-","-",AVERAGE('2a Aggregate costs'!T97:T110))</f>
        <v>0</v>
      </c>
      <c r="T67" s="136">
        <f>IF('2a Aggregate costs'!U97="-","-",AVERAGE('2a Aggregate costs'!U97:U110))</f>
        <v>0</v>
      </c>
      <c r="U67" s="136">
        <f>IF('2a Aggregate costs'!V97="-","-",AVERAGE('2a Aggregate costs'!V97:V110))</f>
        <v>0</v>
      </c>
      <c r="V67" s="136">
        <f>IF('2a Aggregate costs'!W97="-","-",AVERAGE('2a Aggregate costs'!W97:W110))</f>
        <v>0</v>
      </c>
      <c r="W67" s="136">
        <f>IF('2a Aggregate costs'!X97="-","-",AVERAGE('2a Aggregate costs'!X97:X110))</f>
        <v>0</v>
      </c>
      <c r="X67" s="28"/>
      <c r="Y67" s="136">
        <f>IF('2a Aggregate costs'!Z97="-","-",AVERAGE('2a Aggregate costs'!Z97:Z110))</f>
        <v>0</v>
      </c>
      <c r="Z67" s="136">
        <f>IF('2a Aggregate costs'!AA97="-","-",AVERAGE('2a Aggregate costs'!AA97:AA110))</f>
        <v>0</v>
      </c>
      <c r="AA67" s="136">
        <f>IF('2a Aggregate costs'!AB97="-","-",AVERAGE('2a Aggregate costs'!AB97:AB110))</f>
        <v>0</v>
      </c>
      <c r="AB67" s="136">
        <f>IF('2a Aggregate costs'!AC97="-","-",AVERAGE('2a Aggregate costs'!AC97:AC110))</f>
        <v>0</v>
      </c>
      <c r="AC67" s="136">
        <f>IF('2a Aggregate costs'!AD97="-","-",AVERAGE('2a Aggregate costs'!AD97:AD110))</f>
        <v>0</v>
      </c>
      <c r="AD67" s="136">
        <f>IF('2a Aggregate costs'!AE97="-","-",AVERAGE('2a Aggregate costs'!AE97:AE110))</f>
        <v>0</v>
      </c>
      <c r="AE67" s="136">
        <f>IF('2a Aggregate costs'!AF97="-","-",AVERAGE('2a Aggregate costs'!AF97:AF110))</f>
        <v>0</v>
      </c>
      <c r="AF67" s="136">
        <f>IF('2a Aggregate costs'!AG97="-","-",AVERAGE('2a Aggregate costs'!AG97:AG110))</f>
        <v>0</v>
      </c>
      <c r="AG67" s="136">
        <f>IF('2a Aggregate costs'!AH97="-","-",AVERAGE('2a Aggregate costs'!AH97:AH110))</f>
        <v>0</v>
      </c>
      <c r="AH67" s="136">
        <f>IF('2a Aggregate costs'!AI97="-","-",AVERAGE('2a Aggregate costs'!AI97:AI110))</f>
        <v>0</v>
      </c>
      <c r="AI67" s="136">
        <f>IF('2a Aggregate costs'!AJ97="-","-",AVERAGE('2a Aggregate costs'!AJ97:AJ110))</f>
        <v>1.031106899568909</v>
      </c>
      <c r="AJ67" s="136">
        <f>IF('2a Aggregate costs'!AK97="-","-",AVERAGE('2a Aggregate costs'!AK97:AK110))</f>
        <v>1.031106899568909</v>
      </c>
      <c r="AK67" s="136">
        <f>IF('2a Aggregate costs'!AL97="-","-",AVERAGE('2a Aggregate costs'!AL97:AL110))</f>
        <v>1.0254497785905599</v>
      </c>
      <c r="AL67" s="136">
        <f>IF('2a Aggregate costs'!AM97="-","-",AVERAGE('2a Aggregate costs'!AM97:AM110))</f>
        <v>1.0427483547417369</v>
      </c>
      <c r="AM67" s="136">
        <f>IF('2a Aggregate costs'!AN97="-","-",AVERAGE('2a Aggregate costs'!AN97:AN110))</f>
        <v>1.2862727829291847</v>
      </c>
      <c r="AN67" s="136">
        <f>IF('2a Aggregate costs'!AO97="-","-",AVERAGE('2a Aggregate costs'!AO97:AO110))</f>
        <v>1.2862727829291847</v>
      </c>
      <c r="AO67" s="136" t="str">
        <f>IF('2a Aggregate costs'!AP97="-","-",AVERAGE('2a Aggregate costs'!AP97:AP110))</f>
        <v>-</v>
      </c>
      <c r="AP67" s="136" t="str">
        <f>IF('2a Aggregate costs'!AQ97="-","-",AVERAGE('2a Aggregate costs'!AQ97:AQ110))</f>
        <v>-</v>
      </c>
      <c r="AQ67" s="136" t="str">
        <f>IF('2a Aggregate costs'!AR97="-","-",AVERAGE('2a Aggregate costs'!AR97:AR110))</f>
        <v>-</v>
      </c>
      <c r="AR67" s="136" t="str">
        <f>IF('2a Aggregate costs'!AS97="-","-",AVERAGE('2a Aggregate costs'!AS97:AS110))</f>
        <v>-</v>
      </c>
      <c r="AS67" s="136" t="str">
        <f>IF('2a Aggregate costs'!AT97="-","-",AVERAGE('2a Aggregate costs'!AT97:AT110))</f>
        <v>-</v>
      </c>
      <c r="AT67" s="136" t="str">
        <f>IF('2a Aggregate costs'!AU97="-","-",AVERAGE('2a Aggregate costs'!AU97:AU110))</f>
        <v>-</v>
      </c>
      <c r="AU67" s="136" t="str">
        <f>IF('2a Aggregate costs'!AV97="-","-",AVERAGE('2a Aggregate costs'!AV97:AV110))</f>
        <v>-</v>
      </c>
      <c r="AV67" s="136" t="str">
        <f>IF('2a Aggregate costs'!AW97="-","-",AVERAGE('2a Aggregate costs'!AW97:AW110))</f>
        <v>-</v>
      </c>
      <c r="AW67" s="136" t="str">
        <f>IF('2a Aggregate costs'!AX97="-","-",AVERAGE('2a Aggregate costs'!AX97:AX110))</f>
        <v>-</v>
      </c>
      <c r="AX67" s="136" t="str">
        <f>IF('2a Aggregate costs'!AY97="-","-",AVERAGE('2a Aggregate costs'!AY97:AY110))</f>
        <v>-</v>
      </c>
      <c r="AY67" s="136" t="str">
        <f>IF('2a Aggregate costs'!AZ97="-","-",AVERAGE('2a Aggregate costs'!AZ97:AZ110))</f>
        <v>-</v>
      </c>
      <c r="AZ67" s="136" t="str">
        <f>IF('2a Aggregate costs'!BA97="-","-",AVERAGE('2a Aggregate costs'!BA97:BA110))</f>
        <v>-</v>
      </c>
      <c r="BA67" s="136" t="str">
        <f>IF('2a Aggregate costs'!BB97="-","-",AVERAGE('2a Aggregate costs'!BB97:BB110))</f>
        <v>-</v>
      </c>
      <c r="BB67" s="136" t="str">
        <f>IF('2a Aggregate costs'!BC97="-","-",AVERAGE('2a Aggregate costs'!BC97:BC110))</f>
        <v>-</v>
      </c>
      <c r="BC67" s="136" t="str">
        <f>IF('2a Aggregate costs'!BD97="-","-",AVERAGE('2a Aggregate costs'!BD97:BD110))</f>
        <v>-</v>
      </c>
      <c r="BD67" s="136" t="str">
        <f>IF('2a Aggregate costs'!BE97="-","-",AVERAGE('2a Aggregate costs'!BE97:BE110))</f>
        <v>-</v>
      </c>
      <c r="BE67" s="136" t="str">
        <f>IF('2a Aggregate costs'!BF97="-","-",AVERAGE('2a Aggregate costs'!BF97:BF110))</f>
        <v>-</v>
      </c>
      <c r="BF67" s="14"/>
    </row>
    <row r="68" spans="1:1050" ht="13.9" customHeight="1">
      <c r="A68" s="14"/>
      <c r="B68" s="419"/>
      <c r="C68" s="143" t="s">
        <v>290</v>
      </c>
      <c r="D68" s="218" t="s">
        <v>283</v>
      </c>
      <c r="E68" s="398"/>
      <c r="F68" s="28"/>
      <c r="G68" s="136">
        <f>IF('2a Aggregate costs'!H135="-","-",AVERAGE('2a Aggregate costs'!H135:H148))</f>
        <v>0</v>
      </c>
      <c r="H68" s="136">
        <f>IF('2a Aggregate costs'!I135="-","-",AVERAGE('2a Aggregate costs'!I135:I148))</f>
        <v>0</v>
      </c>
      <c r="I68" s="136">
        <f>IF('2a Aggregate costs'!J135="-","-",AVERAGE('2a Aggregate costs'!J135:J148))</f>
        <v>0</v>
      </c>
      <c r="J68" s="136">
        <f>IF('2a Aggregate costs'!K135="-","-",AVERAGE('2a Aggregate costs'!K135:K148))</f>
        <v>0</v>
      </c>
      <c r="K68" s="136">
        <f>IF('2a Aggregate costs'!L135="-","-",AVERAGE('2a Aggregate costs'!L135:L148))</f>
        <v>0</v>
      </c>
      <c r="L68" s="136">
        <f>IF('2a Aggregate costs'!M135="-","-",AVERAGE('2a Aggregate costs'!M135:M148))</f>
        <v>0</v>
      </c>
      <c r="M68" s="136">
        <f>IF('2a Aggregate costs'!N135="-","-",AVERAGE('2a Aggregate costs'!N135:N148))</f>
        <v>0</v>
      </c>
      <c r="N68" s="136">
        <f>IF('2a Aggregate costs'!O135="-","-",AVERAGE('2a Aggregate costs'!O135:O148))</f>
        <v>0</v>
      </c>
      <c r="O68" s="28"/>
      <c r="P68" s="136">
        <f>IF('2a Aggregate costs'!Q135="-","-",AVERAGE('2a Aggregate costs'!Q135:Q148))</f>
        <v>0</v>
      </c>
      <c r="Q68" s="136">
        <f>IF('2a Aggregate costs'!R135="-","-",AVERAGE('2a Aggregate costs'!R135:R148))</f>
        <v>0</v>
      </c>
      <c r="R68" s="136">
        <f>IF('2a Aggregate costs'!S135="-","-",AVERAGE('2a Aggregate costs'!S135:S148))</f>
        <v>0</v>
      </c>
      <c r="S68" s="136">
        <f>IF('2a Aggregate costs'!T135="-","-",AVERAGE('2a Aggregate costs'!T135:T148))</f>
        <v>0</v>
      </c>
      <c r="T68" s="136">
        <f>IF('2a Aggregate costs'!U135="-","-",AVERAGE('2a Aggregate costs'!U135:U148))</f>
        <v>0</v>
      </c>
      <c r="U68" s="136">
        <f>IF('2a Aggregate costs'!V135="-","-",AVERAGE('2a Aggregate costs'!V135:V148))</f>
        <v>0</v>
      </c>
      <c r="V68" s="136">
        <f>IF('2a Aggregate costs'!W135="-","-",AVERAGE('2a Aggregate costs'!W135:W148))</f>
        <v>0</v>
      </c>
      <c r="W68" s="136">
        <f>IF('2a Aggregate costs'!X135="-","-",AVERAGE('2a Aggregate costs'!X135:X148))</f>
        <v>0</v>
      </c>
      <c r="X68" s="28"/>
      <c r="Y68" s="136">
        <f>IF('2a Aggregate costs'!Z135="-","-",AVERAGE('2a Aggregate costs'!Z135:Z148))</f>
        <v>0</v>
      </c>
      <c r="Z68" s="136">
        <f>IF('2a Aggregate costs'!AA135="-","-",AVERAGE('2a Aggregate costs'!AA135:AA148))</f>
        <v>0</v>
      </c>
      <c r="AA68" s="136">
        <f>IF('2a Aggregate costs'!AB135="-","-",AVERAGE('2a Aggregate costs'!AB135:AB148))</f>
        <v>0</v>
      </c>
      <c r="AB68" s="136">
        <f>IF('2a Aggregate costs'!AC135="-","-",AVERAGE('2a Aggregate costs'!AC135:AC148))</f>
        <v>0</v>
      </c>
      <c r="AC68" s="136">
        <f>IF('2a Aggregate costs'!AD135="-","-",AVERAGE('2a Aggregate costs'!AD135:AD148))</f>
        <v>0</v>
      </c>
      <c r="AD68" s="136">
        <f>IF('2a Aggregate costs'!AE135="-","-",AVERAGE('2a Aggregate costs'!AE135:AE148))</f>
        <v>0</v>
      </c>
      <c r="AE68" s="136">
        <f>IF('2a Aggregate costs'!AF135="-","-",AVERAGE('2a Aggregate costs'!AF135:AF148))</f>
        <v>0</v>
      </c>
      <c r="AF68" s="136">
        <f>IF('2a Aggregate costs'!AG135="-","-",AVERAGE('2a Aggregate costs'!AG135:AG148))</f>
        <v>0</v>
      </c>
      <c r="AG68" s="136">
        <f>IF('2a Aggregate costs'!AH135="-","-",AVERAGE('2a Aggregate costs'!AH135:AH148))</f>
        <v>0</v>
      </c>
      <c r="AH68" s="136">
        <f>IF('2a Aggregate costs'!AI135="-","-",AVERAGE('2a Aggregate costs'!AI135:AI148))</f>
        <v>0</v>
      </c>
      <c r="AI68" s="136">
        <f>IF('2a Aggregate costs'!AJ135="-","-",AVERAGE('2a Aggregate costs'!AJ135:AJ148))</f>
        <v>0</v>
      </c>
      <c r="AJ68" s="136">
        <f>IF('2a Aggregate costs'!AK135="-","-",AVERAGE('2a Aggregate costs'!AK135:AK148))</f>
        <v>0</v>
      </c>
      <c r="AK68" s="136">
        <f>IF('2a Aggregate costs'!AL135="-","-",AVERAGE('2a Aggregate costs'!AL135:AL148))</f>
        <v>0</v>
      </c>
      <c r="AL68" s="136">
        <f>IF('2a Aggregate costs'!AM135="-","-",AVERAGE('2a Aggregate costs'!AM135:AM148))</f>
        <v>5.3220537788827782</v>
      </c>
      <c r="AM68" s="136">
        <f>IF('2a Aggregate costs'!AN135="-","-",AVERAGE('2a Aggregate costs'!AN135:AN148))</f>
        <v>4.9507829478041803</v>
      </c>
      <c r="AN68" s="136">
        <f>IF('2a Aggregate costs'!AO135="-","-",AVERAGE('2a Aggregate costs'!AO135:AO148))</f>
        <v>4.679985289340534</v>
      </c>
      <c r="AO68" s="136" t="str">
        <f>IF('2a Aggregate costs'!AP135="-","-",AVERAGE('2a Aggregate costs'!AP135:AP148))</f>
        <v>-</v>
      </c>
      <c r="AP68" s="136" t="str">
        <f>IF('2a Aggregate costs'!AQ135="-","-",AVERAGE('2a Aggregate costs'!AQ135:AQ148))</f>
        <v>-</v>
      </c>
      <c r="AQ68" s="136" t="str">
        <f>IF('2a Aggregate costs'!AR135="-","-",AVERAGE('2a Aggregate costs'!AR135:AR148))</f>
        <v>-</v>
      </c>
      <c r="AR68" s="136" t="str">
        <f>IF('2a Aggregate costs'!AS135="-","-",AVERAGE('2a Aggregate costs'!AS135:AS148))</f>
        <v>-</v>
      </c>
      <c r="AS68" s="136" t="str">
        <f>IF('2a Aggregate costs'!AT135="-","-",AVERAGE('2a Aggregate costs'!AT135:AT148))</f>
        <v>-</v>
      </c>
      <c r="AT68" s="136" t="str">
        <f>IF('2a Aggregate costs'!AU135="-","-",AVERAGE('2a Aggregate costs'!AU135:AU148))</f>
        <v>-</v>
      </c>
      <c r="AU68" s="136" t="str">
        <f>IF('2a Aggregate costs'!AV135="-","-",AVERAGE('2a Aggregate costs'!AV135:AV148))</f>
        <v>-</v>
      </c>
      <c r="AV68" s="136" t="str">
        <f>IF('2a Aggregate costs'!AW135="-","-",AVERAGE('2a Aggregate costs'!AW135:AW148))</f>
        <v>-</v>
      </c>
      <c r="AW68" s="136" t="str">
        <f>IF('2a Aggregate costs'!AX135="-","-",AVERAGE('2a Aggregate costs'!AX135:AX148))</f>
        <v>-</v>
      </c>
      <c r="AX68" s="136" t="str">
        <f>IF('2a Aggregate costs'!AY135="-","-",AVERAGE('2a Aggregate costs'!AY135:AY148))</f>
        <v>-</v>
      </c>
      <c r="AY68" s="136" t="str">
        <f>IF('2a Aggregate costs'!AZ135="-","-",AVERAGE('2a Aggregate costs'!AZ135:AZ148))</f>
        <v>-</v>
      </c>
      <c r="AZ68" s="136" t="str">
        <f>IF('2a Aggregate costs'!BA135="-","-",AVERAGE('2a Aggregate costs'!BA135:BA148))</f>
        <v>-</v>
      </c>
      <c r="BA68" s="136" t="str">
        <f>IF('2a Aggregate costs'!BB135="-","-",AVERAGE('2a Aggregate costs'!BB135:BB148))</f>
        <v>-</v>
      </c>
      <c r="BB68" s="136" t="str">
        <f>IF('2a Aggregate costs'!BC135="-","-",AVERAGE('2a Aggregate costs'!BC135:BC148))</f>
        <v>-</v>
      </c>
      <c r="BC68" s="136" t="str">
        <f>IF('2a Aggregate costs'!BD135="-","-",AVERAGE('2a Aggregate costs'!BD135:BD148))</f>
        <v>-</v>
      </c>
      <c r="BD68" s="136" t="str">
        <f>IF('2a Aggregate costs'!BE135="-","-",AVERAGE('2a Aggregate costs'!BE135:BE148))</f>
        <v>-</v>
      </c>
      <c r="BE68" s="136" t="str">
        <f>IF('2a Aggregate costs'!BF135="-","-",AVERAGE('2a Aggregate costs'!BF135:BF148))</f>
        <v>-</v>
      </c>
      <c r="BF68" s="14"/>
    </row>
    <row r="69" spans="1:1050">
      <c r="A69" s="14"/>
      <c r="B69" s="397" t="s">
        <v>116</v>
      </c>
      <c r="C69" s="143" t="s">
        <v>285</v>
      </c>
      <c r="D69" s="218" t="s">
        <v>283</v>
      </c>
      <c r="E69" s="398"/>
      <c r="F69" s="28"/>
      <c r="G69" s="136">
        <f>'2a Aggregate costs'!H31</f>
        <v>1.2807925205600019</v>
      </c>
      <c r="H69" s="136">
        <f>'2a Aggregate costs'!I31</f>
        <v>1.2807925205600019</v>
      </c>
      <c r="I69" s="136">
        <f>'2a Aggregate costs'!J31</f>
        <v>1.335659353563418</v>
      </c>
      <c r="J69" s="136">
        <f>'2a Aggregate costs'!K31</f>
        <v>1.3237809601028736</v>
      </c>
      <c r="K69" s="136">
        <f>'2a Aggregate costs'!L31</f>
        <v>1.0338995283355803</v>
      </c>
      <c r="L69" s="136">
        <f>'2a Aggregate costs'!M31</f>
        <v>1.0338995283355803</v>
      </c>
      <c r="M69" s="136">
        <f>'2a Aggregate costs'!N31</f>
        <v>1.1449392746201887</v>
      </c>
      <c r="N69" s="136">
        <f>'2a Aggregate costs'!O31</f>
        <v>1.1446873714788544</v>
      </c>
      <c r="O69" s="28"/>
      <c r="P69" s="136">
        <f>'2a Aggregate costs'!Q31</f>
        <v>1.1446873714788544</v>
      </c>
      <c r="Q69" s="136">
        <f>'2a Aggregate costs'!R31</f>
        <v>1.1852279541409441</v>
      </c>
      <c r="R69" s="136">
        <f>'2a Aggregate costs'!S31</f>
        <v>1.2188247882877752</v>
      </c>
      <c r="S69" s="136">
        <f>'2a Aggregate costs'!T31</f>
        <v>1.4914429930722879</v>
      </c>
      <c r="T69" s="136">
        <f>'2a Aggregate costs'!U31</f>
        <v>1.4265065757514408</v>
      </c>
      <c r="U69" s="136">
        <f>'2a Aggregate costs'!V31</f>
        <v>1.4044621556312693</v>
      </c>
      <c r="V69" s="136">
        <f>'2a Aggregate costs'!W31</f>
        <v>1.406307692740828</v>
      </c>
      <c r="W69" s="136">
        <f>'2a Aggregate costs'!X31</f>
        <v>1.7539761922050034</v>
      </c>
      <c r="X69" s="28"/>
      <c r="Y69" s="136">
        <f>'2a Aggregate costs'!Z31</f>
        <v>1.7360420655827042</v>
      </c>
      <c r="Z69" s="136">
        <f>'2a Aggregate costs'!AA31</f>
        <v>1.7360420655827042</v>
      </c>
      <c r="AA69" s="136">
        <f>'2a Aggregate costs'!AB31</f>
        <v>1.933978746453737</v>
      </c>
      <c r="AB69" s="136">
        <f>'2a Aggregate costs'!AC31</f>
        <v>1.933978746453737</v>
      </c>
      <c r="AC69" s="136">
        <f>'2a Aggregate costs'!AD31</f>
        <v>1.9338008914989997</v>
      </c>
      <c r="AD69" s="136">
        <f>'2a Aggregate costs'!AE31</f>
        <v>1.9338008914989997</v>
      </c>
      <c r="AE69" s="136">
        <f>'2a Aggregate costs'!AF31</f>
        <v>2.9941074517373605</v>
      </c>
      <c r="AF69" s="136">
        <f>'2a Aggregate costs'!AG31</f>
        <v>2.9941074517373605</v>
      </c>
      <c r="AG69" s="136">
        <f>'2a Aggregate costs'!AH31</f>
        <v>2.989702112626663</v>
      </c>
      <c r="AH69" s="136">
        <f>'2a Aggregate costs'!AI31</f>
        <v>2.989702112626663</v>
      </c>
      <c r="AI69" s="136">
        <f>'2a Aggregate costs'!AJ31</f>
        <v>3.0884931685270325</v>
      </c>
      <c r="AJ69" s="136">
        <f>'2a Aggregate costs'!AK31</f>
        <v>3.0884931685270325</v>
      </c>
      <c r="AK69" s="136">
        <f>'2a Aggregate costs'!AL31</f>
        <v>3.147649504906135</v>
      </c>
      <c r="AL69" s="136">
        <f>'2a Aggregate costs'!AM31</f>
        <v>3.147649504906135</v>
      </c>
      <c r="AM69" s="382" t="str">
        <f>'2a Aggregate costs'!AN31</f>
        <v>-</v>
      </c>
      <c r="AN69" s="372" t="str">
        <f>'2a Aggregate costs'!AO31</f>
        <v>-</v>
      </c>
      <c r="AO69" s="372" t="str">
        <f>'2a Aggregate costs'!AP31</f>
        <v>-</v>
      </c>
      <c r="AP69" s="372" t="str">
        <f>'2a Aggregate costs'!AQ31</f>
        <v>-</v>
      </c>
      <c r="AQ69" s="372" t="str">
        <f>'2a Aggregate costs'!AR31</f>
        <v>-</v>
      </c>
      <c r="AR69" s="372" t="str">
        <f>'2a Aggregate costs'!AS31</f>
        <v>-</v>
      </c>
      <c r="AS69" s="372" t="str">
        <f>'2a Aggregate costs'!AT31</f>
        <v>-</v>
      </c>
      <c r="AT69" s="372" t="str">
        <f>'2a Aggregate costs'!AU31</f>
        <v>-</v>
      </c>
      <c r="AU69" s="372" t="str">
        <f>'2a Aggregate costs'!AV31</f>
        <v>-</v>
      </c>
      <c r="AV69" s="372" t="str">
        <f>'2a Aggregate costs'!AW31</f>
        <v>-</v>
      </c>
      <c r="AW69" s="372" t="str">
        <f>'2a Aggregate costs'!AX31</f>
        <v>-</v>
      </c>
      <c r="AX69" s="372" t="str">
        <f>'2a Aggregate costs'!AY31</f>
        <v>-</v>
      </c>
      <c r="AY69" s="372" t="str">
        <f>'2a Aggregate costs'!AZ31</f>
        <v>-</v>
      </c>
      <c r="AZ69" s="372" t="str">
        <f>'2a Aggregate costs'!BA31</f>
        <v>-</v>
      </c>
      <c r="BA69" s="372" t="str">
        <f>'2a Aggregate costs'!BB31</f>
        <v>-</v>
      </c>
      <c r="BB69" s="372" t="str">
        <f>'2a Aggregate costs'!BC31</f>
        <v>-</v>
      </c>
      <c r="BC69" s="372" t="str">
        <f>'2a Aggregate costs'!BD31</f>
        <v>-</v>
      </c>
      <c r="BD69" s="372" t="str">
        <f>'2a Aggregate costs'!BE31</f>
        <v>-</v>
      </c>
      <c r="BE69" s="372" t="str">
        <f>'2a Aggregate costs'!BF31</f>
        <v>-</v>
      </c>
      <c r="BF69" s="14"/>
    </row>
    <row r="70" spans="1:1050">
      <c r="A70" s="14"/>
      <c r="B70" s="398"/>
      <c r="C70" s="143" t="s">
        <v>286</v>
      </c>
      <c r="D70" s="218" t="s">
        <v>287</v>
      </c>
      <c r="E70" s="398"/>
      <c r="F70" s="28"/>
      <c r="G70" s="136">
        <f>'2a Aggregate costs'!H32</f>
        <v>6.5567588596821027</v>
      </c>
      <c r="H70" s="136">
        <f>'2a Aggregate costs'!I32</f>
        <v>6.5567588596821027</v>
      </c>
      <c r="I70" s="136">
        <f>'2a Aggregate costs'!J32</f>
        <v>6.6197359495950758</v>
      </c>
      <c r="J70" s="136">
        <f>'2a Aggregate costs'!K32</f>
        <v>6.6197359495950758</v>
      </c>
      <c r="K70" s="136">
        <f>'2a Aggregate costs'!L32</f>
        <v>6.6995028867368616</v>
      </c>
      <c r="L70" s="136">
        <f>'2a Aggregate costs'!M32</f>
        <v>6.6995028867368616</v>
      </c>
      <c r="M70" s="136">
        <f>'2a Aggregate costs'!N32</f>
        <v>7.1131218301273513</v>
      </c>
      <c r="N70" s="136">
        <f>'2a Aggregate costs'!O32</f>
        <v>7.1131218301273513</v>
      </c>
      <c r="O70" s="28"/>
      <c r="P70" s="136">
        <f>'2a Aggregate costs'!Q32</f>
        <v>7.1131218301273513</v>
      </c>
      <c r="Q70" s="136">
        <f>'2a Aggregate costs'!R32</f>
        <v>7.2804579515147188</v>
      </c>
      <c r="R70" s="136">
        <f>'2a Aggregate costs'!S32</f>
        <v>7.1935840895118579</v>
      </c>
      <c r="S70" s="136">
        <f>'2a Aggregate costs'!T32</f>
        <v>7.3593999937099728</v>
      </c>
      <c r="T70" s="136">
        <f>'2a Aggregate costs'!U32</f>
        <v>7.0492243060839304</v>
      </c>
      <c r="U70" s="136">
        <f>'2a Aggregate costs'!V32</f>
        <v>7.1089669218364691</v>
      </c>
      <c r="V70" s="136">
        <f>'2a Aggregate costs'!W32</f>
        <v>6.9829560851947949</v>
      </c>
      <c r="W70" s="136">
        <f>'2a Aggregate costs'!X32</f>
        <v>9.6262235975887975</v>
      </c>
      <c r="X70" s="28"/>
      <c r="Y70" s="136">
        <f>'2a Aggregate costs'!Z32</f>
        <v>9.9504863797742438</v>
      </c>
      <c r="Z70" s="136">
        <f>'2a Aggregate costs'!AA32</f>
        <v>9.9504863797742438</v>
      </c>
      <c r="AA70" s="136">
        <f>'2a Aggregate costs'!AB32</f>
        <v>10.298637820906499</v>
      </c>
      <c r="AB70" s="136">
        <f>'2a Aggregate costs'!AC32</f>
        <v>10.298637820906499</v>
      </c>
      <c r="AC70" s="136">
        <f>'2a Aggregate costs'!AD32</f>
        <v>10.298637820906499</v>
      </c>
      <c r="AD70" s="136">
        <f>'2a Aggregate costs'!AE32</f>
        <v>10.298637820906499</v>
      </c>
      <c r="AE70" s="136">
        <f>'2a Aggregate costs'!AF32</f>
        <v>10.909265371253545</v>
      </c>
      <c r="AF70" s="136">
        <f>'2a Aggregate costs'!AG32</f>
        <v>10.909265371253545</v>
      </c>
      <c r="AG70" s="136">
        <f>'2a Aggregate costs'!AH32</f>
        <v>10.909265371253545</v>
      </c>
      <c r="AH70" s="136">
        <f>'2a Aggregate costs'!AI32</f>
        <v>10.909265371253545</v>
      </c>
      <c r="AI70" s="136">
        <f>'2a Aggregate costs'!AJ32</f>
        <v>10.979819636605352</v>
      </c>
      <c r="AJ70" s="136">
        <f>'2a Aggregate costs'!AK32</f>
        <v>10.979819636605352</v>
      </c>
      <c r="AK70" s="136">
        <f>'2a Aggregate costs'!AL32</f>
        <v>19.505362726406553</v>
      </c>
      <c r="AL70" s="136">
        <f>'2a Aggregate costs'!AM32</f>
        <v>22.915579962327037</v>
      </c>
      <c r="AM70" s="136">
        <f>'2a Aggregate costs'!AN32</f>
        <v>3.4102172359204843</v>
      </c>
      <c r="AN70" s="136">
        <f>'2a Aggregate costs'!AO32</f>
        <v>3.4102172359204843</v>
      </c>
      <c r="AO70" s="136" t="str">
        <f>'2a Aggregate costs'!AP32</f>
        <v>-</v>
      </c>
      <c r="AP70" s="136" t="str">
        <f>'2a Aggregate costs'!AQ32</f>
        <v>-</v>
      </c>
      <c r="AQ70" s="372" t="str">
        <f>'2a Aggregate costs'!AR32</f>
        <v>-</v>
      </c>
      <c r="AR70" s="372" t="str">
        <f>'2a Aggregate costs'!AS32</f>
        <v>-</v>
      </c>
      <c r="AS70" s="372" t="str">
        <f>'2a Aggregate costs'!AT32</f>
        <v>-</v>
      </c>
      <c r="AT70" s="372" t="str">
        <f>'2a Aggregate costs'!AU32</f>
        <v>-</v>
      </c>
      <c r="AU70" s="372" t="str">
        <f>'2a Aggregate costs'!AV32</f>
        <v>-</v>
      </c>
      <c r="AV70" s="372" t="str">
        <f>'2a Aggregate costs'!AW32</f>
        <v>-</v>
      </c>
      <c r="AW70" s="372" t="str">
        <f>'2a Aggregate costs'!AX32</f>
        <v>-</v>
      </c>
      <c r="AX70" s="372" t="str">
        <f>'2a Aggregate costs'!AY32</f>
        <v>-</v>
      </c>
      <c r="AY70" s="372" t="str">
        <f>'2a Aggregate costs'!AZ32</f>
        <v>-</v>
      </c>
      <c r="AZ70" s="372" t="str">
        <f>'2a Aggregate costs'!BA32</f>
        <v>-</v>
      </c>
      <c r="BA70" s="372" t="str">
        <f>'2a Aggregate costs'!BB32</f>
        <v>-</v>
      </c>
      <c r="BB70" s="372" t="str">
        <f>'2a Aggregate costs'!BC32</f>
        <v>-</v>
      </c>
      <c r="BC70" s="372" t="str">
        <f>'2a Aggregate costs'!BD32</f>
        <v>-</v>
      </c>
      <c r="BD70" s="372" t="str">
        <f>'2a Aggregate costs'!BE32</f>
        <v>-</v>
      </c>
      <c r="BE70" s="372" t="str">
        <f>'2a Aggregate costs'!BF32</f>
        <v>-</v>
      </c>
      <c r="BF70" s="14"/>
    </row>
    <row r="71" spans="1:1050">
      <c r="A71" s="14"/>
      <c r="B71" s="398"/>
      <c r="C71" s="143" t="s">
        <v>286</v>
      </c>
      <c r="D71" s="218" t="s">
        <v>283</v>
      </c>
      <c r="E71" s="398"/>
      <c r="F71" s="28"/>
      <c r="G71" s="136">
        <f>'2a Aggregate costs'!H33</f>
        <v>0</v>
      </c>
      <c r="H71" s="136">
        <f>'2a Aggregate costs'!I33</f>
        <v>0</v>
      </c>
      <c r="I71" s="136">
        <f>'2a Aggregate costs'!J33</f>
        <v>0</v>
      </c>
      <c r="J71" s="136">
        <f>'2a Aggregate costs'!K33</f>
        <v>0</v>
      </c>
      <c r="K71" s="136">
        <f>'2a Aggregate costs'!L33</f>
        <v>0</v>
      </c>
      <c r="L71" s="136">
        <f>'2a Aggregate costs'!M33</f>
        <v>0</v>
      </c>
      <c r="M71" s="136">
        <f>'2a Aggregate costs'!N33</f>
        <v>0</v>
      </c>
      <c r="N71" s="136">
        <f>'2a Aggregate costs'!O33</f>
        <v>0</v>
      </c>
      <c r="O71" s="28"/>
      <c r="P71" s="136">
        <f>'2a Aggregate costs'!Q33</f>
        <v>0</v>
      </c>
      <c r="Q71" s="136">
        <f>'2a Aggregate costs'!R33</f>
        <v>0</v>
      </c>
      <c r="R71" s="136">
        <f>'2a Aggregate costs'!S33</f>
        <v>0</v>
      </c>
      <c r="S71" s="136">
        <f>'2a Aggregate costs'!T33</f>
        <v>0</v>
      </c>
      <c r="T71" s="136">
        <f>'2a Aggregate costs'!U33</f>
        <v>0</v>
      </c>
      <c r="U71" s="136">
        <f>'2a Aggregate costs'!V33</f>
        <v>0</v>
      </c>
      <c r="V71" s="136">
        <f>'2a Aggregate costs'!W33</f>
        <v>0</v>
      </c>
      <c r="W71" s="136">
        <f>'2a Aggregate costs'!X33</f>
        <v>0</v>
      </c>
      <c r="X71" s="28"/>
      <c r="Y71" s="136">
        <f>'2a Aggregate costs'!Z33</f>
        <v>0</v>
      </c>
      <c r="Z71" s="136">
        <f>'2a Aggregate costs'!AA33</f>
        <v>0</v>
      </c>
      <c r="AA71" s="136">
        <f>'2a Aggregate costs'!AB33</f>
        <v>0</v>
      </c>
      <c r="AB71" s="136">
        <f>'2a Aggregate costs'!AC33</f>
        <v>0</v>
      </c>
      <c r="AC71" s="136">
        <f>'2a Aggregate costs'!AD33</f>
        <v>0</v>
      </c>
      <c r="AD71" s="136">
        <f>'2a Aggregate costs'!AE33</f>
        <v>0</v>
      </c>
      <c r="AE71" s="136">
        <f>'2a Aggregate costs'!AF33</f>
        <v>0</v>
      </c>
      <c r="AF71" s="136">
        <f>'2a Aggregate costs'!AG33</f>
        <v>0</v>
      </c>
      <c r="AG71" s="136">
        <f>'2a Aggregate costs'!AH33</f>
        <v>0</v>
      </c>
      <c r="AH71" s="136">
        <f>'2a Aggregate costs'!AI33</f>
        <v>0</v>
      </c>
      <c r="AI71" s="136">
        <f>'2a Aggregate costs'!AJ33</f>
        <v>0</v>
      </c>
      <c r="AJ71" s="136">
        <f>'2a Aggregate costs'!AK33</f>
        <v>0</v>
      </c>
      <c r="AK71" s="136">
        <f>'2a Aggregate costs'!AL33</f>
        <v>0</v>
      </c>
      <c r="AL71" s="136">
        <f>'2a Aggregate costs'!AM33</f>
        <v>0</v>
      </c>
      <c r="AM71" s="136">
        <f>'2a Aggregate costs'!AN33</f>
        <v>1.8135405223791567</v>
      </c>
      <c r="AN71" s="136">
        <f>'2a Aggregate costs'!AO33</f>
        <v>1.8135405223791567</v>
      </c>
      <c r="AO71" s="136" t="str">
        <f>'2a Aggregate costs'!AP33</f>
        <v>-</v>
      </c>
      <c r="AP71" s="136" t="str">
        <f>'2a Aggregate costs'!AQ33</f>
        <v>-</v>
      </c>
      <c r="AQ71" s="136" t="str">
        <f>'2a Aggregate costs'!AR33</f>
        <v>-</v>
      </c>
      <c r="AR71" s="136" t="str">
        <f>'2a Aggregate costs'!AS33</f>
        <v>-</v>
      </c>
      <c r="AS71" s="136" t="str">
        <f>'2a Aggregate costs'!AT33</f>
        <v>-</v>
      </c>
      <c r="AT71" s="136" t="str">
        <f>'2a Aggregate costs'!AU33</f>
        <v>-</v>
      </c>
      <c r="AU71" s="136" t="str">
        <f>'2a Aggregate costs'!AV33</f>
        <v>-</v>
      </c>
      <c r="AV71" s="136" t="str">
        <f>'2a Aggregate costs'!AW33</f>
        <v>-</v>
      </c>
      <c r="AW71" s="136" t="str">
        <f>'2a Aggregate costs'!AX33</f>
        <v>-</v>
      </c>
      <c r="AX71" s="136" t="str">
        <f>'2a Aggregate costs'!AY33</f>
        <v>-</v>
      </c>
      <c r="AY71" s="136" t="str">
        <f>'2a Aggregate costs'!AZ33</f>
        <v>-</v>
      </c>
      <c r="AZ71" s="136" t="str">
        <f>'2a Aggregate costs'!BA33</f>
        <v>-</v>
      </c>
      <c r="BA71" s="136" t="str">
        <f>'2a Aggregate costs'!BB33</f>
        <v>-</v>
      </c>
      <c r="BB71" s="136" t="str">
        <f>'2a Aggregate costs'!BC33</f>
        <v>-</v>
      </c>
      <c r="BC71" s="136" t="str">
        <f>'2a Aggregate costs'!BD33</f>
        <v>-</v>
      </c>
      <c r="BD71" s="136" t="str">
        <f>'2a Aggregate costs'!BE33</f>
        <v>-</v>
      </c>
      <c r="BE71" s="136" t="str">
        <f>'2a Aggregate costs'!BF33</f>
        <v>-</v>
      </c>
      <c r="BF71" s="14"/>
    </row>
    <row r="72" spans="1:1050">
      <c r="A72" s="14"/>
      <c r="B72" s="399"/>
      <c r="C72" s="143" t="s">
        <v>291</v>
      </c>
      <c r="D72" s="218" t="s">
        <v>287</v>
      </c>
      <c r="E72" s="399"/>
      <c r="F72" s="28"/>
      <c r="G72" s="136">
        <f>'2a Aggregate costs'!H34</f>
        <v>0</v>
      </c>
      <c r="H72" s="136">
        <f>'2a Aggregate costs'!I34</f>
        <v>0</v>
      </c>
      <c r="I72" s="136">
        <f>'2a Aggregate costs'!J34</f>
        <v>0</v>
      </c>
      <c r="J72" s="136">
        <f>'2a Aggregate costs'!K34</f>
        <v>0</v>
      </c>
      <c r="K72" s="136">
        <f>'2a Aggregate costs'!L34</f>
        <v>0</v>
      </c>
      <c r="L72" s="136">
        <f>'2a Aggregate costs'!M34</f>
        <v>0</v>
      </c>
      <c r="M72" s="136">
        <f>'2a Aggregate costs'!N34</f>
        <v>0</v>
      </c>
      <c r="N72" s="136">
        <f>'2a Aggregate costs'!O34</f>
        <v>0</v>
      </c>
      <c r="O72" s="28"/>
      <c r="P72" s="136">
        <f>'2a Aggregate costs'!Q34</f>
        <v>0</v>
      </c>
      <c r="Q72" s="136">
        <f>'2a Aggregate costs'!R34</f>
        <v>0</v>
      </c>
      <c r="R72" s="136">
        <f>'2a Aggregate costs'!S34</f>
        <v>0</v>
      </c>
      <c r="S72" s="136">
        <f>'2a Aggregate costs'!T34</f>
        <v>0</v>
      </c>
      <c r="T72" s="136">
        <f>'2a Aggregate costs'!U34</f>
        <v>0</v>
      </c>
      <c r="U72" s="136">
        <f>'2a Aggregate costs'!V34</f>
        <v>0</v>
      </c>
      <c r="V72" s="136">
        <f>'2a Aggregate costs'!W34</f>
        <v>0</v>
      </c>
      <c r="W72" s="136">
        <f>'2a Aggregate costs'!X34</f>
        <v>2.6928799999999997</v>
      </c>
      <c r="X72" s="28"/>
      <c r="Y72" s="136">
        <f>'2a Aggregate costs'!Z34</f>
        <v>2.6928799999999997</v>
      </c>
      <c r="Z72" s="136">
        <f>'2a Aggregate costs'!AA34</f>
        <v>2.6928799999999997</v>
      </c>
      <c r="AA72" s="136">
        <f>'2a Aggregate costs'!AB34</f>
        <v>0.44530000000000003</v>
      </c>
      <c r="AB72" s="136">
        <f>'2a Aggregate costs'!AC34</f>
        <v>0.44530000000000003</v>
      </c>
      <c r="AC72" s="136">
        <f>'2a Aggregate costs'!AD34</f>
        <v>0.44530000000000003</v>
      </c>
      <c r="AD72" s="136">
        <f>'2a Aggregate costs'!AE34</f>
        <v>0.44530000000000003</v>
      </c>
      <c r="AE72" s="136">
        <f>'2a Aggregate costs'!AF34</f>
        <v>0.38324999999999998</v>
      </c>
      <c r="AF72" s="136">
        <f>'2a Aggregate costs'!AG34</f>
        <v>0.38324999999999998</v>
      </c>
      <c r="AG72" s="136">
        <f>'2a Aggregate costs'!AH34</f>
        <v>0.38324999999999998</v>
      </c>
      <c r="AH72" s="136">
        <f>'2a Aggregate costs'!AI34</f>
        <v>0.38324999999999998</v>
      </c>
      <c r="AI72" s="136">
        <f>'2a Aggregate costs'!AJ34</f>
        <v>2.9966499999999998</v>
      </c>
      <c r="AJ72" s="136">
        <f>'2a Aggregate costs'!AK34</f>
        <v>2.9966499999999998</v>
      </c>
      <c r="AK72" s="136">
        <f>'2a Aggregate costs'!AL34</f>
        <v>2.9966499999999998</v>
      </c>
      <c r="AL72" s="136">
        <f>'2a Aggregate costs'!AM34</f>
        <v>2.9966499999999998</v>
      </c>
      <c r="AM72" s="136">
        <f>'2a Aggregate costs'!AN34</f>
        <v>3.8179000000000003</v>
      </c>
      <c r="AN72" s="136">
        <f>'2a Aggregate costs'!AO34</f>
        <v>3.8179000000000003</v>
      </c>
      <c r="AO72" s="136" t="str">
        <f>'2a Aggregate costs'!AP34</f>
        <v>-</v>
      </c>
      <c r="AP72" s="136" t="str">
        <f>'2a Aggregate costs'!AQ34</f>
        <v>-</v>
      </c>
      <c r="AQ72" s="136" t="str">
        <f>'2a Aggregate costs'!AR34</f>
        <v>-</v>
      </c>
      <c r="AR72" s="136" t="str">
        <f>'2a Aggregate costs'!AS34</f>
        <v>-</v>
      </c>
      <c r="AS72" s="136" t="str">
        <f>'2a Aggregate costs'!AT34</f>
        <v>-</v>
      </c>
      <c r="AT72" s="136" t="str">
        <f>'2a Aggregate costs'!AU34</f>
        <v>-</v>
      </c>
      <c r="AU72" s="136" t="str">
        <f>'2a Aggregate costs'!AV34</f>
        <v>-</v>
      </c>
      <c r="AV72" s="136" t="str">
        <f>'2a Aggregate costs'!AW34</f>
        <v>-</v>
      </c>
      <c r="AW72" s="136" t="str">
        <f>'2a Aggregate costs'!AX34</f>
        <v>-</v>
      </c>
      <c r="AX72" s="136" t="str">
        <f>'2a Aggregate costs'!AY34</f>
        <v>-</v>
      </c>
      <c r="AY72" s="136" t="str">
        <f>'2a Aggregate costs'!AZ34</f>
        <v>-</v>
      </c>
      <c r="AZ72" s="136" t="str">
        <f>'2a Aggregate costs'!BA34</f>
        <v>-</v>
      </c>
      <c r="BA72" s="136" t="str">
        <f>'2a Aggregate costs'!BB34</f>
        <v>-</v>
      </c>
      <c r="BB72" s="136" t="str">
        <f>'2a Aggregate costs'!BC34</f>
        <v>-</v>
      </c>
      <c r="BC72" s="136" t="str">
        <f>'2a Aggregate costs'!BD34</f>
        <v>-</v>
      </c>
      <c r="BD72" s="136" t="str">
        <f>'2a Aggregate costs'!BE34</f>
        <v>-</v>
      </c>
      <c r="BE72" s="136" t="str">
        <f>'2a Aggregate costs'!BF34</f>
        <v>-</v>
      </c>
      <c r="BF72" s="14"/>
    </row>
    <row r="73" spans="1:1050" s="14" customFormat="1">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row>
    <row r="74" spans="1:1050">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row>
    <row r="75" spans="1:1050" s="83" customFormat="1">
      <c r="B75" s="84" t="s">
        <v>292</v>
      </c>
    </row>
    <row r="76" spans="1:1050" s="14" customFormat="1">
      <c r="B76" s="81"/>
    </row>
    <row r="77" spans="1:1050" s="14" customFormat="1"/>
    <row r="78" spans="1:1050" s="14" customFormat="1" ht="24.75">
      <c r="B78" s="220" t="s">
        <v>120</v>
      </c>
      <c r="C78" s="142" t="s">
        <v>276</v>
      </c>
      <c r="D78" s="217" t="s">
        <v>122</v>
      </c>
      <c r="E78" s="125" t="s">
        <v>293</v>
      </c>
      <c r="F78" s="28"/>
      <c r="G78" s="126" t="s">
        <v>243</v>
      </c>
      <c r="H78" s="126" t="s">
        <v>244</v>
      </c>
      <c r="I78" s="126" t="s">
        <v>245</v>
      </c>
      <c r="AL78" s="74"/>
      <c r="AM78" s="74"/>
    </row>
    <row r="79" spans="1:1050" s="14" customFormat="1">
      <c r="B79" s="403" t="s">
        <v>114</v>
      </c>
      <c r="C79" s="143" t="s">
        <v>282</v>
      </c>
      <c r="D79" s="397" t="s">
        <v>261</v>
      </c>
      <c r="E79" s="400"/>
      <c r="F79" s="28"/>
      <c r="G79" s="104">
        <f>'3a Demand'!$C$9*((G53*'3a Demand'!$C$17)+(H53*'3a Demand'!$D$17))</f>
        <v>39.856246279654741</v>
      </c>
      <c r="H79" s="104">
        <f>'3a Demand'!$C$9*((I53*'3a Demand'!$C$17)+(J53*'3a Demand'!$D$17))</f>
        <v>48.299415355155737</v>
      </c>
      <c r="I79" s="104">
        <f>'3a Demand'!$C$9*((K53*'3a Demand'!$C$17)+(L53*'3a Demand'!$D$17))</f>
        <v>57.788612295619139</v>
      </c>
    </row>
    <row r="80" spans="1:1050" s="14" customFormat="1">
      <c r="B80" s="403"/>
      <c r="C80" s="143" t="s">
        <v>284</v>
      </c>
      <c r="D80" s="398"/>
      <c r="E80" s="400"/>
      <c r="F80" s="28"/>
      <c r="G80" s="104">
        <f>'3a Demand'!$C$9*((G54*'3a Demand'!$C$17)+(H54*'3a Demand'!$D$17))</f>
        <v>9.6192301857649181</v>
      </c>
      <c r="H80" s="104">
        <f>'3a Demand'!$C$9*((I54*'3a Demand'!$C$17)+(J54*'3a Demand'!$D$17))</f>
        <v>16.035436811816385</v>
      </c>
      <c r="I80" s="104">
        <f>'3a Demand'!$C$9*((K54*'3a Demand'!$C$17)+(L54*'3a Demand'!$D$17))</f>
        <v>14.38921237332776</v>
      </c>
      <c r="AI80" s="74"/>
    </row>
    <row r="81" spans="2:40" s="14" customFormat="1">
      <c r="B81" s="403"/>
      <c r="C81" s="143" t="s">
        <v>285</v>
      </c>
      <c r="D81" s="398"/>
      <c r="E81" s="400"/>
      <c r="F81" s="28"/>
      <c r="G81" s="104">
        <f>'3a Demand'!$C$9*((G55*'3a Demand'!$C$17)+(H55*'3a Demand'!$D$17))</f>
        <v>11.781999033565574</v>
      </c>
      <c r="H81" s="104">
        <f>'3a Demand'!$C$9*((I55*'3a Demand'!$C$17)+(J55*'3a Demand'!$D$17))</f>
        <v>11.845584599499011</v>
      </c>
      <c r="I81" s="104">
        <f>'3a Demand'!$C$9*((K55*'3a Demand'!$C$17)+(L55*'3a Demand'!$D$17))</f>
        <v>9.4283615533623824</v>
      </c>
      <c r="AJ81" s="74"/>
      <c r="AL81" s="74"/>
      <c r="AM81" s="74"/>
      <c r="AN81" s="74"/>
    </row>
    <row r="82" spans="2:40" s="14" customFormat="1">
      <c r="B82" s="403"/>
      <c r="C82" s="143" t="s">
        <v>286</v>
      </c>
      <c r="D82" s="398"/>
      <c r="E82" s="400"/>
      <c r="F82" s="28"/>
      <c r="G82" s="104">
        <f>((G56*'3a Demand'!$C$17)+(H56*'3a Demand'!$D$17))</f>
        <v>6.5567588596821036</v>
      </c>
      <c r="H82" s="104">
        <f>((I56*'3a Demand'!$C$17)+(J56*'3a Demand'!$D$17))</f>
        <v>6.6197359495950767</v>
      </c>
      <c r="I82" s="104">
        <f>((K56*'3a Demand'!$C$17)+(L56*'3a Demand'!$D$17))</f>
        <v>6.6995028867368625</v>
      </c>
      <c r="AN82" s="74"/>
    </row>
    <row r="83" spans="2:40" s="14" customFormat="1">
      <c r="B83" s="403"/>
      <c r="C83" s="143" t="s">
        <v>294</v>
      </c>
      <c r="D83" s="398"/>
      <c r="E83" s="400"/>
      <c r="F83" s="28"/>
      <c r="G83" s="104">
        <f>'3a Demand'!$C$9*((G58*'3a Demand'!$C$17)+(H58*'3a Demand'!$D$17))</f>
        <v>0.73069317557103552</v>
      </c>
      <c r="H83" s="104">
        <f>'3a Demand'!$C$9*((I58*'3a Demand'!$C$17)+(J58*'3a Demand'!$D$17))</f>
        <v>0.76126450113577537</v>
      </c>
      <c r="I83" s="104">
        <f>'3a Demand'!$C$9*((K58*'3a Demand'!$C$17)+(L58*'3a Demand'!$D$17))</f>
        <v>0.78096913824533987</v>
      </c>
      <c r="AK83" s="74"/>
      <c r="AL83" s="74"/>
      <c r="AM83" s="74"/>
      <c r="AN83" s="74"/>
    </row>
    <row r="84" spans="2:40" s="14" customFormat="1">
      <c r="B84" s="403"/>
      <c r="C84" s="144" t="s">
        <v>295</v>
      </c>
      <c r="D84" s="398"/>
      <c r="E84" s="400"/>
      <c r="F84" s="28"/>
      <c r="G84" s="124">
        <f>(AVERAGE(G15:G28)*'3a Demand'!C17)+(AVERAGE(H15:H28)*'3a Demand'!D17)</f>
        <v>68.544927534238354</v>
      </c>
      <c r="H84" s="124">
        <f>(AVERAGE(I15:I28)*'3a Demand'!C17)+(AVERAGE(J15:J28)*'3a Demand'!D17)</f>
        <v>83.561437217201998</v>
      </c>
      <c r="I84" s="124">
        <f>(AVERAGE(K15:K28)*'3a Demand'!C17)+(AVERAGE(L15:L28)*'3a Demand'!D17)</f>
        <v>89.086658247291481</v>
      </c>
      <c r="AL84" s="74"/>
      <c r="AM84" s="74"/>
      <c r="AN84" s="74"/>
    </row>
    <row r="85" spans="2:40" s="14" customFormat="1">
      <c r="B85" s="401" t="s">
        <v>115</v>
      </c>
      <c r="C85" s="143" t="s">
        <v>282</v>
      </c>
      <c r="D85" s="398"/>
      <c r="E85" s="400"/>
      <c r="F85" s="28"/>
      <c r="G85" s="104">
        <f>'3a Demand'!$C$10*((G61*'3a Demand'!$C$18)+(H61*'3a Demand'!$D$18))</f>
        <v>53.998364769631209</v>
      </c>
      <c r="H85" s="104">
        <f>'3a Demand'!$C$10*((I61*'3a Demand'!$C$18)+(J61*'3a Demand'!$D$18))</f>
        <v>65.437736574754297</v>
      </c>
      <c r="I85" s="104">
        <f>'3a Demand'!$C$10*((K61*'3a Demand'!$C$18)+(L61*'3a Demand'!$D$18))</f>
        <v>78.294515797066808</v>
      </c>
    </row>
    <row r="86" spans="2:40" s="14" customFormat="1">
      <c r="B86" s="402"/>
      <c r="C86" s="143" t="s">
        <v>284</v>
      </c>
      <c r="D86" s="398"/>
      <c r="E86" s="400"/>
      <c r="F86" s="28"/>
      <c r="G86" s="104">
        <f>'3a Demand'!$C$10*((G62*'3a Demand'!$C$18)+(H62*'3a Demand'!$D$18))</f>
        <v>13.032505412971826</v>
      </c>
      <c r="H86" s="104">
        <f>'3a Demand'!$C$10*((I62*'3a Demand'!$C$18)+(J62*'3a Demand'!$D$18))</f>
        <v>21.7254305192351</v>
      </c>
      <c r="I86" s="104">
        <f>'3a Demand'!$C$10*((K62*'3a Demand'!$C$18)+(L62*'3a Demand'!$D$18))</f>
        <v>19.511538854455289</v>
      </c>
    </row>
    <row r="87" spans="2:40" s="14" customFormat="1">
      <c r="B87" s="402"/>
      <c r="C87" s="143" t="s">
        <v>285</v>
      </c>
      <c r="D87" s="398"/>
      <c r="E87" s="400"/>
      <c r="F87" s="28"/>
      <c r="G87" s="104">
        <f>'3a Demand'!$C$10*((G63*'3a Demand'!$C$18)+(H63*'3a Demand'!$D$18))</f>
        <v>15.962708368056587</v>
      </c>
      <c r="H87" s="104">
        <f>'3a Demand'!$C$10*((I63*'3a Demand'!$C$18)+(J63*'3a Demand'!$D$18))</f>
        <v>16.043473265485858</v>
      </c>
      <c r="I87" s="104">
        <f>'3a Demand'!$C$10*((K63*'3a Demand'!$C$18)+(L63*'3a Demand'!$D$18))</f>
        <v>12.77390920132968</v>
      </c>
    </row>
    <row r="88" spans="2:40" s="14" customFormat="1">
      <c r="B88" s="402"/>
      <c r="C88" s="143" t="s">
        <v>286</v>
      </c>
      <c r="D88" s="398"/>
      <c r="E88" s="400"/>
      <c r="F88" s="28"/>
      <c r="G88" s="104">
        <f>((G64*'3a Demand'!$C$18)+(H64*'3a Demand'!$D$18))</f>
        <v>6.5567588596821027</v>
      </c>
      <c r="H88" s="104">
        <f>((I64*'3a Demand'!$C$18)+(J64*'3a Demand'!$D$18))</f>
        <v>6.6197359495950767</v>
      </c>
      <c r="I88" s="104">
        <f>((K64*'3a Demand'!$C$18)+(L64*'3a Demand'!$D$18))</f>
        <v>6.6995028867368607</v>
      </c>
      <c r="AL88" s="74"/>
      <c r="AM88" s="74"/>
      <c r="AN88" s="74"/>
    </row>
    <row r="89" spans="2:40" s="14" customFormat="1">
      <c r="B89" s="402"/>
      <c r="C89" s="143" t="s">
        <v>294</v>
      </c>
      <c r="D89" s="398"/>
      <c r="E89" s="400"/>
      <c r="F89" s="28"/>
      <c r="G89" s="104">
        <f>'3a Demand'!$C$10*((G66*'3a Demand'!$C$18)+(H66*'3a Demand'!$D$18))</f>
        <v>0.98792297635358117</v>
      </c>
      <c r="H89" s="104">
        <f>'3a Demand'!$C$10*((I66*'3a Demand'!$C$18)+(J66*'3a Demand'!$D$18))</f>
        <v>1.0315161651082234</v>
      </c>
      <c r="I89" s="104">
        <f>'3a Demand'!$C$10*((K66*'3a Demand'!$C$18)+(L66*'3a Demand'!$D$18))</f>
        <v>1.0558090067924109</v>
      </c>
    </row>
    <row r="90" spans="2:40" s="14" customFormat="1">
      <c r="B90" s="402"/>
      <c r="C90" s="144" t="s">
        <v>295</v>
      </c>
      <c r="D90" s="398"/>
      <c r="E90" s="400"/>
      <c r="F90" s="28"/>
      <c r="G90" s="124">
        <f>(AVERAGE(G29:G42)*'3a Demand'!C18)+(AVERAGE(H29:H42)*'3a Demand'!D18)</f>
        <v>90.538260386695313</v>
      </c>
      <c r="H90" s="124">
        <f>(AVERAGE(I29:I42)*'3a Demand'!C18)+(AVERAGE(J29:J42)*'3a Demand'!D18)</f>
        <v>110.85789247417857</v>
      </c>
      <c r="I90" s="124">
        <f>(AVERAGE(K29:K42)*'3a Demand'!C18)+(AVERAGE(L29:L42)*'3a Demand'!D18)</f>
        <v>118.33527574638106</v>
      </c>
      <c r="AL90" s="74"/>
      <c r="AM90" s="74"/>
    </row>
    <row r="91" spans="2:40" s="14" customFormat="1">
      <c r="B91" s="396" t="s">
        <v>116</v>
      </c>
      <c r="C91" s="143" t="s">
        <v>285</v>
      </c>
      <c r="D91" s="398"/>
      <c r="E91" s="400"/>
      <c r="F91" s="28"/>
      <c r="G91" s="104">
        <f>'3a Demand'!$C$11*((G69*'3a Demand'!$C$19)+(H69*'3a Demand'!$D$19))</f>
        <v>15.369510236881789</v>
      </c>
      <c r="H91" s="104">
        <f>'3a Demand'!$C$11*((I69*'3a Demand'!$C$19)+(J69*'3a Demand'!$D$19))</f>
        <v>15.920595779679616</v>
      </c>
      <c r="I91" s="104">
        <f>'3a Demand'!$C$11*((K69*'3a Demand'!$C$19)+(L69*'3a Demand'!$D$19))</f>
        <v>12.406794332085205</v>
      </c>
      <c r="AL91" s="74"/>
      <c r="AM91" s="74"/>
      <c r="AN91" s="74"/>
    </row>
    <row r="92" spans="2:40" s="14" customFormat="1">
      <c r="B92" s="396"/>
      <c r="C92" s="143" t="s">
        <v>286</v>
      </c>
      <c r="D92" s="398"/>
      <c r="E92" s="400"/>
      <c r="F92" s="28"/>
      <c r="G92" s="104">
        <f>((G70*'3a Demand'!$C$19)+(H70*'3a Demand'!$D$19))</f>
        <v>6.5567588554850307</v>
      </c>
      <c r="H92" s="104">
        <f>((I70*'3a Demand'!$C$19)+(J70*'3a Demand'!$D$19))</f>
        <v>6.6197359453576921</v>
      </c>
      <c r="I92" s="104">
        <f>((K70*'3a Demand'!$C$19)+(L70*'3a Demand'!$D$19))</f>
        <v>6.6995028824484173</v>
      </c>
    </row>
    <row r="93" spans="2:40" s="14" customFormat="1">
      <c r="B93" s="396"/>
      <c r="C93" s="144" t="s">
        <v>295</v>
      </c>
      <c r="D93" s="399"/>
      <c r="E93" s="400"/>
      <c r="F93" s="28"/>
      <c r="G93" s="124">
        <f>(G43*'3a Demand'!C19)+(H43*'3a Demand'!D19)</f>
        <v>21.926269092366816</v>
      </c>
      <c r="H93" s="124">
        <f>I43*'3a Demand'!C19+J43*'3a Demand'!D19</f>
        <v>22.540331725037305</v>
      </c>
      <c r="I93" s="124">
        <f>K43*'3a Demand'!C19+L43*'3a Demand'!D19</f>
        <v>19.106297214533623</v>
      </c>
    </row>
    <row r="94" spans="2:40" s="14" customFormat="1"/>
    <row r="95" spans="2:40" s="14" customFormat="1"/>
    <row r="96" spans="2:40" s="14" customFormat="1"/>
    <row r="97" s="14" customFormat="1"/>
  </sheetData>
  <mergeCells count="26">
    <mergeCell ref="B3:I3"/>
    <mergeCell ref="C9:C14"/>
    <mergeCell ref="B15:B28"/>
    <mergeCell ref="B29:B42"/>
    <mergeCell ref="D15:D43"/>
    <mergeCell ref="E15:E43"/>
    <mergeCell ref="B9:B14"/>
    <mergeCell ref="D9:D14"/>
    <mergeCell ref="E9:E10"/>
    <mergeCell ref="G9:N9"/>
    <mergeCell ref="G10:N10"/>
    <mergeCell ref="C47:C52"/>
    <mergeCell ref="D47:D52"/>
    <mergeCell ref="B69:B72"/>
    <mergeCell ref="G48:N48"/>
    <mergeCell ref="G47:N47"/>
    <mergeCell ref="B47:B52"/>
    <mergeCell ref="E47:E48"/>
    <mergeCell ref="E53:E72"/>
    <mergeCell ref="B53:B60"/>
    <mergeCell ref="B61:B68"/>
    <mergeCell ref="B91:B93"/>
    <mergeCell ref="D79:D93"/>
    <mergeCell ref="E79:E93"/>
    <mergeCell ref="B85:B90"/>
    <mergeCell ref="B79:B84"/>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autoPageBreaks="0" fitToPage="1"/>
  </sheetPr>
  <dimension ref="A1:BG151"/>
  <sheetViews>
    <sheetView zoomScaleNormal="100" workbookViewId="0"/>
  </sheetViews>
  <sheetFormatPr defaultColWidth="0" defaultRowHeight="12.4" zeroHeight="1"/>
  <cols>
    <col min="1" max="1" width="2.5" customWidth="1"/>
    <col min="2" max="2" width="25.125" customWidth="1"/>
    <col min="3" max="3" width="15" customWidth="1"/>
    <col min="4" max="4" width="11.375" customWidth="1"/>
    <col min="5" max="5" width="26" customWidth="1"/>
    <col min="6" max="6" width="23.625" customWidth="1"/>
    <col min="7" max="7" width="1.375" customWidth="1"/>
    <col min="8" max="15" width="15.625" customWidth="1"/>
    <col min="16" max="16" width="1.375" customWidth="1"/>
    <col min="17" max="24" width="15.625" customWidth="1"/>
    <col min="25" max="25" width="1.375" customWidth="1"/>
    <col min="26" max="57" width="15.625" customWidth="1"/>
    <col min="58" max="58" width="15.5" customWidth="1"/>
    <col min="59" max="59" width="9.25" customWidth="1"/>
    <col min="60" max="16384" width="9" hidden="1"/>
  </cols>
  <sheetData>
    <row r="1" spans="1:59" s="2" customFormat="1" ht="12.75" customHeight="1"/>
    <row r="2" spans="1:59" s="2" customFormat="1" ht="18.75" customHeight="1">
      <c r="B2" s="40" t="s">
        <v>296</v>
      </c>
      <c r="C2" s="40"/>
      <c r="D2" s="40"/>
      <c r="E2" s="40"/>
      <c r="F2" s="40"/>
      <c r="G2" s="40"/>
      <c r="H2" s="40"/>
      <c r="P2" s="40"/>
      <c r="Y2" s="40"/>
      <c r="Z2" s="40"/>
    </row>
    <row r="3" spans="1:59" s="2" customFormat="1" ht="28.5" customHeight="1">
      <c r="B3" s="420" t="s">
        <v>297</v>
      </c>
      <c r="C3" s="420"/>
      <c r="D3" s="420"/>
      <c r="E3" s="420"/>
      <c r="F3" s="420"/>
      <c r="G3" s="420"/>
      <c r="H3" s="420"/>
      <c r="I3" s="420"/>
      <c r="J3" s="420"/>
      <c r="K3" s="39"/>
      <c r="L3" s="39"/>
      <c r="M3" s="39"/>
      <c r="N3" s="39"/>
      <c r="O3" s="39"/>
      <c r="P3" s="39"/>
      <c r="Q3" s="39"/>
      <c r="R3" s="39"/>
      <c r="S3" s="39"/>
      <c r="T3" s="39"/>
      <c r="U3" s="39"/>
      <c r="V3" s="39"/>
      <c r="W3" s="39"/>
      <c r="X3" s="39"/>
      <c r="Y3" s="39"/>
      <c r="Z3" s="39"/>
      <c r="AA3" s="39"/>
      <c r="AB3" s="39"/>
      <c r="AC3" s="39"/>
      <c r="AD3" s="39"/>
    </row>
    <row r="4" spans="1:59" s="2" customFormat="1" ht="12.75" customHeight="1"/>
    <row r="5" spans="1:59" s="14" customFormat="1">
      <c r="I5" s="55"/>
      <c r="S5" s="55"/>
    </row>
    <row r="6" spans="1:59" s="14" customFormat="1"/>
    <row r="7" spans="1:59" s="83" customFormat="1">
      <c r="B7" s="84" t="s">
        <v>298</v>
      </c>
      <c r="C7" s="84"/>
    </row>
    <row r="8" spans="1:59" s="14" customFormat="1"/>
    <row r="9" spans="1:59">
      <c r="A9" s="14"/>
      <c r="B9" s="414" t="s">
        <v>120</v>
      </c>
      <c r="C9" s="432" t="s">
        <v>276</v>
      </c>
      <c r="D9" s="433"/>
      <c r="E9" s="407" t="s">
        <v>122</v>
      </c>
      <c r="F9" s="424"/>
      <c r="G9" s="82"/>
      <c r="H9" s="438" t="s">
        <v>123</v>
      </c>
      <c r="I9" s="439"/>
      <c r="J9" s="439"/>
      <c r="K9" s="439"/>
      <c r="L9" s="439"/>
      <c r="M9" s="439"/>
      <c r="N9" s="439"/>
      <c r="O9" s="440"/>
      <c r="P9" s="134"/>
      <c r="Q9" s="224" t="s">
        <v>124</v>
      </c>
      <c r="R9" s="225"/>
      <c r="S9" s="225"/>
      <c r="T9" s="225"/>
      <c r="U9" s="225"/>
      <c r="V9" s="225"/>
      <c r="W9" s="225"/>
      <c r="X9" s="225"/>
      <c r="Y9" s="82"/>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6"/>
      <c r="BG9" s="14"/>
    </row>
    <row r="10" spans="1:59" ht="12.75" customHeight="1">
      <c r="A10" s="14"/>
      <c r="B10" s="414"/>
      <c r="C10" s="434"/>
      <c r="D10" s="435"/>
      <c r="E10" s="407"/>
      <c r="F10" s="424"/>
      <c r="G10" s="82"/>
      <c r="H10" s="408" t="s">
        <v>125</v>
      </c>
      <c r="I10" s="409"/>
      <c r="J10" s="409"/>
      <c r="K10" s="409"/>
      <c r="L10" s="409"/>
      <c r="M10" s="409"/>
      <c r="N10" s="409"/>
      <c r="O10" s="410"/>
      <c r="P10" s="134"/>
      <c r="Q10" s="227" t="s">
        <v>126</v>
      </c>
      <c r="R10" s="228"/>
      <c r="S10" s="228"/>
      <c r="T10" s="228"/>
      <c r="U10" s="228"/>
      <c r="V10" s="228"/>
      <c r="W10" s="228"/>
      <c r="X10" s="228"/>
      <c r="Y10" s="82"/>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9"/>
      <c r="BG10" s="14"/>
    </row>
    <row r="11" spans="1:59" ht="25.5" customHeight="1">
      <c r="A11" s="14"/>
      <c r="B11" s="414"/>
      <c r="C11" s="434"/>
      <c r="D11" s="435"/>
      <c r="E11" s="407"/>
      <c r="F11" s="95" t="s">
        <v>127</v>
      </c>
      <c r="G11" s="82"/>
      <c r="H11" s="33" t="s">
        <v>128</v>
      </c>
      <c r="I11" s="33" t="s">
        <v>129</v>
      </c>
      <c r="J11" s="33" t="s">
        <v>130</v>
      </c>
      <c r="K11" s="33" t="s">
        <v>131</v>
      </c>
      <c r="L11" s="33" t="s">
        <v>132</v>
      </c>
      <c r="M11" s="34" t="s">
        <v>133</v>
      </c>
      <c r="N11" s="33" t="s">
        <v>134</v>
      </c>
      <c r="O11" s="33" t="s">
        <v>135</v>
      </c>
      <c r="P11" s="82"/>
      <c r="Q11" s="29" t="s">
        <v>136</v>
      </c>
      <c r="R11" s="29" t="s">
        <v>137</v>
      </c>
      <c r="S11" s="29" t="s">
        <v>138</v>
      </c>
      <c r="T11" s="35" t="s">
        <v>139</v>
      </c>
      <c r="U11" s="29" t="s">
        <v>140</v>
      </c>
      <c r="V11" s="29" t="s">
        <v>141</v>
      </c>
      <c r="W11" s="29" t="s">
        <v>142</v>
      </c>
      <c r="X11" s="29" t="s">
        <v>143</v>
      </c>
      <c r="Y11" s="82"/>
      <c r="Z11" s="29" t="s">
        <v>144</v>
      </c>
      <c r="AA11" s="29" t="s">
        <v>144</v>
      </c>
      <c r="AB11" s="29" t="s">
        <v>145</v>
      </c>
      <c r="AC11" s="29" t="s">
        <v>145</v>
      </c>
      <c r="AD11" s="258" t="s">
        <v>146</v>
      </c>
      <c r="AE11" s="258" t="s">
        <v>146</v>
      </c>
      <c r="AF11" s="259" t="s">
        <v>147</v>
      </c>
      <c r="AG11" s="257" t="s">
        <v>147</v>
      </c>
      <c r="AH11" s="257" t="s">
        <v>148</v>
      </c>
      <c r="AI11" s="257" t="s">
        <v>148</v>
      </c>
      <c r="AJ11" s="257" t="s">
        <v>149</v>
      </c>
      <c r="AK11" s="257" t="s">
        <v>149</v>
      </c>
      <c r="AL11" s="257" t="s">
        <v>150</v>
      </c>
      <c r="AM11" s="257" t="s">
        <v>150</v>
      </c>
      <c r="AN11" s="257" t="s">
        <v>151</v>
      </c>
      <c r="AO11" s="257" t="s">
        <v>151</v>
      </c>
      <c r="AP11" s="257" t="s">
        <v>152</v>
      </c>
      <c r="AQ11" s="257" t="s">
        <v>152</v>
      </c>
      <c r="AR11" s="257" t="s">
        <v>153</v>
      </c>
      <c r="AS11" s="257" t="s">
        <v>153</v>
      </c>
      <c r="AT11" s="257" t="s">
        <v>154</v>
      </c>
      <c r="AU11" s="257" t="s">
        <v>154</v>
      </c>
      <c r="AV11" s="257" t="s">
        <v>155</v>
      </c>
      <c r="AW11" s="257" t="s">
        <v>155</v>
      </c>
      <c r="AX11" s="257" t="s">
        <v>156</v>
      </c>
      <c r="AY11" s="257" t="s">
        <v>156</v>
      </c>
      <c r="AZ11" s="257" t="s">
        <v>157</v>
      </c>
      <c r="BA11" s="257" t="s">
        <v>157</v>
      </c>
      <c r="BB11" s="257" t="s">
        <v>158</v>
      </c>
      <c r="BC11" s="257" t="s">
        <v>158</v>
      </c>
      <c r="BD11" s="257" t="s">
        <v>159</v>
      </c>
      <c r="BE11" s="257" t="s">
        <v>159</v>
      </c>
      <c r="BF11" s="257" t="s">
        <v>160</v>
      </c>
      <c r="BG11" s="14"/>
    </row>
    <row r="12" spans="1:59" ht="25.5" customHeight="1">
      <c r="A12" s="14"/>
      <c r="B12" s="414"/>
      <c r="C12" s="434"/>
      <c r="D12" s="435"/>
      <c r="E12" s="407"/>
      <c r="F12" s="95" t="s">
        <v>127</v>
      </c>
      <c r="G12" s="82"/>
      <c r="H12" s="33" t="s">
        <v>128</v>
      </c>
      <c r="I12" s="33" t="s">
        <v>129</v>
      </c>
      <c r="J12" s="33" t="s">
        <v>130</v>
      </c>
      <c r="K12" s="33" t="s">
        <v>131</v>
      </c>
      <c r="L12" s="33" t="s">
        <v>132</v>
      </c>
      <c r="M12" s="34" t="s">
        <v>133</v>
      </c>
      <c r="N12" s="33" t="s">
        <v>134</v>
      </c>
      <c r="O12" s="33" t="s">
        <v>135</v>
      </c>
      <c r="P12" s="82"/>
      <c r="Q12" s="29" t="s">
        <v>136</v>
      </c>
      <c r="R12" s="29" t="s">
        <v>137</v>
      </c>
      <c r="S12" s="29" t="s">
        <v>138</v>
      </c>
      <c r="T12" s="35" t="s">
        <v>139</v>
      </c>
      <c r="U12" s="29" t="s">
        <v>140</v>
      </c>
      <c r="V12" s="29" t="s">
        <v>141</v>
      </c>
      <c r="W12" s="29" t="s">
        <v>142</v>
      </c>
      <c r="X12" s="29" t="s">
        <v>143</v>
      </c>
      <c r="Y12" s="82"/>
      <c r="Z12" s="29" t="s">
        <v>144</v>
      </c>
      <c r="AA12" s="29" t="s">
        <v>161</v>
      </c>
      <c r="AB12" s="29" t="s">
        <v>145</v>
      </c>
      <c r="AC12" s="29" t="s">
        <v>162</v>
      </c>
      <c r="AD12" s="29" t="s">
        <v>163</v>
      </c>
      <c r="AE12" s="29" t="s">
        <v>164</v>
      </c>
      <c r="AF12" s="29" t="s">
        <v>165</v>
      </c>
      <c r="AG12" s="29" t="s">
        <v>166</v>
      </c>
      <c r="AH12" s="29" t="s">
        <v>167</v>
      </c>
      <c r="AI12" s="29" t="s">
        <v>168</v>
      </c>
      <c r="AJ12" s="29" t="s">
        <v>169</v>
      </c>
      <c r="AK12" s="29" t="s">
        <v>170</v>
      </c>
      <c r="AL12" s="29" t="s">
        <v>171</v>
      </c>
      <c r="AM12" s="29" t="s">
        <v>172</v>
      </c>
      <c r="AN12" s="29" t="s">
        <v>173</v>
      </c>
      <c r="AO12" s="29" t="s">
        <v>174</v>
      </c>
      <c r="AP12" s="29" t="s">
        <v>175</v>
      </c>
      <c r="AQ12" s="29" t="s">
        <v>176</v>
      </c>
      <c r="AR12" s="29" t="s">
        <v>177</v>
      </c>
      <c r="AS12" s="29" t="s">
        <v>178</v>
      </c>
      <c r="AT12" s="29" t="s">
        <v>179</v>
      </c>
      <c r="AU12" s="29" t="s">
        <v>180</v>
      </c>
      <c r="AV12" s="29" t="s">
        <v>181</v>
      </c>
      <c r="AW12" s="29" t="s">
        <v>182</v>
      </c>
      <c r="AX12" s="29" t="s">
        <v>183</v>
      </c>
      <c r="AY12" s="29" t="s">
        <v>184</v>
      </c>
      <c r="AZ12" s="29" t="s">
        <v>185</v>
      </c>
      <c r="BA12" s="29" t="s">
        <v>186</v>
      </c>
      <c r="BB12" s="29" t="s">
        <v>187</v>
      </c>
      <c r="BC12" s="29" t="s">
        <v>188</v>
      </c>
      <c r="BD12" s="29" t="s">
        <v>189</v>
      </c>
      <c r="BE12" s="29" t="s">
        <v>190</v>
      </c>
      <c r="BF12" s="29" t="s">
        <v>191</v>
      </c>
      <c r="BG12" s="14"/>
    </row>
    <row r="13" spans="1:59" ht="12.75" customHeight="1">
      <c r="A13" s="14"/>
      <c r="B13" s="414"/>
      <c r="C13" s="434"/>
      <c r="D13" s="435"/>
      <c r="E13" s="407"/>
      <c r="F13" s="95" t="s">
        <v>192</v>
      </c>
      <c r="G13" s="82"/>
      <c r="H13" s="31" t="s">
        <v>193</v>
      </c>
      <c r="I13" s="31" t="s">
        <v>194</v>
      </c>
      <c r="J13" s="31" t="s">
        <v>195</v>
      </c>
      <c r="K13" s="31" t="s">
        <v>196</v>
      </c>
      <c r="L13" s="31" t="s">
        <v>197</v>
      </c>
      <c r="M13" s="32" t="s">
        <v>198</v>
      </c>
      <c r="N13" s="31" t="s">
        <v>199</v>
      </c>
      <c r="O13" s="31" t="s">
        <v>200</v>
      </c>
      <c r="P13" s="82"/>
      <c r="Q13" s="31" t="s">
        <v>201</v>
      </c>
      <c r="R13" s="31" t="s">
        <v>202</v>
      </c>
      <c r="S13" s="31" t="s">
        <v>203</v>
      </c>
      <c r="T13" s="36" t="s">
        <v>204</v>
      </c>
      <c r="U13" s="31" t="s">
        <v>205</v>
      </c>
      <c r="V13" s="31" t="s">
        <v>206</v>
      </c>
      <c r="W13" s="31" t="s">
        <v>207</v>
      </c>
      <c r="X13" s="31" t="s">
        <v>208</v>
      </c>
      <c r="Y13" s="82"/>
      <c r="Z13" s="31" t="s">
        <v>209</v>
      </c>
      <c r="AA13" s="31" t="s">
        <v>210</v>
      </c>
      <c r="AB13" s="31" t="s">
        <v>211</v>
      </c>
      <c r="AC13" s="31" t="s">
        <v>212</v>
      </c>
      <c r="AD13" s="31" t="s">
        <v>213</v>
      </c>
      <c r="AE13" s="31" t="s">
        <v>214</v>
      </c>
      <c r="AF13" s="31" t="s">
        <v>215</v>
      </c>
      <c r="AG13" s="31" t="s">
        <v>216</v>
      </c>
      <c r="AH13" s="31" t="s">
        <v>217</v>
      </c>
      <c r="AI13" s="31" t="s">
        <v>218</v>
      </c>
      <c r="AJ13" s="31" t="s">
        <v>219</v>
      </c>
      <c r="AK13" s="31" t="s">
        <v>220</v>
      </c>
      <c r="AL13" s="31" t="s">
        <v>221</v>
      </c>
      <c r="AM13" s="31" t="s">
        <v>222</v>
      </c>
      <c r="AN13" s="31" t="s">
        <v>223</v>
      </c>
      <c r="AO13" s="31" t="s">
        <v>224</v>
      </c>
      <c r="AP13" s="31" t="s">
        <v>225</v>
      </c>
      <c r="AQ13" s="31" t="s">
        <v>226</v>
      </c>
      <c r="AR13" s="31" t="s">
        <v>227</v>
      </c>
      <c r="AS13" s="31" t="s">
        <v>228</v>
      </c>
      <c r="AT13" s="31" t="s">
        <v>229</v>
      </c>
      <c r="AU13" s="31" t="s">
        <v>230</v>
      </c>
      <c r="AV13" s="31" t="s">
        <v>231</v>
      </c>
      <c r="AW13" s="31" t="s">
        <v>232</v>
      </c>
      <c r="AX13" s="31" t="s">
        <v>233</v>
      </c>
      <c r="AY13" s="31" t="s">
        <v>234</v>
      </c>
      <c r="AZ13" s="31" t="s">
        <v>235</v>
      </c>
      <c r="BA13" s="31" t="s">
        <v>236</v>
      </c>
      <c r="BB13" s="31" t="s">
        <v>237</v>
      </c>
      <c r="BC13" s="31" t="s">
        <v>238</v>
      </c>
      <c r="BD13" s="31" t="s">
        <v>239</v>
      </c>
      <c r="BE13" s="31" t="s">
        <v>240</v>
      </c>
      <c r="BF13" s="31" t="s">
        <v>241</v>
      </c>
      <c r="BG13" s="14"/>
    </row>
    <row r="14" spans="1:59" ht="30.75" customHeight="1">
      <c r="A14" s="14"/>
      <c r="B14" s="414"/>
      <c r="C14" s="436"/>
      <c r="D14" s="437"/>
      <c r="E14" s="407"/>
      <c r="F14" s="96" t="s">
        <v>293</v>
      </c>
      <c r="G14" s="82"/>
      <c r="H14" s="29" t="s">
        <v>243</v>
      </c>
      <c r="I14" s="29" t="s">
        <v>243</v>
      </c>
      <c r="J14" s="29" t="s">
        <v>244</v>
      </c>
      <c r="K14" s="29" t="s">
        <v>244</v>
      </c>
      <c r="L14" s="29" t="s">
        <v>245</v>
      </c>
      <c r="M14" s="30" t="s">
        <v>245</v>
      </c>
      <c r="N14" s="29" t="s">
        <v>246</v>
      </c>
      <c r="O14" s="29" t="s">
        <v>246</v>
      </c>
      <c r="P14" s="82"/>
      <c r="Q14" s="29" t="s">
        <v>247</v>
      </c>
      <c r="R14" s="29" t="s">
        <v>248</v>
      </c>
      <c r="S14" s="29" t="s">
        <v>248</v>
      </c>
      <c r="T14" s="35" t="s">
        <v>249</v>
      </c>
      <c r="U14" s="29" t="s">
        <v>249</v>
      </c>
      <c r="V14" s="29" t="s">
        <v>250</v>
      </c>
      <c r="W14" s="29" t="s">
        <v>250</v>
      </c>
      <c r="X14" s="29" t="s">
        <v>251</v>
      </c>
      <c r="Y14" s="82"/>
      <c r="Z14" s="29" t="s">
        <v>251</v>
      </c>
      <c r="AA14" s="29" t="s">
        <v>251</v>
      </c>
      <c r="AB14" s="29" t="s">
        <v>252</v>
      </c>
      <c r="AC14" s="29" t="s">
        <v>252</v>
      </c>
      <c r="AD14" s="29" t="s">
        <v>252</v>
      </c>
      <c r="AE14" s="29" t="s">
        <v>252</v>
      </c>
      <c r="AF14" s="29" t="s">
        <v>253</v>
      </c>
      <c r="AG14" s="29" t="s">
        <v>253</v>
      </c>
      <c r="AH14" s="29" t="s">
        <v>253</v>
      </c>
      <c r="AI14" s="29" t="s">
        <v>253</v>
      </c>
      <c r="AJ14" s="29" t="s">
        <v>254</v>
      </c>
      <c r="AK14" s="29" t="s">
        <v>254</v>
      </c>
      <c r="AL14" s="29" t="s">
        <v>254</v>
      </c>
      <c r="AM14" s="29" t="s">
        <v>254</v>
      </c>
      <c r="AN14" s="29" t="s">
        <v>255</v>
      </c>
      <c r="AO14" s="29" t="s">
        <v>255</v>
      </c>
      <c r="AP14" s="29" t="s">
        <v>255</v>
      </c>
      <c r="AQ14" s="29" t="s">
        <v>255</v>
      </c>
      <c r="AR14" s="29" t="s">
        <v>256</v>
      </c>
      <c r="AS14" s="29" t="s">
        <v>256</v>
      </c>
      <c r="AT14" s="29" t="s">
        <v>256</v>
      </c>
      <c r="AU14" s="29" t="s">
        <v>256</v>
      </c>
      <c r="AV14" s="29" t="s">
        <v>257</v>
      </c>
      <c r="AW14" s="29" t="s">
        <v>257</v>
      </c>
      <c r="AX14" s="29" t="s">
        <v>257</v>
      </c>
      <c r="AY14" s="29" t="s">
        <v>257</v>
      </c>
      <c r="AZ14" s="29" t="s">
        <v>258</v>
      </c>
      <c r="BA14" s="29" t="s">
        <v>258</v>
      </c>
      <c r="BB14" s="29" t="s">
        <v>258</v>
      </c>
      <c r="BC14" s="29" t="s">
        <v>258</v>
      </c>
      <c r="BD14" s="29" t="s">
        <v>259</v>
      </c>
      <c r="BE14" s="29" t="s">
        <v>259</v>
      </c>
      <c r="BF14" s="29" t="s">
        <v>259</v>
      </c>
      <c r="BG14" s="14"/>
    </row>
    <row r="15" spans="1:59" ht="12.75" customHeight="1">
      <c r="A15" s="14"/>
      <c r="B15" s="417" t="s">
        <v>114</v>
      </c>
      <c r="C15" s="396" t="s">
        <v>282</v>
      </c>
      <c r="D15" s="396"/>
      <c r="E15" s="218" t="s">
        <v>283</v>
      </c>
      <c r="F15" s="397"/>
      <c r="G15" s="28"/>
      <c r="H15" s="15">
        <f>'3b RO'!H19</f>
        <v>12.858367999999999</v>
      </c>
      <c r="I15" s="15">
        <f>'3b RO'!I19</f>
        <v>12.855699999999999</v>
      </c>
      <c r="J15" s="15">
        <f>'3b RO'!J19</f>
        <v>15.581108399999998</v>
      </c>
      <c r="K15" s="15">
        <f>'3b RO'!K19</f>
        <v>15.57996</v>
      </c>
      <c r="L15" s="15">
        <f>'3b RO'!L19</f>
        <v>18.640526740000002</v>
      </c>
      <c r="M15" s="15">
        <f>'3b RO'!M19</f>
        <v>18.642219999999998</v>
      </c>
      <c r="N15" s="15">
        <f>'3b RO'!N19</f>
        <v>22.102678517046183</v>
      </c>
      <c r="O15" s="15">
        <f>'3b RO'!O19</f>
        <v>22.098960000000002</v>
      </c>
      <c r="P15" s="28"/>
      <c r="Q15" s="15">
        <f>'3b RO'!Q19</f>
        <v>22.098960000000002</v>
      </c>
      <c r="R15" s="15">
        <f>'3b RO'!R19</f>
        <v>23.644631305063015</v>
      </c>
      <c r="S15" s="15">
        <f>'3b RO'!S19</f>
        <v>23.60952</v>
      </c>
      <c r="T15" s="15">
        <f>'3b RO'!T19</f>
        <v>23.652418974429146</v>
      </c>
      <c r="U15" s="15">
        <f>'3b RO'!U19</f>
        <v>23.573549999999997</v>
      </c>
      <c r="V15" s="15">
        <f>'3b RO'!V19</f>
        <v>24.983646662697712</v>
      </c>
      <c r="W15" s="15">
        <f>'3b RO'!W19</f>
        <v>24.993599999999997</v>
      </c>
      <c r="X15" s="15">
        <f>'3b RO'!X19</f>
        <v>25.836025060581413</v>
      </c>
      <c r="Y15" s="28"/>
      <c r="Z15" s="15">
        <f>'3b RO'!Z19</f>
        <v>25.964079999999999</v>
      </c>
      <c r="AA15" s="15">
        <f>'3b RO'!AA19</f>
        <v>25.964079999999999</v>
      </c>
      <c r="AB15" s="15">
        <f>'3b RO'!AB19</f>
        <v>27.675689999999996</v>
      </c>
      <c r="AC15" s="15">
        <f>'3b RO'!AC19</f>
        <v>27.675689999999996</v>
      </c>
      <c r="AD15" s="15">
        <f>'3b RO'!AD19</f>
        <v>27.675689999999996</v>
      </c>
      <c r="AE15" s="15">
        <f>'3b RO'!AE19</f>
        <v>27.675689999999996</v>
      </c>
      <c r="AF15" s="15">
        <f>'3b RO'!AF19</f>
        <v>31.782430000000002</v>
      </c>
      <c r="AG15" s="15">
        <f>'3b RO'!AG19</f>
        <v>31.782430000000002</v>
      </c>
      <c r="AH15" s="15">
        <f>'3b RO'!AH19</f>
        <v>31.782430000000002</v>
      </c>
      <c r="AI15" s="15">
        <f>'3b RO'!AI19</f>
        <v>31.782430000000002</v>
      </c>
      <c r="AJ15" s="15">
        <f>'3b RO'!AJ19</f>
        <v>33.060580000000002</v>
      </c>
      <c r="AK15" s="15">
        <f>'3b RO'!AK19</f>
        <v>33.060580000000002</v>
      </c>
      <c r="AL15" s="15">
        <f>'3b RO'!AL19</f>
        <v>33.060580000000002</v>
      </c>
      <c r="AM15" s="15">
        <f>'3b RO'!AM19</f>
        <v>33.060580000000002</v>
      </c>
      <c r="AN15" s="15">
        <f>'3b RO'!AN19</f>
        <v>8.1821199999999994</v>
      </c>
      <c r="AO15" s="15">
        <f>'3b RO'!AO19</f>
        <v>8.1821199999999994</v>
      </c>
      <c r="AP15" s="15" t="str">
        <f>'3b RO'!AP19</f>
        <v>-</v>
      </c>
      <c r="AQ15" s="15" t="str">
        <f>'3b RO'!AQ19</f>
        <v>-</v>
      </c>
      <c r="AR15" s="15" t="str">
        <f>'3b RO'!AR19</f>
        <v>-</v>
      </c>
      <c r="AS15" s="15" t="str">
        <f>'3b RO'!AS19</f>
        <v>-</v>
      </c>
      <c r="AT15" s="15" t="str">
        <f>'3b RO'!AT19</f>
        <v>-</v>
      </c>
      <c r="AU15" s="15" t="str">
        <f>'3b RO'!AU19</f>
        <v>-</v>
      </c>
      <c r="AV15" s="15" t="str">
        <f>'3b RO'!AV19</f>
        <v>-</v>
      </c>
      <c r="AW15" s="15" t="str">
        <f>'3b RO'!AW19</f>
        <v>-</v>
      </c>
      <c r="AX15" s="15" t="str">
        <f>'3b RO'!AX19</f>
        <v>-</v>
      </c>
      <c r="AY15" s="15" t="str">
        <f>'3b RO'!AY19</f>
        <v>-</v>
      </c>
      <c r="AZ15" s="15" t="str">
        <f>'3b RO'!AZ19</f>
        <v>-</v>
      </c>
      <c r="BA15" s="15" t="str">
        <f>'3b RO'!BA19</f>
        <v>-</v>
      </c>
      <c r="BB15" s="15" t="str">
        <f>'3b RO'!BB19</f>
        <v>-</v>
      </c>
      <c r="BC15" s="15" t="str">
        <f>'3b RO'!BC19</f>
        <v>-</v>
      </c>
      <c r="BD15" s="15" t="str">
        <f>'3b RO'!BD19</f>
        <v>-</v>
      </c>
      <c r="BE15" s="15" t="str">
        <f>'3b RO'!BE19</f>
        <v>-</v>
      </c>
      <c r="BF15" s="15" t="str">
        <f>'3b RO'!BF19</f>
        <v>-</v>
      </c>
      <c r="BG15" s="14"/>
    </row>
    <row r="16" spans="1:59">
      <c r="A16" s="14"/>
      <c r="B16" s="418"/>
      <c r="C16" s="396" t="s">
        <v>284</v>
      </c>
      <c r="D16" s="396"/>
      <c r="E16" s="218" t="s">
        <v>283</v>
      </c>
      <c r="F16" s="398"/>
      <c r="G16" s="28"/>
      <c r="H16" s="15">
        <f>'3d FIT'!H18</f>
        <v>3.1029774792790059</v>
      </c>
      <c r="I16" s="15">
        <f>'3d FIT'!I18</f>
        <v>3.1029774792790059</v>
      </c>
      <c r="J16" s="15">
        <f>'3d FIT'!J18</f>
        <v>5.1727215521988335</v>
      </c>
      <c r="K16" s="15">
        <f>'3d FIT'!K18</f>
        <v>5.1727215521988335</v>
      </c>
      <c r="L16" s="15">
        <f>'3d FIT'!L18</f>
        <v>4.5823442285238185</v>
      </c>
      <c r="M16" s="15">
        <f>'3d FIT'!M18</f>
        <v>4.6868844010376698</v>
      </c>
      <c r="N16" s="15">
        <f>'3d FIT'!N18</f>
        <v>5.3125820560931691</v>
      </c>
      <c r="O16" s="15">
        <f>'3d FIT'!O18</f>
        <v>5.3125820560931691</v>
      </c>
      <c r="P16" s="28"/>
      <c r="Q16" s="15">
        <f>'3d FIT'!Q18</f>
        <v>5.3125820560931691</v>
      </c>
      <c r="R16" s="15">
        <f>'3d FIT'!R18</f>
        <v>5.8835962363334122</v>
      </c>
      <c r="S16" s="15">
        <f>'3d FIT'!S18</f>
        <v>6.1125706929592383</v>
      </c>
      <c r="T16" s="15">
        <f>'3d FIT'!T18</f>
        <v>6.209419523851972</v>
      </c>
      <c r="U16" s="15">
        <f>'3d FIT'!U18</f>
        <v>6.209419523851972</v>
      </c>
      <c r="V16" s="15">
        <f>'3i New FIT methodology'!O228</f>
        <v>6.8501864450773278</v>
      </c>
      <c r="W16" s="15">
        <f>'3i New FIT methodology'!P228</f>
        <v>6.8480043107034856</v>
      </c>
      <c r="X16" s="15">
        <f>'3i New FIT methodology'!Q228</f>
        <v>6.0338953603312691</v>
      </c>
      <c r="Y16" s="28"/>
      <c r="Z16" s="15">
        <f>'3i New FIT methodology'!S228</f>
        <v>5.6258217510753665</v>
      </c>
      <c r="AA16" s="15">
        <f>'3i New FIT methodology'!T228</f>
        <v>5.6258217510753665</v>
      </c>
      <c r="AB16" s="15">
        <f>'3i New FIT methodology'!U228</f>
        <v>6.4495151998345062</v>
      </c>
      <c r="AC16" s="15">
        <f>'3i New FIT methodology'!V228</f>
        <v>6.4495151998345062</v>
      </c>
      <c r="AD16" s="15">
        <f>'3i New FIT methodology'!W228</f>
        <v>7.0332667280287327</v>
      </c>
      <c r="AE16" s="15">
        <f>'3i New FIT methodology'!X228</f>
        <v>7.0332667280287327</v>
      </c>
      <c r="AF16" s="15">
        <f>'3i New FIT methodology'!Y228</f>
        <v>7.6390917056492249</v>
      </c>
      <c r="AG16" s="15">
        <f>'3i New FIT methodology'!Z228</f>
        <v>7.6390917056492249</v>
      </c>
      <c r="AH16" s="15">
        <f>'3i New FIT methodology'!AA228</f>
        <v>7.3166734556066801</v>
      </c>
      <c r="AI16" s="15">
        <f>'3i New FIT methodology'!AB228</f>
        <v>7.3166734556066801</v>
      </c>
      <c r="AJ16" s="15">
        <f>'3i New FIT methodology'!AC228</f>
        <v>7.5328580913997616</v>
      </c>
      <c r="AK16" s="15">
        <f>'3i New FIT methodology'!AD228</f>
        <v>7.5328580913997616</v>
      </c>
      <c r="AL16" s="15">
        <f>'3i New FIT methodology'!AE228</f>
        <v>7.1413896936772518</v>
      </c>
      <c r="AM16" s="15">
        <f>'3i New FIT methodology'!AF228</f>
        <v>7.1413896936772518</v>
      </c>
      <c r="AN16" s="15">
        <f>'3i New FIT methodology'!AG228</f>
        <v>7.6982739523891164</v>
      </c>
      <c r="AO16" s="15">
        <f>'3i New FIT methodology'!AH228</f>
        <v>7.6982739523891164</v>
      </c>
      <c r="AP16" s="15" t="str">
        <f>'3i New FIT methodology'!AI228</f>
        <v>-</v>
      </c>
      <c r="AQ16" s="15" t="str">
        <f>'3i New FIT methodology'!AJ228</f>
        <v>-</v>
      </c>
      <c r="AR16" s="15" t="str">
        <f>'3i New FIT methodology'!AK228</f>
        <v>-</v>
      </c>
      <c r="AS16" s="15" t="str">
        <f>'3i New FIT methodology'!AL228</f>
        <v>-</v>
      </c>
      <c r="AT16" s="15" t="str">
        <f>'3i New FIT methodology'!AM228</f>
        <v>-</v>
      </c>
      <c r="AU16" s="15" t="str">
        <f>'3i New FIT methodology'!AN228</f>
        <v>-</v>
      </c>
      <c r="AV16" s="15" t="str">
        <f>'3i New FIT methodology'!AO228</f>
        <v>-</v>
      </c>
      <c r="AW16" s="15" t="str">
        <f>'3i New FIT methodology'!AP228</f>
        <v>-</v>
      </c>
      <c r="AX16" s="15" t="str">
        <f>'3i New FIT methodology'!AQ228</f>
        <v>-</v>
      </c>
      <c r="AY16" s="15" t="str">
        <f>'3i New FIT methodology'!AR228</f>
        <v>-</v>
      </c>
      <c r="AZ16" s="15" t="str">
        <f>'3i New FIT methodology'!AS228</f>
        <v>-</v>
      </c>
      <c r="BA16" s="15" t="str">
        <f>'3i New FIT methodology'!AT228</f>
        <v>-</v>
      </c>
      <c r="BB16" s="15" t="str">
        <f>'3i New FIT methodology'!AU228</f>
        <v>-</v>
      </c>
      <c r="BC16" s="15" t="str">
        <f>'3i New FIT methodology'!AV228</f>
        <v>-</v>
      </c>
      <c r="BD16" s="15" t="str">
        <f>'3i New FIT methodology'!AW228</f>
        <v>-</v>
      </c>
      <c r="BE16" s="15" t="str">
        <f>'3i New FIT methodology'!AX228</f>
        <v>-</v>
      </c>
      <c r="BF16" s="15" t="str">
        <f>'3i New FIT methodology'!AY228</f>
        <v>-</v>
      </c>
      <c r="BG16" s="14"/>
    </row>
    <row r="17" spans="1:59" ht="12.75" customHeight="1">
      <c r="A17" s="14"/>
      <c r="B17" s="418"/>
      <c r="C17" s="396" t="s">
        <v>285</v>
      </c>
      <c r="D17" s="396"/>
      <c r="E17" s="218" t="s">
        <v>283</v>
      </c>
      <c r="F17" s="398"/>
      <c r="G17" s="28"/>
      <c r="H17" s="15">
        <f>'3e ECO'!H29</f>
        <v>3.800644849537282</v>
      </c>
      <c r="I17" s="15">
        <f>'3e ECO'!I29</f>
        <v>3.800644849537282</v>
      </c>
      <c r="J17" s="15">
        <f>'3e ECO'!J29</f>
        <v>3.840542773328024</v>
      </c>
      <c r="K17" s="15">
        <f>'3e ECO'!K29</f>
        <v>3.8063877486640387</v>
      </c>
      <c r="L17" s="15">
        <f>'3e ECO'!L29</f>
        <v>3.0414069526975425</v>
      </c>
      <c r="M17" s="15">
        <f>'3e ECO'!M29</f>
        <v>3.0414069526975425</v>
      </c>
      <c r="N17" s="15">
        <f>'3e ECO'!N29</f>
        <v>3.3175524355353234</v>
      </c>
      <c r="O17" s="15">
        <f>'3e ECO'!O29</f>
        <v>3.3378759371842848</v>
      </c>
      <c r="P17" s="28"/>
      <c r="Q17" s="15">
        <f>'3e ECO'!Q29</f>
        <v>3.3378759371842848</v>
      </c>
      <c r="R17" s="15">
        <f>'3e ECO'!R29</f>
        <v>3.458686192546887</v>
      </c>
      <c r="S17" s="15">
        <f>'3e ECO'!S29</f>
        <v>3.7058915530784011</v>
      </c>
      <c r="T17" s="15">
        <f>'3e ECO'!T29</f>
        <v>4.5347994584924356</v>
      </c>
      <c r="U17" s="15">
        <f>'3e ECO'!U29</f>
        <v>4.5210234547962456</v>
      </c>
      <c r="V17" s="15">
        <f>'3e ECO'!V29</f>
        <v>4.4511581333846166</v>
      </c>
      <c r="W17" s="15">
        <f>'3e ECO'!W29</f>
        <v>4.3254615450700591</v>
      </c>
      <c r="X17" s="15">
        <f>'3e ECO'!X29</f>
        <v>5.3948055674536768</v>
      </c>
      <c r="Y17" s="28"/>
      <c r="Z17" s="15">
        <f>'3e ECO'!Z29</f>
        <v>5.2411778994660096</v>
      </c>
      <c r="AA17" s="15">
        <f>'3e ECO'!AA29</f>
        <v>5.2411778994660096</v>
      </c>
      <c r="AB17" s="15">
        <f>'3e ECO'!AB29</f>
        <v>7.1239252389941949</v>
      </c>
      <c r="AC17" s="15">
        <f>'3e ECO'!AC29</f>
        <v>7.1239252389941949</v>
      </c>
      <c r="AD17" s="15">
        <f>'3e ECO'!AD29</f>
        <v>7.1232700997361986</v>
      </c>
      <c r="AE17" s="15">
        <f>'3e ECO'!AE29</f>
        <v>7.1232700997361986</v>
      </c>
      <c r="AF17" s="15">
        <f>'3e ECO'!AF29</f>
        <v>8.6993291234543246</v>
      </c>
      <c r="AG17" s="15">
        <f>'3e ECO'!AG29</f>
        <v>8.6993291234543246</v>
      </c>
      <c r="AH17" s="15">
        <f>'3e ECO'!AH29</f>
        <v>8.6865294843491405</v>
      </c>
      <c r="AI17" s="15">
        <f>'3e ECO'!AI29</f>
        <v>8.6865294843491405</v>
      </c>
      <c r="AJ17" s="15">
        <f>'3e ECO'!AJ29</f>
        <v>8.7377012463931045</v>
      </c>
      <c r="AK17" s="15">
        <f>'3e ECO'!AK29</f>
        <v>8.7377012463931045</v>
      </c>
      <c r="AL17" s="15">
        <f>'3e ECO'!AL29</f>
        <v>8.9050613038408777</v>
      </c>
      <c r="AM17" s="15">
        <f>'3e ECO'!AM29</f>
        <v>8.9050613038408777</v>
      </c>
      <c r="AN17" s="372" t="str">
        <f>'3e ECO'!AN29</f>
        <v>-</v>
      </c>
      <c r="AO17" s="372" t="str">
        <f>'3e ECO'!AO29</f>
        <v>-</v>
      </c>
      <c r="AP17" s="372" t="str">
        <f>'3e ECO'!AP29</f>
        <v>-</v>
      </c>
      <c r="AQ17" s="372" t="str">
        <f>'3e ECO'!AQ29</f>
        <v>-</v>
      </c>
      <c r="AR17" s="372" t="str">
        <f>'3e ECO'!AR29</f>
        <v>-</v>
      </c>
      <c r="AS17" s="372" t="str">
        <f>'3e ECO'!AS29</f>
        <v>-</v>
      </c>
      <c r="AT17" s="372" t="str">
        <f>'3e ECO'!AT29</f>
        <v>-</v>
      </c>
      <c r="AU17" s="372" t="str">
        <f>'3e ECO'!AU29</f>
        <v>-</v>
      </c>
      <c r="AV17" s="372" t="str">
        <f>'3e ECO'!AV29</f>
        <v>-</v>
      </c>
      <c r="AW17" s="372" t="str">
        <f>'3e ECO'!AW29</f>
        <v>-</v>
      </c>
      <c r="AX17" s="372" t="str">
        <f>'3e ECO'!AX29</f>
        <v>-</v>
      </c>
      <c r="AY17" s="372" t="str">
        <f>'3e ECO'!AY29</f>
        <v>-</v>
      </c>
      <c r="AZ17" s="372" t="str">
        <f>'3e ECO'!AZ29</f>
        <v>-</v>
      </c>
      <c r="BA17" s="372" t="str">
        <f>'3e ECO'!BA29</f>
        <v>-</v>
      </c>
      <c r="BB17" s="372" t="str">
        <f>'3e ECO'!BB29</f>
        <v>-</v>
      </c>
      <c r="BC17" s="372" t="str">
        <f>'3e ECO'!BC29</f>
        <v>-</v>
      </c>
      <c r="BD17" s="372" t="str">
        <f>'3e ECO'!BD29</f>
        <v>-</v>
      </c>
      <c r="BE17" s="372" t="str">
        <f>'3e ECO'!BE29</f>
        <v>-</v>
      </c>
      <c r="BF17" s="372" t="str">
        <f>'3e ECO'!BF29</f>
        <v>-</v>
      </c>
      <c r="BG17" s="14"/>
    </row>
    <row r="18" spans="1:59">
      <c r="A18" s="14"/>
      <c r="B18" s="418"/>
      <c r="C18" s="396" t="s">
        <v>286</v>
      </c>
      <c r="D18" s="396"/>
      <c r="E18" s="218" t="s">
        <v>287</v>
      </c>
      <c r="F18" s="398"/>
      <c r="G18" s="28"/>
      <c r="H18" s="15">
        <f>'3f WHD'!H21</f>
        <v>6.5567588596821027</v>
      </c>
      <c r="I18" s="15">
        <f>'3f WHD'!I21</f>
        <v>6.5567588596821027</v>
      </c>
      <c r="J18" s="15">
        <f>'3f WHD'!J21</f>
        <v>6.6197359495950758</v>
      </c>
      <c r="K18" s="15">
        <f>'3f WHD'!K21</f>
        <v>6.6197359495950758</v>
      </c>
      <c r="L18" s="15">
        <f>'3f WHD'!L21</f>
        <v>6.6995028867368616</v>
      </c>
      <c r="M18" s="15">
        <f>'3f WHD'!M21</f>
        <v>6.6995028867368616</v>
      </c>
      <c r="N18" s="15">
        <f>'3f WHD'!N21</f>
        <v>7.1131218301273513</v>
      </c>
      <c r="O18" s="15">
        <f>'3f WHD'!O21</f>
        <v>7.1131218301273513</v>
      </c>
      <c r="P18" s="28"/>
      <c r="Q18" s="15">
        <f>'3f WHD'!Q21</f>
        <v>7.1131218301273513</v>
      </c>
      <c r="R18" s="15">
        <f>'3f WHD'!R21</f>
        <v>7.2804579515147188</v>
      </c>
      <c r="S18" s="15">
        <f>'3f WHD'!S21</f>
        <v>7.1935840895118579</v>
      </c>
      <c r="T18" s="15">
        <f>'3f WHD'!T21</f>
        <v>7.3593999937099728</v>
      </c>
      <c r="U18" s="15">
        <f>'3f WHD'!U21</f>
        <v>7.0492243060839304</v>
      </c>
      <c r="V18" s="15">
        <f>'3f WHD'!V21</f>
        <v>7.1089669218364691</v>
      </c>
      <c r="W18" s="15">
        <f>'3f WHD'!W21</f>
        <v>6.9829560851947949</v>
      </c>
      <c r="X18" s="15">
        <f>'3f WHD'!X21</f>
        <v>9.6262235975887975</v>
      </c>
      <c r="Y18" s="28"/>
      <c r="Z18" s="15">
        <f>'3f WHD'!Z21</f>
        <v>9.9504863797742438</v>
      </c>
      <c r="AA18" s="15">
        <f>'3f WHD'!AA21</f>
        <v>9.9504863797742438</v>
      </c>
      <c r="AB18" s="15">
        <f>'3f WHD'!AB21</f>
        <v>10.298637820906499</v>
      </c>
      <c r="AC18" s="15">
        <f>'3f WHD'!AC21</f>
        <v>10.298637820906499</v>
      </c>
      <c r="AD18" s="15">
        <f>'3f WHD'!AD21</f>
        <v>10.298637820906499</v>
      </c>
      <c r="AE18" s="15">
        <f>'3f WHD'!AE21</f>
        <v>10.298637820906499</v>
      </c>
      <c r="AF18" s="15">
        <f>'3f WHD'!AF21</f>
        <v>10.909265371253545</v>
      </c>
      <c r="AG18" s="15">
        <f>'3f WHD'!AG21</f>
        <v>10.909265371253545</v>
      </c>
      <c r="AH18" s="15">
        <f>'3f WHD'!AH21</f>
        <v>10.909265371253545</v>
      </c>
      <c r="AI18" s="15">
        <f>'3f WHD'!AI21</f>
        <v>10.909265371253545</v>
      </c>
      <c r="AJ18" s="15">
        <f>'3f WHD'!AJ21</f>
        <v>10.979819636605352</v>
      </c>
      <c r="AK18" s="15">
        <f>'3f WHD'!AK21</f>
        <v>10.979819636605352</v>
      </c>
      <c r="AL18" s="15">
        <f>'3f WHD'!AL21</f>
        <v>19.505362726406553</v>
      </c>
      <c r="AM18" s="15">
        <f>'3f WHD'!AM21</f>
        <v>22.915579962327037</v>
      </c>
      <c r="AN18" s="15">
        <f>'3f WHD'!AN21</f>
        <v>3.4102172359204843</v>
      </c>
      <c r="AO18" s="15">
        <f>'3f WHD'!AO21</f>
        <v>3.4102172359204843</v>
      </c>
      <c r="AP18" s="15" t="str">
        <f>'3f WHD'!AP21</f>
        <v>-</v>
      </c>
      <c r="AQ18" s="15" t="str">
        <f>'3f WHD'!AQ21</f>
        <v>-</v>
      </c>
      <c r="AR18" s="372" t="str">
        <f>'3f WHD'!AR21</f>
        <v>-</v>
      </c>
      <c r="AS18" s="372" t="str">
        <f>'3f WHD'!AS21</f>
        <v>-</v>
      </c>
      <c r="AT18" s="372" t="str">
        <f>'3f WHD'!AT21</f>
        <v>-</v>
      </c>
      <c r="AU18" s="372" t="str">
        <f>'3f WHD'!AU21</f>
        <v>-</v>
      </c>
      <c r="AV18" s="372" t="str">
        <f>'3f WHD'!AV21</f>
        <v>-</v>
      </c>
      <c r="AW18" s="372" t="str">
        <f>'3f WHD'!AW21</f>
        <v>-</v>
      </c>
      <c r="AX18" s="372" t="str">
        <f>'3f WHD'!AX21</f>
        <v>-</v>
      </c>
      <c r="AY18" s="372" t="str">
        <f>'3f WHD'!AY21</f>
        <v>-</v>
      </c>
      <c r="AZ18" s="372" t="str">
        <f>'3f WHD'!AZ21</f>
        <v>-</v>
      </c>
      <c r="BA18" s="372" t="str">
        <f>'3f WHD'!BA21</f>
        <v>-</v>
      </c>
      <c r="BB18" s="372" t="str">
        <f>'3f WHD'!BB21</f>
        <v>-</v>
      </c>
      <c r="BC18" s="372" t="str">
        <f>'3f WHD'!BC21</f>
        <v>-</v>
      </c>
      <c r="BD18" s="372" t="str">
        <f>'3f WHD'!BD21</f>
        <v>-</v>
      </c>
      <c r="BE18" s="372" t="str">
        <f>'3f WHD'!BE21</f>
        <v>-</v>
      </c>
      <c r="BF18" s="372" t="str">
        <f>'3f WHD'!BF21</f>
        <v>-</v>
      </c>
      <c r="BG18" s="14"/>
    </row>
    <row r="19" spans="1:59">
      <c r="B19" s="418"/>
      <c r="C19" s="396" t="s">
        <v>286</v>
      </c>
      <c r="D19" s="396"/>
      <c r="E19" s="218" t="s">
        <v>283</v>
      </c>
      <c r="F19" s="398"/>
      <c r="G19" s="28"/>
      <c r="H19" s="15">
        <f>'3f WHD'!H23</f>
        <v>0</v>
      </c>
      <c r="I19" s="15">
        <f>'3f WHD'!I23</f>
        <v>0</v>
      </c>
      <c r="J19" s="15">
        <f>'3f WHD'!J23</f>
        <v>0</v>
      </c>
      <c r="K19" s="15">
        <f>'3f WHD'!K23</f>
        <v>0</v>
      </c>
      <c r="L19" s="15">
        <f>'3f WHD'!L23</f>
        <v>0</v>
      </c>
      <c r="M19" s="15">
        <f>'3f WHD'!M23</f>
        <v>0</v>
      </c>
      <c r="N19" s="15">
        <f>'3f WHD'!N23</f>
        <v>0</v>
      </c>
      <c r="O19" s="15">
        <f>'3f WHD'!O23</f>
        <v>0</v>
      </c>
      <c r="P19" s="28"/>
      <c r="Q19" s="15">
        <f>'3f WHD'!Q23</f>
        <v>0</v>
      </c>
      <c r="R19" s="15">
        <f>'3f WHD'!R23</f>
        <v>0</v>
      </c>
      <c r="S19" s="15">
        <f>'3f WHD'!S23</f>
        <v>0</v>
      </c>
      <c r="T19" s="15">
        <f>'3f WHD'!T23</f>
        <v>0</v>
      </c>
      <c r="U19" s="15">
        <f>'3f WHD'!U23</f>
        <v>0</v>
      </c>
      <c r="V19" s="15">
        <f>'3f WHD'!V23</f>
        <v>0</v>
      </c>
      <c r="W19" s="15">
        <f>'3f WHD'!W23</f>
        <v>0</v>
      </c>
      <c r="X19" s="15">
        <f>'3f WHD'!X23</f>
        <v>0</v>
      </c>
      <c r="Y19" s="28">
        <f>'3f WHD'!Y23</f>
        <v>0</v>
      </c>
      <c r="Z19" s="15">
        <f>'3f WHD'!Z23</f>
        <v>0</v>
      </c>
      <c r="AA19" s="15">
        <f>'3f WHD'!AA23</f>
        <v>0</v>
      </c>
      <c r="AB19" s="15">
        <f>'3f WHD'!AB23</f>
        <v>0</v>
      </c>
      <c r="AC19" s="15">
        <f>'3f WHD'!AC23</f>
        <v>0</v>
      </c>
      <c r="AD19" s="15">
        <f>'3f WHD'!AD23</f>
        <v>0</v>
      </c>
      <c r="AE19" s="15">
        <f>'3f WHD'!AE23</f>
        <v>0</v>
      </c>
      <c r="AF19" s="15">
        <f>'3f WHD'!AF23</f>
        <v>0</v>
      </c>
      <c r="AG19" s="15">
        <f>'3f WHD'!AG23</f>
        <v>0</v>
      </c>
      <c r="AH19" s="15">
        <f>'3f WHD'!AH23</f>
        <v>0</v>
      </c>
      <c r="AI19" s="15">
        <f>'3f WHD'!AI23</f>
        <v>0</v>
      </c>
      <c r="AJ19" s="15">
        <f>'3f WHD'!AJ23</f>
        <v>0</v>
      </c>
      <c r="AK19" s="15">
        <f>'3f WHD'!AK23</f>
        <v>0</v>
      </c>
      <c r="AL19" s="15">
        <f>'3f WHD'!AL23</f>
        <v>0</v>
      </c>
      <c r="AM19" s="15">
        <f>'3f WHD'!AM23</f>
        <v>0</v>
      </c>
      <c r="AN19" s="15">
        <f>'3f WHD'!AN23</f>
        <v>5.0061991220535269</v>
      </c>
      <c r="AO19" s="15">
        <f>'3f WHD'!AO23</f>
        <v>5.0061991220535269</v>
      </c>
      <c r="AP19" s="15" t="str">
        <f>'3f WHD'!AP23</f>
        <v>-</v>
      </c>
      <c r="AQ19" s="15" t="str">
        <f>'3f WHD'!AQ23</f>
        <v>-</v>
      </c>
      <c r="AR19" s="15" t="str">
        <f>'3f WHD'!AR23</f>
        <v>-</v>
      </c>
      <c r="AS19" s="15" t="str">
        <f>'3f WHD'!AS23</f>
        <v>-</v>
      </c>
      <c r="AT19" s="15" t="str">
        <f>'3f WHD'!AT23</f>
        <v>-</v>
      </c>
      <c r="AU19" s="15" t="str">
        <f>'3f WHD'!AU23</f>
        <v>-</v>
      </c>
      <c r="AV19" s="15" t="str">
        <f>'3f WHD'!AV23</f>
        <v>-</v>
      </c>
      <c r="AW19" s="15" t="str">
        <f>'3f WHD'!AW23</f>
        <v>-</v>
      </c>
      <c r="AX19" s="15" t="str">
        <f>'3f WHD'!AX23</f>
        <v>-</v>
      </c>
      <c r="AY19" s="15" t="str">
        <f>'3f WHD'!AY23</f>
        <v>-</v>
      </c>
      <c r="AZ19" s="15" t="str">
        <f>'3f WHD'!AZ23</f>
        <v>-</v>
      </c>
      <c r="BA19" s="15" t="str">
        <f>'3f WHD'!BA23</f>
        <v>-</v>
      </c>
      <c r="BB19" s="15" t="str">
        <f>'3f WHD'!BB23</f>
        <v>-</v>
      </c>
      <c r="BC19" s="15" t="str">
        <f>'3f WHD'!BC23</f>
        <v>-</v>
      </c>
      <c r="BD19" s="15" t="str">
        <f>'3f WHD'!BD23</f>
        <v>-</v>
      </c>
      <c r="BE19" s="15" t="str">
        <f>'3f WHD'!BE23</f>
        <v>-</v>
      </c>
      <c r="BF19" s="15" t="str">
        <f>'3f WHD'!BF23</f>
        <v>-</v>
      </c>
      <c r="BG19" s="14"/>
    </row>
    <row r="20" spans="1:59">
      <c r="B20" s="418"/>
      <c r="C20" s="396" t="s">
        <v>294</v>
      </c>
      <c r="D20" s="396"/>
      <c r="E20" s="218" t="s">
        <v>299</v>
      </c>
      <c r="F20" s="398"/>
      <c r="G20" s="28"/>
      <c r="H20" s="15">
        <f>'3g AAHEDC'!H18</f>
        <v>0.22001830000000003</v>
      </c>
      <c r="I20" s="15">
        <f>'3g AAHEDC'!I18</f>
        <v>0.21649000000000002</v>
      </c>
      <c r="J20" s="15">
        <f>'3g AAHEDC'!J18</f>
        <v>0.22168576000000001</v>
      </c>
      <c r="K20" s="15">
        <f>'3g AAHEDC'!K18</f>
        <v>0.23129</v>
      </c>
      <c r="L20" s="15">
        <f>'3g AAHEDC'!L18</f>
        <v>0.23545322000000002</v>
      </c>
      <c r="M20" s="15">
        <f>'3g AAHEDC'!M18</f>
        <v>0.23116</v>
      </c>
      <c r="N20" s="15">
        <f>'3g AAHEDC'!N18</f>
        <v>0.23999288745076519</v>
      </c>
      <c r="O20" s="15">
        <f>'3g AAHEDC'!O18</f>
        <v>0.24526999999999999</v>
      </c>
      <c r="P20" s="28"/>
      <c r="Q20" s="15">
        <f>'3g AAHEDC'!Q18</f>
        <v>0.24526999999999999</v>
      </c>
      <c r="R20" s="15">
        <f>'3g AAHEDC'!R18</f>
        <v>0.25358627637030584</v>
      </c>
      <c r="S20" s="15">
        <f>'3g AAHEDC'!S18</f>
        <v>0.26270000000000004</v>
      </c>
      <c r="T20" s="15">
        <f>'3g AAHEDC'!T18</f>
        <v>0.27043985561217054</v>
      </c>
      <c r="U20" s="15">
        <f>'3g AAHEDC'!U18</f>
        <v>0.30446000000000001</v>
      </c>
      <c r="V20" s="15">
        <f>'3g AAHEDC'!V18</f>
        <v>0.43404372473011354</v>
      </c>
      <c r="W20" s="15">
        <f>'3g AAHEDC'!W18</f>
        <v>0.40426999999999996</v>
      </c>
      <c r="X20" s="15">
        <f>'3g AAHEDC'!X18</f>
        <v>0.42281486333143048</v>
      </c>
      <c r="Y20" s="28"/>
      <c r="Z20" s="15">
        <f>'3g AAHEDC'!Z18</f>
        <v>0.40669999999999995</v>
      </c>
      <c r="AA20" s="15">
        <f>'3g AAHEDC'!AA18</f>
        <v>0.40669999999999995</v>
      </c>
      <c r="AB20" s="15">
        <f>'3g AAHEDC'!AB18</f>
        <v>0.45951829137287103</v>
      </c>
      <c r="AC20" s="15">
        <f>'3g AAHEDC'!AC18</f>
        <v>0.45951829137287103</v>
      </c>
      <c r="AD20" s="15">
        <f>'3g AAHEDC'!AD18</f>
        <v>0.42037999999999998</v>
      </c>
      <c r="AE20" s="15">
        <f>'3g AAHEDC'!AE18</f>
        <v>0.42037999999999998</v>
      </c>
      <c r="AF20" s="15">
        <f>'3g AAHEDC'!AF18</f>
        <v>0.45511924378137392</v>
      </c>
      <c r="AG20" s="15">
        <f>'3g AAHEDC'!AG18</f>
        <v>0.45511924378137392</v>
      </c>
      <c r="AH20" s="15">
        <f>'3g AAHEDC'!AH18</f>
        <v>0.42144999999999999</v>
      </c>
      <c r="AI20" s="15">
        <f>'3g AAHEDC'!AI18</f>
        <v>0.42144999999999999</v>
      </c>
      <c r="AJ20" s="15">
        <f>'3g AAHEDC'!AJ18</f>
        <v>0.43559259936504757</v>
      </c>
      <c r="AK20" s="15">
        <f>'3g AAHEDC'!AK18</f>
        <v>0.43559259936504757</v>
      </c>
      <c r="AL20" s="15">
        <f>'3g AAHEDC'!AL18</f>
        <v>0.40983999999999998</v>
      </c>
      <c r="AM20" s="15">
        <f>'3g AAHEDC'!AM18</f>
        <v>0.40983999999999998</v>
      </c>
      <c r="AN20" s="15">
        <f>'3g AAHEDC'!AN18</f>
        <v>0.42854770830024358</v>
      </c>
      <c r="AO20" s="15">
        <f>'3g AAHEDC'!AO18</f>
        <v>0.42854770830024358</v>
      </c>
      <c r="AP20" s="15" t="str">
        <f>'3g AAHEDC'!AP18</f>
        <v>-</v>
      </c>
      <c r="AQ20" s="15" t="str">
        <f>'3g AAHEDC'!AQ18</f>
        <v>-</v>
      </c>
      <c r="AR20" s="15" t="str">
        <f>'3g AAHEDC'!AR18</f>
        <v>-</v>
      </c>
      <c r="AS20" s="15" t="str">
        <f>'3g AAHEDC'!AS18</f>
        <v>-</v>
      </c>
      <c r="AT20" s="15" t="str">
        <f>'3g AAHEDC'!AT18</f>
        <v>-</v>
      </c>
      <c r="AU20" s="15" t="str">
        <f>'3g AAHEDC'!AU18</f>
        <v>-</v>
      </c>
      <c r="AV20" s="15" t="str">
        <f>'3g AAHEDC'!AV18</f>
        <v>-</v>
      </c>
      <c r="AW20" s="15" t="str">
        <f>'3g AAHEDC'!AW18</f>
        <v>-</v>
      </c>
      <c r="AX20" s="15" t="str">
        <f>'3g AAHEDC'!AX18</f>
        <v>-</v>
      </c>
      <c r="AY20" s="15" t="str">
        <f>'3g AAHEDC'!AY18</f>
        <v>-</v>
      </c>
      <c r="AZ20" s="15" t="str">
        <f>'3g AAHEDC'!AZ18</f>
        <v>-</v>
      </c>
      <c r="BA20" s="15" t="str">
        <f>'3g AAHEDC'!BA18</f>
        <v>-</v>
      </c>
      <c r="BB20" s="15" t="str">
        <f>'3g AAHEDC'!BB18</f>
        <v>-</v>
      </c>
      <c r="BC20" s="15" t="str">
        <f>'3g AAHEDC'!BC18</f>
        <v>-</v>
      </c>
      <c r="BD20" s="15" t="str">
        <f>'3g AAHEDC'!BD18</f>
        <v>-</v>
      </c>
      <c r="BE20" s="15" t="str">
        <f>'3g AAHEDC'!BE18</f>
        <v>-</v>
      </c>
      <c r="BF20" s="15" t="str">
        <f>'3g AAHEDC'!BF18</f>
        <v>-</v>
      </c>
      <c r="BG20" s="14"/>
    </row>
    <row r="21" spans="1:59">
      <c r="B21" s="418"/>
      <c r="C21" s="441" t="s">
        <v>300</v>
      </c>
      <c r="D21" s="442"/>
      <c r="E21" s="218" t="s">
        <v>301</v>
      </c>
      <c r="F21" s="398"/>
      <c r="G21" s="28"/>
      <c r="H21" s="15">
        <f>'3k NCC'!H19</f>
        <v>0</v>
      </c>
      <c r="I21" s="15">
        <f>'3k NCC'!I19</f>
        <v>0</v>
      </c>
      <c r="J21" s="15">
        <f>'3k NCC'!J19</f>
        <v>0</v>
      </c>
      <c r="K21" s="15">
        <f>'3k NCC'!K19</f>
        <v>0</v>
      </c>
      <c r="L21" s="15">
        <f>'3k NCC'!L19</f>
        <v>0</v>
      </c>
      <c r="M21" s="15">
        <f>'3k NCC'!M19</f>
        <v>0</v>
      </c>
      <c r="N21" s="15">
        <f>'3k NCC'!N19</f>
        <v>0</v>
      </c>
      <c r="O21" s="15">
        <f>'3k NCC'!O19</f>
        <v>0</v>
      </c>
      <c r="P21" s="28"/>
      <c r="Q21" s="15">
        <f>'3k NCC'!Q19</f>
        <v>0</v>
      </c>
      <c r="R21" s="15">
        <f>'3k NCC'!R19</f>
        <v>0</v>
      </c>
      <c r="S21" s="15">
        <f>'3k NCC'!S19</f>
        <v>0</v>
      </c>
      <c r="T21" s="15">
        <f>'3k NCC'!T19</f>
        <v>0</v>
      </c>
      <c r="U21" s="15">
        <f>'3k NCC'!U19</f>
        <v>0</v>
      </c>
      <c r="V21" s="15">
        <f>'3k NCC'!V19</f>
        <v>0</v>
      </c>
      <c r="W21" s="15">
        <f>'3k NCC'!W19</f>
        <v>0</v>
      </c>
      <c r="X21" s="15">
        <f>'3k NCC'!X19</f>
        <v>0</v>
      </c>
      <c r="Y21" s="28"/>
      <c r="Z21" s="15">
        <f>'3k NCC'!Z19</f>
        <v>0</v>
      </c>
      <c r="AA21" s="15">
        <f>'3k NCC'!AA19</f>
        <v>0</v>
      </c>
      <c r="AB21" s="15">
        <f>'3k NCC'!AB19</f>
        <v>0</v>
      </c>
      <c r="AC21" s="15">
        <f>'3k NCC'!AC19</f>
        <v>0</v>
      </c>
      <c r="AD21" s="15">
        <f>'3k NCC'!AD19</f>
        <v>0</v>
      </c>
      <c r="AE21" s="15">
        <f>'3k NCC'!AE19</f>
        <v>0</v>
      </c>
      <c r="AF21" s="15">
        <f>'3k NCC'!AF19</f>
        <v>0</v>
      </c>
      <c r="AG21" s="15">
        <f>'3k NCC'!AG19</f>
        <v>0</v>
      </c>
      <c r="AH21" s="15">
        <f>'3k NCC'!AH19</f>
        <v>0</v>
      </c>
      <c r="AI21" s="15">
        <f>'3k NCC'!AI19</f>
        <v>0</v>
      </c>
      <c r="AJ21" s="15">
        <f>'3k NCC'!AJ19</f>
        <v>0.92755198898137903</v>
      </c>
      <c r="AK21" s="15">
        <f>'3k NCC'!AK19</f>
        <v>0.92755198898137903</v>
      </c>
      <c r="AL21" s="15">
        <f>'3k NCC'!AL19</f>
        <v>0.9245527805406587</v>
      </c>
      <c r="AM21" s="15">
        <f>'3k NCC'!AM19</f>
        <v>0.9245527805406587</v>
      </c>
      <c r="AN21" s="15">
        <f>'3k NCC'!AN19</f>
        <v>1.1378363640056073</v>
      </c>
      <c r="AO21" s="15">
        <f>'3k NCC'!AO19</f>
        <v>1.1378363640056073</v>
      </c>
      <c r="AP21" s="15" t="str">
        <f>'3k NCC'!AP19</f>
        <v>-</v>
      </c>
      <c r="AQ21" s="15" t="str">
        <f>'3k NCC'!AQ19</f>
        <v>-</v>
      </c>
      <c r="AR21" s="15" t="str">
        <f>'3k NCC'!AR19</f>
        <v>-</v>
      </c>
      <c r="AS21" s="15" t="str">
        <f>'3k NCC'!AS19</f>
        <v>-</v>
      </c>
      <c r="AT21" s="15" t="str">
        <f>'3k NCC'!AT19</f>
        <v>-</v>
      </c>
      <c r="AU21" s="15" t="str">
        <f>'3k NCC'!AU19</f>
        <v>-</v>
      </c>
      <c r="AV21" s="15" t="str">
        <f>'3k NCC'!AV19</f>
        <v>-</v>
      </c>
      <c r="AW21" s="15" t="str">
        <f>'3k NCC'!AW19</f>
        <v>-</v>
      </c>
      <c r="AX21" s="15" t="str">
        <f>'3k NCC'!AX19</f>
        <v>-</v>
      </c>
      <c r="AY21" s="15" t="str">
        <f>'3k NCC'!AY19</f>
        <v>-</v>
      </c>
      <c r="AZ21" s="15" t="str">
        <f>'3k NCC'!AZ19</f>
        <v>-</v>
      </c>
      <c r="BA21" s="15" t="str">
        <f>'3k NCC'!BA19</f>
        <v>-</v>
      </c>
      <c r="BB21" s="15" t="str">
        <f>'3k NCC'!BB19</f>
        <v>-</v>
      </c>
      <c r="BC21" s="15" t="str">
        <f>'3k NCC'!BC19</f>
        <v>-</v>
      </c>
      <c r="BD21" s="15" t="str">
        <f>'3k NCC'!BD19</f>
        <v>-</v>
      </c>
      <c r="BE21" s="15" t="str">
        <f>'3k NCC'!BE19</f>
        <v>-</v>
      </c>
      <c r="BF21" s="15" t="str">
        <f>'3k NCC'!BF19</f>
        <v>-</v>
      </c>
      <c r="BG21" s="14"/>
    </row>
    <row r="22" spans="1:59">
      <c r="B22" s="419"/>
      <c r="C22" s="441" t="s">
        <v>302</v>
      </c>
      <c r="D22" s="442"/>
      <c r="E22" s="218" t="s">
        <v>301</v>
      </c>
      <c r="F22" s="398"/>
      <c r="G22" s="28"/>
      <c r="H22" s="15">
        <f>IFERROR('3l nRAB'!H30+'3l nRAB'!H29,"-")</f>
        <v>0</v>
      </c>
      <c r="I22" s="15">
        <f>IFERROR('3l nRAB'!I30+'3l nRAB'!I29,"-")</f>
        <v>0</v>
      </c>
      <c r="J22" s="15">
        <f>IFERROR('3l nRAB'!J30+'3l nRAB'!J29,"-")</f>
        <v>0</v>
      </c>
      <c r="K22" s="15">
        <f>IFERROR('3l nRAB'!K30+'3l nRAB'!K29,"-")</f>
        <v>0</v>
      </c>
      <c r="L22" s="15">
        <f>IFERROR('3l nRAB'!L30+'3l nRAB'!L29,"-")</f>
        <v>0</v>
      </c>
      <c r="M22" s="15">
        <f>IFERROR('3l nRAB'!M30+'3l nRAB'!M29,"-")</f>
        <v>0</v>
      </c>
      <c r="N22" s="15">
        <f>IFERROR('3l nRAB'!N30+'3l nRAB'!N29,"-")</f>
        <v>0</v>
      </c>
      <c r="O22" s="15">
        <f>IFERROR('3l nRAB'!O30+'3l nRAB'!O29,"-")</f>
        <v>0</v>
      </c>
      <c r="P22" s="28"/>
      <c r="Q22" s="15">
        <f>IFERROR('3l nRAB'!Q30+'3l nRAB'!Q29,"-")</f>
        <v>0</v>
      </c>
      <c r="R22" s="15">
        <f>IFERROR('3l nRAB'!R30+'3l nRAB'!R29,"-")</f>
        <v>0</v>
      </c>
      <c r="S22" s="15">
        <f>IFERROR('3l nRAB'!S30+'3l nRAB'!S29,"-")</f>
        <v>0</v>
      </c>
      <c r="T22" s="15">
        <f>IFERROR('3l nRAB'!T30+'3l nRAB'!T29,"-")</f>
        <v>0</v>
      </c>
      <c r="U22" s="15">
        <f>IFERROR('3l nRAB'!U30+'3l nRAB'!U29,"-")</f>
        <v>0</v>
      </c>
      <c r="V22" s="15">
        <f>IFERROR('3l nRAB'!V30+'3l nRAB'!V29,"-")</f>
        <v>0</v>
      </c>
      <c r="W22" s="15">
        <f>IFERROR('3l nRAB'!W30+'3l nRAB'!W29,"-")</f>
        <v>0</v>
      </c>
      <c r="X22" s="15">
        <f>IFERROR('3l nRAB'!X30+'3l nRAB'!X29,"-")</f>
        <v>0</v>
      </c>
      <c r="Y22" s="28"/>
      <c r="Z22" s="15">
        <f>IFERROR('3l nRAB'!Z30+'3l nRAB'!Z29,"-")</f>
        <v>0</v>
      </c>
      <c r="AA22" s="15">
        <f>IFERROR('3l nRAB'!AA30+'3l nRAB'!AA29,"-")</f>
        <v>0</v>
      </c>
      <c r="AB22" s="15">
        <f>IFERROR('3l nRAB'!AB30+'3l nRAB'!AB29,"-")</f>
        <v>0</v>
      </c>
      <c r="AC22" s="15">
        <f>IFERROR('3l nRAB'!AC30+'3l nRAB'!AC29,"-")</f>
        <v>0</v>
      </c>
      <c r="AD22" s="15">
        <f>IFERROR('3l nRAB'!AD30+'3l nRAB'!AD29,"-")</f>
        <v>0</v>
      </c>
      <c r="AE22" s="15">
        <f>IFERROR('3l nRAB'!AE30+'3l nRAB'!AE29,"-")</f>
        <v>0</v>
      </c>
      <c r="AF22" s="15">
        <f>IFERROR('3l nRAB'!AF30+'3l nRAB'!AF29,"-")</f>
        <v>0</v>
      </c>
      <c r="AG22" s="15">
        <f>IFERROR('3l nRAB'!AG30+'3l nRAB'!AG29,"-")</f>
        <v>0</v>
      </c>
      <c r="AH22" s="15">
        <f>IFERROR('3l nRAB'!AH30+'3l nRAB'!AH29,"-")</f>
        <v>0</v>
      </c>
      <c r="AI22" s="15">
        <f>IFERROR('3l nRAB'!AI30+'3l nRAB'!AI29,"-")</f>
        <v>0</v>
      </c>
      <c r="AJ22" s="15">
        <f>IFERROR('3l nRAB'!AJ30+'3l nRAB'!AJ29,"-")</f>
        <v>0</v>
      </c>
      <c r="AK22" s="15">
        <f>IFERROR('3l nRAB'!AK30+'3l nRAB'!AK29,"-")</f>
        <v>0</v>
      </c>
      <c r="AL22" s="15">
        <f>IFERROR('3l nRAB'!AL30+'3l nRAB'!AL29,"-")</f>
        <v>0</v>
      </c>
      <c r="AM22" s="15">
        <f>IFERROR('3l nRAB'!AM30+'3l nRAB'!AM29,"-")</f>
        <v>4.7187987370852138</v>
      </c>
      <c r="AN22" s="15">
        <f>IFERROR('3l nRAB'!AN30+'3l nRAB'!AN29,"-")</f>
        <v>4.3817086306839439</v>
      </c>
      <c r="AO22" s="15">
        <f>IFERROR('3l nRAB'!AO30+'3l nRAB'!AO29,"-")</f>
        <v>4.161139474291021</v>
      </c>
      <c r="AP22" s="15" t="str">
        <f>IFERROR('3l nRAB'!AP30+'3l nRAB'!AP29,"-")</f>
        <v>-</v>
      </c>
      <c r="AQ22" s="15" t="str">
        <f>IFERROR('3l nRAB'!AQ30+'3l nRAB'!AQ29,"-")</f>
        <v>-</v>
      </c>
      <c r="AR22" s="15" t="str">
        <f>IFERROR('3l nRAB'!AR30+'3l nRAB'!AR29,"-")</f>
        <v>-</v>
      </c>
      <c r="AS22" s="15" t="str">
        <f>IFERROR('3l nRAB'!AS30+'3l nRAB'!AS29,"-")</f>
        <v>-</v>
      </c>
      <c r="AT22" s="15" t="str">
        <f>IFERROR('3l nRAB'!AT30+'3l nRAB'!AT29,"-")</f>
        <v>-</v>
      </c>
      <c r="AU22" s="15" t="str">
        <f>IFERROR('3l nRAB'!AU30+'3l nRAB'!AU29,"-")</f>
        <v>-</v>
      </c>
      <c r="AV22" s="15" t="str">
        <f>IFERROR('3l nRAB'!AV30+'3l nRAB'!AV29,"-")</f>
        <v>-</v>
      </c>
      <c r="AW22" s="15" t="str">
        <f>IFERROR('3l nRAB'!AW30+'3l nRAB'!AW29,"-")</f>
        <v>-</v>
      </c>
      <c r="AX22" s="15" t="str">
        <f>IFERROR('3l nRAB'!AX30+'3l nRAB'!AX29,"-")</f>
        <v>-</v>
      </c>
      <c r="AY22" s="15" t="str">
        <f>IFERROR('3l nRAB'!AY30+'3l nRAB'!AY29,"-")</f>
        <v>-</v>
      </c>
      <c r="AZ22" s="15" t="str">
        <f>IFERROR('3l nRAB'!AZ30+'3l nRAB'!AZ29,"-")</f>
        <v>-</v>
      </c>
      <c r="BA22" s="15" t="str">
        <f>IFERROR('3l nRAB'!BA30+'3l nRAB'!BA29,"-")</f>
        <v>-</v>
      </c>
      <c r="BB22" s="15" t="str">
        <f>IFERROR('3l nRAB'!BB30+'3l nRAB'!BB29,"-")</f>
        <v>-</v>
      </c>
      <c r="BC22" s="15" t="str">
        <f>IFERROR('3l nRAB'!BC30+'3l nRAB'!BC29,"-")</f>
        <v>-</v>
      </c>
      <c r="BD22" s="15" t="str">
        <f>IFERROR('3l nRAB'!BD30+'3l nRAB'!BD29,"-")</f>
        <v>-</v>
      </c>
      <c r="BE22" s="15" t="str">
        <f>IFERROR('3l nRAB'!BE30+'3l nRAB'!BE29,"-")</f>
        <v>-</v>
      </c>
      <c r="BF22" s="15" t="str">
        <f>IFERROR('3l nRAB'!BF30+'3l nRAB'!BF29,"-")</f>
        <v>-</v>
      </c>
      <c r="BG22" s="14"/>
    </row>
    <row r="23" spans="1:59" ht="13.5" customHeight="1">
      <c r="B23" s="417" t="s">
        <v>115</v>
      </c>
      <c r="C23" s="396" t="s">
        <v>282</v>
      </c>
      <c r="D23" s="396"/>
      <c r="E23" s="218" t="s">
        <v>283</v>
      </c>
      <c r="F23" s="398"/>
      <c r="G23" s="28"/>
      <c r="H23" s="15">
        <f>'3b RO'!H19</f>
        <v>12.858367999999999</v>
      </c>
      <c r="I23" s="15">
        <f>'3b RO'!I19</f>
        <v>12.855699999999999</v>
      </c>
      <c r="J23" s="15">
        <f>'3b RO'!J19</f>
        <v>15.581108399999998</v>
      </c>
      <c r="K23" s="15">
        <f>'3b RO'!K19</f>
        <v>15.57996</v>
      </c>
      <c r="L23" s="15">
        <f>'3b RO'!L19</f>
        <v>18.640526740000002</v>
      </c>
      <c r="M23" s="15">
        <f>'3b RO'!M19</f>
        <v>18.642219999999998</v>
      </c>
      <c r="N23" s="15">
        <f>'3b RO'!N19</f>
        <v>22.102678517046183</v>
      </c>
      <c r="O23" s="15">
        <f>'3b RO'!O19</f>
        <v>22.098960000000002</v>
      </c>
      <c r="P23" s="28"/>
      <c r="Q23" s="15">
        <f>'3b RO'!Q19</f>
        <v>22.098960000000002</v>
      </c>
      <c r="R23" s="15">
        <f>'3b RO'!R19</f>
        <v>23.644631305063015</v>
      </c>
      <c r="S23" s="15">
        <f>'3b RO'!S19</f>
        <v>23.60952</v>
      </c>
      <c r="T23" s="15">
        <f>'3b RO'!T19</f>
        <v>23.652418974429146</v>
      </c>
      <c r="U23" s="15">
        <f>'3b RO'!U19</f>
        <v>23.573549999999997</v>
      </c>
      <c r="V23" s="15">
        <f>'3b RO'!V19</f>
        <v>24.983646662697712</v>
      </c>
      <c r="W23" s="15">
        <f>'3b RO'!W19</f>
        <v>24.993599999999997</v>
      </c>
      <c r="X23" s="15">
        <f>'3b RO'!X19</f>
        <v>25.836025060581413</v>
      </c>
      <c r="Y23" s="28"/>
      <c r="Z23" s="15">
        <f>'3b RO'!Z19</f>
        <v>25.964079999999999</v>
      </c>
      <c r="AA23" s="15">
        <f>'3b RO'!AA19</f>
        <v>25.964079999999999</v>
      </c>
      <c r="AB23" s="15">
        <f>'3b RO'!AB19</f>
        <v>27.675689999999996</v>
      </c>
      <c r="AC23" s="15">
        <f>'3b RO'!AC19</f>
        <v>27.675689999999996</v>
      </c>
      <c r="AD23" s="15">
        <f>'3b RO'!AD19</f>
        <v>27.675689999999996</v>
      </c>
      <c r="AE23" s="15">
        <f>'3b RO'!AE19</f>
        <v>27.675689999999996</v>
      </c>
      <c r="AF23" s="15">
        <f>'3b RO'!AF19</f>
        <v>31.782430000000002</v>
      </c>
      <c r="AG23" s="15">
        <f>'3b RO'!AG19</f>
        <v>31.782430000000002</v>
      </c>
      <c r="AH23" s="15">
        <f>'3b RO'!AH19</f>
        <v>31.782430000000002</v>
      </c>
      <c r="AI23" s="15">
        <f>'3b RO'!AI19</f>
        <v>31.782430000000002</v>
      </c>
      <c r="AJ23" s="15">
        <f>'3b RO'!AJ19</f>
        <v>33.060580000000002</v>
      </c>
      <c r="AK23" s="15">
        <f>'3b RO'!AK19</f>
        <v>33.060580000000002</v>
      </c>
      <c r="AL23" s="15">
        <f>'3b RO'!AL19</f>
        <v>33.060580000000002</v>
      </c>
      <c r="AM23" s="15">
        <f>'3b RO'!AM19</f>
        <v>33.060580000000002</v>
      </c>
      <c r="AN23" s="15">
        <f>'3b RO'!AN19</f>
        <v>8.1821199999999994</v>
      </c>
      <c r="AO23" s="15">
        <f>'3b RO'!AO19</f>
        <v>8.1821199999999994</v>
      </c>
      <c r="AP23" s="15" t="str">
        <f>'3b RO'!AP19</f>
        <v>-</v>
      </c>
      <c r="AQ23" s="15" t="str">
        <f>'3b RO'!AQ19</f>
        <v>-</v>
      </c>
      <c r="AR23" s="15" t="str">
        <f>'3b RO'!AR19</f>
        <v>-</v>
      </c>
      <c r="AS23" s="15" t="str">
        <f>'3b RO'!AS19</f>
        <v>-</v>
      </c>
      <c r="AT23" s="15" t="str">
        <f>'3b RO'!AT19</f>
        <v>-</v>
      </c>
      <c r="AU23" s="15" t="str">
        <f>'3b RO'!AU19</f>
        <v>-</v>
      </c>
      <c r="AV23" s="15" t="str">
        <f>'3b RO'!AV19</f>
        <v>-</v>
      </c>
      <c r="AW23" s="15" t="str">
        <f>'3b RO'!AW19</f>
        <v>-</v>
      </c>
      <c r="AX23" s="15" t="str">
        <f>'3b RO'!AX19</f>
        <v>-</v>
      </c>
      <c r="AY23" s="15" t="str">
        <f>'3b RO'!AY19</f>
        <v>-</v>
      </c>
      <c r="AZ23" s="15" t="str">
        <f>'3b RO'!AZ19</f>
        <v>-</v>
      </c>
      <c r="BA23" s="15" t="str">
        <f>'3b RO'!BA19</f>
        <v>-</v>
      </c>
      <c r="BB23" s="15" t="str">
        <f>'3b RO'!BB19</f>
        <v>-</v>
      </c>
      <c r="BC23" s="15" t="str">
        <f>'3b RO'!BC19</f>
        <v>-</v>
      </c>
      <c r="BD23" s="15" t="str">
        <f>'3b RO'!BD19</f>
        <v>-</v>
      </c>
      <c r="BE23" s="15" t="str">
        <f>'3b RO'!BE19</f>
        <v>-</v>
      </c>
      <c r="BF23" s="15" t="str">
        <f>'3b RO'!BF19</f>
        <v>-</v>
      </c>
      <c r="BG23" s="14"/>
    </row>
    <row r="24" spans="1:59">
      <c r="B24" s="418"/>
      <c r="C24" s="396" t="s">
        <v>284</v>
      </c>
      <c r="D24" s="396"/>
      <c r="E24" s="218" t="s">
        <v>283</v>
      </c>
      <c r="F24" s="398"/>
      <c r="G24" s="28"/>
      <c r="H24" s="15">
        <f>'3d FIT'!H18</f>
        <v>3.1029774792790059</v>
      </c>
      <c r="I24" s="15">
        <f>'3d FIT'!I18</f>
        <v>3.1029774792790059</v>
      </c>
      <c r="J24" s="15">
        <f>'3d FIT'!J18</f>
        <v>5.1727215521988335</v>
      </c>
      <c r="K24" s="15">
        <f>'3d FIT'!K18</f>
        <v>5.1727215521988335</v>
      </c>
      <c r="L24" s="15">
        <f>'3d FIT'!L18</f>
        <v>4.5823442285238185</v>
      </c>
      <c r="M24" s="15">
        <f>'3d FIT'!M18</f>
        <v>4.6868844010376698</v>
      </c>
      <c r="N24" s="15">
        <f>'3d FIT'!N18</f>
        <v>5.3125820560931691</v>
      </c>
      <c r="O24" s="15">
        <f>'3d FIT'!O18</f>
        <v>5.3125820560931691</v>
      </c>
      <c r="P24" s="28"/>
      <c r="Q24" s="15">
        <f>'3d FIT'!Q18</f>
        <v>5.3125820560931691</v>
      </c>
      <c r="R24" s="15">
        <f>'3d FIT'!R18</f>
        <v>5.8835962363334122</v>
      </c>
      <c r="S24" s="15">
        <f>'3d FIT'!S18</f>
        <v>6.1125706929592383</v>
      </c>
      <c r="T24" s="15">
        <f>'3d FIT'!T18</f>
        <v>6.209419523851972</v>
      </c>
      <c r="U24" s="15">
        <f>'3d FIT'!U18</f>
        <v>6.209419523851972</v>
      </c>
      <c r="V24" s="15">
        <f>'3i New FIT methodology'!O228</f>
        <v>6.8501864450773278</v>
      </c>
      <c r="W24" s="15">
        <f>'3i New FIT methodology'!P228</f>
        <v>6.8480043107034856</v>
      </c>
      <c r="X24" s="15">
        <f>'3i New FIT methodology'!Q228</f>
        <v>6.0338953603312691</v>
      </c>
      <c r="Y24" s="28"/>
      <c r="Z24" s="15">
        <f>'3i New FIT methodology'!S228</f>
        <v>5.6258217510753665</v>
      </c>
      <c r="AA24" s="15">
        <f>'3i New FIT methodology'!T228</f>
        <v>5.6258217510753665</v>
      </c>
      <c r="AB24" s="15">
        <f>'3i New FIT methodology'!U228</f>
        <v>6.4495151998345062</v>
      </c>
      <c r="AC24" s="15">
        <f>'3i New FIT methodology'!V228</f>
        <v>6.4495151998345062</v>
      </c>
      <c r="AD24" s="15">
        <f>'3i New FIT methodology'!W228</f>
        <v>7.0332667280287327</v>
      </c>
      <c r="AE24" s="15">
        <f>'3i New FIT methodology'!X228</f>
        <v>7.0332667280287327</v>
      </c>
      <c r="AF24" s="15">
        <f>'3i New FIT methodology'!Y228</f>
        <v>7.6390917056492249</v>
      </c>
      <c r="AG24" s="15">
        <f>'3i New FIT methodology'!Z228</f>
        <v>7.6390917056492249</v>
      </c>
      <c r="AH24" s="15">
        <f>'3i New FIT methodology'!AA228</f>
        <v>7.3166734556066801</v>
      </c>
      <c r="AI24" s="15">
        <f>'3i New FIT methodology'!AB228</f>
        <v>7.3166734556066801</v>
      </c>
      <c r="AJ24" s="15">
        <f>'3i New FIT methodology'!AC228</f>
        <v>7.5328580913997616</v>
      </c>
      <c r="AK24" s="15">
        <f>'3i New FIT methodology'!AD228</f>
        <v>7.5328580913997616</v>
      </c>
      <c r="AL24" s="15">
        <f>'3i New FIT methodology'!AE228</f>
        <v>7.1413896936772518</v>
      </c>
      <c r="AM24" s="15">
        <f>'3i New FIT methodology'!AF228</f>
        <v>7.1413896936772518</v>
      </c>
      <c r="AN24" s="15">
        <f>'3i New FIT methodology'!AG228</f>
        <v>7.6982739523891164</v>
      </c>
      <c r="AO24" s="15">
        <f>'3i New FIT methodology'!AH228</f>
        <v>7.6982739523891164</v>
      </c>
      <c r="AP24" s="15" t="str">
        <f>'3i New FIT methodology'!AI228</f>
        <v>-</v>
      </c>
      <c r="AQ24" s="15" t="str">
        <f>'3i New FIT methodology'!AJ228</f>
        <v>-</v>
      </c>
      <c r="AR24" s="15" t="str">
        <f>'3i New FIT methodology'!AK228</f>
        <v>-</v>
      </c>
      <c r="AS24" s="15" t="str">
        <f>'3i New FIT methodology'!AL228</f>
        <v>-</v>
      </c>
      <c r="AT24" s="15" t="str">
        <f>'3i New FIT methodology'!AM228</f>
        <v>-</v>
      </c>
      <c r="AU24" s="15" t="str">
        <f>'3i New FIT methodology'!AN228</f>
        <v>-</v>
      </c>
      <c r="AV24" s="15" t="str">
        <f>'3i New FIT methodology'!AO228</f>
        <v>-</v>
      </c>
      <c r="AW24" s="15" t="str">
        <f>'3i New FIT methodology'!AP228</f>
        <v>-</v>
      </c>
      <c r="AX24" s="15" t="str">
        <f>'3i New FIT methodology'!AQ228</f>
        <v>-</v>
      </c>
      <c r="AY24" s="15" t="str">
        <f>'3i New FIT methodology'!AR228</f>
        <v>-</v>
      </c>
      <c r="AZ24" s="15" t="str">
        <f>'3i New FIT methodology'!AS228</f>
        <v>-</v>
      </c>
      <c r="BA24" s="15" t="str">
        <f>'3i New FIT methodology'!AT228</f>
        <v>-</v>
      </c>
      <c r="BB24" s="15" t="str">
        <f>'3i New FIT methodology'!AU228</f>
        <v>-</v>
      </c>
      <c r="BC24" s="15" t="str">
        <f>'3i New FIT methodology'!AV228</f>
        <v>-</v>
      </c>
      <c r="BD24" s="15" t="str">
        <f>'3i New FIT methodology'!AW228</f>
        <v>-</v>
      </c>
      <c r="BE24" s="15" t="str">
        <f>'3i New FIT methodology'!AX228</f>
        <v>-</v>
      </c>
      <c r="BF24" s="15" t="str">
        <f>'3i New FIT methodology'!AY228</f>
        <v>-</v>
      </c>
      <c r="BG24" s="14"/>
    </row>
    <row r="25" spans="1:59">
      <c r="B25" s="418"/>
      <c r="C25" s="396" t="s">
        <v>285</v>
      </c>
      <c r="D25" s="396"/>
      <c r="E25" s="218" t="s">
        <v>283</v>
      </c>
      <c r="F25" s="398"/>
      <c r="G25" s="28"/>
      <c r="H25" s="15">
        <f>'3e ECO'!H29</f>
        <v>3.800644849537282</v>
      </c>
      <c r="I25" s="15">
        <f>'3e ECO'!I29</f>
        <v>3.800644849537282</v>
      </c>
      <c r="J25" s="15">
        <f>'3e ECO'!J29</f>
        <v>3.840542773328024</v>
      </c>
      <c r="K25" s="15">
        <f>'3e ECO'!K29</f>
        <v>3.8063877486640387</v>
      </c>
      <c r="L25" s="15">
        <f>'3e ECO'!L29</f>
        <v>3.0414069526975425</v>
      </c>
      <c r="M25" s="15">
        <f>'3e ECO'!M29</f>
        <v>3.0414069526975425</v>
      </c>
      <c r="N25" s="15">
        <f>'3e ECO'!N29</f>
        <v>3.3175524355353234</v>
      </c>
      <c r="O25" s="15">
        <f>'3e ECO'!O29</f>
        <v>3.3378759371842848</v>
      </c>
      <c r="P25" s="28"/>
      <c r="Q25" s="15">
        <f>'3e ECO'!Q29</f>
        <v>3.3378759371842848</v>
      </c>
      <c r="R25" s="15">
        <f>'3e ECO'!R29</f>
        <v>3.458686192546887</v>
      </c>
      <c r="S25" s="15">
        <f>'3e ECO'!S29</f>
        <v>3.7058915530784011</v>
      </c>
      <c r="T25" s="15">
        <f>'3e ECO'!T29</f>
        <v>4.5347994584924356</v>
      </c>
      <c r="U25" s="15">
        <f>'3e ECO'!U29</f>
        <v>4.5210234547962456</v>
      </c>
      <c r="V25" s="15">
        <f>'3e ECO'!V29</f>
        <v>4.4511581333846166</v>
      </c>
      <c r="W25" s="15">
        <f>'3e ECO'!W29</f>
        <v>4.3254615450700591</v>
      </c>
      <c r="X25" s="15">
        <f>'3e ECO'!X29</f>
        <v>5.3948055674536768</v>
      </c>
      <c r="Y25" s="28"/>
      <c r="Z25" s="15">
        <f>'3e ECO'!Z29</f>
        <v>5.2411778994660096</v>
      </c>
      <c r="AA25" s="15">
        <f>'3e ECO'!AA29</f>
        <v>5.2411778994660096</v>
      </c>
      <c r="AB25" s="15">
        <f>'3e ECO'!AB29</f>
        <v>7.1239252389941949</v>
      </c>
      <c r="AC25" s="15">
        <f>'3e ECO'!AC29</f>
        <v>7.1239252389941949</v>
      </c>
      <c r="AD25" s="15">
        <f>'3e ECO'!AD29</f>
        <v>7.1232700997361986</v>
      </c>
      <c r="AE25" s="15">
        <f>'3e ECO'!AE29</f>
        <v>7.1232700997361986</v>
      </c>
      <c r="AF25" s="15">
        <f>'3e ECO'!AF29</f>
        <v>8.6993291234543246</v>
      </c>
      <c r="AG25" s="15">
        <f>'3e ECO'!AG29</f>
        <v>8.6993291234543246</v>
      </c>
      <c r="AH25" s="15">
        <f>'3e ECO'!AH29</f>
        <v>8.6865294843491405</v>
      </c>
      <c r="AI25" s="15">
        <f>'3e ECO'!AI29</f>
        <v>8.6865294843491405</v>
      </c>
      <c r="AJ25" s="15">
        <f>'3e ECO'!AJ29</f>
        <v>8.7377012463931045</v>
      </c>
      <c r="AK25" s="15">
        <f>'3e ECO'!AK29</f>
        <v>8.7377012463931045</v>
      </c>
      <c r="AL25" s="15">
        <f>'3e ECO'!AL29</f>
        <v>8.9050613038408777</v>
      </c>
      <c r="AM25" s="15">
        <f>'3e ECO'!AM29</f>
        <v>8.9050613038408777</v>
      </c>
      <c r="AN25" s="372" t="str">
        <f>'3e ECO'!AN29</f>
        <v>-</v>
      </c>
      <c r="AO25" s="372" t="str">
        <f>'3e ECO'!AO29</f>
        <v>-</v>
      </c>
      <c r="AP25" s="372" t="str">
        <f>'3e ECO'!AP29</f>
        <v>-</v>
      </c>
      <c r="AQ25" s="372" t="str">
        <f>'3e ECO'!AQ29</f>
        <v>-</v>
      </c>
      <c r="AR25" s="372" t="str">
        <f>'3e ECO'!AR29</f>
        <v>-</v>
      </c>
      <c r="AS25" s="372" t="str">
        <f>'3e ECO'!AS29</f>
        <v>-</v>
      </c>
      <c r="AT25" s="372" t="str">
        <f>'3e ECO'!AT29</f>
        <v>-</v>
      </c>
      <c r="AU25" s="372" t="str">
        <f>'3e ECO'!AU29</f>
        <v>-</v>
      </c>
      <c r="AV25" s="372" t="str">
        <f>'3e ECO'!AV29</f>
        <v>-</v>
      </c>
      <c r="AW25" s="372" t="str">
        <f>'3e ECO'!AW29</f>
        <v>-</v>
      </c>
      <c r="AX25" s="372" t="str">
        <f>'3e ECO'!AX29</f>
        <v>-</v>
      </c>
      <c r="AY25" s="372" t="str">
        <f>'3e ECO'!AY29</f>
        <v>-</v>
      </c>
      <c r="AZ25" s="372" t="str">
        <f>'3e ECO'!AZ29</f>
        <v>-</v>
      </c>
      <c r="BA25" s="372" t="str">
        <f>'3e ECO'!BA29</f>
        <v>-</v>
      </c>
      <c r="BB25" s="372" t="str">
        <f>'3e ECO'!BB29</f>
        <v>-</v>
      </c>
      <c r="BC25" s="372" t="str">
        <f>'3e ECO'!BC29</f>
        <v>-</v>
      </c>
      <c r="BD25" s="372" t="str">
        <f>'3e ECO'!BD29</f>
        <v>-</v>
      </c>
      <c r="BE25" s="372" t="str">
        <f>'3e ECO'!BE29</f>
        <v>-</v>
      </c>
      <c r="BF25" s="372" t="str">
        <f>'3e ECO'!BF29</f>
        <v>-</v>
      </c>
      <c r="BG25" s="14"/>
    </row>
    <row r="26" spans="1:59">
      <c r="B26" s="418"/>
      <c r="C26" s="396" t="s">
        <v>286</v>
      </c>
      <c r="D26" s="396"/>
      <c r="E26" s="218" t="s">
        <v>287</v>
      </c>
      <c r="F26" s="398"/>
      <c r="G26" s="28"/>
      <c r="H26" s="15">
        <f>'3f WHD'!H21</f>
        <v>6.5567588596821027</v>
      </c>
      <c r="I26" s="15">
        <f>'3f WHD'!I21</f>
        <v>6.5567588596821027</v>
      </c>
      <c r="J26" s="15">
        <f>'3f WHD'!J21</f>
        <v>6.6197359495950758</v>
      </c>
      <c r="K26" s="15">
        <f>'3f WHD'!K21</f>
        <v>6.6197359495950758</v>
      </c>
      <c r="L26" s="15">
        <f>'3f WHD'!L21</f>
        <v>6.6995028867368616</v>
      </c>
      <c r="M26" s="15">
        <f>'3f WHD'!M21</f>
        <v>6.6995028867368616</v>
      </c>
      <c r="N26" s="15">
        <f>'3f WHD'!N21</f>
        <v>7.1131218301273513</v>
      </c>
      <c r="O26" s="15">
        <f>'3f WHD'!O21</f>
        <v>7.1131218301273513</v>
      </c>
      <c r="P26" s="28"/>
      <c r="Q26" s="15">
        <f>'3f WHD'!Q21</f>
        <v>7.1131218301273513</v>
      </c>
      <c r="R26" s="15">
        <f>'3f WHD'!R21</f>
        <v>7.2804579515147188</v>
      </c>
      <c r="S26" s="15">
        <f>'3f WHD'!S21</f>
        <v>7.1935840895118579</v>
      </c>
      <c r="T26" s="15">
        <f>'3f WHD'!T21</f>
        <v>7.3593999937099728</v>
      </c>
      <c r="U26" s="15">
        <f>'3f WHD'!U21</f>
        <v>7.0492243060839304</v>
      </c>
      <c r="V26" s="15">
        <f>'3f WHD'!V21</f>
        <v>7.1089669218364691</v>
      </c>
      <c r="W26" s="15">
        <f>'3f WHD'!W21</f>
        <v>6.9829560851947949</v>
      </c>
      <c r="X26" s="15">
        <f>'3f WHD'!X21</f>
        <v>9.6262235975887975</v>
      </c>
      <c r="Y26" s="28"/>
      <c r="Z26" s="15">
        <f>'3f WHD'!Z21</f>
        <v>9.9504863797742438</v>
      </c>
      <c r="AA26" s="15">
        <f>'3f WHD'!AA21</f>
        <v>9.9504863797742438</v>
      </c>
      <c r="AB26" s="15">
        <f>'3f WHD'!AB21</f>
        <v>10.298637820906499</v>
      </c>
      <c r="AC26" s="15">
        <f>'3f WHD'!AC21</f>
        <v>10.298637820906499</v>
      </c>
      <c r="AD26" s="15">
        <f>'3f WHD'!AD21</f>
        <v>10.298637820906499</v>
      </c>
      <c r="AE26" s="15">
        <f>'3f WHD'!AE21</f>
        <v>10.298637820906499</v>
      </c>
      <c r="AF26" s="15">
        <f>'3f WHD'!AF21</f>
        <v>10.909265371253545</v>
      </c>
      <c r="AG26" s="15">
        <f>'3f WHD'!AG21</f>
        <v>10.909265371253545</v>
      </c>
      <c r="AH26" s="15">
        <f>'3f WHD'!AH21</f>
        <v>10.909265371253545</v>
      </c>
      <c r="AI26" s="15">
        <f>'3f WHD'!AI21</f>
        <v>10.909265371253545</v>
      </c>
      <c r="AJ26" s="15">
        <f>'3f WHD'!AJ21</f>
        <v>10.979819636605352</v>
      </c>
      <c r="AK26" s="15">
        <f>'3f WHD'!AK21</f>
        <v>10.979819636605352</v>
      </c>
      <c r="AL26" s="15">
        <f>'3f WHD'!AL21</f>
        <v>19.505362726406553</v>
      </c>
      <c r="AM26" s="15">
        <f>'3f WHD'!AM21</f>
        <v>22.915579962327037</v>
      </c>
      <c r="AN26" s="15">
        <f>'3f WHD'!AN21</f>
        <v>3.4102172359204843</v>
      </c>
      <c r="AO26" s="15">
        <f>'3f WHD'!AO21</f>
        <v>3.4102172359204843</v>
      </c>
      <c r="AP26" s="15" t="str">
        <f>'3f WHD'!AP21</f>
        <v>-</v>
      </c>
      <c r="AQ26" s="15" t="str">
        <f>'3f WHD'!AQ21</f>
        <v>-</v>
      </c>
      <c r="AR26" s="372" t="str">
        <f>'3f WHD'!AR21</f>
        <v>-</v>
      </c>
      <c r="AS26" s="372" t="str">
        <f>'3f WHD'!AS21</f>
        <v>-</v>
      </c>
      <c r="AT26" s="372" t="str">
        <f>'3f WHD'!AT21</f>
        <v>-</v>
      </c>
      <c r="AU26" s="372" t="str">
        <f>'3f WHD'!AU21</f>
        <v>-</v>
      </c>
      <c r="AV26" s="372" t="str">
        <f>'3f WHD'!AV21</f>
        <v>-</v>
      </c>
      <c r="AW26" s="372" t="str">
        <f>'3f WHD'!AW21</f>
        <v>-</v>
      </c>
      <c r="AX26" s="372" t="str">
        <f>'3f WHD'!AX21</f>
        <v>-</v>
      </c>
      <c r="AY26" s="372" t="str">
        <f>'3f WHD'!AY21</f>
        <v>-</v>
      </c>
      <c r="AZ26" s="372" t="str">
        <f>'3f WHD'!AZ21</f>
        <v>-</v>
      </c>
      <c r="BA26" s="372" t="str">
        <f>'3f WHD'!BA21</f>
        <v>-</v>
      </c>
      <c r="BB26" s="372" t="str">
        <f>'3f WHD'!BB21</f>
        <v>-</v>
      </c>
      <c r="BC26" s="372" t="str">
        <f>'3f WHD'!BC21</f>
        <v>-</v>
      </c>
      <c r="BD26" s="372" t="str">
        <f>'3f WHD'!BD21</f>
        <v>-</v>
      </c>
      <c r="BE26" s="372" t="str">
        <f>'3f WHD'!BE21</f>
        <v>-</v>
      </c>
      <c r="BF26" s="372" t="str">
        <f>'3f WHD'!BF21</f>
        <v>-</v>
      </c>
      <c r="BG26" s="14"/>
    </row>
    <row r="27" spans="1:59" s="369" customFormat="1">
      <c r="A27"/>
      <c r="B27" s="418"/>
      <c r="C27" s="396" t="s">
        <v>286</v>
      </c>
      <c r="D27" s="396"/>
      <c r="E27" s="218" t="s">
        <v>283</v>
      </c>
      <c r="F27" s="398"/>
      <c r="G27" s="28"/>
      <c r="H27" s="15">
        <f>'3f WHD'!H23</f>
        <v>0</v>
      </c>
      <c r="I27" s="15">
        <f>'3f WHD'!I23</f>
        <v>0</v>
      </c>
      <c r="J27" s="15">
        <f>'3f WHD'!J23</f>
        <v>0</v>
      </c>
      <c r="K27" s="15">
        <f>'3f WHD'!K23</f>
        <v>0</v>
      </c>
      <c r="L27" s="15">
        <f>'3f WHD'!L23</f>
        <v>0</v>
      </c>
      <c r="M27" s="15">
        <f>'3f WHD'!M23</f>
        <v>0</v>
      </c>
      <c r="N27" s="15">
        <f>'3f WHD'!N23</f>
        <v>0</v>
      </c>
      <c r="O27" s="15">
        <f>'3f WHD'!O23</f>
        <v>0</v>
      </c>
      <c r="P27" s="28"/>
      <c r="Q27" s="15">
        <f>'3f WHD'!Q23</f>
        <v>0</v>
      </c>
      <c r="R27" s="15">
        <f>'3f WHD'!R23</f>
        <v>0</v>
      </c>
      <c r="S27" s="15">
        <f>'3f WHD'!S23</f>
        <v>0</v>
      </c>
      <c r="T27" s="15">
        <f>'3f WHD'!T23</f>
        <v>0</v>
      </c>
      <c r="U27" s="15">
        <f>'3f WHD'!U23</f>
        <v>0</v>
      </c>
      <c r="V27" s="15">
        <f>'3f WHD'!V23</f>
        <v>0</v>
      </c>
      <c r="W27" s="15">
        <f>'3f WHD'!W23</f>
        <v>0</v>
      </c>
      <c r="X27" s="15">
        <f>'3f WHD'!X23</f>
        <v>0</v>
      </c>
      <c r="Y27" s="28">
        <f>'3f WHD'!Y23</f>
        <v>0</v>
      </c>
      <c r="Z27" s="15">
        <f>'3f WHD'!Z23</f>
        <v>0</v>
      </c>
      <c r="AA27" s="15">
        <f>'3f WHD'!AA23</f>
        <v>0</v>
      </c>
      <c r="AB27" s="15">
        <f>'3f WHD'!AB23</f>
        <v>0</v>
      </c>
      <c r="AC27" s="15">
        <f>'3f WHD'!AC23</f>
        <v>0</v>
      </c>
      <c r="AD27" s="15">
        <f>'3f WHD'!AD23</f>
        <v>0</v>
      </c>
      <c r="AE27" s="15">
        <f>'3f WHD'!AE23</f>
        <v>0</v>
      </c>
      <c r="AF27" s="15">
        <f>'3f WHD'!AF23</f>
        <v>0</v>
      </c>
      <c r="AG27" s="15">
        <f>'3f WHD'!AG23</f>
        <v>0</v>
      </c>
      <c r="AH27" s="15">
        <f>'3f WHD'!AH23</f>
        <v>0</v>
      </c>
      <c r="AI27" s="15">
        <f>'3f WHD'!AI23</f>
        <v>0</v>
      </c>
      <c r="AJ27" s="15">
        <f>'3f WHD'!AJ23</f>
        <v>0</v>
      </c>
      <c r="AK27" s="15">
        <f>'3f WHD'!AK23</f>
        <v>0</v>
      </c>
      <c r="AL27" s="15">
        <f>'3f WHD'!AL23</f>
        <v>0</v>
      </c>
      <c r="AM27" s="15">
        <f>'3f WHD'!AM23</f>
        <v>0</v>
      </c>
      <c r="AN27" s="15">
        <f>'3f WHD'!AN23</f>
        <v>5.0061991220535269</v>
      </c>
      <c r="AO27" s="15">
        <f>'3f WHD'!AO23</f>
        <v>5.0061991220535269</v>
      </c>
      <c r="AP27" s="15" t="str">
        <f>'3f WHD'!AP23</f>
        <v>-</v>
      </c>
      <c r="AQ27" s="15" t="str">
        <f>'3f WHD'!AQ23</f>
        <v>-</v>
      </c>
      <c r="AR27" s="15" t="str">
        <f>'3f WHD'!AR23</f>
        <v>-</v>
      </c>
      <c r="AS27" s="15" t="str">
        <f>'3f WHD'!AS23</f>
        <v>-</v>
      </c>
      <c r="AT27" s="15" t="str">
        <f>'3f WHD'!AT23</f>
        <v>-</v>
      </c>
      <c r="AU27" s="15" t="str">
        <f>'3f WHD'!AU23</f>
        <v>-</v>
      </c>
      <c r="AV27" s="15" t="str">
        <f>'3f WHD'!AV23</f>
        <v>-</v>
      </c>
      <c r="AW27" s="15" t="str">
        <f>'3f WHD'!AW23</f>
        <v>-</v>
      </c>
      <c r="AX27" s="15" t="str">
        <f>'3f WHD'!AX23</f>
        <v>-</v>
      </c>
      <c r="AY27" s="15" t="str">
        <f>'3f WHD'!AY23</f>
        <v>-</v>
      </c>
      <c r="AZ27" s="15" t="str">
        <f>'3f WHD'!AZ23</f>
        <v>-</v>
      </c>
      <c r="BA27" s="15" t="str">
        <f>'3f WHD'!BA23</f>
        <v>-</v>
      </c>
      <c r="BB27" s="15" t="str">
        <f>'3f WHD'!BB23</f>
        <v>-</v>
      </c>
      <c r="BC27" s="15" t="str">
        <f>'3f WHD'!BC23</f>
        <v>-</v>
      </c>
      <c r="BD27" s="15" t="str">
        <f>'3f WHD'!BD23</f>
        <v>-</v>
      </c>
      <c r="BE27" s="15" t="str">
        <f>'3f WHD'!BE23</f>
        <v>-</v>
      </c>
      <c r="BF27" s="15" t="str">
        <f>'3f WHD'!BF23</f>
        <v>-</v>
      </c>
      <c r="BG27" s="346"/>
    </row>
    <row r="28" spans="1:59">
      <c r="B28" s="418"/>
      <c r="C28" s="396" t="s">
        <v>294</v>
      </c>
      <c r="D28" s="396"/>
      <c r="E28" s="218" t="s">
        <v>299</v>
      </c>
      <c r="F28" s="398"/>
      <c r="G28" s="28"/>
      <c r="H28" s="15">
        <f>'3g AAHEDC'!H18</f>
        <v>0.22001830000000003</v>
      </c>
      <c r="I28" s="15">
        <f>'3g AAHEDC'!I18</f>
        <v>0.21649000000000002</v>
      </c>
      <c r="J28" s="15">
        <f>'3g AAHEDC'!J18</f>
        <v>0.22168576000000001</v>
      </c>
      <c r="K28" s="15">
        <f>'3g AAHEDC'!K18</f>
        <v>0.23129</v>
      </c>
      <c r="L28" s="15">
        <f>'3g AAHEDC'!L18</f>
        <v>0.23545322000000002</v>
      </c>
      <c r="M28" s="15">
        <f>'3g AAHEDC'!M18</f>
        <v>0.23116</v>
      </c>
      <c r="N28" s="15">
        <f>'3g AAHEDC'!N18</f>
        <v>0.23999288745076519</v>
      </c>
      <c r="O28" s="15">
        <f>'3g AAHEDC'!O18</f>
        <v>0.24526999999999999</v>
      </c>
      <c r="P28" s="28"/>
      <c r="Q28" s="15">
        <f>'3g AAHEDC'!Q18</f>
        <v>0.24526999999999999</v>
      </c>
      <c r="R28" s="15">
        <f>'3g AAHEDC'!R18</f>
        <v>0.25358627637030584</v>
      </c>
      <c r="S28" s="15">
        <f>'3g AAHEDC'!S18</f>
        <v>0.26270000000000004</v>
      </c>
      <c r="T28" s="15">
        <f>'3g AAHEDC'!T18</f>
        <v>0.27043985561217054</v>
      </c>
      <c r="U28" s="15">
        <f>'3g AAHEDC'!U18</f>
        <v>0.30446000000000001</v>
      </c>
      <c r="V28" s="15">
        <f>'3g AAHEDC'!V18</f>
        <v>0.43404372473011354</v>
      </c>
      <c r="W28" s="15">
        <f>'3g AAHEDC'!W18</f>
        <v>0.40426999999999996</v>
      </c>
      <c r="X28" s="15">
        <f>'3g AAHEDC'!X18</f>
        <v>0.42281486333143048</v>
      </c>
      <c r="Y28" s="28"/>
      <c r="Z28" s="15">
        <f>'3g AAHEDC'!Z18</f>
        <v>0.40669999999999995</v>
      </c>
      <c r="AA28" s="15">
        <f>'3g AAHEDC'!AA18</f>
        <v>0.40669999999999995</v>
      </c>
      <c r="AB28" s="15">
        <f>'3g AAHEDC'!AB18</f>
        <v>0.45951829137287103</v>
      </c>
      <c r="AC28" s="15">
        <f>'3g AAHEDC'!AC18</f>
        <v>0.45951829137287103</v>
      </c>
      <c r="AD28" s="15">
        <f>'3g AAHEDC'!AD18</f>
        <v>0.42037999999999998</v>
      </c>
      <c r="AE28" s="15">
        <f>'3g AAHEDC'!AE18</f>
        <v>0.42037999999999998</v>
      </c>
      <c r="AF28" s="15">
        <f>'3g AAHEDC'!AF18</f>
        <v>0.45511924378137392</v>
      </c>
      <c r="AG28" s="15">
        <f>'3g AAHEDC'!AG18</f>
        <v>0.45511924378137392</v>
      </c>
      <c r="AH28" s="15">
        <f>'3g AAHEDC'!AH18</f>
        <v>0.42144999999999999</v>
      </c>
      <c r="AI28" s="15">
        <f>'3g AAHEDC'!AI18</f>
        <v>0.42144999999999999</v>
      </c>
      <c r="AJ28" s="15">
        <f>'3g AAHEDC'!AJ18</f>
        <v>0.43559259936504757</v>
      </c>
      <c r="AK28" s="15">
        <f>'3g AAHEDC'!AK18</f>
        <v>0.43559259936504757</v>
      </c>
      <c r="AL28" s="15">
        <f>'3g AAHEDC'!AL18</f>
        <v>0.40983999999999998</v>
      </c>
      <c r="AM28" s="15">
        <f>'3g AAHEDC'!AM18</f>
        <v>0.40983999999999998</v>
      </c>
      <c r="AN28" s="15">
        <f>'3g AAHEDC'!AN18</f>
        <v>0.42854770830024358</v>
      </c>
      <c r="AO28" s="15">
        <f>'3g AAHEDC'!AO18</f>
        <v>0.42854770830024358</v>
      </c>
      <c r="AP28" s="15" t="str">
        <f>'3g AAHEDC'!AP18</f>
        <v>-</v>
      </c>
      <c r="AQ28" s="15" t="str">
        <f>'3g AAHEDC'!AQ18</f>
        <v>-</v>
      </c>
      <c r="AR28" s="15" t="str">
        <f>'3g AAHEDC'!AR18</f>
        <v>-</v>
      </c>
      <c r="AS28" s="15" t="str">
        <f>'3g AAHEDC'!AS18</f>
        <v>-</v>
      </c>
      <c r="AT28" s="15" t="str">
        <f>'3g AAHEDC'!AT18</f>
        <v>-</v>
      </c>
      <c r="AU28" s="15" t="str">
        <f>'3g AAHEDC'!AU18</f>
        <v>-</v>
      </c>
      <c r="AV28" s="15" t="str">
        <f>'3g AAHEDC'!AV18</f>
        <v>-</v>
      </c>
      <c r="AW28" s="15" t="str">
        <f>'3g AAHEDC'!AW18</f>
        <v>-</v>
      </c>
      <c r="AX28" s="15" t="str">
        <f>'3g AAHEDC'!AX18</f>
        <v>-</v>
      </c>
      <c r="AY28" s="15" t="str">
        <f>'3g AAHEDC'!AY18</f>
        <v>-</v>
      </c>
      <c r="AZ28" s="15" t="str">
        <f>'3g AAHEDC'!AZ18</f>
        <v>-</v>
      </c>
      <c r="BA28" s="15" t="str">
        <f>'3g AAHEDC'!BA18</f>
        <v>-</v>
      </c>
      <c r="BB28" s="15" t="str">
        <f>'3g AAHEDC'!BB18</f>
        <v>-</v>
      </c>
      <c r="BC28" s="15" t="str">
        <f>'3g AAHEDC'!BC18</f>
        <v>-</v>
      </c>
      <c r="BD28" s="15" t="str">
        <f>'3g AAHEDC'!BD18</f>
        <v>-</v>
      </c>
      <c r="BE28" s="15" t="str">
        <f>'3g AAHEDC'!BE18</f>
        <v>-</v>
      </c>
      <c r="BF28" s="15" t="str">
        <f>'3g AAHEDC'!BF18</f>
        <v>-</v>
      </c>
      <c r="BG28" s="14"/>
    </row>
    <row r="29" spans="1:59">
      <c r="B29" s="418"/>
      <c r="C29" s="441" t="s">
        <v>300</v>
      </c>
      <c r="D29" s="442"/>
      <c r="E29" s="218" t="s">
        <v>301</v>
      </c>
      <c r="F29" s="398"/>
      <c r="G29" s="28"/>
      <c r="H29" s="15">
        <f>'3k NCC'!H19</f>
        <v>0</v>
      </c>
      <c r="I29" s="15">
        <f>'3k NCC'!I19</f>
        <v>0</v>
      </c>
      <c r="J29" s="15">
        <f>'3k NCC'!J19</f>
        <v>0</v>
      </c>
      <c r="K29" s="15">
        <f>'3k NCC'!K19</f>
        <v>0</v>
      </c>
      <c r="L29" s="15">
        <f>'3k NCC'!L19</f>
        <v>0</v>
      </c>
      <c r="M29" s="15">
        <f>'3k NCC'!M19</f>
        <v>0</v>
      </c>
      <c r="N29" s="15">
        <f>'3k NCC'!N19</f>
        <v>0</v>
      </c>
      <c r="O29" s="15">
        <f>'3k NCC'!O19</f>
        <v>0</v>
      </c>
      <c r="P29" s="28"/>
      <c r="Q29" s="15">
        <f>'3k NCC'!Q19</f>
        <v>0</v>
      </c>
      <c r="R29" s="15">
        <f>'3k NCC'!R19</f>
        <v>0</v>
      </c>
      <c r="S29" s="15">
        <f>'3k NCC'!S19</f>
        <v>0</v>
      </c>
      <c r="T29" s="15">
        <f>'3k NCC'!T19</f>
        <v>0</v>
      </c>
      <c r="U29" s="15">
        <f>'3k NCC'!U19</f>
        <v>0</v>
      </c>
      <c r="V29" s="15">
        <f>'3k NCC'!V19</f>
        <v>0</v>
      </c>
      <c r="W29" s="15">
        <f>'3k NCC'!W19</f>
        <v>0</v>
      </c>
      <c r="X29" s="15">
        <f>'3k NCC'!X19</f>
        <v>0</v>
      </c>
      <c r="Y29" s="28"/>
      <c r="Z29" s="15">
        <f>'3k NCC'!Z19</f>
        <v>0</v>
      </c>
      <c r="AA29" s="15">
        <f>'3k NCC'!AA19</f>
        <v>0</v>
      </c>
      <c r="AB29" s="15">
        <f>'3k NCC'!AB19</f>
        <v>0</v>
      </c>
      <c r="AC29" s="15">
        <f>'3k NCC'!AC19</f>
        <v>0</v>
      </c>
      <c r="AD29" s="15">
        <f>'3k NCC'!AD19</f>
        <v>0</v>
      </c>
      <c r="AE29" s="15">
        <f>'3k NCC'!AE19</f>
        <v>0</v>
      </c>
      <c r="AF29" s="15">
        <f>'3k NCC'!AF19</f>
        <v>0</v>
      </c>
      <c r="AG29" s="15">
        <f>'3k NCC'!AG19</f>
        <v>0</v>
      </c>
      <c r="AH29" s="15">
        <f>'3k NCC'!AH19</f>
        <v>0</v>
      </c>
      <c r="AI29" s="15">
        <f>'3k NCC'!AI19</f>
        <v>0</v>
      </c>
      <c r="AJ29" s="15">
        <f>'3k NCC'!AJ19</f>
        <v>0.92755198898137903</v>
      </c>
      <c r="AK29" s="15">
        <f>'3k NCC'!AK19</f>
        <v>0.92755198898137903</v>
      </c>
      <c r="AL29" s="15">
        <f>'3k NCC'!AL19</f>
        <v>0.9245527805406587</v>
      </c>
      <c r="AM29" s="15">
        <f>'3k NCC'!AM19</f>
        <v>0.9245527805406587</v>
      </c>
      <c r="AN29" s="15">
        <f>'3k NCC'!AN19</f>
        <v>1.1378363640056073</v>
      </c>
      <c r="AO29" s="15">
        <f>'3k NCC'!AO19</f>
        <v>1.1378363640056073</v>
      </c>
      <c r="AP29" s="15" t="str">
        <f>'3k NCC'!AP19</f>
        <v>-</v>
      </c>
      <c r="AQ29" s="15" t="str">
        <f>'3k NCC'!AQ19</f>
        <v>-</v>
      </c>
      <c r="AR29" s="15" t="str">
        <f>'3k NCC'!AR19</f>
        <v>-</v>
      </c>
      <c r="AS29" s="15" t="str">
        <f>'3k NCC'!AS19</f>
        <v>-</v>
      </c>
      <c r="AT29" s="15" t="str">
        <f>'3k NCC'!AT19</f>
        <v>-</v>
      </c>
      <c r="AU29" s="15" t="str">
        <f>'3k NCC'!AU19</f>
        <v>-</v>
      </c>
      <c r="AV29" s="15" t="str">
        <f>'3k NCC'!AV19</f>
        <v>-</v>
      </c>
      <c r="AW29" s="15" t="str">
        <f>'3k NCC'!AW19</f>
        <v>-</v>
      </c>
      <c r="AX29" s="15" t="str">
        <f>'3k NCC'!AX19</f>
        <v>-</v>
      </c>
      <c r="AY29" s="15" t="str">
        <f>'3k NCC'!AY19</f>
        <v>-</v>
      </c>
      <c r="AZ29" s="15" t="str">
        <f>'3k NCC'!AZ19</f>
        <v>-</v>
      </c>
      <c r="BA29" s="15" t="str">
        <f>'3k NCC'!BA19</f>
        <v>-</v>
      </c>
      <c r="BB29" s="15" t="str">
        <f>'3k NCC'!BB19</f>
        <v>-</v>
      </c>
      <c r="BC29" s="15" t="str">
        <f>'3k NCC'!BC19</f>
        <v>-</v>
      </c>
      <c r="BD29" s="15" t="str">
        <f>'3k NCC'!BD19</f>
        <v>-</v>
      </c>
      <c r="BE29" s="15" t="str">
        <f>'3k NCC'!BE19</f>
        <v>-</v>
      </c>
      <c r="BF29" s="15" t="str">
        <f>'3k NCC'!BF19</f>
        <v>-</v>
      </c>
      <c r="BG29" s="14"/>
    </row>
    <row r="30" spans="1:59" ht="12" customHeight="1">
      <c r="B30" s="419"/>
      <c r="C30" s="441" t="s">
        <v>302</v>
      </c>
      <c r="D30" s="442"/>
      <c r="E30" s="218" t="s">
        <v>301</v>
      </c>
      <c r="F30" s="398"/>
      <c r="G30" s="28"/>
      <c r="H30" s="15">
        <f>IFERROR('3l nRAB'!H31+'3l nRAB'!H29,"-")</f>
        <v>0</v>
      </c>
      <c r="I30" s="15">
        <f>IFERROR('3l nRAB'!I31+'3l nRAB'!I29,"-")</f>
        <v>0</v>
      </c>
      <c r="J30" s="15">
        <f>IFERROR('3l nRAB'!J31+'3l nRAB'!J29,"-")</f>
        <v>0</v>
      </c>
      <c r="K30" s="15">
        <f>IFERROR('3l nRAB'!K31+'3l nRAB'!K29,"-")</f>
        <v>0</v>
      </c>
      <c r="L30" s="15">
        <f>IFERROR('3l nRAB'!L31+'3l nRAB'!L29,"-")</f>
        <v>0</v>
      </c>
      <c r="M30" s="15">
        <f>IFERROR('3l nRAB'!M31+'3l nRAB'!M29,"-")</f>
        <v>0</v>
      </c>
      <c r="N30" s="15">
        <f>IFERROR('3l nRAB'!N31+'3l nRAB'!N29,"-")</f>
        <v>0</v>
      </c>
      <c r="O30" s="15">
        <f>IFERROR('3l nRAB'!O31+'3l nRAB'!O29,"-")</f>
        <v>0</v>
      </c>
      <c r="P30" s="28"/>
      <c r="Q30" s="15">
        <f>IFERROR('3l nRAB'!Q31+'3l nRAB'!Q29,"-")</f>
        <v>0</v>
      </c>
      <c r="R30" s="15">
        <f>IFERROR('3l nRAB'!R31+'3l nRAB'!R29,"-")</f>
        <v>0</v>
      </c>
      <c r="S30" s="15">
        <f>IFERROR('3l nRAB'!S31+'3l nRAB'!S29,"-")</f>
        <v>0</v>
      </c>
      <c r="T30" s="15">
        <f>IFERROR('3l nRAB'!T31+'3l nRAB'!T29,"-")</f>
        <v>0</v>
      </c>
      <c r="U30" s="15">
        <f>IFERROR('3l nRAB'!U31+'3l nRAB'!U29,"-")</f>
        <v>0</v>
      </c>
      <c r="V30" s="15">
        <f>IFERROR('3l nRAB'!V31+'3l nRAB'!V29,"-")</f>
        <v>0</v>
      </c>
      <c r="W30" s="15">
        <f>IFERROR('3l nRAB'!W31+'3l nRAB'!W29,"-")</f>
        <v>0</v>
      </c>
      <c r="X30" s="15">
        <f>IFERROR('3l nRAB'!X31+'3l nRAB'!X29,"-")</f>
        <v>0</v>
      </c>
      <c r="Y30" s="28"/>
      <c r="Z30" s="15">
        <f>IFERROR('3l nRAB'!Z31+'3l nRAB'!Z29,"-")</f>
        <v>0</v>
      </c>
      <c r="AA30" s="15">
        <f>IFERROR('3l nRAB'!AA31+'3l nRAB'!AA29,"-")</f>
        <v>0</v>
      </c>
      <c r="AB30" s="15">
        <f>IFERROR('3l nRAB'!AB31+'3l nRAB'!AB29,"-")</f>
        <v>0</v>
      </c>
      <c r="AC30" s="15">
        <f>IFERROR('3l nRAB'!AC31+'3l nRAB'!AC29,"-")</f>
        <v>0</v>
      </c>
      <c r="AD30" s="15">
        <f>IFERROR('3l nRAB'!AD31+'3l nRAB'!AD29,"-")</f>
        <v>0</v>
      </c>
      <c r="AE30" s="15">
        <f>IFERROR('3l nRAB'!AE31+'3l nRAB'!AE29,"-")</f>
        <v>0</v>
      </c>
      <c r="AF30" s="15">
        <f>IFERROR('3l nRAB'!AF31+'3l nRAB'!AF29,"-")</f>
        <v>0</v>
      </c>
      <c r="AG30" s="15">
        <f>IFERROR('3l nRAB'!AG31+'3l nRAB'!AG29,"-")</f>
        <v>0</v>
      </c>
      <c r="AH30" s="15">
        <f>IFERROR('3l nRAB'!AH31+'3l nRAB'!AH29,"-")</f>
        <v>0</v>
      </c>
      <c r="AI30" s="15">
        <f>IFERROR('3l nRAB'!AI31+'3l nRAB'!AI29,"-")</f>
        <v>0</v>
      </c>
      <c r="AJ30" s="15">
        <f>IFERROR('3l nRAB'!AJ31+'3l nRAB'!AJ29,"-")</f>
        <v>0</v>
      </c>
      <c r="AK30" s="15">
        <f>IFERROR('3l nRAB'!AK31+'3l nRAB'!AK29,"-")</f>
        <v>0</v>
      </c>
      <c r="AL30" s="15">
        <f>IFERROR('3l nRAB'!AL31+'3l nRAB'!AL29,"-")</f>
        <v>0</v>
      </c>
      <c r="AM30" s="15">
        <f>IFERROR('3l nRAB'!AM31+'3l nRAB'!AM29,"-")</f>
        <v>4.7187987370852138</v>
      </c>
      <c r="AN30" s="15">
        <f>IFERROR('3l nRAB'!AN31+'3l nRAB'!AN29,"-")</f>
        <v>4.3794605180731745</v>
      </c>
      <c r="AO30" s="15">
        <f>IFERROR('3l nRAB'!AO31+'3l nRAB'!AO29,"-")</f>
        <v>4.1399130230341914</v>
      </c>
      <c r="AP30" s="15" t="str">
        <f>IFERROR('3l nRAB'!AP31+'3l nRAB'!AP29,"-")</f>
        <v>-</v>
      </c>
      <c r="AQ30" s="15" t="str">
        <f>IFERROR('3l nRAB'!AQ31+'3l nRAB'!AQ29,"-")</f>
        <v>-</v>
      </c>
      <c r="AR30" s="15" t="str">
        <f>IFERROR('3l nRAB'!AR31+'3l nRAB'!AR29,"-")</f>
        <v>-</v>
      </c>
      <c r="AS30" s="15" t="str">
        <f>IFERROR('3l nRAB'!AS31+'3l nRAB'!AS29,"-")</f>
        <v>-</v>
      </c>
      <c r="AT30" s="15" t="str">
        <f>IFERROR('3l nRAB'!AT31+'3l nRAB'!AT29,"-")</f>
        <v>-</v>
      </c>
      <c r="AU30" s="15" t="str">
        <f>IFERROR('3l nRAB'!AU31+'3l nRAB'!AU29,"-")</f>
        <v>-</v>
      </c>
      <c r="AV30" s="15" t="str">
        <f>IFERROR('3l nRAB'!AV31+'3l nRAB'!AV29,"-")</f>
        <v>-</v>
      </c>
      <c r="AW30" s="15" t="str">
        <f>IFERROR('3l nRAB'!AW31+'3l nRAB'!AW29,"-")</f>
        <v>-</v>
      </c>
      <c r="AX30" s="15" t="str">
        <f>IFERROR('3l nRAB'!AX31+'3l nRAB'!AX29,"-")</f>
        <v>-</v>
      </c>
      <c r="AY30" s="15" t="str">
        <f>IFERROR('3l nRAB'!AY31+'3l nRAB'!AY29,"-")</f>
        <v>-</v>
      </c>
      <c r="AZ30" s="15" t="str">
        <f>IFERROR('3l nRAB'!AZ31+'3l nRAB'!AZ29,"-")</f>
        <v>-</v>
      </c>
      <c r="BA30" s="15" t="str">
        <f>IFERROR('3l nRAB'!BA31+'3l nRAB'!BA29,"-")</f>
        <v>-</v>
      </c>
      <c r="BB30" s="15" t="str">
        <f>IFERROR('3l nRAB'!BB31+'3l nRAB'!BB29,"-")</f>
        <v>-</v>
      </c>
      <c r="BC30" s="15" t="str">
        <f>IFERROR('3l nRAB'!BC31+'3l nRAB'!BC29,"-")</f>
        <v>-</v>
      </c>
      <c r="BD30" s="15" t="str">
        <f>IFERROR('3l nRAB'!BD31+'3l nRAB'!BD29,"-")</f>
        <v>-</v>
      </c>
      <c r="BE30" s="15" t="str">
        <f>IFERROR('3l nRAB'!BE31+'3l nRAB'!BE29,"-")</f>
        <v>-</v>
      </c>
      <c r="BF30" s="15" t="str">
        <f>IFERROR('3l nRAB'!BF31+'3l nRAB'!BF29,"-")</f>
        <v>-</v>
      </c>
      <c r="BG30" s="14"/>
    </row>
    <row r="31" spans="1:59">
      <c r="B31" s="397" t="s">
        <v>116</v>
      </c>
      <c r="C31" s="396" t="s">
        <v>285</v>
      </c>
      <c r="D31" s="396"/>
      <c r="E31" s="218" t="s">
        <v>283</v>
      </c>
      <c r="F31" s="398"/>
      <c r="G31" s="28"/>
      <c r="H31" s="15">
        <f>'3e ECO'!H28</f>
        <v>1.2807925205600019</v>
      </c>
      <c r="I31" s="15">
        <f>'3e ECO'!I28</f>
        <v>1.2807925205600019</v>
      </c>
      <c r="J31" s="15">
        <f>'3e ECO'!J28</f>
        <v>1.335659353563418</v>
      </c>
      <c r="K31" s="15">
        <f>'3e ECO'!K28</f>
        <v>1.3237809601028736</v>
      </c>
      <c r="L31" s="15">
        <f>'3e ECO'!L28</f>
        <v>1.0338995283355803</v>
      </c>
      <c r="M31" s="15">
        <f>'3e ECO'!M28</f>
        <v>1.0338995283355803</v>
      </c>
      <c r="N31" s="15">
        <f>'3e ECO'!N28</f>
        <v>1.1449392746201887</v>
      </c>
      <c r="O31" s="15">
        <f>'3e ECO'!O28</f>
        <v>1.1446873714788544</v>
      </c>
      <c r="P31" s="28"/>
      <c r="Q31" s="15">
        <f>'3e ECO'!Q28</f>
        <v>1.1446873714788544</v>
      </c>
      <c r="R31" s="15">
        <f>'3e ECO'!R28</f>
        <v>1.1852279541409441</v>
      </c>
      <c r="S31" s="15">
        <f>'3e ECO'!S28</f>
        <v>1.2188247882877752</v>
      </c>
      <c r="T31" s="15">
        <f>'3e ECO'!T28</f>
        <v>1.4914429930722879</v>
      </c>
      <c r="U31" s="15">
        <f>'3e ECO'!U28</f>
        <v>1.4265065757514408</v>
      </c>
      <c r="V31" s="15">
        <f>'3e ECO'!V28</f>
        <v>1.4044621556312693</v>
      </c>
      <c r="W31" s="15">
        <f>'3e ECO'!W28</f>
        <v>1.406307692740828</v>
      </c>
      <c r="X31" s="15">
        <f>'3e ECO'!X28</f>
        <v>1.7539761922050034</v>
      </c>
      <c r="Y31" s="28"/>
      <c r="Z31" s="15">
        <f>'3e ECO'!Z28</f>
        <v>1.7360420655827042</v>
      </c>
      <c r="AA31" s="15">
        <f>'3e ECO'!AA28</f>
        <v>1.7360420655827042</v>
      </c>
      <c r="AB31" s="15">
        <f>'3e ECO'!AB28</f>
        <v>1.933978746453737</v>
      </c>
      <c r="AC31" s="15">
        <f>'3e ECO'!AC28</f>
        <v>1.933978746453737</v>
      </c>
      <c r="AD31" s="15">
        <f>'3e ECO'!AD28</f>
        <v>1.9338008914989997</v>
      </c>
      <c r="AE31" s="15">
        <f>'3e ECO'!AE28</f>
        <v>1.9338008914989997</v>
      </c>
      <c r="AF31" s="15">
        <f>'3e ECO'!AF28</f>
        <v>2.9941074517373605</v>
      </c>
      <c r="AG31" s="15">
        <f>'3e ECO'!AG28</f>
        <v>2.9941074517373605</v>
      </c>
      <c r="AH31" s="15">
        <f>'3e ECO'!AH28</f>
        <v>2.989702112626663</v>
      </c>
      <c r="AI31" s="15">
        <f>'3e ECO'!AI28</f>
        <v>2.989702112626663</v>
      </c>
      <c r="AJ31" s="15">
        <f>'3e ECO'!AJ28</f>
        <v>3.0884931685270325</v>
      </c>
      <c r="AK31" s="15">
        <f>'3e ECO'!AK28</f>
        <v>3.0884931685270325</v>
      </c>
      <c r="AL31" s="15">
        <f>'3e ECO'!AL28</f>
        <v>3.147649504906135</v>
      </c>
      <c r="AM31" s="15">
        <f>'3e ECO'!AM28</f>
        <v>3.147649504906135</v>
      </c>
      <c r="AN31" s="372" t="str">
        <f>'3e ECO'!AN28</f>
        <v>-</v>
      </c>
      <c r="AO31" s="372" t="str">
        <f>'3e ECO'!AO28</f>
        <v>-</v>
      </c>
      <c r="AP31" s="372" t="str">
        <f>'3e ECO'!AP28</f>
        <v>-</v>
      </c>
      <c r="AQ31" s="372" t="str">
        <f>'3e ECO'!AQ28</f>
        <v>-</v>
      </c>
      <c r="AR31" s="372" t="str">
        <f>'3e ECO'!AR28</f>
        <v>-</v>
      </c>
      <c r="AS31" s="372" t="str">
        <f>'3e ECO'!AS28</f>
        <v>-</v>
      </c>
      <c r="AT31" s="372" t="str">
        <f>'3e ECO'!AT28</f>
        <v>-</v>
      </c>
      <c r="AU31" s="372" t="str">
        <f>'3e ECO'!AU28</f>
        <v>-</v>
      </c>
      <c r="AV31" s="372" t="str">
        <f>'3e ECO'!AV28</f>
        <v>-</v>
      </c>
      <c r="AW31" s="372" t="str">
        <f>'3e ECO'!AW28</f>
        <v>-</v>
      </c>
      <c r="AX31" s="372" t="str">
        <f>'3e ECO'!AX28</f>
        <v>-</v>
      </c>
      <c r="AY31" s="372" t="str">
        <f>'3e ECO'!AY28</f>
        <v>-</v>
      </c>
      <c r="AZ31" s="372" t="str">
        <f>'3e ECO'!AZ28</f>
        <v>-</v>
      </c>
      <c r="BA31" s="372" t="str">
        <f>'3e ECO'!BA28</f>
        <v>-</v>
      </c>
      <c r="BB31" s="372" t="str">
        <f>'3e ECO'!BB28</f>
        <v>-</v>
      </c>
      <c r="BC31" s="372" t="str">
        <f>'3e ECO'!BC28</f>
        <v>-</v>
      </c>
      <c r="BD31" s="372" t="str">
        <f>'3e ECO'!BD28</f>
        <v>-</v>
      </c>
      <c r="BE31" s="372" t="str">
        <f>'3e ECO'!BE28</f>
        <v>-</v>
      </c>
      <c r="BF31" s="372" t="str">
        <f>'3e ECO'!BF28</f>
        <v>-</v>
      </c>
      <c r="BG31" s="14"/>
    </row>
    <row r="32" spans="1:59">
      <c r="B32" s="398"/>
      <c r="C32" s="441" t="s">
        <v>286</v>
      </c>
      <c r="D32" s="443"/>
      <c r="E32" s="218" t="s">
        <v>287</v>
      </c>
      <c r="F32" s="398"/>
      <c r="G32" s="28"/>
      <c r="H32" s="15">
        <f>'3f WHD'!H21</f>
        <v>6.5567588596821027</v>
      </c>
      <c r="I32" s="15">
        <f>'3f WHD'!I21</f>
        <v>6.5567588596821027</v>
      </c>
      <c r="J32" s="15">
        <f>'3f WHD'!J21</f>
        <v>6.6197359495950758</v>
      </c>
      <c r="K32" s="15">
        <f>'3f WHD'!K21</f>
        <v>6.6197359495950758</v>
      </c>
      <c r="L32" s="15">
        <f>'3f WHD'!L21</f>
        <v>6.6995028867368616</v>
      </c>
      <c r="M32" s="15">
        <f>'3f WHD'!M21</f>
        <v>6.6995028867368616</v>
      </c>
      <c r="N32" s="15">
        <f>'3f WHD'!N21</f>
        <v>7.1131218301273513</v>
      </c>
      <c r="O32" s="15">
        <f>'3f WHD'!O21</f>
        <v>7.1131218301273513</v>
      </c>
      <c r="P32" s="28"/>
      <c r="Q32" s="15">
        <f>'3f WHD'!Q21</f>
        <v>7.1131218301273513</v>
      </c>
      <c r="R32" s="15">
        <f>'3f WHD'!R21</f>
        <v>7.2804579515147188</v>
      </c>
      <c r="S32" s="15">
        <f>'3f WHD'!S21</f>
        <v>7.1935840895118579</v>
      </c>
      <c r="T32" s="15">
        <f>'3f WHD'!T21</f>
        <v>7.3593999937099728</v>
      </c>
      <c r="U32" s="15">
        <f>'3f WHD'!U21</f>
        <v>7.0492243060839304</v>
      </c>
      <c r="V32" s="15">
        <f>'3f WHD'!V21</f>
        <v>7.1089669218364691</v>
      </c>
      <c r="W32" s="15">
        <f>'3f WHD'!W21</f>
        <v>6.9829560851947949</v>
      </c>
      <c r="X32" s="15">
        <f>'3f WHD'!X21</f>
        <v>9.6262235975887975</v>
      </c>
      <c r="Y32" s="28"/>
      <c r="Z32" s="15">
        <f>'3f WHD'!Z21</f>
        <v>9.9504863797742438</v>
      </c>
      <c r="AA32" s="15">
        <f>'3f WHD'!AA21</f>
        <v>9.9504863797742438</v>
      </c>
      <c r="AB32" s="15">
        <f>'3f WHD'!AB21</f>
        <v>10.298637820906499</v>
      </c>
      <c r="AC32" s="15">
        <f>'3f WHD'!AC21</f>
        <v>10.298637820906499</v>
      </c>
      <c r="AD32" s="15">
        <f>'3f WHD'!AD21</f>
        <v>10.298637820906499</v>
      </c>
      <c r="AE32" s="15">
        <f>'3f WHD'!AE21</f>
        <v>10.298637820906499</v>
      </c>
      <c r="AF32" s="15">
        <f>'3f WHD'!AF21</f>
        <v>10.909265371253545</v>
      </c>
      <c r="AG32" s="15">
        <f>'3f WHD'!AG21</f>
        <v>10.909265371253545</v>
      </c>
      <c r="AH32" s="15">
        <f>'3f WHD'!AH21</f>
        <v>10.909265371253545</v>
      </c>
      <c r="AI32" s="15">
        <f>'3f WHD'!AI21</f>
        <v>10.909265371253545</v>
      </c>
      <c r="AJ32" s="15">
        <f>'3f WHD'!AJ21</f>
        <v>10.979819636605352</v>
      </c>
      <c r="AK32" s="15">
        <f>'3f WHD'!AK21</f>
        <v>10.979819636605352</v>
      </c>
      <c r="AL32" s="15">
        <f>'3f WHD'!AL21</f>
        <v>19.505362726406553</v>
      </c>
      <c r="AM32" s="15">
        <f>'3f WHD'!AM21</f>
        <v>22.915579962327037</v>
      </c>
      <c r="AN32" s="15">
        <f>'3f WHD'!AN21</f>
        <v>3.4102172359204843</v>
      </c>
      <c r="AO32" s="15">
        <f>'3f WHD'!AO21</f>
        <v>3.4102172359204843</v>
      </c>
      <c r="AP32" s="15" t="str">
        <f>'3f WHD'!AP21</f>
        <v>-</v>
      </c>
      <c r="AQ32" s="15" t="str">
        <f>'3f WHD'!AQ21</f>
        <v>-</v>
      </c>
      <c r="AR32" s="372" t="str">
        <f>'3f WHD'!AR21</f>
        <v>-</v>
      </c>
      <c r="AS32" s="372" t="str">
        <f>'3f WHD'!AS21</f>
        <v>-</v>
      </c>
      <c r="AT32" s="372" t="str">
        <f>'3f WHD'!AT21</f>
        <v>-</v>
      </c>
      <c r="AU32" s="372" t="str">
        <f>'3f WHD'!AU21</f>
        <v>-</v>
      </c>
      <c r="AV32" s="372" t="str">
        <f>'3f WHD'!AV21</f>
        <v>-</v>
      </c>
      <c r="AW32" s="372" t="str">
        <f>'3f WHD'!AW21</f>
        <v>-</v>
      </c>
      <c r="AX32" s="372" t="str">
        <f>'3f WHD'!AX21</f>
        <v>-</v>
      </c>
      <c r="AY32" s="372" t="str">
        <f>'3f WHD'!AY21</f>
        <v>-</v>
      </c>
      <c r="AZ32" s="372" t="str">
        <f>'3f WHD'!AZ21</f>
        <v>-</v>
      </c>
      <c r="BA32" s="372" t="str">
        <f>'3f WHD'!BA21</f>
        <v>-</v>
      </c>
      <c r="BB32" s="372" t="str">
        <f>'3f WHD'!BB21</f>
        <v>-</v>
      </c>
      <c r="BC32" s="372" t="str">
        <f>'3f WHD'!BC21</f>
        <v>-</v>
      </c>
      <c r="BD32" s="372" t="str">
        <f>'3f WHD'!BD21</f>
        <v>-</v>
      </c>
      <c r="BE32" s="372" t="str">
        <f>'3f WHD'!BE21</f>
        <v>-</v>
      </c>
      <c r="BF32" s="372" t="str">
        <f>'3f WHD'!BF21</f>
        <v>-</v>
      </c>
      <c r="BG32" s="14"/>
    </row>
    <row r="33" spans="1:59" s="369" customFormat="1">
      <c r="A33"/>
      <c r="B33" s="398"/>
      <c r="C33" s="396" t="s">
        <v>286</v>
      </c>
      <c r="D33" s="396"/>
      <c r="E33" s="218" t="s">
        <v>283</v>
      </c>
      <c r="F33" s="398"/>
      <c r="G33" s="28"/>
      <c r="H33" s="15">
        <f>'3f WHD'!H22</f>
        <v>0</v>
      </c>
      <c r="I33" s="15">
        <f>'3f WHD'!I22</f>
        <v>0</v>
      </c>
      <c r="J33" s="15">
        <f>'3f WHD'!J22</f>
        <v>0</v>
      </c>
      <c r="K33" s="15">
        <f>'3f WHD'!K22</f>
        <v>0</v>
      </c>
      <c r="L33" s="15">
        <f>'3f WHD'!L22</f>
        <v>0</v>
      </c>
      <c r="M33" s="15">
        <f>'3f WHD'!M22</f>
        <v>0</v>
      </c>
      <c r="N33" s="15">
        <f>'3f WHD'!N22</f>
        <v>0</v>
      </c>
      <c r="O33" s="15">
        <f>'3f WHD'!O22</f>
        <v>0</v>
      </c>
      <c r="P33" s="28"/>
      <c r="Q33" s="15">
        <f>'3f WHD'!Q22</f>
        <v>0</v>
      </c>
      <c r="R33" s="15">
        <f>'3f WHD'!R22</f>
        <v>0</v>
      </c>
      <c r="S33" s="15">
        <f>'3f WHD'!S22</f>
        <v>0</v>
      </c>
      <c r="T33" s="15">
        <f>'3f WHD'!T22</f>
        <v>0</v>
      </c>
      <c r="U33" s="15">
        <f>'3f WHD'!U22</f>
        <v>0</v>
      </c>
      <c r="V33" s="15">
        <f>'3f WHD'!V22</f>
        <v>0</v>
      </c>
      <c r="W33" s="15">
        <f>'3f WHD'!W22</f>
        <v>0</v>
      </c>
      <c r="X33" s="15">
        <f>'3f WHD'!X22</f>
        <v>0</v>
      </c>
      <c r="Y33" s="28">
        <f>'3f WHD'!Y22</f>
        <v>0</v>
      </c>
      <c r="Z33" s="15">
        <f>'3f WHD'!Z22</f>
        <v>0</v>
      </c>
      <c r="AA33" s="15">
        <f>'3f WHD'!AA22</f>
        <v>0</v>
      </c>
      <c r="AB33" s="15">
        <f>'3f WHD'!AB22</f>
        <v>0</v>
      </c>
      <c r="AC33" s="15">
        <f>'3f WHD'!AC22</f>
        <v>0</v>
      </c>
      <c r="AD33" s="15">
        <f>'3f WHD'!AD22</f>
        <v>0</v>
      </c>
      <c r="AE33" s="15">
        <f>'3f WHD'!AE22</f>
        <v>0</v>
      </c>
      <c r="AF33" s="15">
        <f>'3f WHD'!AF22</f>
        <v>0</v>
      </c>
      <c r="AG33" s="15">
        <f>'3f WHD'!AG22</f>
        <v>0</v>
      </c>
      <c r="AH33" s="15">
        <f>'3f WHD'!AH22</f>
        <v>0</v>
      </c>
      <c r="AI33" s="15">
        <f>'3f WHD'!AI22</f>
        <v>0</v>
      </c>
      <c r="AJ33" s="15">
        <f>'3f WHD'!AJ22</f>
        <v>0</v>
      </c>
      <c r="AK33" s="15">
        <f>'3f WHD'!AK22</f>
        <v>0</v>
      </c>
      <c r="AL33" s="15">
        <f>'3f WHD'!AL22</f>
        <v>0</v>
      </c>
      <c r="AM33" s="15">
        <f>'3f WHD'!AM22</f>
        <v>0</v>
      </c>
      <c r="AN33" s="15">
        <f>'3f WHD'!AN22</f>
        <v>1.8135405223791567</v>
      </c>
      <c r="AO33" s="15">
        <f>'3f WHD'!AO22</f>
        <v>1.8135405223791567</v>
      </c>
      <c r="AP33" s="15" t="str">
        <f>'3f WHD'!AP22</f>
        <v>-</v>
      </c>
      <c r="AQ33" s="15" t="str">
        <f>'3f WHD'!AQ22</f>
        <v>-</v>
      </c>
      <c r="AR33" s="15" t="str">
        <f>'3f WHD'!AR22</f>
        <v>-</v>
      </c>
      <c r="AS33" s="15" t="str">
        <f>'3f WHD'!AS22</f>
        <v>-</v>
      </c>
      <c r="AT33" s="15" t="str">
        <f>'3f WHD'!AT22</f>
        <v>-</v>
      </c>
      <c r="AU33" s="15" t="str">
        <f>'3f WHD'!AU22</f>
        <v>-</v>
      </c>
      <c r="AV33" s="15" t="str">
        <f>'3f WHD'!AV22</f>
        <v>-</v>
      </c>
      <c r="AW33" s="15" t="str">
        <f>'3f WHD'!AW22</f>
        <v>-</v>
      </c>
      <c r="AX33" s="15" t="str">
        <f>'3f WHD'!AX22</f>
        <v>-</v>
      </c>
      <c r="AY33" s="15" t="str">
        <f>'3f WHD'!AY22</f>
        <v>-</v>
      </c>
      <c r="AZ33" s="15" t="str">
        <f>'3f WHD'!AZ22</f>
        <v>-</v>
      </c>
      <c r="BA33" s="15" t="str">
        <f>'3f WHD'!BA22</f>
        <v>-</v>
      </c>
      <c r="BB33" s="15" t="str">
        <f>'3f WHD'!BB22</f>
        <v>-</v>
      </c>
      <c r="BC33" s="15" t="str">
        <f>'3f WHD'!BC22</f>
        <v>-</v>
      </c>
      <c r="BD33" s="15" t="str">
        <f>'3f WHD'!BD22</f>
        <v>-</v>
      </c>
      <c r="BE33" s="15" t="str">
        <f>'3f WHD'!BE22</f>
        <v>-</v>
      </c>
      <c r="BF33" s="15" t="str">
        <f>'3f WHD'!BF22</f>
        <v>-</v>
      </c>
      <c r="BG33" s="346"/>
    </row>
    <row r="34" spans="1:59">
      <c r="A34" s="14"/>
      <c r="B34" s="399"/>
      <c r="C34" s="441" t="s">
        <v>291</v>
      </c>
      <c r="D34" s="442"/>
      <c r="E34" s="218" t="s">
        <v>287</v>
      </c>
      <c r="F34" s="399"/>
      <c r="G34" s="28"/>
      <c r="H34" s="15">
        <f>'3j GGL'!H16</f>
        <v>0</v>
      </c>
      <c r="I34" s="15">
        <f>'3j GGL'!I16</f>
        <v>0</v>
      </c>
      <c r="J34" s="15">
        <f>'3j GGL'!J16</f>
        <v>0</v>
      </c>
      <c r="K34" s="15">
        <f>'3j GGL'!K16</f>
        <v>0</v>
      </c>
      <c r="L34" s="15">
        <f>'3j GGL'!L16</f>
        <v>0</v>
      </c>
      <c r="M34" s="15">
        <f>'3j GGL'!M16</f>
        <v>0</v>
      </c>
      <c r="N34" s="15">
        <f>'3j GGL'!N16</f>
        <v>0</v>
      </c>
      <c r="O34" s="15">
        <f>'3j GGL'!O16</f>
        <v>0</v>
      </c>
      <c r="P34" s="28"/>
      <c r="Q34" s="15">
        <f>'3j GGL'!Q16</f>
        <v>0</v>
      </c>
      <c r="R34" s="15">
        <f>'3j GGL'!R16</f>
        <v>0</v>
      </c>
      <c r="S34" s="15">
        <f>'3j GGL'!S16</f>
        <v>0</v>
      </c>
      <c r="T34" s="15">
        <f>'3j GGL'!T16</f>
        <v>0</v>
      </c>
      <c r="U34" s="15">
        <f>'3j GGL'!U16</f>
        <v>0</v>
      </c>
      <c r="V34" s="15">
        <f>'3j GGL'!V16</f>
        <v>0</v>
      </c>
      <c r="W34" s="15">
        <f>'3j GGL'!W16</f>
        <v>0</v>
      </c>
      <c r="X34" s="15">
        <f>'3j GGL'!X16</f>
        <v>2.6928799999999997</v>
      </c>
      <c r="Y34" s="28"/>
      <c r="Z34" s="15">
        <f>'3j GGL'!Z16</f>
        <v>2.6928799999999997</v>
      </c>
      <c r="AA34" s="15">
        <f>'3j GGL'!AA16</f>
        <v>2.6928799999999997</v>
      </c>
      <c r="AB34" s="15">
        <f>'3j GGL'!AB16</f>
        <v>0.44530000000000003</v>
      </c>
      <c r="AC34" s="15">
        <f>'3j GGL'!AC16</f>
        <v>0.44530000000000003</v>
      </c>
      <c r="AD34" s="15">
        <f>'3j GGL'!AD16</f>
        <v>0.44530000000000003</v>
      </c>
      <c r="AE34" s="15">
        <f>'3j GGL'!AE16</f>
        <v>0.44530000000000003</v>
      </c>
      <c r="AF34" s="15">
        <f>'3j GGL'!AF16</f>
        <v>0.38324999999999998</v>
      </c>
      <c r="AG34" s="15">
        <f>'3j GGL'!AG16</f>
        <v>0.38324999999999998</v>
      </c>
      <c r="AH34" s="15">
        <f>'3j GGL'!AH16</f>
        <v>0.38324999999999998</v>
      </c>
      <c r="AI34" s="15">
        <f>'3j GGL'!AI16</f>
        <v>0.38324999999999998</v>
      </c>
      <c r="AJ34" s="15">
        <f>'3j GGL'!AJ16</f>
        <v>2.9966499999999998</v>
      </c>
      <c r="AK34" s="15">
        <f>'3j GGL'!AK16</f>
        <v>2.9966499999999998</v>
      </c>
      <c r="AL34" s="15">
        <f>'3j GGL'!AL16</f>
        <v>2.9966499999999998</v>
      </c>
      <c r="AM34" s="15">
        <f>'3j GGL'!AM16</f>
        <v>2.9966499999999998</v>
      </c>
      <c r="AN34" s="15">
        <f>'3j GGL'!AN16</f>
        <v>3.8179000000000003</v>
      </c>
      <c r="AO34" s="15">
        <f>'3j GGL'!AO16</f>
        <v>3.8179000000000003</v>
      </c>
      <c r="AP34" s="15" t="str">
        <f>'3j GGL'!AP16</f>
        <v>-</v>
      </c>
      <c r="AQ34" s="15" t="str">
        <f>'3j GGL'!AQ16</f>
        <v>-</v>
      </c>
      <c r="AR34" s="15" t="str">
        <f>'3j GGL'!AR16</f>
        <v>-</v>
      </c>
      <c r="AS34" s="15" t="str">
        <f>'3j GGL'!AS16</f>
        <v>-</v>
      </c>
      <c r="AT34" s="15" t="str">
        <f>'3j GGL'!AT16</f>
        <v>-</v>
      </c>
      <c r="AU34" s="15" t="str">
        <f>'3j GGL'!AU16</f>
        <v>-</v>
      </c>
      <c r="AV34" s="15" t="str">
        <f>'3j GGL'!AV16</f>
        <v>-</v>
      </c>
      <c r="AW34" s="15" t="str">
        <f>'3j GGL'!AW16</f>
        <v>-</v>
      </c>
      <c r="AX34" s="15" t="str">
        <f>'3j GGL'!AX16</f>
        <v>-</v>
      </c>
      <c r="AY34" s="15" t="str">
        <f>'3j GGL'!AY16</f>
        <v>-</v>
      </c>
      <c r="AZ34" s="15" t="str">
        <f>'3j GGL'!AZ16</f>
        <v>-</v>
      </c>
      <c r="BA34" s="15" t="str">
        <f>'3j GGL'!BA16</f>
        <v>-</v>
      </c>
      <c r="BB34" s="15" t="str">
        <f>'3j GGL'!BB16</f>
        <v>-</v>
      </c>
      <c r="BC34" s="15" t="str">
        <f>'3j GGL'!BC16</f>
        <v>-</v>
      </c>
      <c r="BD34" s="15" t="str">
        <f>'3j GGL'!BD16</f>
        <v>-</v>
      </c>
      <c r="BE34" s="15" t="str">
        <f>'3j GGL'!BE16</f>
        <v>-</v>
      </c>
      <c r="BF34" s="15" t="str">
        <f>'3j GGL'!BF16</f>
        <v>-</v>
      </c>
      <c r="BG34" s="14"/>
    </row>
    <row r="35" spans="1:59" s="14" customFormat="1"/>
    <row r="36" spans="1:59" s="14" customFormat="1"/>
    <row r="37" spans="1:59" s="83" customFormat="1">
      <c r="B37" s="84" t="s">
        <v>303</v>
      </c>
      <c r="C37" s="84"/>
    </row>
    <row r="38" spans="1:59" s="99" customFormat="1">
      <c r="B38" s="98"/>
      <c r="C38" s="98"/>
    </row>
    <row r="39" spans="1:59" s="85" customFormat="1">
      <c r="A39" s="99"/>
      <c r="B39" s="414" t="s">
        <v>120</v>
      </c>
      <c r="C39" s="431" t="s">
        <v>276</v>
      </c>
      <c r="D39" s="431" t="s">
        <v>122</v>
      </c>
      <c r="E39" s="444" t="s">
        <v>304</v>
      </c>
      <c r="F39" s="430"/>
      <c r="G39" s="82"/>
      <c r="H39" s="438" t="s">
        <v>123</v>
      </c>
      <c r="I39" s="439"/>
      <c r="J39" s="439"/>
      <c r="K39" s="439"/>
      <c r="L39" s="439"/>
      <c r="M39" s="439"/>
      <c r="N39" s="439"/>
      <c r="O39" s="440"/>
      <c r="P39" s="134"/>
      <c r="Q39" s="224" t="s">
        <v>124</v>
      </c>
      <c r="R39" s="225"/>
      <c r="S39" s="225"/>
      <c r="T39" s="225"/>
      <c r="U39" s="225"/>
      <c r="V39" s="225"/>
      <c r="W39" s="225"/>
      <c r="X39" s="225"/>
      <c r="Y39" s="82"/>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6"/>
      <c r="BG39" s="99"/>
    </row>
    <row r="40" spans="1:59" s="85" customFormat="1" ht="12.75" customHeight="1">
      <c r="A40" s="99"/>
      <c r="B40" s="414"/>
      <c r="C40" s="431"/>
      <c r="D40" s="431"/>
      <c r="E40" s="444"/>
      <c r="F40" s="430"/>
      <c r="G40" s="82"/>
      <c r="H40" s="408" t="s">
        <v>125</v>
      </c>
      <c r="I40" s="409"/>
      <c r="J40" s="409"/>
      <c r="K40" s="409"/>
      <c r="L40" s="409"/>
      <c r="M40" s="409"/>
      <c r="N40" s="409"/>
      <c r="O40" s="410"/>
      <c r="P40" s="134"/>
      <c r="Q40" s="227" t="s">
        <v>126</v>
      </c>
      <c r="R40" s="228"/>
      <c r="S40" s="228"/>
      <c r="T40" s="228"/>
      <c r="U40" s="228"/>
      <c r="V40" s="228"/>
      <c r="W40" s="228"/>
      <c r="X40" s="228"/>
      <c r="Y40" s="82"/>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9"/>
      <c r="BG40" s="99"/>
    </row>
    <row r="41" spans="1:59" s="85" customFormat="1" ht="25.5" customHeight="1">
      <c r="A41" s="99"/>
      <c r="B41" s="414"/>
      <c r="C41" s="431"/>
      <c r="D41" s="431"/>
      <c r="E41" s="444"/>
      <c r="F41" s="100" t="s">
        <v>127</v>
      </c>
      <c r="G41" s="82"/>
      <c r="H41" s="33" t="s">
        <v>128</v>
      </c>
      <c r="I41" s="33" t="s">
        <v>129</v>
      </c>
      <c r="J41" s="33" t="s">
        <v>130</v>
      </c>
      <c r="K41" s="33" t="s">
        <v>131</v>
      </c>
      <c r="L41" s="33" t="s">
        <v>132</v>
      </c>
      <c r="M41" s="34" t="s">
        <v>133</v>
      </c>
      <c r="N41" s="33" t="s">
        <v>134</v>
      </c>
      <c r="O41" s="33" t="s">
        <v>135</v>
      </c>
      <c r="P41" s="82"/>
      <c r="Q41" s="29" t="s">
        <v>136</v>
      </c>
      <c r="R41" s="29" t="s">
        <v>137</v>
      </c>
      <c r="S41" s="29" t="s">
        <v>138</v>
      </c>
      <c r="T41" s="35" t="s">
        <v>139</v>
      </c>
      <c r="U41" s="29" t="s">
        <v>140</v>
      </c>
      <c r="V41" s="29" t="s">
        <v>141</v>
      </c>
      <c r="W41" s="29" t="s">
        <v>142</v>
      </c>
      <c r="X41" s="29" t="s">
        <v>143</v>
      </c>
      <c r="Y41" s="82"/>
      <c r="Z41" s="29" t="s">
        <v>144</v>
      </c>
      <c r="AA41" s="29" t="s">
        <v>144</v>
      </c>
      <c r="AB41" s="29" t="s">
        <v>145</v>
      </c>
      <c r="AC41" s="29" t="s">
        <v>145</v>
      </c>
      <c r="AD41" s="258" t="s">
        <v>146</v>
      </c>
      <c r="AE41" s="258" t="s">
        <v>146</v>
      </c>
      <c r="AF41" s="259" t="s">
        <v>147</v>
      </c>
      <c r="AG41" s="257" t="s">
        <v>147</v>
      </c>
      <c r="AH41" s="257" t="s">
        <v>148</v>
      </c>
      <c r="AI41" s="257" t="s">
        <v>148</v>
      </c>
      <c r="AJ41" s="257" t="s">
        <v>149</v>
      </c>
      <c r="AK41" s="257" t="s">
        <v>149</v>
      </c>
      <c r="AL41" s="257" t="s">
        <v>150</v>
      </c>
      <c r="AM41" s="257" t="s">
        <v>150</v>
      </c>
      <c r="AN41" s="257" t="s">
        <v>151</v>
      </c>
      <c r="AO41" s="257" t="s">
        <v>151</v>
      </c>
      <c r="AP41" s="257" t="s">
        <v>152</v>
      </c>
      <c r="AQ41" s="257" t="s">
        <v>152</v>
      </c>
      <c r="AR41" s="257" t="s">
        <v>153</v>
      </c>
      <c r="AS41" s="257" t="s">
        <v>153</v>
      </c>
      <c r="AT41" s="257" t="s">
        <v>154</v>
      </c>
      <c r="AU41" s="257" t="s">
        <v>154</v>
      </c>
      <c r="AV41" s="257" t="s">
        <v>155</v>
      </c>
      <c r="AW41" s="257" t="s">
        <v>155</v>
      </c>
      <c r="AX41" s="257" t="s">
        <v>156</v>
      </c>
      <c r="AY41" s="257" t="s">
        <v>156</v>
      </c>
      <c r="AZ41" s="257" t="s">
        <v>157</v>
      </c>
      <c r="BA41" s="257" t="s">
        <v>157</v>
      </c>
      <c r="BB41" s="257" t="s">
        <v>158</v>
      </c>
      <c r="BC41" s="257" t="s">
        <v>158</v>
      </c>
      <c r="BD41" s="257" t="s">
        <v>159</v>
      </c>
      <c r="BE41" s="257" t="s">
        <v>159</v>
      </c>
      <c r="BF41" s="257" t="s">
        <v>160</v>
      </c>
      <c r="BG41" s="99"/>
    </row>
    <row r="42" spans="1:59" s="85" customFormat="1" ht="25.5" customHeight="1">
      <c r="A42" s="99"/>
      <c r="B42" s="414"/>
      <c r="C42" s="431"/>
      <c r="D42" s="431"/>
      <c r="E42" s="444"/>
      <c r="F42" s="95" t="s">
        <v>127</v>
      </c>
      <c r="G42" s="82"/>
      <c r="H42" s="33" t="s">
        <v>128</v>
      </c>
      <c r="I42" s="33" t="s">
        <v>129</v>
      </c>
      <c r="J42" s="33" t="s">
        <v>130</v>
      </c>
      <c r="K42" s="33" t="s">
        <v>131</v>
      </c>
      <c r="L42" s="33" t="s">
        <v>132</v>
      </c>
      <c r="M42" s="34" t="s">
        <v>133</v>
      </c>
      <c r="N42" s="33" t="s">
        <v>134</v>
      </c>
      <c r="O42" s="33" t="s">
        <v>135</v>
      </c>
      <c r="P42" s="82"/>
      <c r="Q42" s="29" t="s">
        <v>136</v>
      </c>
      <c r="R42" s="29" t="s">
        <v>137</v>
      </c>
      <c r="S42" s="29" t="s">
        <v>138</v>
      </c>
      <c r="T42" s="35" t="s">
        <v>139</v>
      </c>
      <c r="U42" s="29" t="s">
        <v>140</v>
      </c>
      <c r="V42" s="29" t="s">
        <v>141</v>
      </c>
      <c r="W42" s="29" t="s">
        <v>142</v>
      </c>
      <c r="X42" s="29" t="s">
        <v>143</v>
      </c>
      <c r="Y42" s="82"/>
      <c r="Z42" s="29" t="s">
        <v>144</v>
      </c>
      <c r="AA42" s="29" t="s">
        <v>161</v>
      </c>
      <c r="AB42" s="29" t="s">
        <v>145</v>
      </c>
      <c r="AC42" s="29" t="s">
        <v>162</v>
      </c>
      <c r="AD42" s="29" t="s">
        <v>163</v>
      </c>
      <c r="AE42" s="29" t="s">
        <v>164</v>
      </c>
      <c r="AF42" s="29" t="s">
        <v>165</v>
      </c>
      <c r="AG42" s="29" t="s">
        <v>166</v>
      </c>
      <c r="AH42" s="29" t="s">
        <v>167</v>
      </c>
      <c r="AI42" s="29" t="s">
        <v>168</v>
      </c>
      <c r="AJ42" s="29" t="s">
        <v>169</v>
      </c>
      <c r="AK42" s="29" t="s">
        <v>170</v>
      </c>
      <c r="AL42" s="29" t="s">
        <v>171</v>
      </c>
      <c r="AM42" s="29" t="s">
        <v>172</v>
      </c>
      <c r="AN42" s="29" t="s">
        <v>173</v>
      </c>
      <c r="AO42" s="29" t="s">
        <v>174</v>
      </c>
      <c r="AP42" s="29" t="s">
        <v>175</v>
      </c>
      <c r="AQ42" s="29" t="s">
        <v>176</v>
      </c>
      <c r="AR42" s="29" t="s">
        <v>177</v>
      </c>
      <c r="AS42" s="29" t="s">
        <v>178</v>
      </c>
      <c r="AT42" s="29" t="s">
        <v>179</v>
      </c>
      <c r="AU42" s="29" t="s">
        <v>180</v>
      </c>
      <c r="AV42" s="29" t="s">
        <v>181</v>
      </c>
      <c r="AW42" s="29" t="s">
        <v>182</v>
      </c>
      <c r="AX42" s="29" t="s">
        <v>183</v>
      </c>
      <c r="AY42" s="29" t="s">
        <v>184</v>
      </c>
      <c r="AZ42" s="29" t="s">
        <v>185</v>
      </c>
      <c r="BA42" s="29" t="s">
        <v>186</v>
      </c>
      <c r="BB42" s="29" t="s">
        <v>187</v>
      </c>
      <c r="BC42" s="29" t="s">
        <v>188</v>
      </c>
      <c r="BD42" s="29" t="s">
        <v>189</v>
      </c>
      <c r="BE42" s="29" t="s">
        <v>190</v>
      </c>
      <c r="BF42" s="29" t="s">
        <v>191</v>
      </c>
      <c r="BG42" s="99"/>
    </row>
    <row r="43" spans="1:59">
      <c r="A43" s="14"/>
      <c r="B43" s="414"/>
      <c r="C43" s="431"/>
      <c r="D43" s="431"/>
      <c r="E43" s="444"/>
      <c r="F43" s="100" t="s">
        <v>192</v>
      </c>
      <c r="G43" s="82"/>
      <c r="H43" s="31" t="s">
        <v>193</v>
      </c>
      <c r="I43" s="31" t="s">
        <v>194</v>
      </c>
      <c r="J43" s="31" t="s">
        <v>195</v>
      </c>
      <c r="K43" s="31" t="s">
        <v>196</v>
      </c>
      <c r="L43" s="31" t="s">
        <v>197</v>
      </c>
      <c r="M43" s="32" t="s">
        <v>198</v>
      </c>
      <c r="N43" s="31" t="s">
        <v>199</v>
      </c>
      <c r="O43" s="31" t="s">
        <v>200</v>
      </c>
      <c r="P43" s="82"/>
      <c r="Q43" s="31" t="s">
        <v>201</v>
      </c>
      <c r="R43" s="31" t="s">
        <v>202</v>
      </c>
      <c r="S43" s="31" t="s">
        <v>203</v>
      </c>
      <c r="T43" s="36" t="s">
        <v>204</v>
      </c>
      <c r="U43" s="31" t="s">
        <v>205</v>
      </c>
      <c r="V43" s="31" t="s">
        <v>206</v>
      </c>
      <c r="W43" s="31" t="s">
        <v>207</v>
      </c>
      <c r="X43" s="31" t="s">
        <v>208</v>
      </c>
      <c r="Y43" s="82"/>
      <c r="Z43" s="31" t="s">
        <v>209</v>
      </c>
      <c r="AA43" s="31" t="s">
        <v>209</v>
      </c>
      <c r="AB43" s="31" t="s">
        <v>211</v>
      </c>
      <c r="AC43" s="31" t="s">
        <v>211</v>
      </c>
      <c r="AD43" s="31" t="s">
        <v>213</v>
      </c>
      <c r="AE43" s="31" t="s">
        <v>214</v>
      </c>
      <c r="AF43" s="31" t="s">
        <v>215</v>
      </c>
      <c r="AG43" s="31" t="s">
        <v>216</v>
      </c>
      <c r="AH43" s="31" t="s">
        <v>217</v>
      </c>
      <c r="AI43" s="31" t="s">
        <v>218</v>
      </c>
      <c r="AJ43" s="31" t="s">
        <v>219</v>
      </c>
      <c r="AK43" s="31" t="s">
        <v>220</v>
      </c>
      <c r="AL43" s="31" t="s">
        <v>221</v>
      </c>
      <c r="AM43" s="31" t="s">
        <v>222</v>
      </c>
      <c r="AN43" s="31" t="s">
        <v>223</v>
      </c>
      <c r="AO43" s="31" t="s">
        <v>224</v>
      </c>
      <c r="AP43" s="31" t="s">
        <v>225</v>
      </c>
      <c r="AQ43" s="31" t="s">
        <v>226</v>
      </c>
      <c r="AR43" s="31" t="s">
        <v>227</v>
      </c>
      <c r="AS43" s="31" t="s">
        <v>228</v>
      </c>
      <c r="AT43" s="31" t="s">
        <v>229</v>
      </c>
      <c r="AU43" s="31" t="s">
        <v>230</v>
      </c>
      <c r="AV43" s="31" t="s">
        <v>231</v>
      </c>
      <c r="AW43" s="31" t="s">
        <v>232</v>
      </c>
      <c r="AX43" s="31" t="s">
        <v>233</v>
      </c>
      <c r="AY43" s="31" t="s">
        <v>234</v>
      </c>
      <c r="AZ43" s="31" t="s">
        <v>235</v>
      </c>
      <c r="BA43" s="31" t="s">
        <v>236</v>
      </c>
      <c r="BB43" s="31" t="s">
        <v>237</v>
      </c>
      <c r="BC43" s="31" t="s">
        <v>238</v>
      </c>
      <c r="BD43" s="31" t="s">
        <v>239</v>
      </c>
      <c r="BE43" s="31" t="s">
        <v>240</v>
      </c>
      <c r="BF43" s="31" t="s">
        <v>241</v>
      </c>
      <c r="BG43" s="14"/>
    </row>
    <row r="44" spans="1:59">
      <c r="A44" s="14"/>
      <c r="B44" s="414"/>
      <c r="C44" s="431"/>
      <c r="D44" s="431"/>
      <c r="E44" s="444"/>
      <c r="F44" s="101" t="s">
        <v>293</v>
      </c>
      <c r="G44" s="82"/>
      <c r="H44" s="29" t="s">
        <v>243</v>
      </c>
      <c r="I44" s="29" t="s">
        <v>243</v>
      </c>
      <c r="J44" s="29" t="s">
        <v>244</v>
      </c>
      <c r="K44" s="29" t="s">
        <v>244</v>
      </c>
      <c r="L44" s="29" t="s">
        <v>245</v>
      </c>
      <c r="M44" s="30" t="s">
        <v>245</v>
      </c>
      <c r="N44" s="29" t="s">
        <v>246</v>
      </c>
      <c r="O44" s="29" t="s">
        <v>246</v>
      </c>
      <c r="P44" s="82"/>
      <c r="Q44" s="29" t="s">
        <v>247</v>
      </c>
      <c r="R44" s="29" t="s">
        <v>248</v>
      </c>
      <c r="S44" s="29" t="s">
        <v>248</v>
      </c>
      <c r="T44" s="35" t="s">
        <v>249</v>
      </c>
      <c r="U44" s="29" t="s">
        <v>249</v>
      </c>
      <c r="V44" s="29" t="s">
        <v>250</v>
      </c>
      <c r="W44" s="29" t="s">
        <v>250</v>
      </c>
      <c r="X44" s="29" t="s">
        <v>251</v>
      </c>
      <c r="Y44" s="82"/>
      <c r="Z44" s="29" t="s">
        <v>251</v>
      </c>
      <c r="AA44" s="29" t="s">
        <v>251</v>
      </c>
      <c r="AB44" s="29" t="s">
        <v>252</v>
      </c>
      <c r="AC44" s="29" t="s">
        <v>252</v>
      </c>
      <c r="AD44" s="29" t="s">
        <v>252</v>
      </c>
      <c r="AE44" s="29" t="s">
        <v>252</v>
      </c>
      <c r="AF44" s="29" t="s">
        <v>253</v>
      </c>
      <c r="AG44" s="29" t="s">
        <v>253</v>
      </c>
      <c r="AH44" s="29" t="s">
        <v>253</v>
      </c>
      <c r="AI44" s="29" t="s">
        <v>253</v>
      </c>
      <c r="AJ44" s="29" t="s">
        <v>254</v>
      </c>
      <c r="AK44" s="29" t="s">
        <v>254</v>
      </c>
      <c r="AL44" s="29" t="s">
        <v>254</v>
      </c>
      <c r="AM44" s="29" t="s">
        <v>254</v>
      </c>
      <c r="AN44" s="29" t="s">
        <v>255</v>
      </c>
      <c r="AO44" s="29" t="s">
        <v>255</v>
      </c>
      <c r="AP44" s="29" t="s">
        <v>255</v>
      </c>
      <c r="AQ44" s="29" t="s">
        <v>255</v>
      </c>
      <c r="AR44" s="29" t="s">
        <v>256</v>
      </c>
      <c r="AS44" s="29" t="s">
        <v>256</v>
      </c>
      <c r="AT44" s="29" t="s">
        <v>256</v>
      </c>
      <c r="AU44" s="29" t="s">
        <v>256</v>
      </c>
      <c r="AV44" s="29" t="s">
        <v>257</v>
      </c>
      <c r="AW44" s="29" t="s">
        <v>257</v>
      </c>
      <c r="AX44" s="29" t="s">
        <v>257</v>
      </c>
      <c r="AY44" s="29" t="s">
        <v>257</v>
      </c>
      <c r="AZ44" s="29" t="s">
        <v>258</v>
      </c>
      <c r="BA44" s="29" t="s">
        <v>258</v>
      </c>
      <c r="BB44" s="29" t="s">
        <v>258</v>
      </c>
      <c r="BC44" s="29" t="s">
        <v>258</v>
      </c>
      <c r="BD44" s="29" t="s">
        <v>259</v>
      </c>
      <c r="BE44" s="29" t="s">
        <v>259</v>
      </c>
      <c r="BF44" s="29" t="s">
        <v>259</v>
      </c>
      <c r="BG44" s="14"/>
    </row>
    <row r="45" spans="1:59" ht="12.75" customHeight="1">
      <c r="A45" s="14"/>
      <c r="B45" s="426" t="s">
        <v>114</v>
      </c>
      <c r="C45" s="427" t="s">
        <v>294</v>
      </c>
      <c r="D45" s="427" t="s">
        <v>283</v>
      </c>
      <c r="E45" s="106" t="s">
        <v>260</v>
      </c>
      <c r="F45" s="425"/>
      <c r="G45" s="28"/>
      <c r="H45" s="15">
        <f>IF(H$20="-","-",H$20*'3h Losses'!G14)</f>
        <v>0.24091693169378359</v>
      </c>
      <c r="I45" s="15">
        <f>IF(I$20="-","-",I$20*'3h Losses'!H14)</f>
        <v>0.2370534930157501</v>
      </c>
      <c r="J45" s="15">
        <f>IF(J$20="-","-",J$20*'3h Losses'!I14)</f>
        <v>0.24274277684812809</v>
      </c>
      <c r="K45" s="15">
        <f>IF(K$20="-","-",K$20*'3h Losses'!J14)</f>
        <v>0.25325928402980663</v>
      </c>
      <c r="L45" s="15">
        <f>IF(L$20="-","-",L$20*'3h Losses'!K14)</f>
        <v>0.25781795114234318</v>
      </c>
      <c r="M45" s="15">
        <f>IF(M$20="-","-",M$20*'3h Losses'!L14)</f>
        <v>0.25311693586549394</v>
      </c>
      <c r="N45" s="15">
        <f>IF(N$20="-","-",N$20*'3h Losses'!M14)</f>
        <v>0.26001755656755593</v>
      </c>
      <c r="O45" s="15">
        <f>IF(O$20="-","-",O$20*'3h Losses'!N14)</f>
        <v>0.26573498396867218</v>
      </c>
      <c r="P45" s="28"/>
      <c r="Q45" s="15">
        <f>IF(Q$20="-","-",Q$20*'3h Losses'!P14)</f>
        <v>0.26573498396867218</v>
      </c>
      <c r="R45" s="15">
        <f>IF(R$20="-","-",R$20*'3h Losses'!Q14)</f>
        <v>0.27616269311857883</v>
      </c>
      <c r="S45" s="15">
        <f>IF(S$20="-","-",S$20*'3h Losses'!R14)</f>
        <v>0.28609047959608547</v>
      </c>
      <c r="T45" s="15">
        <f>IF(T$20="-","-",T$20*'3h Losses'!S14)</f>
        <v>0.29408936745569797</v>
      </c>
      <c r="U45" s="15">
        <f>IF(U$20="-","-",U$20*'3h Losses'!T14)</f>
        <v>0.33110114243433081</v>
      </c>
      <c r="V45" s="15">
        <f>IF(V$20="-","-",V$20*'3h Losses'!U14)</f>
        <v>0.47131063159430681</v>
      </c>
      <c r="W45" s="15">
        <f>IF(W$20="-","-",W$20*'3h Losses'!V14)</f>
        <v>0.43897614197678042</v>
      </c>
      <c r="X45" s="15">
        <f>IF(X$20="-","-",X$20*'3h Losses'!W14)</f>
        <v>0.46078851743275506</v>
      </c>
      <c r="Y45" s="28"/>
      <c r="Z45" s="15">
        <f>IF(Z$20="-","-",Z$20*'3h Losses'!Y14)</f>
        <v>0.44322138178346404</v>
      </c>
      <c r="AA45" s="15">
        <f>IF(AA$20="-","-",AA$20*'3h Losses'!Z14)</f>
        <v>0.44322138178346404</v>
      </c>
      <c r="AB45" s="15">
        <f>IF(AB$20="-","-",AB$20*'3h Losses'!AA14)</f>
        <v>0.5033207888977953</v>
      </c>
      <c r="AC45" s="15">
        <f>IF(AC$20="-","-",AC$20*'3h Losses'!AB14)</f>
        <v>0.5033207888977953</v>
      </c>
      <c r="AD45" s="15">
        <f>IF(AD$20="-","-",AD$20*'3h Losses'!AC14)</f>
        <v>0.46038554608002163</v>
      </c>
      <c r="AE45" s="15">
        <f>IF(AE$20="-","-",AE$20*'3h Losses'!AD14)</f>
        <v>0.46038554608002163</v>
      </c>
      <c r="AF45" s="15">
        <f>IF(AF$20="-","-",AF$20*'3h Losses'!AE14)</f>
        <v>0.50003155233435825</v>
      </c>
      <c r="AG45" s="15">
        <f>IF(AG$20="-","-",AG$20*'3h Losses'!AF14)</f>
        <v>0.50003155233435825</v>
      </c>
      <c r="AH45" s="15">
        <f>IF(AH$20="-","-",AH$20*'3h Losses'!AG14)</f>
        <v>0.46294673507275969</v>
      </c>
      <c r="AI45" s="15">
        <f>IF(AI$20="-","-",AI$20*'3h Losses'!AH14)</f>
        <v>0.46294673507275969</v>
      </c>
      <c r="AJ45" s="15">
        <f>IF(AJ$20="-","-",AJ$20*'3h Losses'!AI14)</f>
        <v>0.48095065675749626</v>
      </c>
      <c r="AK45" s="15">
        <f>IF(AK$20="-","-",AK$20*'3h Losses'!AJ14)</f>
        <v>0.48095065675749626</v>
      </c>
      <c r="AL45" s="15">
        <f>IF(AL$20="-","-",AL$20*'3h Losses'!AK14)</f>
        <v>0.45254675220601381</v>
      </c>
      <c r="AM45" s="15">
        <f>IF(AM$20="-","-",AM$20*'3h Losses'!AL14)</f>
        <v>0.46021494443799493</v>
      </c>
      <c r="AN45" s="15">
        <f>IF(AN$20="-","-",AN$20*'3h Losses'!AM14)</f>
        <v>0.48212625648637725</v>
      </c>
      <c r="AO45" s="15">
        <f>IF(AO$20="-","-",AO$20*'3h Losses'!AN14)</f>
        <v>0.48212625648637725</v>
      </c>
      <c r="AP45" s="15" t="str">
        <f>IF(AP$20="-","-",AP$20*'3h Losses'!AO14)</f>
        <v>-</v>
      </c>
      <c r="AQ45" s="15" t="str">
        <f>IF(AQ$20="-","-",AQ$20*'3h Losses'!AP14)</f>
        <v>-</v>
      </c>
      <c r="AR45" s="15" t="str">
        <f>IF(AR$20="-","-",AR$20*'3h Losses'!AQ14)</f>
        <v>-</v>
      </c>
      <c r="AS45" s="15" t="str">
        <f>IF(AS$20="-","-",AS$20*'3h Losses'!AR14)</f>
        <v>-</v>
      </c>
      <c r="AT45" s="15" t="str">
        <f>IF(AT$20="-","-",AT$20*'3h Losses'!AS14)</f>
        <v>-</v>
      </c>
      <c r="AU45" s="15" t="str">
        <f>IF(AU$20="-","-",AU$20*'3h Losses'!AT14)</f>
        <v>-</v>
      </c>
      <c r="AV45" s="15" t="str">
        <f>IF(AV$20="-","-",AV$20*'3h Losses'!AU14)</f>
        <v>-</v>
      </c>
      <c r="AW45" s="15" t="str">
        <f>IF(AW$20="-","-",AW$20*'3h Losses'!AV14)</f>
        <v>-</v>
      </c>
      <c r="AX45" s="15" t="str">
        <f>IF(AX$20="-","-",AX$20*'3h Losses'!AW14)</f>
        <v>-</v>
      </c>
      <c r="AY45" s="15" t="str">
        <f>IF(AY$20="-","-",AY$20*'3h Losses'!AX14)</f>
        <v>-</v>
      </c>
      <c r="AZ45" s="15" t="str">
        <f>IF(AZ$20="-","-",AZ$20*'3h Losses'!AY14)</f>
        <v>-</v>
      </c>
      <c r="BA45" s="15" t="str">
        <f>IF(BA$20="-","-",BA$20*'3h Losses'!AZ14)</f>
        <v>-</v>
      </c>
      <c r="BB45" s="15" t="str">
        <f>IF(BB$20="-","-",BB$20*'3h Losses'!BA14)</f>
        <v>-</v>
      </c>
      <c r="BC45" s="15" t="str">
        <f>IF(BC$20="-","-",BC$20*'3h Losses'!BB14)</f>
        <v>-</v>
      </c>
      <c r="BD45" s="15" t="str">
        <f>IF(BD$20="-","-",BD$20*'3h Losses'!BC14)</f>
        <v>-</v>
      </c>
      <c r="BE45" s="15" t="str">
        <f>IF(BE$20="-","-",BE$20*'3h Losses'!BD14)</f>
        <v>-</v>
      </c>
      <c r="BF45" s="15" t="str">
        <f>IF(BF$20="-","-",BF$20*'3h Losses'!BE14)</f>
        <v>-</v>
      </c>
      <c r="BG45" s="14"/>
    </row>
    <row r="46" spans="1:59">
      <c r="A46" s="14"/>
      <c r="B46" s="426"/>
      <c r="C46" s="428"/>
      <c r="D46" s="428"/>
      <c r="E46" s="106" t="s">
        <v>262</v>
      </c>
      <c r="F46" s="425"/>
      <c r="G46" s="28"/>
      <c r="H46" s="15">
        <f>IF(H$20="-","-",H$20*'3h Losses'!G15)</f>
        <v>0.23559640476997723</v>
      </c>
      <c r="I46" s="15">
        <f>IF(I$20="-","-",I$20*'3h Losses'!H15)</f>
        <v>0.23181828815445066</v>
      </c>
      <c r="J46" s="15">
        <f>IF(J$20="-","-",J$20*'3h Losses'!I15)</f>
        <v>0.23738192707015746</v>
      </c>
      <c r="K46" s="15">
        <f>IF(K$20="-","-",K$20*'3h Losses'!J15)</f>
        <v>0.2476661825823035</v>
      </c>
      <c r="L46" s="15">
        <f>IF(L$20="-","-",L$20*'3h Losses'!K15)</f>
        <v>0.252124173868785</v>
      </c>
      <c r="M46" s="15">
        <f>IF(M$20="-","-",M$20*'3h Losses'!L15)</f>
        <v>0.24752697810422103</v>
      </c>
      <c r="N46" s="15">
        <f>IF(N$20="-","-",N$20*'3h Losses'!M15)</f>
        <v>0.25698526646995301</v>
      </c>
      <c r="O46" s="15">
        <f>IF(O$20="-","-",O$20*'3h Losses'!N15)</f>
        <v>0.2626360179945591</v>
      </c>
      <c r="P46" s="28"/>
      <c r="Q46" s="15">
        <f>IF(Q$20="-","-",Q$20*'3h Losses'!P15)</f>
        <v>0.2626360179945591</v>
      </c>
      <c r="R46" s="15">
        <f>IF(R$20="-","-",R$20*'3h Losses'!Q15)</f>
        <v>0.27082464707895187</v>
      </c>
      <c r="S46" s="15">
        <f>IF(S$20="-","-",S$20*'3h Losses'!R15)</f>
        <v>0.28055905969335859</v>
      </c>
      <c r="T46" s="15">
        <f>IF(T$20="-","-",T$20*'3h Losses'!S15)</f>
        <v>0.28882509171738951</v>
      </c>
      <c r="U46" s="15">
        <f>IF(U$20="-","-",U$20*'3h Losses'!T15)</f>
        <v>0.32516121732409747</v>
      </c>
      <c r="V46" s="15">
        <f>IF(V$20="-","-",V$20*'3h Losses'!U15)</f>
        <v>0.46302205652787365</v>
      </c>
      <c r="W46" s="15">
        <f>IF(W$20="-","-",W$20*'3h Losses'!V15)</f>
        <v>0.43125217520472675</v>
      </c>
      <c r="X46" s="15">
        <f>IF(X$20="-","-",X$20*'3h Losses'!W15)</f>
        <v>0.45103477755106403</v>
      </c>
      <c r="Y46" s="28"/>
      <c r="Z46" s="15">
        <f>IF(Z$20="-","-",Z$20*'3h Losses'!Y15)</f>
        <v>0.43384752637827745</v>
      </c>
      <c r="AA46" s="15">
        <f>IF(AA$20="-","-",AA$20*'3h Losses'!Z15)</f>
        <v>0.43384752637827745</v>
      </c>
      <c r="AB46" s="15">
        <f>IF(AB$20="-","-",AB$20*'3h Losses'!AA15)</f>
        <v>0.49551404603234717</v>
      </c>
      <c r="AC46" s="15">
        <f>IF(AC$20="-","-",AC$20*'3h Losses'!AB15)</f>
        <v>0.49551404603234717</v>
      </c>
      <c r="AD46" s="15">
        <f>IF(AD$20="-","-",AD$20*'3h Losses'!AC15)</f>
        <v>0.45329616576592768</v>
      </c>
      <c r="AE46" s="15">
        <f>IF(AE$20="-","-",AE$20*'3h Losses'!AD15)</f>
        <v>0.45329616576592768</v>
      </c>
      <c r="AF46" s="15">
        <f>IF(AF$20="-","-",AF$20*'3h Losses'!AE15)</f>
        <v>0.49075552636277969</v>
      </c>
      <c r="AG46" s="15">
        <f>IF(AG$20="-","-",AG$20*'3h Losses'!AF15)</f>
        <v>0.49075552636277969</v>
      </c>
      <c r="AH46" s="15">
        <f>IF(AH$20="-","-",AH$20*'3h Losses'!AG15)</f>
        <v>0.45443562834543971</v>
      </c>
      <c r="AI46" s="15">
        <f>IF(AI$20="-","-",AI$20*'3h Losses'!AH15)</f>
        <v>0.45443562834543971</v>
      </c>
      <c r="AJ46" s="15">
        <f>IF(AJ$20="-","-",AJ$20*'3h Losses'!AI15)</f>
        <v>0.47048076347989987</v>
      </c>
      <c r="AK46" s="15">
        <f>IF(AK$20="-","-",AK$20*'3h Losses'!AJ15)</f>
        <v>0.47048076347989987</v>
      </c>
      <c r="AL46" s="15">
        <f>IF(AL$20="-","-",AL$20*'3h Losses'!AK15)</f>
        <v>0.44266892113100614</v>
      </c>
      <c r="AM46" s="15">
        <f>IF(AM$20="-","-",AM$20*'3h Losses'!AL15)</f>
        <v>0.45033711336298726</v>
      </c>
      <c r="AN46" s="15">
        <f>IF(AN$20="-","-",AN$20*'3h Losses'!AM15)</f>
        <v>0.47089336788565095</v>
      </c>
      <c r="AO46" s="15">
        <f>IF(AO$20="-","-",AO$20*'3h Losses'!AN15)</f>
        <v>0.47089336788565095</v>
      </c>
      <c r="AP46" s="15" t="str">
        <f>IF(AP$20="-","-",AP$20*'3h Losses'!AO15)</f>
        <v>-</v>
      </c>
      <c r="AQ46" s="15" t="str">
        <f>IF(AQ$20="-","-",AQ$20*'3h Losses'!AP15)</f>
        <v>-</v>
      </c>
      <c r="AR46" s="15" t="str">
        <f>IF(AR$20="-","-",AR$20*'3h Losses'!AQ15)</f>
        <v>-</v>
      </c>
      <c r="AS46" s="15" t="str">
        <f>IF(AS$20="-","-",AS$20*'3h Losses'!AR15)</f>
        <v>-</v>
      </c>
      <c r="AT46" s="15" t="str">
        <f>IF(AT$20="-","-",AT$20*'3h Losses'!AS15)</f>
        <v>-</v>
      </c>
      <c r="AU46" s="15" t="str">
        <f>IF(AU$20="-","-",AU$20*'3h Losses'!AT15)</f>
        <v>-</v>
      </c>
      <c r="AV46" s="15" t="str">
        <f>IF(AV$20="-","-",AV$20*'3h Losses'!AU15)</f>
        <v>-</v>
      </c>
      <c r="AW46" s="15" t="str">
        <f>IF(AW$20="-","-",AW$20*'3h Losses'!AV15)</f>
        <v>-</v>
      </c>
      <c r="AX46" s="15" t="str">
        <f>IF(AX$20="-","-",AX$20*'3h Losses'!AW15)</f>
        <v>-</v>
      </c>
      <c r="AY46" s="15" t="str">
        <f>IF(AY$20="-","-",AY$20*'3h Losses'!AX15)</f>
        <v>-</v>
      </c>
      <c r="AZ46" s="15" t="str">
        <f>IF(AZ$20="-","-",AZ$20*'3h Losses'!AY15)</f>
        <v>-</v>
      </c>
      <c r="BA46" s="15" t="str">
        <f>IF(BA$20="-","-",BA$20*'3h Losses'!AZ15)</f>
        <v>-</v>
      </c>
      <c r="BB46" s="15" t="str">
        <f>IF(BB$20="-","-",BB$20*'3h Losses'!BA15)</f>
        <v>-</v>
      </c>
      <c r="BC46" s="15" t="str">
        <f>IF(BC$20="-","-",BC$20*'3h Losses'!BB15)</f>
        <v>-</v>
      </c>
      <c r="BD46" s="15" t="str">
        <f>IF(BD$20="-","-",BD$20*'3h Losses'!BC15)</f>
        <v>-</v>
      </c>
      <c r="BE46" s="15" t="str">
        <f>IF(BE$20="-","-",BE$20*'3h Losses'!BD15)</f>
        <v>-</v>
      </c>
      <c r="BF46" s="15" t="str">
        <f>IF(BF$20="-","-",BF$20*'3h Losses'!BE15)</f>
        <v>-</v>
      </c>
      <c r="BG46" s="14"/>
    </row>
    <row r="47" spans="1:59">
      <c r="A47" s="14"/>
      <c r="B47" s="426"/>
      <c r="C47" s="428"/>
      <c r="D47" s="428"/>
      <c r="E47" s="106" t="s">
        <v>263</v>
      </c>
      <c r="F47" s="425"/>
      <c r="G47" s="28"/>
      <c r="H47" s="15">
        <f>IF(H$20="-","-",H$20*'3h Losses'!G16)</f>
        <v>0.2380046393276854</v>
      </c>
      <c r="I47" s="15">
        <f>IF(I$20="-","-",I$20*'3h Losses'!H16)</f>
        <v>0.23418790331554515</v>
      </c>
      <c r="J47" s="15">
        <f>IF(J$20="-","-",J$20*'3h Losses'!I16)</f>
        <v>0.23980841299511824</v>
      </c>
      <c r="K47" s="15">
        <f>IF(K$20="-","-",K$20*'3h Losses'!J16)</f>
        <v>0.25019779277496623</v>
      </c>
      <c r="L47" s="15">
        <f>IF(L$20="-","-",L$20*'3h Losses'!K16)</f>
        <v>0.25470135304491565</v>
      </c>
      <c r="M47" s="15">
        <f>IF(M$20="-","-",M$20*'3h Losses'!L16)</f>
        <v>0.2500571653675524</v>
      </c>
      <c r="N47" s="15">
        <f>IF(N$20="-","-",N$20*'3h Losses'!M16)</f>
        <v>0.25998397643126192</v>
      </c>
      <c r="O47" s="15">
        <f>IF(O$20="-","-",O$20*'3h Losses'!N16)</f>
        <v>0.26570066545150151</v>
      </c>
      <c r="P47" s="28"/>
      <c r="Q47" s="15">
        <f>IF(Q$20="-","-",Q$20*'3h Losses'!P16)</f>
        <v>0.26570066545150151</v>
      </c>
      <c r="R47" s="15">
        <f>IF(R$20="-","-",R$20*'3h Losses'!Q16)</f>
        <v>0.27455658347989148</v>
      </c>
      <c r="S47" s="15">
        <f>IF(S$20="-","-",S$20*'3h Losses'!R16)</f>
        <v>0.284427158324419</v>
      </c>
      <c r="T47" s="15">
        <f>IF(T$20="-","-",T$20*'3h Losses'!S16)</f>
        <v>0.29233665714661644</v>
      </c>
      <c r="U47" s="15">
        <f>IF(U$20="-","-",U$20*'3h Losses'!T16)</f>
        <v>0.32912424274979279</v>
      </c>
      <c r="V47" s="15">
        <f>IF(V$20="-","-",V$20*'3h Losses'!U16)</f>
        <v>0.46915495874552093</v>
      </c>
      <c r="W47" s="15">
        <f>IF(W$20="-","-",W$20*'3h Losses'!V16)</f>
        <v>0.43697205580359161</v>
      </c>
      <c r="X47" s="15">
        <f>IF(X$20="-","-",X$20*'3h Losses'!W16)</f>
        <v>0.4606000961795319</v>
      </c>
      <c r="Y47" s="28"/>
      <c r="Z47" s="15">
        <f>IF(Z$20="-","-",Z$20*'3h Losses'!Y16)</f>
        <v>0.44304222078946282</v>
      </c>
      <c r="AA47" s="15">
        <f>IF(AA$20="-","-",AA$20*'3h Losses'!Z16)</f>
        <v>0.44304222078946282</v>
      </c>
      <c r="AB47" s="15">
        <f>IF(AB$20="-","-",AB$20*'3h Losses'!AA16)</f>
        <v>0.49940492952409415</v>
      </c>
      <c r="AC47" s="15">
        <f>IF(AC$20="-","-",AC$20*'3h Losses'!AB16)</f>
        <v>0.49940492952409415</v>
      </c>
      <c r="AD47" s="15">
        <f>IF(AD$20="-","-",AD$20*'3h Losses'!AC16)</f>
        <v>0.45680510747900988</v>
      </c>
      <c r="AE47" s="15">
        <f>IF(AE$20="-","-",AE$20*'3h Losses'!AD16)</f>
        <v>0.45680510747900988</v>
      </c>
      <c r="AF47" s="15">
        <f>IF(AF$20="-","-",AF$20*'3h Losses'!AE16)</f>
        <v>0.49597533261880739</v>
      </c>
      <c r="AG47" s="15">
        <f>IF(AG$20="-","-",AG$20*'3h Losses'!AF16)</f>
        <v>0.49597533261880739</v>
      </c>
      <c r="AH47" s="15">
        <f>IF(AH$20="-","-",AH$20*'3h Losses'!AG16)</f>
        <v>0.45919589719265119</v>
      </c>
      <c r="AI47" s="15">
        <f>IF(AI$20="-","-",AI$20*'3h Losses'!AH16)</f>
        <v>0.45919589719265119</v>
      </c>
      <c r="AJ47" s="15">
        <f>IF(AJ$20="-","-",AJ$20*'3h Losses'!AI16)</f>
        <v>0.4774228702934411</v>
      </c>
      <c r="AK47" s="15">
        <f>IF(AK$20="-","-",AK$20*'3h Losses'!AJ16)</f>
        <v>0.4774228702934411</v>
      </c>
      <c r="AL47" s="15">
        <f>IF(AL$20="-","-",AL$20*'3h Losses'!AK16)</f>
        <v>0.44921402894799384</v>
      </c>
      <c r="AM47" s="15">
        <f>IF(AM$20="-","-",AM$20*'3h Losses'!AL16)</f>
        <v>0.45688222117997496</v>
      </c>
      <c r="AN47" s="15">
        <f>IF(AN$20="-","-",AN$20*'3h Losses'!AM16)</f>
        <v>0.47839391543593979</v>
      </c>
      <c r="AO47" s="15">
        <f>IF(AO$20="-","-",AO$20*'3h Losses'!AN16)</f>
        <v>0.47839391543593979</v>
      </c>
      <c r="AP47" s="15" t="str">
        <f>IF(AP$20="-","-",AP$20*'3h Losses'!AO16)</f>
        <v>-</v>
      </c>
      <c r="AQ47" s="15" t="str">
        <f>IF(AQ$20="-","-",AQ$20*'3h Losses'!AP16)</f>
        <v>-</v>
      </c>
      <c r="AR47" s="15" t="str">
        <f>IF(AR$20="-","-",AR$20*'3h Losses'!AQ16)</f>
        <v>-</v>
      </c>
      <c r="AS47" s="15" t="str">
        <f>IF(AS$20="-","-",AS$20*'3h Losses'!AR16)</f>
        <v>-</v>
      </c>
      <c r="AT47" s="15" t="str">
        <f>IF(AT$20="-","-",AT$20*'3h Losses'!AS16)</f>
        <v>-</v>
      </c>
      <c r="AU47" s="15" t="str">
        <f>IF(AU$20="-","-",AU$20*'3h Losses'!AT16)</f>
        <v>-</v>
      </c>
      <c r="AV47" s="15" t="str">
        <f>IF(AV$20="-","-",AV$20*'3h Losses'!AU16)</f>
        <v>-</v>
      </c>
      <c r="AW47" s="15" t="str">
        <f>IF(AW$20="-","-",AW$20*'3h Losses'!AV16)</f>
        <v>-</v>
      </c>
      <c r="AX47" s="15" t="str">
        <f>IF(AX$20="-","-",AX$20*'3h Losses'!AW16)</f>
        <v>-</v>
      </c>
      <c r="AY47" s="15" t="str">
        <f>IF(AY$20="-","-",AY$20*'3h Losses'!AX16)</f>
        <v>-</v>
      </c>
      <c r="AZ47" s="15" t="str">
        <f>IF(AZ$20="-","-",AZ$20*'3h Losses'!AY16)</f>
        <v>-</v>
      </c>
      <c r="BA47" s="15" t="str">
        <f>IF(BA$20="-","-",BA$20*'3h Losses'!AZ16)</f>
        <v>-</v>
      </c>
      <c r="BB47" s="15" t="str">
        <f>IF(BB$20="-","-",BB$20*'3h Losses'!BA16)</f>
        <v>-</v>
      </c>
      <c r="BC47" s="15" t="str">
        <f>IF(BC$20="-","-",BC$20*'3h Losses'!BB16)</f>
        <v>-</v>
      </c>
      <c r="BD47" s="15" t="str">
        <f>IF(BD$20="-","-",BD$20*'3h Losses'!BC16)</f>
        <v>-</v>
      </c>
      <c r="BE47" s="15" t="str">
        <f>IF(BE$20="-","-",BE$20*'3h Losses'!BD16)</f>
        <v>-</v>
      </c>
      <c r="BF47" s="15" t="str">
        <f>IF(BF$20="-","-",BF$20*'3h Losses'!BE16)</f>
        <v>-</v>
      </c>
      <c r="BG47" s="14"/>
    </row>
    <row r="48" spans="1:59">
      <c r="A48" s="14"/>
      <c r="B48" s="426"/>
      <c r="C48" s="428"/>
      <c r="D48" s="428"/>
      <c r="E48" s="106" t="s">
        <v>264</v>
      </c>
      <c r="F48" s="425"/>
      <c r="G48" s="28"/>
      <c r="H48" s="15">
        <f>IF(H$20="-","-",H$20*'3h Losses'!G17)</f>
        <v>0.24090912848229701</v>
      </c>
      <c r="I48" s="15">
        <f>IF(I$20="-","-",I$20*'3h Losses'!H17)</f>
        <v>0.2370458149396322</v>
      </c>
      <c r="J48" s="15">
        <f>IF(J$20="-","-",J$20*'3h Losses'!I17)</f>
        <v>0.24273491449818335</v>
      </c>
      <c r="K48" s="15">
        <f>IF(K$20="-","-",K$20*'3h Losses'!J17)</f>
        <v>0.25325108105403266</v>
      </c>
      <c r="L48" s="15">
        <f>IF(L$20="-","-",L$20*'3h Losses'!K17)</f>
        <v>0.25780960051300522</v>
      </c>
      <c r="M48" s="15">
        <f>IF(M$20="-","-",M$20*'3h Losses'!L17)</f>
        <v>0.25310873750032509</v>
      </c>
      <c r="N48" s="15">
        <f>IF(N$20="-","-",N$20*'3h Losses'!M17)</f>
        <v>0.26464258210671682</v>
      </c>
      <c r="O48" s="15">
        <f>IF(O$20="-","-",O$20*'3h Losses'!N17)</f>
        <v>0.27046170743968639</v>
      </c>
      <c r="P48" s="28"/>
      <c r="Q48" s="15">
        <f>IF(Q$20="-","-",Q$20*'3h Losses'!P17)</f>
        <v>0.27046170743968639</v>
      </c>
      <c r="R48" s="15">
        <f>IF(R$20="-","-",R$20*'3h Losses'!Q17)</f>
        <v>0.28014644912789621</v>
      </c>
      <c r="S48" s="15">
        <f>IF(S$20="-","-",S$20*'3h Losses'!R17)</f>
        <v>0.29022310126059714</v>
      </c>
      <c r="T48" s="15">
        <f>IF(T$20="-","-",T$20*'3h Losses'!S17)</f>
        <v>0.30065436531804424</v>
      </c>
      <c r="U48" s="15">
        <f>IF(U$20="-","-",U$20*'3h Losses'!T17)</f>
        <v>0.3384950482805511</v>
      </c>
      <c r="V48" s="15">
        <f>IF(V$20="-","-",V$20*'3h Losses'!U17)</f>
        <v>0.48071444360212917</v>
      </c>
      <c r="W48" s="15">
        <f>IF(W$20="-","-",W$20*'3h Losses'!V17)</f>
        <v>0.44770845697157363</v>
      </c>
      <c r="X48" s="15">
        <f>IF(X$20="-","-",X$20*'3h Losses'!W17)</f>
        <v>0.47191645790955511</v>
      </c>
      <c r="Y48" s="28"/>
      <c r="Z48" s="15">
        <f>IF(Z$20="-","-",Z$20*'3h Losses'!Y17)</f>
        <v>0.4539386880505194</v>
      </c>
      <c r="AA48" s="15">
        <f>IF(AA$20="-","-",AA$20*'3h Losses'!Z17)</f>
        <v>0.4539386880505194</v>
      </c>
      <c r="AB48" s="15">
        <f>IF(AB$20="-","-",AB$20*'3h Losses'!AA17)</f>
        <v>0.51243236840894124</v>
      </c>
      <c r="AC48" s="15">
        <f>IF(AC$20="-","-",AC$20*'3h Losses'!AB17)</f>
        <v>0.51243236840894124</v>
      </c>
      <c r="AD48" s="15">
        <f>IF(AD$20="-","-",AD$20*'3h Losses'!AC17)</f>
        <v>0.46868428650946559</v>
      </c>
      <c r="AE48" s="15">
        <f>IF(AE$20="-","-",AE$20*'3h Losses'!AD17)</f>
        <v>0.46868428650946559</v>
      </c>
      <c r="AF48" s="15">
        <f>IF(AF$20="-","-",AF$20*'3h Losses'!AE17)</f>
        <v>0.50557215877353412</v>
      </c>
      <c r="AG48" s="15">
        <f>IF(AG$20="-","-",AG$20*'3h Losses'!AF17)</f>
        <v>0.50557215877353412</v>
      </c>
      <c r="AH48" s="15">
        <f>IF(AH$20="-","-",AH$20*'3h Losses'!AG17)</f>
        <v>0.46812052193075454</v>
      </c>
      <c r="AI48" s="15">
        <f>IF(AI$20="-","-",AI$20*'3h Losses'!AH17)</f>
        <v>0.46812052193075454</v>
      </c>
      <c r="AJ48" s="15">
        <f>IF(AJ$20="-","-",AJ$20*'3h Losses'!AI17)</f>
        <v>0.48853147516472023</v>
      </c>
      <c r="AK48" s="15">
        <f>IF(AK$20="-","-",AK$20*'3h Losses'!AJ17)</f>
        <v>0.48853147516472023</v>
      </c>
      <c r="AL48" s="15">
        <f>IF(AL$20="-","-",AL$20*'3h Losses'!AK17)</f>
        <v>0.45965298223996714</v>
      </c>
      <c r="AM48" s="15">
        <f>IF(AM$20="-","-",AM$20*'3h Losses'!AL17)</f>
        <v>0.46732117447194821</v>
      </c>
      <c r="AN48" s="15">
        <f>IF(AN$20="-","-",AN$20*'3h Losses'!AM17)</f>
        <v>0.49405520758331856</v>
      </c>
      <c r="AO48" s="15">
        <f>IF(AO$20="-","-",AO$20*'3h Losses'!AN17)</f>
        <v>0.49405520758331856</v>
      </c>
      <c r="AP48" s="15" t="str">
        <f>IF(AP$20="-","-",AP$20*'3h Losses'!AO17)</f>
        <v>-</v>
      </c>
      <c r="AQ48" s="15" t="str">
        <f>IF(AQ$20="-","-",AQ$20*'3h Losses'!AP17)</f>
        <v>-</v>
      </c>
      <c r="AR48" s="15" t="str">
        <f>IF(AR$20="-","-",AR$20*'3h Losses'!AQ17)</f>
        <v>-</v>
      </c>
      <c r="AS48" s="15" t="str">
        <f>IF(AS$20="-","-",AS$20*'3h Losses'!AR17)</f>
        <v>-</v>
      </c>
      <c r="AT48" s="15" t="str">
        <f>IF(AT$20="-","-",AT$20*'3h Losses'!AS17)</f>
        <v>-</v>
      </c>
      <c r="AU48" s="15" t="str">
        <f>IF(AU$20="-","-",AU$20*'3h Losses'!AT17)</f>
        <v>-</v>
      </c>
      <c r="AV48" s="15" t="str">
        <f>IF(AV$20="-","-",AV$20*'3h Losses'!AU17)</f>
        <v>-</v>
      </c>
      <c r="AW48" s="15" t="str">
        <f>IF(AW$20="-","-",AW$20*'3h Losses'!AV17)</f>
        <v>-</v>
      </c>
      <c r="AX48" s="15" t="str">
        <f>IF(AX$20="-","-",AX$20*'3h Losses'!AW17)</f>
        <v>-</v>
      </c>
      <c r="AY48" s="15" t="str">
        <f>IF(AY$20="-","-",AY$20*'3h Losses'!AX17)</f>
        <v>-</v>
      </c>
      <c r="AZ48" s="15" t="str">
        <f>IF(AZ$20="-","-",AZ$20*'3h Losses'!AY17)</f>
        <v>-</v>
      </c>
      <c r="BA48" s="15" t="str">
        <f>IF(BA$20="-","-",BA$20*'3h Losses'!AZ17)</f>
        <v>-</v>
      </c>
      <c r="BB48" s="15" t="str">
        <f>IF(BB$20="-","-",BB$20*'3h Losses'!BA17)</f>
        <v>-</v>
      </c>
      <c r="BC48" s="15" t="str">
        <f>IF(BC$20="-","-",BC$20*'3h Losses'!BB17)</f>
        <v>-</v>
      </c>
      <c r="BD48" s="15" t="str">
        <f>IF(BD$20="-","-",BD$20*'3h Losses'!BC17)</f>
        <v>-</v>
      </c>
      <c r="BE48" s="15" t="str">
        <f>IF(BE$20="-","-",BE$20*'3h Losses'!BD17)</f>
        <v>-</v>
      </c>
      <c r="BF48" s="15" t="str">
        <f>IF(BF$20="-","-",BF$20*'3h Losses'!BE17)</f>
        <v>-</v>
      </c>
      <c r="BG48" s="14"/>
    </row>
    <row r="49" spans="1:59">
      <c r="A49" s="14"/>
      <c r="B49" s="426"/>
      <c r="C49" s="428"/>
      <c r="D49" s="428"/>
      <c r="E49" s="106" t="s">
        <v>265</v>
      </c>
      <c r="F49" s="425"/>
      <c r="G49" s="28"/>
      <c r="H49" s="15">
        <f>IF(H$20="-","-",H$20*'3h Losses'!G18)</f>
        <v>0.23609170583476491</v>
      </c>
      <c r="I49" s="15">
        <f>IF(I$20="-","-",I$20*'3h Losses'!H18)</f>
        <v>0.23230564637654347</v>
      </c>
      <c r="J49" s="15">
        <f>IF(J$20="-","-",J$20*'3h Losses'!I18)</f>
        <v>0.23788098188958048</v>
      </c>
      <c r="K49" s="15">
        <f>IF(K$20="-","-",K$20*'3h Losses'!J18)</f>
        <v>0.24818685828643694</v>
      </c>
      <c r="L49" s="15">
        <f>IF(L$20="-","-",L$20*'3h Losses'!K18)</f>
        <v>0.25265422173559282</v>
      </c>
      <c r="M49" s="15">
        <f>IF(M$20="-","-",M$20*'3h Losses'!L18)</f>
        <v>0.24804736115479598</v>
      </c>
      <c r="N49" s="15">
        <f>IF(N$20="-","-",N$20*'3h Losses'!M18)</f>
        <v>0.25696171913466087</v>
      </c>
      <c r="O49" s="15">
        <f>IF(O$20="-","-",O$20*'3h Losses'!N18)</f>
        <v>0.26261195288584505</v>
      </c>
      <c r="P49" s="28"/>
      <c r="Q49" s="15">
        <f>IF(Q$20="-","-",Q$20*'3h Losses'!P18)</f>
        <v>0.26261195288584505</v>
      </c>
      <c r="R49" s="15">
        <f>IF(R$20="-","-",R$20*'3h Losses'!Q18)</f>
        <v>0.27151623624028887</v>
      </c>
      <c r="S49" s="15">
        <f>IF(S$20="-","-",S$20*'3h Losses'!R18)</f>
        <v>0.28127601204757757</v>
      </c>
      <c r="T49" s="15">
        <f>IF(T$20="-","-",T$20*'3h Losses'!S18)</f>
        <v>0.29100997783509436</v>
      </c>
      <c r="U49" s="15">
        <f>IF(U$20="-","-",U$20*'3h Losses'!T18)</f>
        <v>0.32762281074128846</v>
      </c>
      <c r="V49" s="15">
        <f>IF(V$20="-","-",V$20*'3h Losses'!U18)</f>
        <v>0.46706504986105857</v>
      </c>
      <c r="W49" s="15">
        <f>IF(W$20="-","-",W$20*'3h Losses'!V18)</f>
        <v>0.43501029082288933</v>
      </c>
      <c r="X49" s="15">
        <f>IF(X$20="-","-",X$20*'3h Losses'!W18)</f>
        <v>0.45628384696114349</v>
      </c>
      <c r="Y49" s="28"/>
      <c r="Z49" s="15">
        <f>IF(Z$20="-","-",Z$20*'3h Losses'!Y18)</f>
        <v>0.43889936258129519</v>
      </c>
      <c r="AA49" s="15">
        <f>IF(AA$20="-","-",AA$20*'3h Losses'!Z18)</f>
        <v>0.43889936258129519</v>
      </c>
      <c r="AB49" s="15">
        <f>IF(AB$20="-","-",AB$20*'3h Losses'!AA18)</f>
        <v>0.49589939802802802</v>
      </c>
      <c r="AC49" s="15">
        <f>IF(AC$20="-","-",AC$20*'3h Losses'!AB18)</f>
        <v>0.49589939802802802</v>
      </c>
      <c r="AD49" s="15">
        <f>IF(AD$20="-","-",AD$20*'3h Losses'!AC18)</f>
        <v>0.4536410846367735</v>
      </c>
      <c r="AE49" s="15">
        <f>IF(AE$20="-","-",AE$20*'3h Losses'!AD18)</f>
        <v>0.4536410846367735</v>
      </c>
      <c r="AF49" s="15">
        <f>IF(AF$20="-","-",AF$20*'3h Losses'!AE18)</f>
        <v>0.4920381096205636</v>
      </c>
      <c r="AG49" s="15">
        <f>IF(AG$20="-","-",AG$20*'3h Losses'!AF18)</f>
        <v>0.4920381096205636</v>
      </c>
      <c r="AH49" s="15">
        <f>IF(AH$20="-","-",AH$20*'3h Losses'!AG18)</f>
        <v>0.45561748721803164</v>
      </c>
      <c r="AI49" s="15">
        <f>IF(AI$20="-","-",AI$20*'3h Losses'!AH18)</f>
        <v>0.45561748721803164</v>
      </c>
      <c r="AJ49" s="15">
        <f>IF(AJ$20="-","-",AJ$20*'3h Losses'!AI18)</f>
        <v>0.4709066450906958</v>
      </c>
      <c r="AK49" s="15">
        <f>IF(AK$20="-","-",AK$20*'3h Losses'!AJ18)</f>
        <v>0.4709066450906958</v>
      </c>
      <c r="AL49" s="15">
        <f>IF(AL$20="-","-",AL$20*'3h Losses'!AK18)</f>
        <v>0.44306983055037047</v>
      </c>
      <c r="AM49" s="15">
        <f>IF(AM$20="-","-",AM$20*'3h Losses'!AL18)</f>
        <v>0.45073802278235159</v>
      </c>
      <c r="AN49" s="15">
        <f>IF(AN$20="-","-",AN$20*'3h Losses'!AM18)</f>
        <v>0.47412037202389096</v>
      </c>
      <c r="AO49" s="15">
        <f>IF(AO$20="-","-",AO$20*'3h Losses'!AN18)</f>
        <v>0.47412037202389096</v>
      </c>
      <c r="AP49" s="15" t="str">
        <f>IF(AP$20="-","-",AP$20*'3h Losses'!AO18)</f>
        <v>-</v>
      </c>
      <c r="AQ49" s="15" t="str">
        <f>IF(AQ$20="-","-",AQ$20*'3h Losses'!AP18)</f>
        <v>-</v>
      </c>
      <c r="AR49" s="15" t="str">
        <f>IF(AR$20="-","-",AR$20*'3h Losses'!AQ18)</f>
        <v>-</v>
      </c>
      <c r="AS49" s="15" t="str">
        <f>IF(AS$20="-","-",AS$20*'3h Losses'!AR18)</f>
        <v>-</v>
      </c>
      <c r="AT49" s="15" t="str">
        <f>IF(AT$20="-","-",AT$20*'3h Losses'!AS18)</f>
        <v>-</v>
      </c>
      <c r="AU49" s="15" t="str">
        <f>IF(AU$20="-","-",AU$20*'3h Losses'!AT18)</f>
        <v>-</v>
      </c>
      <c r="AV49" s="15" t="str">
        <f>IF(AV$20="-","-",AV$20*'3h Losses'!AU18)</f>
        <v>-</v>
      </c>
      <c r="AW49" s="15" t="str">
        <f>IF(AW$20="-","-",AW$20*'3h Losses'!AV18)</f>
        <v>-</v>
      </c>
      <c r="AX49" s="15" t="str">
        <f>IF(AX$20="-","-",AX$20*'3h Losses'!AW18)</f>
        <v>-</v>
      </c>
      <c r="AY49" s="15" t="str">
        <f>IF(AY$20="-","-",AY$20*'3h Losses'!AX18)</f>
        <v>-</v>
      </c>
      <c r="AZ49" s="15" t="str">
        <f>IF(AZ$20="-","-",AZ$20*'3h Losses'!AY18)</f>
        <v>-</v>
      </c>
      <c r="BA49" s="15" t="str">
        <f>IF(BA$20="-","-",BA$20*'3h Losses'!AZ18)</f>
        <v>-</v>
      </c>
      <c r="BB49" s="15" t="str">
        <f>IF(BB$20="-","-",BB$20*'3h Losses'!BA18)</f>
        <v>-</v>
      </c>
      <c r="BC49" s="15" t="str">
        <f>IF(BC$20="-","-",BC$20*'3h Losses'!BB18)</f>
        <v>-</v>
      </c>
      <c r="BD49" s="15" t="str">
        <f>IF(BD$20="-","-",BD$20*'3h Losses'!BC18)</f>
        <v>-</v>
      </c>
      <c r="BE49" s="15" t="str">
        <f>IF(BE$20="-","-",BE$20*'3h Losses'!BD18)</f>
        <v>-</v>
      </c>
      <c r="BF49" s="15" t="str">
        <f>IF(BF$20="-","-",BF$20*'3h Losses'!BE18)</f>
        <v>-</v>
      </c>
      <c r="BG49" s="14"/>
    </row>
    <row r="50" spans="1:59">
      <c r="A50" s="14"/>
      <c r="B50" s="426"/>
      <c r="C50" s="428"/>
      <c r="D50" s="428"/>
      <c r="E50" s="106" t="s">
        <v>266</v>
      </c>
      <c r="F50" s="425"/>
      <c r="G50" s="28"/>
      <c r="H50" s="15">
        <f>IF(H$20="-","-",H$20*'3h Losses'!G19)</f>
        <v>0.23799902246072904</v>
      </c>
      <c r="I50" s="15">
        <f>IF(I$20="-","-",I$20*'3h Losses'!H19)</f>
        <v>0.23418237652287663</v>
      </c>
      <c r="J50" s="15">
        <f>IF(J$20="-","-",J$20*'3h Losses'!I19)</f>
        <v>0.23980275355942568</v>
      </c>
      <c r="K50" s="15">
        <f>IF(K$20="-","-",K$20*'3h Losses'!J19)</f>
        <v>0.25019188815176746</v>
      </c>
      <c r="L50" s="15">
        <f>IF(L$20="-","-",L$20*'3h Losses'!K19)</f>
        <v>0.25469534213849926</v>
      </c>
      <c r="M50" s="15">
        <f>IF(M$20="-","-",M$20*'3h Losses'!L19)</f>
        <v>0.25005126406313527</v>
      </c>
      <c r="N50" s="15">
        <f>IF(N$20="-","-",N$20*'3h Losses'!M19)</f>
        <v>0.25842293069629363</v>
      </c>
      <c r="O50" s="15">
        <f>IF(O$20="-","-",O$20*'3h Losses'!N19)</f>
        <v>0.26410529447412523</v>
      </c>
      <c r="P50" s="28"/>
      <c r="Q50" s="15">
        <f>IF(Q$20="-","-",Q$20*'3h Losses'!P19)</f>
        <v>0.26410529447412523</v>
      </c>
      <c r="R50" s="15">
        <f>IF(R$20="-","-",R$20*'3h Losses'!Q19)</f>
        <v>0.27161444077958369</v>
      </c>
      <c r="S50" s="15">
        <f>IF(S$20="-","-",S$20*'3h Losses'!R19)</f>
        <v>0.28137775894820843</v>
      </c>
      <c r="T50" s="15">
        <f>IF(T$20="-","-",T$20*'3h Losses'!S19)</f>
        <v>0.28880695673113327</v>
      </c>
      <c r="U50" s="15">
        <f>IF(U$20="-","-",U$20*'3h Losses'!T19)</f>
        <v>0.32514195978801874</v>
      </c>
      <c r="V50" s="15">
        <f>IF(V$20="-","-",V$20*'3h Losses'!U19)</f>
        <v>0.46338053353388881</v>
      </c>
      <c r="W50" s="15">
        <f>IF(W$20="-","-",W$20*'3h Losses'!V19)</f>
        <v>0.43158320918297172</v>
      </c>
      <c r="X50" s="15">
        <f>IF(X$20="-","-",X$20*'3h Losses'!W19)</f>
        <v>0.45201058767432134</v>
      </c>
      <c r="Y50" s="28"/>
      <c r="Z50" s="15">
        <f>IF(Z$20="-","-",Z$20*'3h Losses'!Y19)</f>
        <v>0.43478798040017835</v>
      </c>
      <c r="AA50" s="15">
        <f>IF(AA$20="-","-",AA$20*'3h Losses'!Z19)</f>
        <v>0.43478798040017835</v>
      </c>
      <c r="AB50" s="15">
        <f>IF(AB$20="-","-",AB$20*'3h Losses'!AA19)</f>
        <v>0.49359281401216026</v>
      </c>
      <c r="AC50" s="15">
        <f>IF(AC$20="-","-",AC$20*'3h Losses'!AB19)</f>
        <v>0.49359281401216026</v>
      </c>
      <c r="AD50" s="15">
        <f>IF(AD$20="-","-",AD$20*'3h Losses'!AC19)</f>
        <v>0.4515308902345439</v>
      </c>
      <c r="AE50" s="15">
        <f>IF(AE$20="-","-",AE$20*'3h Losses'!AD19)</f>
        <v>0.4515308902345439</v>
      </c>
      <c r="AF50" s="15">
        <f>IF(AF$20="-","-",AF$20*'3h Losses'!AE19)</f>
        <v>0.48884437249030921</v>
      </c>
      <c r="AG50" s="15">
        <f>IF(AG$20="-","-",AG$20*'3h Losses'!AF19)</f>
        <v>0.48884437249030921</v>
      </c>
      <c r="AH50" s="15">
        <f>IF(AH$20="-","-",AH$20*'3h Losses'!AG19)</f>
        <v>0.44749837755451932</v>
      </c>
      <c r="AI50" s="15">
        <f>IF(AI$20="-","-",AI$20*'3h Losses'!AH19)</f>
        <v>0.44749837755451932</v>
      </c>
      <c r="AJ50" s="15">
        <f>IF(AJ$20="-","-",AJ$20*'3h Losses'!AI19)</f>
        <v>0.47169083429406455</v>
      </c>
      <c r="AK50" s="15">
        <f>IF(AK$20="-","-",AK$20*'3h Losses'!AJ19)</f>
        <v>0.47169083429406455</v>
      </c>
      <c r="AL50" s="15">
        <f>IF(AL$20="-","-",AL$20*'3h Losses'!AK19)</f>
        <v>0.44380870819607438</v>
      </c>
      <c r="AM50" s="15">
        <f>IF(AM$20="-","-",AM$20*'3h Losses'!AL19)</f>
        <v>0.45147690042805544</v>
      </c>
      <c r="AN50" s="15">
        <f>IF(AN$20="-","-",AN$20*'3h Losses'!AM19)</f>
        <v>0.47502643655821186</v>
      </c>
      <c r="AO50" s="15">
        <f>IF(AO$20="-","-",AO$20*'3h Losses'!AN19)</f>
        <v>0.47502643655821186</v>
      </c>
      <c r="AP50" s="15" t="str">
        <f>IF(AP$20="-","-",AP$20*'3h Losses'!AO19)</f>
        <v>-</v>
      </c>
      <c r="AQ50" s="15" t="str">
        <f>IF(AQ$20="-","-",AQ$20*'3h Losses'!AP19)</f>
        <v>-</v>
      </c>
      <c r="AR50" s="15" t="str">
        <f>IF(AR$20="-","-",AR$20*'3h Losses'!AQ19)</f>
        <v>-</v>
      </c>
      <c r="AS50" s="15" t="str">
        <f>IF(AS$20="-","-",AS$20*'3h Losses'!AR19)</f>
        <v>-</v>
      </c>
      <c r="AT50" s="15" t="str">
        <f>IF(AT$20="-","-",AT$20*'3h Losses'!AS19)</f>
        <v>-</v>
      </c>
      <c r="AU50" s="15" t="str">
        <f>IF(AU$20="-","-",AU$20*'3h Losses'!AT19)</f>
        <v>-</v>
      </c>
      <c r="AV50" s="15" t="str">
        <f>IF(AV$20="-","-",AV$20*'3h Losses'!AU19)</f>
        <v>-</v>
      </c>
      <c r="AW50" s="15" t="str">
        <f>IF(AW$20="-","-",AW$20*'3h Losses'!AV19)</f>
        <v>-</v>
      </c>
      <c r="AX50" s="15" t="str">
        <f>IF(AX$20="-","-",AX$20*'3h Losses'!AW19)</f>
        <v>-</v>
      </c>
      <c r="AY50" s="15" t="str">
        <f>IF(AY$20="-","-",AY$20*'3h Losses'!AX19)</f>
        <v>-</v>
      </c>
      <c r="AZ50" s="15" t="str">
        <f>IF(AZ$20="-","-",AZ$20*'3h Losses'!AY19)</f>
        <v>-</v>
      </c>
      <c r="BA50" s="15" t="str">
        <f>IF(BA$20="-","-",BA$20*'3h Losses'!AZ19)</f>
        <v>-</v>
      </c>
      <c r="BB50" s="15" t="str">
        <f>IF(BB$20="-","-",BB$20*'3h Losses'!BA19)</f>
        <v>-</v>
      </c>
      <c r="BC50" s="15" t="str">
        <f>IF(BC$20="-","-",BC$20*'3h Losses'!BB19)</f>
        <v>-</v>
      </c>
      <c r="BD50" s="15" t="str">
        <f>IF(BD$20="-","-",BD$20*'3h Losses'!BC19)</f>
        <v>-</v>
      </c>
      <c r="BE50" s="15" t="str">
        <f>IF(BE$20="-","-",BE$20*'3h Losses'!BD19)</f>
        <v>-</v>
      </c>
      <c r="BF50" s="15" t="str">
        <f>IF(BF$20="-","-",BF$20*'3h Losses'!BE19)</f>
        <v>-</v>
      </c>
      <c r="BG50" s="14"/>
    </row>
    <row r="51" spans="1:59">
      <c r="A51" s="14"/>
      <c r="B51" s="426"/>
      <c r="C51" s="428"/>
      <c r="D51" s="428"/>
      <c r="E51" s="106" t="s">
        <v>267</v>
      </c>
      <c r="F51" s="425"/>
      <c r="G51" s="28"/>
      <c r="H51" s="15">
        <f>IF(H$20="-","-",H$20*'3h Losses'!G20)</f>
        <v>0.23910681513353765</v>
      </c>
      <c r="I51" s="15">
        <f>IF(I$20="-","-",I$20*'3h Losses'!H20)</f>
        <v>0.23527240419664891</v>
      </c>
      <c r="J51" s="15">
        <f>IF(J$20="-","-",J$20*'3h Losses'!I20)</f>
        <v>0.24091894189736848</v>
      </c>
      <c r="K51" s="15">
        <f>IF(K$20="-","-",K$20*'3h Losses'!J20)</f>
        <v>0.2513564338613466</v>
      </c>
      <c r="L51" s="15">
        <f>IF(L$20="-","-",L$20*'3h Losses'!K20)</f>
        <v>0.25588084967085084</v>
      </c>
      <c r="M51" s="15">
        <f>IF(M$20="-","-",M$20*'3h Losses'!L20)</f>
        <v>0.25121515522239996</v>
      </c>
      <c r="N51" s="15">
        <f>IF(N$20="-","-",N$20*'3h Losses'!M20)</f>
        <v>0.2619874380421231</v>
      </c>
      <c r="O51" s="15">
        <f>IF(O$20="-","-",O$20*'3h Losses'!N20)</f>
        <v>0.26774818041961373</v>
      </c>
      <c r="P51" s="28"/>
      <c r="Q51" s="15">
        <f>IF(Q$20="-","-",Q$20*'3h Losses'!P20)</f>
        <v>0.26774818041961373</v>
      </c>
      <c r="R51" s="15">
        <f>IF(R$20="-","-",R$20*'3h Losses'!Q20)</f>
        <v>0.27682661588263824</v>
      </c>
      <c r="S51" s="15">
        <f>IF(S$20="-","-",S$20*'3h Losses'!R20)</f>
        <v>0.28677810484627891</v>
      </c>
      <c r="T51" s="15">
        <f>IF(T$20="-","-",T$20*'3h Losses'!S20)</f>
        <v>0.294776889154862</v>
      </c>
      <c r="U51" s="15">
        <f>IF(U$20="-","-",U$20*'3h Losses'!T20)</f>
        <v>0.33186932808902408</v>
      </c>
      <c r="V51" s="15">
        <f>IF(V$20="-","-",V$20*'3h Losses'!U20)</f>
        <v>0.46952966356840348</v>
      </c>
      <c r="W51" s="15">
        <f>IF(W$20="-","-",W$20*'3h Losses'!V20)</f>
        <v>0.43730757061707909</v>
      </c>
      <c r="X51" s="15">
        <f>IF(X$20="-","-",X$20*'3h Losses'!W20)</f>
        <v>0.45736794890607807</v>
      </c>
      <c r="Y51" s="28"/>
      <c r="Z51" s="15">
        <f>IF(Z$20="-","-",Z$20*'3h Losses'!Y20)</f>
        <v>0.43916381403690097</v>
      </c>
      <c r="AA51" s="15">
        <f>IF(AA$20="-","-",AA$20*'3h Losses'!Z20)</f>
        <v>0.43916381403690097</v>
      </c>
      <c r="AB51" s="15">
        <f>IF(AB$20="-","-",AB$20*'3h Losses'!AA20)</f>
        <v>0.49312900878860394</v>
      </c>
      <c r="AC51" s="15">
        <f>IF(AC$20="-","-",AC$20*'3h Losses'!AB20)</f>
        <v>0.49312900878860394</v>
      </c>
      <c r="AD51" s="15">
        <f>IF(AD$20="-","-",AD$20*'3h Losses'!AC20)</f>
        <v>0.45111305045444683</v>
      </c>
      <c r="AE51" s="15">
        <f>IF(AE$20="-","-",AE$20*'3h Losses'!AD20)</f>
        <v>0.45111305045444683</v>
      </c>
      <c r="AF51" s="15">
        <f>IF(AF$20="-","-",AF$20*'3h Losses'!AE20)</f>
        <v>0.48839200338440608</v>
      </c>
      <c r="AG51" s="15">
        <f>IF(AG$20="-","-",AG$20*'3h Losses'!AF20)</f>
        <v>0.48839200338440608</v>
      </c>
      <c r="AH51" s="15">
        <f>IF(AH$20="-","-",AH$20*'3h Losses'!AG20)</f>
        <v>0.46385346140975808</v>
      </c>
      <c r="AI51" s="15">
        <f>IF(AI$20="-","-",AI$20*'3h Losses'!AH20)</f>
        <v>0.46385346140975808</v>
      </c>
      <c r="AJ51" s="15">
        <f>IF(AJ$20="-","-",AJ$20*'3h Losses'!AI20)</f>
        <v>0.47941899390188947</v>
      </c>
      <c r="AK51" s="15">
        <f>IF(AK$20="-","-",AK$20*'3h Losses'!AJ20)</f>
        <v>0.47941899390188947</v>
      </c>
      <c r="AL51" s="15">
        <f>IF(AL$20="-","-",AL$20*'3h Losses'!AK20)</f>
        <v>0.44918790121961882</v>
      </c>
      <c r="AM51" s="15">
        <f>IF(AM$20="-","-",AM$20*'3h Losses'!AL20)</f>
        <v>0.45685609345159989</v>
      </c>
      <c r="AN51" s="15">
        <f>IF(AN$20="-","-",AN$20*'3h Losses'!AM20)</f>
        <v>0.47770991575172034</v>
      </c>
      <c r="AO51" s="15">
        <f>IF(AO$20="-","-",AO$20*'3h Losses'!AN20)</f>
        <v>0.47770991575172034</v>
      </c>
      <c r="AP51" s="15" t="str">
        <f>IF(AP$20="-","-",AP$20*'3h Losses'!AO20)</f>
        <v>-</v>
      </c>
      <c r="AQ51" s="15" t="str">
        <f>IF(AQ$20="-","-",AQ$20*'3h Losses'!AP20)</f>
        <v>-</v>
      </c>
      <c r="AR51" s="15" t="str">
        <f>IF(AR$20="-","-",AR$20*'3h Losses'!AQ20)</f>
        <v>-</v>
      </c>
      <c r="AS51" s="15" t="str">
        <f>IF(AS$20="-","-",AS$20*'3h Losses'!AR20)</f>
        <v>-</v>
      </c>
      <c r="AT51" s="15" t="str">
        <f>IF(AT$20="-","-",AT$20*'3h Losses'!AS20)</f>
        <v>-</v>
      </c>
      <c r="AU51" s="15" t="str">
        <f>IF(AU$20="-","-",AU$20*'3h Losses'!AT20)</f>
        <v>-</v>
      </c>
      <c r="AV51" s="15" t="str">
        <f>IF(AV$20="-","-",AV$20*'3h Losses'!AU20)</f>
        <v>-</v>
      </c>
      <c r="AW51" s="15" t="str">
        <f>IF(AW$20="-","-",AW$20*'3h Losses'!AV20)</f>
        <v>-</v>
      </c>
      <c r="AX51" s="15" t="str">
        <f>IF(AX$20="-","-",AX$20*'3h Losses'!AW20)</f>
        <v>-</v>
      </c>
      <c r="AY51" s="15" t="str">
        <f>IF(AY$20="-","-",AY$20*'3h Losses'!AX20)</f>
        <v>-</v>
      </c>
      <c r="AZ51" s="15" t="str">
        <f>IF(AZ$20="-","-",AZ$20*'3h Losses'!AY20)</f>
        <v>-</v>
      </c>
      <c r="BA51" s="15" t="str">
        <f>IF(BA$20="-","-",BA$20*'3h Losses'!AZ20)</f>
        <v>-</v>
      </c>
      <c r="BB51" s="15" t="str">
        <f>IF(BB$20="-","-",BB$20*'3h Losses'!BA20)</f>
        <v>-</v>
      </c>
      <c r="BC51" s="15" t="str">
        <f>IF(BC$20="-","-",BC$20*'3h Losses'!BB20)</f>
        <v>-</v>
      </c>
      <c r="BD51" s="15" t="str">
        <f>IF(BD$20="-","-",BD$20*'3h Losses'!BC20)</f>
        <v>-</v>
      </c>
      <c r="BE51" s="15" t="str">
        <f>IF(BE$20="-","-",BE$20*'3h Losses'!BD20)</f>
        <v>-</v>
      </c>
      <c r="BF51" s="15" t="str">
        <f>IF(BF$20="-","-",BF$20*'3h Losses'!BE20)</f>
        <v>-</v>
      </c>
      <c r="BG51" s="14"/>
    </row>
    <row r="52" spans="1:59">
      <c r="A52" s="14"/>
      <c r="B52" s="426"/>
      <c r="C52" s="428"/>
      <c r="D52" s="428"/>
      <c r="E52" s="106" t="s">
        <v>268</v>
      </c>
      <c r="F52" s="425"/>
      <c r="G52" s="28"/>
      <c r="H52" s="15">
        <f>IF(H$20="-","-",H$20*'3h Losses'!G21)</f>
        <v>0.23498638819709181</v>
      </c>
      <c r="I52" s="15">
        <f>IF(I$20="-","-",I$20*'3h Losses'!H21)</f>
        <v>0.23121805404726972</v>
      </c>
      <c r="J52" s="15">
        <f>IF(J$20="-","-",J$20*'3h Losses'!I21)</f>
        <v>0.23676728734440419</v>
      </c>
      <c r="K52" s="15">
        <f>IF(K$20="-","-",K$20*'3h Losses'!J21)</f>
        <v>0.24702491440987115</v>
      </c>
      <c r="L52" s="15">
        <f>IF(L$20="-","-",L$20*'3h Losses'!K21)</f>
        <v>0.25147136286924887</v>
      </c>
      <c r="M52" s="15">
        <f>IF(M$20="-","-",M$20*'3h Losses'!L21)</f>
        <v>0.24688607036614563</v>
      </c>
      <c r="N52" s="15">
        <f>IF(N$20="-","-",N$20*'3h Losses'!M21)</f>
        <v>0.25651794728245908</v>
      </c>
      <c r="O52" s="15">
        <f>IF(O$20="-","-",O$20*'3h Losses'!N21)</f>
        <v>0.26215842310275156</v>
      </c>
      <c r="P52" s="28"/>
      <c r="Q52" s="15">
        <f>IF(Q$20="-","-",Q$20*'3h Losses'!P21)</f>
        <v>0.26215842310275156</v>
      </c>
      <c r="R52" s="15">
        <f>IF(R$20="-","-",R$20*'3h Losses'!Q21)</f>
        <v>0.27104732879576765</v>
      </c>
      <c r="S52" s="15">
        <f>IF(S$20="-","-",S$20*'3h Losses'!R21)</f>
        <v>0.28204060865469743</v>
      </c>
      <c r="T52" s="15">
        <f>IF(T$20="-","-",T$20*'3h Losses'!S21)</f>
        <v>0.29035029113568733</v>
      </c>
      <c r="U52" s="15">
        <f>IF(U$20="-","-",U$20*'3h Losses'!T21)</f>
        <v>0.32802706263615455</v>
      </c>
      <c r="V52" s="15">
        <f>IF(V$20="-","-",V$20*'3h Losses'!U21)</f>
        <v>0.46764135872979962</v>
      </c>
      <c r="W52" s="15">
        <f>IF(W$20="-","-",W$20*'3h Losses'!V21)</f>
        <v>0.43467134717492278</v>
      </c>
      <c r="X52" s="15">
        <f>IF(X$20="-","-",X$20*'3h Losses'!W21)</f>
        <v>0.45461079538391114</v>
      </c>
      <c r="Y52" s="28"/>
      <c r="Z52" s="15">
        <f>IF(Z$20="-","-",Z$20*'3h Losses'!Y21)</f>
        <v>0.43717198570214033</v>
      </c>
      <c r="AA52" s="15">
        <f>IF(AA$20="-","-",AA$20*'3h Losses'!Z21)</f>
        <v>0.43717198570214033</v>
      </c>
      <c r="AB52" s="15">
        <f>IF(AB$20="-","-",AB$20*'3h Losses'!AA21)</f>
        <v>0.49532329129558972</v>
      </c>
      <c r="AC52" s="15">
        <f>IF(AC$20="-","-",AC$20*'3h Losses'!AB21)</f>
        <v>0.49532329129558972</v>
      </c>
      <c r="AD52" s="15">
        <f>IF(AD$20="-","-",AD$20*'3h Losses'!AC21)</f>
        <v>0.45311938001858393</v>
      </c>
      <c r="AE52" s="15">
        <f>IF(AE$20="-","-",AE$20*'3h Losses'!AD21)</f>
        <v>0.45311938001858393</v>
      </c>
      <c r="AF52" s="15">
        <f>IF(AF$20="-","-",AF$20*'3h Losses'!AE21)</f>
        <v>0.49056413144474742</v>
      </c>
      <c r="AG52" s="15">
        <f>IF(AG$20="-","-",AG$20*'3h Losses'!AF21)</f>
        <v>0.49056413144474742</v>
      </c>
      <c r="AH52" s="15">
        <f>IF(AH$20="-","-",AH$20*'3h Losses'!AG21)</f>
        <v>0.45388894777703526</v>
      </c>
      <c r="AI52" s="15">
        <f>IF(AI$20="-","-",AI$20*'3h Losses'!AH21)</f>
        <v>0.45388894777703526</v>
      </c>
      <c r="AJ52" s="15">
        <f>IF(AJ$20="-","-",AJ$20*'3h Losses'!AI21)</f>
        <v>0.4691201010446438</v>
      </c>
      <c r="AK52" s="15">
        <f>IF(AK$20="-","-",AK$20*'3h Losses'!AJ21)</f>
        <v>0.4691201010446438</v>
      </c>
      <c r="AL52" s="15">
        <f>IF(AL$20="-","-",AL$20*'3h Losses'!AK21)</f>
        <v>0.44278032972516784</v>
      </c>
      <c r="AM52" s="15">
        <f>IF(AM$20="-","-",AM$20*'3h Losses'!AL21)</f>
        <v>0.45044852195714891</v>
      </c>
      <c r="AN52" s="15">
        <f>IF(AN$20="-","-",AN$20*'3h Losses'!AM21)</f>
        <v>0.4710098618777282</v>
      </c>
      <c r="AO52" s="15">
        <f>IF(AO$20="-","-",AO$20*'3h Losses'!AN21)</f>
        <v>0.4710098618777282</v>
      </c>
      <c r="AP52" s="15" t="str">
        <f>IF(AP$20="-","-",AP$20*'3h Losses'!AO21)</f>
        <v>-</v>
      </c>
      <c r="AQ52" s="15" t="str">
        <f>IF(AQ$20="-","-",AQ$20*'3h Losses'!AP21)</f>
        <v>-</v>
      </c>
      <c r="AR52" s="15" t="str">
        <f>IF(AR$20="-","-",AR$20*'3h Losses'!AQ21)</f>
        <v>-</v>
      </c>
      <c r="AS52" s="15" t="str">
        <f>IF(AS$20="-","-",AS$20*'3h Losses'!AR21)</f>
        <v>-</v>
      </c>
      <c r="AT52" s="15" t="str">
        <f>IF(AT$20="-","-",AT$20*'3h Losses'!AS21)</f>
        <v>-</v>
      </c>
      <c r="AU52" s="15" t="str">
        <f>IF(AU$20="-","-",AU$20*'3h Losses'!AT21)</f>
        <v>-</v>
      </c>
      <c r="AV52" s="15" t="str">
        <f>IF(AV$20="-","-",AV$20*'3h Losses'!AU21)</f>
        <v>-</v>
      </c>
      <c r="AW52" s="15" t="str">
        <f>IF(AW$20="-","-",AW$20*'3h Losses'!AV21)</f>
        <v>-</v>
      </c>
      <c r="AX52" s="15" t="str">
        <f>IF(AX$20="-","-",AX$20*'3h Losses'!AW21)</f>
        <v>-</v>
      </c>
      <c r="AY52" s="15" t="str">
        <f>IF(AY$20="-","-",AY$20*'3h Losses'!AX21)</f>
        <v>-</v>
      </c>
      <c r="AZ52" s="15" t="str">
        <f>IF(AZ$20="-","-",AZ$20*'3h Losses'!AY21)</f>
        <v>-</v>
      </c>
      <c r="BA52" s="15" t="str">
        <f>IF(BA$20="-","-",BA$20*'3h Losses'!AZ21)</f>
        <v>-</v>
      </c>
      <c r="BB52" s="15" t="str">
        <f>IF(BB$20="-","-",BB$20*'3h Losses'!BA21)</f>
        <v>-</v>
      </c>
      <c r="BC52" s="15" t="str">
        <f>IF(BC$20="-","-",BC$20*'3h Losses'!BB21)</f>
        <v>-</v>
      </c>
      <c r="BD52" s="15" t="str">
        <f>IF(BD$20="-","-",BD$20*'3h Losses'!BC21)</f>
        <v>-</v>
      </c>
      <c r="BE52" s="15" t="str">
        <f>IF(BE$20="-","-",BE$20*'3h Losses'!BD21)</f>
        <v>-</v>
      </c>
      <c r="BF52" s="15" t="str">
        <f>IF(BF$20="-","-",BF$20*'3h Losses'!BE21)</f>
        <v>-</v>
      </c>
      <c r="BG52" s="14"/>
    </row>
    <row r="53" spans="1:59">
      <c r="A53" s="14"/>
      <c r="B53" s="426"/>
      <c r="C53" s="428"/>
      <c r="D53" s="428"/>
      <c r="E53" s="106" t="s">
        <v>269</v>
      </c>
      <c r="F53" s="425"/>
      <c r="G53" s="28"/>
      <c r="H53" s="15">
        <f>IF(H$20="-","-",H$20*'3h Losses'!G22)</f>
        <v>0.23769713802109035</v>
      </c>
      <c r="I53" s="15">
        <f>IF(I$20="-","-",I$20*'3h Losses'!H22)</f>
        <v>0.23388533322085414</v>
      </c>
      <c r="J53" s="15">
        <f>IF(J$20="-","-",J$20*'3h Losses'!I22)</f>
        <v>0.23949858121815462</v>
      </c>
      <c r="K53" s="15">
        <f>IF(K$20="-","-",K$20*'3h Losses'!J22)</f>
        <v>0.24987453794933415</v>
      </c>
      <c r="L53" s="15">
        <f>IF(L$20="-","-",L$20*'3h Losses'!K22)</f>
        <v>0.25437227963242215</v>
      </c>
      <c r="M53" s="15">
        <f>IF(M$20="-","-",M$20*'3h Losses'!L22)</f>
        <v>0.24973409223212453</v>
      </c>
      <c r="N53" s="15">
        <f>IF(N$20="-","-",N$20*'3h Losses'!M22)</f>
        <v>0.2581452056217905</v>
      </c>
      <c r="O53" s="15">
        <f>IF(O$20="-","-",O$20*'3h Losses'!N22)</f>
        <v>0.26382146260832728</v>
      </c>
      <c r="P53" s="28"/>
      <c r="Q53" s="15">
        <f>IF(Q$20="-","-",Q$20*'3h Losses'!P22)</f>
        <v>0.26382146260832728</v>
      </c>
      <c r="R53" s="15">
        <f>IF(R$20="-","-",R$20*'3h Losses'!Q22)</f>
        <v>0.27321675474040669</v>
      </c>
      <c r="S53" s="15">
        <f>IF(S$20="-","-",S$20*'3h Losses'!R22)</f>
        <v>0.2830387672019184</v>
      </c>
      <c r="T53" s="15">
        <f>IF(T$20="-","-",T$20*'3h Losses'!S22)</f>
        <v>0.29203876064145606</v>
      </c>
      <c r="U53" s="15">
        <f>IF(U$20="-","-",U$20*'3h Losses'!T22)</f>
        <v>0.32879172808780061</v>
      </c>
      <c r="V53" s="15">
        <f>IF(V$20="-","-",V$20*'3h Losses'!U22)</f>
        <v>0.46817694757370121</v>
      </c>
      <c r="W53" s="15">
        <f>IF(W$20="-","-",W$20*'3h Losses'!V22)</f>
        <v>0.43605681255440581</v>
      </c>
      <c r="X53" s="15">
        <f>IF(X$20="-","-",X$20*'3h Losses'!W22)</f>
        <v>0.45861313764306716</v>
      </c>
      <c r="Y53" s="28"/>
      <c r="Z53" s="15">
        <f>IF(Z$20="-","-",Z$20*'3h Losses'!Y22)</f>
        <v>0.4411291277822062</v>
      </c>
      <c r="AA53" s="15">
        <f>IF(AA$20="-","-",AA$20*'3h Losses'!Z22)</f>
        <v>0.4411291277822062</v>
      </c>
      <c r="AB53" s="15">
        <f>IF(AB$20="-","-",AB$20*'3h Losses'!AA22)</f>
        <v>0.49853968320561609</v>
      </c>
      <c r="AC53" s="15">
        <f>IF(AC$20="-","-",AC$20*'3h Losses'!AB22)</f>
        <v>0.49853968320561609</v>
      </c>
      <c r="AD53" s="15">
        <f>IF(AD$20="-","-",AD$20*'3h Losses'!AC22)</f>
        <v>0.45601784001092938</v>
      </c>
      <c r="AE53" s="15">
        <f>IF(AE$20="-","-",AE$20*'3h Losses'!AD22)</f>
        <v>0.45601784001092938</v>
      </c>
      <c r="AF53" s="15">
        <f>IF(AF$20="-","-",AF$20*'3h Losses'!AE22)</f>
        <v>0.49308390727178358</v>
      </c>
      <c r="AG53" s="15">
        <f>IF(AG$20="-","-",AG$20*'3h Losses'!AF22)</f>
        <v>0.49308390727178358</v>
      </c>
      <c r="AH53" s="15">
        <f>IF(AH$20="-","-",AH$20*'3h Losses'!AG22)</f>
        <v>0.45653228347630492</v>
      </c>
      <c r="AI53" s="15">
        <f>IF(AI$20="-","-",AI$20*'3h Losses'!AH22)</f>
        <v>0.45653228347630492</v>
      </c>
      <c r="AJ53" s="15">
        <f>IF(AJ$20="-","-",AJ$20*'3h Losses'!AI22)</f>
        <v>0.47454794180166987</v>
      </c>
      <c r="AK53" s="15">
        <f>IF(AK$20="-","-",AK$20*'3h Losses'!AJ22)</f>
        <v>0.47454794180166987</v>
      </c>
      <c r="AL53" s="15">
        <f>IF(AL$20="-","-",AL$20*'3h Losses'!AK22)</f>
        <v>0.4465138557417333</v>
      </c>
      <c r="AM53" s="15">
        <f>IF(AM$20="-","-",AM$20*'3h Losses'!AL22)</f>
        <v>0.45418204797371436</v>
      </c>
      <c r="AN53" s="15">
        <f>IF(AN$20="-","-",AN$20*'3h Losses'!AM22)</f>
        <v>0.47705428629209612</v>
      </c>
      <c r="AO53" s="15">
        <f>IF(AO$20="-","-",AO$20*'3h Losses'!AN22)</f>
        <v>0.47705428629209612</v>
      </c>
      <c r="AP53" s="15" t="str">
        <f>IF(AP$20="-","-",AP$20*'3h Losses'!AO22)</f>
        <v>-</v>
      </c>
      <c r="AQ53" s="15" t="str">
        <f>IF(AQ$20="-","-",AQ$20*'3h Losses'!AP22)</f>
        <v>-</v>
      </c>
      <c r="AR53" s="15" t="str">
        <f>IF(AR$20="-","-",AR$20*'3h Losses'!AQ22)</f>
        <v>-</v>
      </c>
      <c r="AS53" s="15" t="str">
        <f>IF(AS$20="-","-",AS$20*'3h Losses'!AR22)</f>
        <v>-</v>
      </c>
      <c r="AT53" s="15" t="str">
        <f>IF(AT$20="-","-",AT$20*'3h Losses'!AS22)</f>
        <v>-</v>
      </c>
      <c r="AU53" s="15" t="str">
        <f>IF(AU$20="-","-",AU$20*'3h Losses'!AT22)</f>
        <v>-</v>
      </c>
      <c r="AV53" s="15" t="str">
        <f>IF(AV$20="-","-",AV$20*'3h Losses'!AU22)</f>
        <v>-</v>
      </c>
      <c r="AW53" s="15" t="str">
        <f>IF(AW$20="-","-",AW$20*'3h Losses'!AV22)</f>
        <v>-</v>
      </c>
      <c r="AX53" s="15" t="str">
        <f>IF(AX$20="-","-",AX$20*'3h Losses'!AW22)</f>
        <v>-</v>
      </c>
      <c r="AY53" s="15" t="str">
        <f>IF(AY$20="-","-",AY$20*'3h Losses'!AX22)</f>
        <v>-</v>
      </c>
      <c r="AZ53" s="15" t="str">
        <f>IF(AZ$20="-","-",AZ$20*'3h Losses'!AY22)</f>
        <v>-</v>
      </c>
      <c r="BA53" s="15" t="str">
        <f>IF(BA$20="-","-",BA$20*'3h Losses'!AZ22)</f>
        <v>-</v>
      </c>
      <c r="BB53" s="15" t="str">
        <f>IF(BB$20="-","-",BB$20*'3h Losses'!BA22)</f>
        <v>-</v>
      </c>
      <c r="BC53" s="15" t="str">
        <f>IF(BC$20="-","-",BC$20*'3h Losses'!BB22)</f>
        <v>-</v>
      </c>
      <c r="BD53" s="15" t="str">
        <f>IF(BD$20="-","-",BD$20*'3h Losses'!BC22)</f>
        <v>-</v>
      </c>
      <c r="BE53" s="15" t="str">
        <f>IF(BE$20="-","-",BE$20*'3h Losses'!BD22)</f>
        <v>-</v>
      </c>
      <c r="BF53" s="15" t="str">
        <f>IF(BF$20="-","-",BF$20*'3h Losses'!BE22)</f>
        <v>-</v>
      </c>
      <c r="BG53" s="14"/>
    </row>
    <row r="54" spans="1:59">
      <c r="A54" s="14"/>
      <c r="B54" s="426"/>
      <c r="C54" s="428"/>
      <c r="D54" s="428"/>
      <c r="E54" s="106" t="s">
        <v>270</v>
      </c>
      <c r="F54" s="425"/>
      <c r="G54" s="28"/>
      <c r="H54" s="15">
        <f>IF(H$20="-","-",H$20*'3h Losses'!G23)</f>
        <v>0.23636035184033269</v>
      </c>
      <c r="I54" s="15">
        <f>IF(I$20="-","-",I$20*'3h Losses'!H23)</f>
        <v>0.2325699842690977</v>
      </c>
      <c r="J54" s="15">
        <f>IF(J$20="-","-",J$20*'3h Losses'!I23)</f>
        <v>0.23815166389155604</v>
      </c>
      <c r="K54" s="15">
        <f>IF(K$20="-","-",K$20*'3h Losses'!J23)</f>
        <v>0.24846926722527415</v>
      </c>
      <c r="L54" s="15">
        <f>IF(L$20="-","-",L$20*'3h Losses'!K23)</f>
        <v>0.25294171403532911</v>
      </c>
      <c r="M54" s="15">
        <f>IF(M$20="-","-",M$20*'3h Losses'!L23)</f>
        <v>0.24832961136146992</v>
      </c>
      <c r="N54" s="15">
        <f>IF(N$20="-","-",N$20*'3h Losses'!M23)</f>
        <v>0.25664840040339315</v>
      </c>
      <c r="O54" s="15">
        <f>IF(O$20="-","-",O$20*'3h Losses'!N23)</f>
        <v>0.26229174470786815</v>
      </c>
      <c r="P54" s="28"/>
      <c r="Q54" s="15">
        <f>IF(Q$20="-","-",Q$20*'3h Losses'!P23)</f>
        <v>0.26229174470786815</v>
      </c>
      <c r="R54" s="15">
        <f>IF(R$20="-","-",R$20*'3h Losses'!Q23)</f>
        <v>0.27118517088571437</v>
      </c>
      <c r="S54" s="15">
        <f>IF(S$20="-","-",S$20*'3h Losses'!R23)</f>
        <v>0.28093230295596733</v>
      </c>
      <c r="T54" s="15">
        <f>IF(T$20="-","-",T$20*'3h Losses'!S23)</f>
        <v>0.28813457270274728</v>
      </c>
      <c r="U54" s="15">
        <f>IF(U$20="-","-",U$20*'3h Losses'!T23)</f>
        <v>0.32438101021773008</v>
      </c>
      <c r="V54" s="15">
        <f>IF(V$20="-","-",V$20*'3h Losses'!U23)</f>
        <v>0.46244347995342766</v>
      </c>
      <c r="W54" s="15">
        <f>IF(W$20="-","-",W$20*'3h Losses'!V23)</f>
        <v>0.43072088191628738</v>
      </c>
      <c r="X54" s="15">
        <f>IF(X$20="-","-",X$20*'3h Losses'!W23)</f>
        <v>0.45528320617017909</v>
      </c>
      <c r="Y54" s="28"/>
      <c r="Z54" s="15">
        <f>IF(Z$20="-","-",Z$20*'3h Losses'!Y23)</f>
        <v>0.4379341150666779</v>
      </c>
      <c r="AA54" s="15">
        <f>IF(AA$20="-","-",AA$20*'3h Losses'!Z23)</f>
        <v>0.4379341150666779</v>
      </c>
      <c r="AB54" s="15">
        <f>IF(AB$20="-","-",AB$20*'3h Losses'!AA23)</f>
        <v>0.4948087934333173</v>
      </c>
      <c r="AC54" s="15">
        <f>IF(AC$20="-","-",AC$20*'3h Losses'!AB23)</f>
        <v>0.4948087934333173</v>
      </c>
      <c r="AD54" s="15">
        <f>IF(AD$20="-","-",AD$20*'3h Losses'!AC23)</f>
        <v>0.45266805487671968</v>
      </c>
      <c r="AE54" s="15">
        <f>IF(AE$20="-","-",AE$20*'3h Losses'!AD23)</f>
        <v>0.45266805487671968</v>
      </c>
      <c r="AF54" s="15">
        <f>IF(AF$20="-","-",AF$20*'3h Losses'!AE23)</f>
        <v>0.49199151475123853</v>
      </c>
      <c r="AG54" s="15">
        <f>IF(AG$20="-","-",AG$20*'3h Losses'!AF23)</f>
        <v>0.49199151475123853</v>
      </c>
      <c r="AH54" s="15">
        <f>IF(AH$20="-","-",AH$20*'3h Losses'!AG23)</f>
        <v>0.45559105597701915</v>
      </c>
      <c r="AI54" s="15">
        <f>IF(AI$20="-","-",AI$20*'3h Losses'!AH23)</f>
        <v>0.45559105597701915</v>
      </c>
      <c r="AJ54" s="15">
        <f>IF(AJ$20="-","-",AJ$20*'3h Losses'!AI23)</f>
        <v>0.47087932689642115</v>
      </c>
      <c r="AK54" s="15">
        <f>IF(AK$20="-","-",AK$20*'3h Losses'!AJ23)</f>
        <v>0.47087932689642115</v>
      </c>
      <c r="AL54" s="15">
        <f>IF(AL$20="-","-",AL$20*'3h Losses'!AK23)</f>
        <v>0.44304341225368182</v>
      </c>
      <c r="AM54" s="15">
        <f>IF(AM$20="-","-",AM$20*'3h Losses'!AL23)</f>
        <v>0.45071160448566294</v>
      </c>
      <c r="AN54" s="15">
        <f>IF(AN$20="-","-",AN$20*'3h Losses'!AM23)</f>
        <v>0.47136285727306965</v>
      </c>
      <c r="AO54" s="15">
        <f>IF(AO$20="-","-",AO$20*'3h Losses'!AN23)</f>
        <v>0.47136285727306965</v>
      </c>
      <c r="AP54" s="15" t="str">
        <f>IF(AP$20="-","-",AP$20*'3h Losses'!AO23)</f>
        <v>-</v>
      </c>
      <c r="AQ54" s="15" t="str">
        <f>IF(AQ$20="-","-",AQ$20*'3h Losses'!AP23)</f>
        <v>-</v>
      </c>
      <c r="AR54" s="15" t="str">
        <f>IF(AR$20="-","-",AR$20*'3h Losses'!AQ23)</f>
        <v>-</v>
      </c>
      <c r="AS54" s="15" t="str">
        <f>IF(AS$20="-","-",AS$20*'3h Losses'!AR23)</f>
        <v>-</v>
      </c>
      <c r="AT54" s="15" t="str">
        <f>IF(AT$20="-","-",AT$20*'3h Losses'!AS23)</f>
        <v>-</v>
      </c>
      <c r="AU54" s="15" t="str">
        <f>IF(AU$20="-","-",AU$20*'3h Losses'!AT23)</f>
        <v>-</v>
      </c>
      <c r="AV54" s="15" t="str">
        <f>IF(AV$20="-","-",AV$20*'3h Losses'!AU23)</f>
        <v>-</v>
      </c>
      <c r="AW54" s="15" t="str">
        <f>IF(AW$20="-","-",AW$20*'3h Losses'!AV23)</f>
        <v>-</v>
      </c>
      <c r="AX54" s="15" t="str">
        <f>IF(AX$20="-","-",AX$20*'3h Losses'!AW23)</f>
        <v>-</v>
      </c>
      <c r="AY54" s="15" t="str">
        <f>IF(AY$20="-","-",AY$20*'3h Losses'!AX23)</f>
        <v>-</v>
      </c>
      <c r="AZ54" s="15" t="str">
        <f>IF(AZ$20="-","-",AZ$20*'3h Losses'!AY23)</f>
        <v>-</v>
      </c>
      <c r="BA54" s="15" t="str">
        <f>IF(BA$20="-","-",BA$20*'3h Losses'!AZ23)</f>
        <v>-</v>
      </c>
      <c r="BB54" s="15" t="str">
        <f>IF(BB$20="-","-",BB$20*'3h Losses'!BA23)</f>
        <v>-</v>
      </c>
      <c r="BC54" s="15" t="str">
        <f>IF(BC$20="-","-",BC$20*'3h Losses'!BB23)</f>
        <v>-</v>
      </c>
      <c r="BD54" s="15" t="str">
        <f>IF(BD$20="-","-",BD$20*'3h Losses'!BC23)</f>
        <v>-</v>
      </c>
      <c r="BE54" s="15" t="str">
        <f>IF(BE$20="-","-",BE$20*'3h Losses'!BD23)</f>
        <v>-</v>
      </c>
      <c r="BF54" s="15" t="str">
        <f>IF(BF$20="-","-",BF$20*'3h Losses'!BE23)</f>
        <v>-</v>
      </c>
      <c r="BG54" s="14"/>
    </row>
    <row r="55" spans="1:59">
      <c r="A55" s="14"/>
      <c r="B55" s="426"/>
      <c r="C55" s="428"/>
      <c r="D55" s="428"/>
      <c r="E55" s="106" t="s">
        <v>271</v>
      </c>
      <c r="F55" s="425"/>
      <c r="G55" s="28"/>
      <c r="H55" s="15">
        <f>IF(H$20="-","-",H$20*'3h Losses'!G24)</f>
        <v>0.23245871540863891</v>
      </c>
      <c r="I55" s="15">
        <f>IF(I$20="-","-",I$20*'3h Losses'!H24)</f>
        <v>0.2287309160138781</v>
      </c>
      <c r="J55" s="15">
        <f>IF(J$20="-","-",J$20*'3h Losses'!I24)</f>
        <v>0.23422045799821115</v>
      </c>
      <c r="K55" s="15">
        <f>IF(K$20="-","-",K$20*'3h Losses'!J24)</f>
        <v>0.24436774707769346</v>
      </c>
      <c r="L55" s="15">
        <f>IF(L$20="-","-",L$20*'3h Losses'!K24)</f>
        <v>0.24876636652509199</v>
      </c>
      <c r="M55" s="15">
        <f>IF(M$20="-","-",M$20*'3h Losses'!L24)</f>
        <v>0.24423039653456538</v>
      </c>
      <c r="N55" s="15">
        <f>IF(N$20="-","-",N$20*'3h Losses'!M24)</f>
        <v>0.25356271875573499</v>
      </c>
      <c r="O55" s="15">
        <f>IF(O$20="-","-",O$20*'3h Losses'!N24)</f>
        <v>0.25913821317716235</v>
      </c>
      <c r="P55" s="28"/>
      <c r="Q55" s="15">
        <f>IF(Q$20="-","-",Q$20*'3h Losses'!P24)</f>
        <v>0.25913821317716235</v>
      </c>
      <c r="R55" s="15">
        <f>IF(R$20="-","-",R$20*'3h Losses'!Q24)</f>
        <v>0.26940419652973191</v>
      </c>
      <c r="S55" s="15">
        <f>IF(S$20="-","-",S$20*'3h Losses'!R24)</f>
        <v>0.2790868929184192</v>
      </c>
      <c r="T55" s="15">
        <f>IF(T$20="-","-",T$20*'3h Losses'!S24)</f>
        <v>0.28730955091018873</v>
      </c>
      <c r="U55" s="15">
        <f>IF(U$20="-","-",U$20*'3h Losses'!T24)</f>
        <v>0.32345331735615507</v>
      </c>
      <c r="V55" s="15">
        <f>IF(V$20="-","-",V$20*'3h Losses'!U24)</f>
        <v>0.45969938064903471</v>
      </c>
      <c r="W55" s="15">
        <f>IF(W$20="-","-",W$20*'3h Losses'!V24)</f>
        <v>0.42816543330704332</v>
      </c>
      <c r="X55" s="15">
        <f>IF(X$20="-","-",X$20*'3h Losses'!W24)</f>
        <v>0.44780643917916307</v>
      </c>
      <c r="Y55" s="28"/>
      <c r="Z55" s="15">
        <f>IF(Z$20="-","-",Z$20*'3h Losses'!Y24)</f>
        <v>0.43073905879314628</v>
      </c>
      <c r="AA55" s="15">
        <f>IF(AA$20="-","-",AA$20*'3h Losses'!Z24)</f>
        <v>0.43073905879314628</v>
      </c>
      <c r="AB55" s="15">
        <f>IF(AB$20="-","-",AB$20*'3h Losses'!AA24)</f>
        <v>0.48614294125588076</v>
      </c>
      <c r="AC55" s="15">
        <f>IF(AC$20="-","-",AC$20*'3h Losses'!AB24)</f>
        <v>0.48614294125588076</v>
      </c>
      <c r="AD55" s="15">
        <f>IF(AD$20="-","-",AD$20*'3h Losses'!AC24)</f>
        <v>0.44473819958046634</v>
      </c>
      <c r="AE55" s="15">
        <f>IF(AE$20="-","-",AE$20*'3h Losses'!AD24)</f>
        <v>0.44473819958046634</v>
      </c>
      <c r="AF55" s="15">
        <f>IF(AF$20="-","-",AF$20*'3h Losses'!AE24)</f>
        <v>0.48149034938329988</v>
      </c>
      <c r="AG55" s="15">
        <f>IF(AG$20="-","-",AG$20*'3h Losses'!AF24)</f>
        <v>0.48149034938329988</v>
      </c>
      <c r="AH55" s="15">
        <f>IF(AH$20="-","-",AH$20*'3h Losses'!AG24)</f>
        <v>0.44587115809635014</v>
      </c>
      <c r="AI55" s="15">
        <f>IF(AI$20="-","-",AI$20*'3h Losses'!AH24)</f>
        <v>0.44587115809635014</v>
      </c>
      <c r="AJ55" s="15">
        <f>IF(AJ$20="-","-",AJ$20*'3h Losses'!AI24)</f>
        <v>0.46262659819088991</v>
      </c>
      <c r="AK55" s="15">
        <f>IF(AK$20="-","-",AK$20*'3h Losses'!AJ24)</f>
        <v>0.46262659819088991</v>
      </c>
      <c r="AL55" s="15">
        <f>IF(AL$20="-","-",AL$20*'3h Losses'!AK24)</f>
        <v>0.43527575471915897</v>
      </c>
      <c r="AM55" s="15">
        <f>IF(AM$20="-","-",AM$20*'3h Losses'!AL24)</f>
        <v>0.44294394695114009</v>
      </c>
      <c r="AN55" s="15">
        <f>IF(AN$20="-","-",AN$20*'3h Losses'!AM24)</f>
        <v>0.46316273026394628</v>
      </c>
      <c r="AO55" s="15">
        <f>IF(AO$20="-","-",AO$20*'3h Losses'!AN24)</f>
        <v>0.46316273026394628</v>
      </c>
      <c r="AP55" s="15" t="str">
        <f>IF(AP$20="-","-",AP$20*'3h Losses'!AO24)</f>
        <v>-</v>
      </c>
      <c r="AQ55" s="15" t="str">
        <f>IF(AQ$20="-","-",AQ$20*'3h Losses'!AP24)</f>
        <v>-</v>
      </c>
      <c r="AR55" s="15" t="str">
        <f>IF(AR$20="-","-",AR$20*'3h Losses'!AQ24)</f>
        <v>-</v>
      </c>
      <c r="AS55" s="15" t="str">
        <f>IF(AS$20="-","-",AS$20*'3h Losses'!AR24)</f>
        <v>-</v>
      </c>
      <c r="AT55" s="15" t="str">
        <f>IF(AT$20="-","-",AT$20*'3h Losses'!AS24)</f>
        <v>-</v>
      </c>
      <c r="AU55" s="15" t="str">
        <f>IF(AU$20="-","-",AU$20*'3h Losses'!AT24)</f>
        <v>-</v>
      </c>
      <c r="AV55" s="15" t="str">
        <f>IF(AV$20="-","-",AV$20*'3h Losses'!AU24)</f>
        <v>-</v>
      </c>
      <c r="AW55" s="15" t="str">
        <f>IF(AW$20="-","-",AW$20*'3h Losses'!AV24)</f>
        <v>-</v>
      </c>
      <c r="AX55" s="15" t="str">
        <f>IF(AX$20="-","-",AX$20*'3h Losses'!AW24)</f>
        <v>-</v>
      </c>
      <c r="AY55" s="15" t="str">
        <f>IF(AY$20="-","-",AY$20*'3h Losses'!AX24)</f>
        <v>-</v>
      </c>
      <c r="AZ55" s="15" t="str">
        <f>IF(AZ$20="-","-",AZ$20*'3h Losses'!AY24)</f>
        <v>-</v>
      </c>
      <c r="BA55" s="15" t="str">
        <f>IF(BA$20="-","-",BA$20*'3h Losses'!AZ24)</f>
        <v>-</v>
      </c>
      <c r="BB55" s="15" t="str">
        <f>IF(BB$20="-","-",BB$20*'3h Losses'!BA24)</f>
        <v>-</v>
      </c>
      <c r="BC55" s="15" t="str">
        <f>IF(BC$20="-","-",BC$20*'3h Losses'!BB24)</f>
        <v>-</v>
      </c>
      <c r="BD55" s="15" t="str">
        <f>IF(BD$20="-","-",BD$20*'3h Losses'!BC24)</f>
        <v>-</v>
      </c>
      <c r="BE55" s="15" t="str">
        <f>IF(BE$20="-","-",BE$20*'3h Losses'!BD24)</f>
        <v>-</v>
      </c>
      <c r="BF55" s="15" t="str">
        <f>IF(BF$20="-","-",BF$20*'3h Losses'!BE24)</f>
        <v>-</v>
      </c>
      <c r="BG55" s="14"/>
    </row>
    <row r="56" spans="1:59">
      <c r="A56" s="14"/>
      <c r="B56" s="426"/>
      <c r="C56" s="428"/>
      <c r="D56" s="428"/>
      <c r="E56" s="106" t="s">
        <v>272</v>
      </c>
      <c r="F56" s="425"/>
      <c r="G56" s="28"/>
      <c r="H56" s="15">
        <f>IF(H$20="-","-",H$20*'3h Losses'!G25)</f>
        <v>0.24107374229856365</v>
      </c>
      <c r="I56" s="15">
        <f>IF(I$20="-","-",I$20*'3h Losses'!H25)</f>
        <v>0.23720778894399258</v>
      </c>
      <c r="J56" s="15">
        <f>IF(J$20="-","-",J$20*'3h Losses'!I25)</f>
        <v>0.24290077587864839</v>
      </c>
      <c r="K56" s="15">
        <f>IF(K$20="-","-",K$20*'3h Losses'!J25)</f>
        <v>0.25342412815767951</v>
      </c>
      <c r="L56" s="15">
        <f>IF(L$20="-","-",L$20*'3h Losses'!K25)</f>
        <v>0.25798576246451776</v>
      </c>
      <c r="M56" s="15">
        <f>IF(M$20="-","-",M$20*'3h Losses'!L25)</f>
        <v>0.25328168734026202</v>
      </c>
      <c r="N56" s="15">
        <f>IF(N$20="-","-",N$20*'3h Losses'!M25)</f>
        <v>0.26073862779084073</v>
      </c>
      <c r="O56" s="15">
        <f>IF(O$20="-","-",O$20*'3h Losses'!N25)</f>
        <v>0.26647191055351249</v>
      </c>
      <c r="P56" s="28"/>
      <c r="Q56" s="15">
        <f>IF(Q$20="-","-",Q$20*'3h Losses'!P25)</f>
        <v>0.26647191055351249</v>
      </c>
      <c r="R56" s="15">
        <f>IF(R$20="-","-",R$20*'3h Losses'!Q25)</f>
        <v>0.27539978583060498</v>
      </c>
      <c r="S56" s="15">
        <f>IF(S$20="-","-",S$20*'3h Losses'!R25)</f>
        <v>0.28530205125866898</v>
      </c>
      <c r="T56" s="15">
        <f>IF(T$20="-","-",T$20*'3h Losses'!S25)</f>
        <v>0.29537353738345445</v>
      </c>
      <c r="U56" s="15">
        <f>IF(U$20="-","-",U$20*'3h Losses'!T25)</f>
        <v>0.3325423329823225</v>
      </c>
      <c r="V56" s="15">
        <f>IF(V$20="-","-",V$20*'3h Losses'!U25)</f>
        <v>0.47452784496954231</v>
      </c>
      <c r="W56" s="15">
        <f>IF(W$20="-","-",W$20*'3h Losses'!V25)</f>
        <v>0.44195513671096942</v>
      </c>
      <c r="X56" s="15">
        <f>IF(X$20="-","-",X$20*'3h Losses'!W25)</f>
        <v>0.46387992935652983</v>
      </c>
      <c r="Y56" s="28"/>
      <c r="Z56" s="15">
        <f>IF(Z$20="-","-",Z$20*'3h Losses'!Y25)</f>
        <v>0.44620240825270818</v>
      </c>
      <c r="AA56" s="15">
        <f>IF(AA$20="-","-",AA$20*'3h Losses'!Z25)</f>
        <v>0.44620240825270818</v>
      </c>
      <c r="AB56" s="15">
        <f>IF(AB$20="-","-",AB$20*'3h Losses'!AA25)</f>
        <v>0.50415089315649064</v>
      </c>
      <c r="AC56" s="15">
        <f>IF(AC$20="-","-",AC$20*'3h Losses'!AB25)</f>
        <v>0.50415089315649064</v>
      </c>
      <c r="AD56" s="15">
        <f>IF(AD$20="-","-",AD$20*'3h Losses'!AC25)</f>
        <v>0.46115595074805782</v>
      </c>
      <c r="AE56" s="15">
        <f>IF(AE$20="-","-",AE$20*'3h Losses'!AD25)</f>
        <v>0.46115595074805782</v>
      </c>
      <c r="AF56" s="15">
        <f>IF(AF$20="-","-",AF$20*'3h Losses'!AE25)</f>
        <v>0.49926482603771971</v>
      </c>
      <c r="AG56" s="15">
        <f>IF(AG$20="-","-",AG$20*'3h Losses'!AF25)</f>
        <v>0.49926482603771971</v>
      </c>
      <c r="AH56" s="15">
        <f>IF(AH$20="-","-",AH$20*'3h Losses'!AG25)</f>
        <v>0.46691803257009445</v>
      </c>
      <c r="AI56" s="15">
        <f>IF(AI$20="-","-",AI$20*'3h Losses'!AH25)</f>
        <v>0.46691803257009445</v>
      </c>
      <c r="AJ56" s="15">
        <f>IF(AJ$20="-","-",AJ$20*'3h Losses'!AI25)</f>
        <v>0.48652894134665042</v>
      </c>
      <c r="AK56" s="15">
        <f>IF(AK$20="-","-",AK$20*'3h Losses'!AJ25)</f>
        <v>0.48652894134665042</v>
      </c>
      <c r="AL56" s="15">
        <f>IF(AL$20="-","-",AL$20*'3h Losses'!AK25)</f>
        <v>0.45777062032640758</v>
      </c>
      <c r="AM56" s="15">
        <f>IF(AM$20="-","-",AM$20*'3h Losses'!AL25)</f>
        <v>0.4654388125583887</v>
      </c>
      <c r="AN56" s="15">
        <f>IF(AN$20="-","-",AN$20*'3h Losses'!AM25)</f>
        <v>0.49214522988899395</v>
      </c>
      <c r="AO56" s="15">
        <f>IF(AO$20="-","-",AO$20*'3h Losses'!AN25)</f>
        <v>0.49214522988899395</v>
      </c>
      <c r="AP56" s="15" t="str">
        <f>IF(AP$20="-","-",AP$20*'3h Losses'!AO25)</f>
        <v>-</v>
      </c>
      <c r="AQ56" s="15" t="str">
        <f>IF(AQ$20="-","-",AQ$20*'3h Losses'!AP25)</f>
        <v>-</v>
      </c>
      <c r="AR56" s="15" t="str">
        <f>IF(AR$20="-","-",AR$20*'3h Losses'!AQ25)</f>
        <v>-</v>
      </c>
      <c r="AS56" s="15" t="str">
        <f>IF(AS$20="-","-",AS$20*'3h Losses'!AR25)</f>
        <v>-</v>
      </c>
      <c r="AT56" s="15" t="str">
        <f>IF(AT$20="-","-",AT$20*'3h Losses'!AS25)</f>
        <v>-</v>
      </c>
      <c r="AU56" s="15" t="str">
        <f>IF(AU$20="-","-",AU$20*'3h Losses'!AT25)</f>
        <v>-</v>
      </c>
      <c r="AV56" s="15" t="str">
        <f>IF(AV$20="-","-",AV$20*'3h Losses'!AU25)</f>
        <v>-</v>
      </c>
      <c r="AW56" s="15" t="str">
        <f>IF(AW$20="-","-",AW$20*'3h Losses'!AV25)</f>
        <v>-</v>
      </c>
      <c r="AX56" s="15" t="str">
        <f>IF(AX$20="-","-",AX$20*'3h Losses'!AW25)</f>
        <v>-</v>
      </c>
      <c r="AY56" s="15" t="str">
        <f>IF(AY$20="-","-",AY$20*'3h Losses'!AX25)</f>
        <v>-</v>
      </c>
      <c r="AZ56" s="15" t="str">
        <f>IF(AZ$20="-","-",AZ$20*'3h Losses'!AY25)</f>
        <v>-</v>
      </c>
      <c r="BA56" s="15" t="str">
        <f>IF(BA$20="-","-",BA$20*'3h Losses'!AZ25)</f>
        <v>-</v>
      </c>
      <c r="BB56" s="15" t="str">
        <f>IF(BB$20="-","-",BB$20*'3h Losses'!BA25)</f>
        <v>-</v>
      </c>
      <c r="BC56" s="15" t="str">
        <f>IF(BC$20="-","-",BC$20*'3h Losses'!BB25)</f>
        <v>-</v>
      </c>
      <c r="BD56" s="15" t="str">
        <f>IF(BD$20="-","-",BD$20*'3h Losses'!BC25)</f>
        <v>-</v>
      </c>
      <c r="BE56" s="15" t="str">
        <f>IF(BE$20="-","-",BE$20*'3h Losses'!BD25)</f>
        <v>-</v>
      </c>
      <c r="BF56" s="15" t="str">
        <f>IF(BF$20="-","-",BF$20*'3h Losses'!BE25)</f>
        <v>-</v>
      </c>
      <c r="BG56" s="14"/>
    </row>
    <row r="57" spans="1:59">
      <c r="A57" s="14"/>
      <c r="B57" s="426"/>
      <c r="C57" s="428"/>
      <c r="D57" s="428"/>
      <c r="E57" s="106" t="s">
        <v>273</v>
      </c>
      <c r="F57" s="425"/>
      <c r="G57" s="28"/>
      <c r="H57" s="15">
        <f>IF(H$20="-","-",H$20*'3h Losses'!G26)</f>
        <v>0.23946572720438297</v>
      </c>
      <c r="I57" s="15">
        <f>IF(I$20="-","-",I$20*'3h Losses'!H26)</f>
        <v>0.23562556061235301</v>
      </c>
      <c r="J57" s="15">
        <f>IF(J$20="-","-",J$20*'3h Losses'!I26)</f>
        <v>0.24128057406704947</v>
      </c>
      <c r="K57" s="15">
        <f>IF(K$20="-","-",K$20*'3h Losses'!J26)</f>
        <v>0.25173373326265014</v>
      </c>
      <c r="L57" s="15">
        <f>IF(L$20="-","-",L$20*'3h Losses'!K26)</f>
        <v>0.25626494046137782</v>
      </c>
      <c r="M57" s="15">
        <f>IF(M$20="-","-",M$20*'3h Losses'!L26)</f>
        <v>0.25159224255693807</v>
      </c>
      <c r="N57" s="15">
        <f>IF(N$20="-","-",N$20*'3h Losses'!M26)</f>
        <v>0.26351094978314299</v>
      </c>
      <c r="O57" s="15">
        <f>IF(O$20="-","-",O$20*'3h Losses'!N26)</f>
        <v>0.26930519208228898</v>
      </c>
      <c r="P57" s="28"/>
      <c r="Q57" s="15">
        <f>IF(Q$20="-","-",Q$20*'3h Losses'!P26)</f>
        <v>0.26930519208228898</v>
      </c>
      <c r="R57" s="15">
        <f>IF(R$20="-","-",R$20*'3h Losses'!Q26)</f>
        <v>0.27829730926118057</v>
      </c>
      <c r="S57" s="15">
        <f>IF(S$20="-","-",S$20*'3h Losses'!R26)</f>
        <v>0.28830586582696427</v>
      </c>
      <c r="T57" s="15">
        <f>IF(T$20="-","-",T$20*'3h Losses'!S26)</f>
        <v>0.29700260954198038</v>
      </c>
      <c r="U57" s="15">
        <f>IF(U$20="-","-",U$20*'3h Losses'!T26)</f>
        <v>0.33437904821159692</v>
      </c>
      <c r="V57" s="15">
        <f>IF(V$20="-","-",V$20*'3h Losses'!U26)</f>
        <v>0.47710737077477888</v>
      </c>
      <c r="W57" s="15">
        <f>IF(W$20="-","-",W$20*'3h Losses'!V26)</f>
        <v>0.44435092193552472</v>
      </c>
      <c r="X57" s="15">
        <f>IF(X$20="-","-",X$20*'3h Losses'!W26)</f>
        <v>0.46740621341870742</v>
      </c>
      <c r="Y57" s="28"/>
      <c r="Z57" s="15">
        <f>IF(Z$20="-","-",Z$20*'3h Losses'!Y26)</f>
        <v>0.44960087393378723</v>
      </c>
      <c r="AA57" s="15">
        <f>IF(AA$20="-","-",AA$20*'3h Losses'!Z26)</f>
        <v>0.44960087393378723</v>
      </c>
      <c r="AB57" s="15">
        <f>IF(AB$20="-","-",AB$20*'3h Losses'!AA26)</f>
        <v>0.50806488158001173</v>
      </c>
      <c r="AC57" s="15">
        <f>IF(AC$20="-","-",AC$20*'3h Losses'!AB26)</f>
        <v>0.50806488158001173</v>
      </c>
      <c r="AD57" s="15">
        <f>IF(AD$20="-","-",AD$20*'3h Losses'!AC26)</f>
        <v>0.46471465502925302</v>
      </c>
      <c r="AE57" s="15">
        <f>IF(AE$20="-","-",AE$20*'3h Losses'!AD26)</f>
        <v>0.46471465502925302</v>
      </c>
      <c r="AF57" s="15">
        <f>IF(AF$20="-","-",AF$20*'3h Losses'!AE26)</f>
        <v>0.50503453393477693</v>
      </c>
      <c r="AG57" s="15">
        <f>IF(AG$20="-","-",AG$20*'3h Losses'!AF26)</f>
        <v>0.50503453393477693</v>
      </c>
      <c r="AH57" s="15">
        <f>IF(AH$20="-","-",AH$20*'3h Losses'!AG26)</f>
        <v>0.4676183010795717</v>
      </c>
      <c r="AI57" s="15">
        <f>IF(AI$20="-","-",AI$20*'3h Losses'!AH26)</f>
        <v>0.4676183010795717</v>
      </c>
      <c r="AJ57" s="15">
        <f>IF(AJ$20="-","-",AJ$20*'3h Losses'!AI26)</f>
        <v>0.48665279377821991</v>
      </c>
      <c r="AK57" s="15">
        <f>IF(AK$20="-","-",AK$20*'3h Losses'!AJ26)</f>
        <v>0.48665279377821991</v>
      </c>
      <c r="AL57" s="15">
        <f>IF(AL$20="-","-",AL$20*'3h Losses'!AK26)</f>
        <v>0.45788625218007334</v>
      </c>
      <c r="AM57" s="15">
        <f>IF(AM$20="-","-",AM$20*'3h Losses'!AL26)</f>
        <v>0.46555444441205446</v>
      </c>
      <c r="AN57" s="15">
        <f>IF(AN$20="-","-",AN$20*'3h Losses'!AM26)</f>
        <v>0.4927279959380243</v>
      </c>
      <c r="AO57" s="15">
        <f>IF(AO$20="-","-",AO$20*'3h Losses'!AN26)</f>
        <v>0.4927279959380243</v>
      </c>
      <c r="AP57" s="15" t="str">
        <f>IF(AP$20="-","-",AP$20*'3h Losses'!AO26)</f>
        <v>-</v>
      </c>
      <c r="AQ57" s="15" t="str">
        <f>IF(AQ$20="-","-",AQ$20*'3h Losses'!AP26)</f>
        <v>-</v>
      </c>
      <c r="AR57" s="15" t="str">
        <f>IF(AR$20="-","-",AR$20*'3h Losses'!AQ26)</f>
        <v>-</v>
      </c>
      <c r="AS57" s="15" t="str">
        <f>IF(AS$20="-","-",AS$20*'3h Losses'!AR26)</f>
        <v>-</v>
      </c>
      <c r="AT57" s="15" t="str">
        <f>IF(AT$20="-","-",AT$20*'3h Losses'!AS26)</f>
        <v>-</v>
      </c>
      <c r="AU57" s="15" t="str">
        <f>IF(AU$20="-","-",AU$20*'3h Losses'!AT26)</f>
        <v>-</v>
      </c>
      <c r="AV57" s="15" t="str">
        <f>IF(AV$20="-","-",AV$20*'3h Losses'!AU26)</f>
        <v>-</v>
      </c>
      <c r="AW57" s="15" t="str">
        <f>IF(AW$20="-","-",AW$20*'3h Losses'!AV26)</f>
        <v>-</v>
      </c>
      <c r="AX57" s="15" t="str">
        <f>IF(AX$20="-","-",AX$20*'3h Losses'!AW26)</f>
        <v>-</v>
      </c>
      <c r="AY57" s="15" t="str">
        <f>IF(AY$20="-","-",AY$20*'3h Losses'!AX26)</f>
        <v>-</v>
      </c>
      <c r="AZ57" s="15" t="str">
        <f>IF(AZ$20="-","-",AZ$20*'3h Losses'!AY26)</f>
        <v>-</v>
      </c>
      <c r="BA57" s="15" t="str">
        <f>IF(BA$20="-","-",BA$20*'3h Losses'!AZ26)</f>
        <v>-</v>
      </c>
      <c r="BB57" s="15" t="str">
        <f>IF(BB$20="-","-",BB$20*'3h Losses'!BA26)</f>
        <v>-</v>
      </c>
      <c r="BC57" s="15" t="str">
        <f>IF(BC$20="-","-",BC$20*'3h Losses'!BB26)</f>
        <v>-</v>
      </c>
      <c r="BD57" s="15" t="str">
        <f>IF(BD$20="-","-",BD$20*'3h Losses'!BC26)</f>
        <v>-</v>
      </c>
      <c r="BE57" s="15" t="str">
        <f>IF(BE$20="-","-",BE$20*'3h Losses'!BD26)</f>
        <v>-</v>
      </c>
      <c r="BF57" s="15" t="str">
        <f>IF(BF$20="-","-",BF$20*'3h Losses'!BE26)</f>
        <v>-</v>
      </c>
      <c r="BG57" s="14"/>
    </row>
    <row r="58" spans="1:59">
      <c r="A58" s="14"/>
      <c r="B58" s="426"/>
      <c r="C58" s="428"/>
      <c r="D58" s="428"/>
      <c r="E58" s="106" t="s">
        <v>274</v>
      </c>
      <c r="F58" s="425"/>
      <c r="G58" s="28"/>
      <c r="H58" s="15">
        <f>IF(H$20="-","-",H$20*'3h Losses'!G27)</f>
        <v>0.23955053809766497</v>
      </c>
      <c r="I58" s="15">
        <f>IF(I$20="-","-",I$20*'3h Losses'!H27)</f>
        <v>0.23570901144479112</v>
      </c>
      <c r="J58" s="15">
        <f>IF(J$20="-","-",J$20*'3h Losses'!I27)</f>
        <v>0.24136602771946611</v>
      </c>
      <c r="K58" s="15">
        <f>IF(K$20="-","-",K$20*'3h Losses'!J27)</f>
        <v>0.25182288908063066</v>
      </c>
      <c r="L58" s="15">
        <f>IF(L$20="-","-",L$20*'3h Losses'!K27)</f>
        <v>0.25635570108408207</v>
      </c>
      <c r="M58" s="15">
        <f>IF(M$20="-","-",M$20*'3h Losses'!L27)</f>
        <v>0.25168134826355909</v>
      </c>
      <c r="N58" s="15">
        <f>IF(N$20="-","-",N$20*'3h Losses'!M27)</f>
        <v>0.26217262216414361</v>
      </c>
      <c r="O58" s="15">
        <f>IF(O$20="-","-",O$20*'3h Losses'!N27)</f>
        <v>0.26793743648503476</v>
      </c>
      <c r="P58" s="28"/>
      <c r="Q58" s="15">
        <f>IF(Q$20="-","-",Q$20*'3h Losses'!P27)</f>
        <v>0.26793743648503476</v>
      </c>
      <c r="R58" s="15">
        <f>IF(R$20="-","-",R$20*'3h Losses'!Q27)</f>
        <v>0.27702228898130754</v>
      </c>
      <c r="S58" s="15">
        <f>IF(S$20="-","-",S$20*'3h Losses'!R27)</f>
        <v>0.28563047458976404</v>
      </c>
      <c r="T58" s="15">
        <f>IF(T$20="-","-",T$20*'3h Losses'!S27)</f>
        <v>0.29404592427290266</v>
      </c>
      <c r="U58" s="15">
        <f>IF(U$20="-","-",U$20*'3h Losses'!T27)</f>
        <v>0.33382953596540244</v>
      </c>
      <c r="V58" s="15">
        <f>IF(V$20="-","-",V$20*'3h Losses'!U27)</f>
        <v>0.47591347045703436</v>
      </c>
      <c r="W58" s="15">
        <f>IF(W$20="-","-",W$20*'3h Losses'!V27)</f>
        <v>0.44603612032043177</v>
      </c>
      <c r="X58" s="15">
        <f>IF(X$20="-","-",X$20*'3h Losses'!W27)</f>
        <v>0.46649689874134825</v>
      </c>
      <c r="Y58" s="28"/>
      <c r="Z58" s="15">
        <f>IF(Z$20="-","-",Z$20*'3h Losses'!Y27)</f>
        <v>0.44652427833513719</v>
      </c>
      <c r="AA58" s="15">
        <f>IF(AA$20="-","-",AA$20*'3h Losses'!Z27)</f>
        <v>0.44652427833513719</v>
      </c>
      <c r="AB58" s="15">
        <f>IF(AB$20="-","-",AB$20*'3h Losses'!AA27)</f>
        <v>0.50451456463502964</v>
      </c>
      <c r="AC58" s="15">
        <f>IF(AC$20="-","-",AC$20*'3h Losses'!AB27)</f>
        <v>0.50451456463502964</v>
      </c>
      <c r="AD58" s="15">
        <f>IF(AD$20="-","-",AD$20*'3h Losses'!AC27)</f>
        <v>0.46155940737211465</v>
      </c>
      <c r="AE58" s="15">
        <f>IF(AE$20="-","-",AE$20*'3h Losses'!AD27)</f>
        <v>0.46155940737211465</v>
      </c>
      <c r="AF58" s="15">
        <f>IF(AF$20="-","-",AF$20*'3h Losses'!AE27)</f>
        <v>0.49970162339639357</v>
      </c>
      <c r="AG58" s="15">
        <f>IF(AG$20="-","-",AG$20*'3h Losses'!AF27)</f>
        <v>0.49970162339639357</v>
      </c>
      <c r="AH58" s="15">
        <f>IF(AH$20="-","-",AH$20*'3h Losses'!AG27)</f>
        <v>0.46274366730399413</v>
      </c>
      <c r="AI58" s="15">
        <f>IF(AI$20="-","-",AI$20*'3h Losses'!AH27)</f>
        <v>0.46274366730399413</v>
      </c>
      <c r="AJ58" s="15">
        <f>IF(AJ$20="-","-",AJ$20*'3h Losses'!AI27)</f>
        <v>0.47827195843080222</v>
      </c>
      <c r="AK58" s="15">
        <f>IF(AK$20="-","-",AK$20*'3h Losses'!AJ27)</f>
        <v>0.47827195843080222</v>
      </c>
      <c r="AL58" s="15">
        <f>IF(AL$20="-","-",AL$20*'3h Losses'!AK27)</f>
        <v>0.4505778679952766</v>
      </c>
      <c r="AM58" s="15">
        <f>IF(AM$20="-","-",AM$20*'3h Losses'!AL27)</f>
        <v>0.45824606022725772</v>
      </c>
      <c r="AN58" s="15">
        <f>IF(AN$20="-","-",AN$20*'3h Losses'!AM27)</f>
        <v>0.47916332946517348</v>
      </c>
      <c r="AO58" s="15">
        <f>IF(AO$20="-","-",AO$20*'3h Losses'!AN27)</f>
        <v>0.47916332946517348</v>
      </c>
      <c r="AP58" s="15" t="str">
        <f>IF(AP$20="-","-",AP$20*'3h Losses'!AO27)</f>
        <v>-</v>
      </c>
      <c r="AQ58" s="15" t="str">
        <f>IF(AQ$20="-","-",AQ$20*'3h Losses'!AP27)</f>
        <v>-</v>
      </c>
      <c r="AR58" s="15" t="str">
        <f>IF(AR$20="-","-",AR$20*'3h Losses'!AQ27)</f>
        <v>-</v>
      </c>
      <c r="AS58" s="15" t="str">
        <f>IF(AS$20="-","-",AS$20*'3h Losses'!AR27)</f>
        <v>-</v>
      </c>
      <c r="AT58" s="15" t="str">
        <f>IF(AT$20="-","-",AT$20*'3h Losses'!AS27)</f>
        <v>-</v>
      </c>
      <c r="AU58" s="15" t="str">
        <f>IF(AU$20="-","-",AU$20*'3h Losses'!AT27)</f>
        <v>-</v>
      </c>
      <c r="AV58" s="15" t="str">
        <f>IF(AV$20="-","-",AV$20*'3h Losses'!AU27)</f>
        <v>-</v>
      </c>
      <c r="AW58" s="15" t="str">
        <f>IF(AW$20="-","-",AW$20*'3h Losses'!AV27)</f>
        <v>-</v>
      </c>
      <c r="AX58" s="15" t="str">
        <f>IF(AX$20="-","-",AX$20*'3h Losses'!AW27)</f>
        <v>-</v>
      </c>
      <c r="AY58" s="15" t="str">
        <f>IF(AY$20="-","-",AY$20*'3h Losses'!AX27)</f>
        <v>-</v>
      </c>
      <c r="AZ58" s="15" t="str">
        <f>IF(AZ$20="-","-",AZ$20*'3h Losses'!AY27)</f>
        <v>-</v>
      </c>
      <c r="BA58" s="15" t="str">
        <f>IF(BA$20="-","-",BA$20*'3h Losses'!AZ27)</f>
        <v>-</v>
      </c>
      <c r="BB58" s="15" t="str">
        <f>IF(BB$20="-","-",BB$20*'3h Losses'!BA27)</f>
        <v>-</v>
      </c>
      <c r="BC58" s="15" t="str">
        <f>IF(BC$20="-","-",BC$20*'3h Losses'!BB27)</f>
        <v>-</v>
      </c>
      <c r="BD58" s="15" t="str">
        <f>IF(BD$20="-","-",BD$20*'3h Losses'!BC27)</f>
        <v>-</v>
      </c>
      <c r="BE58" s="15" t="str">
        <f>IF(BE$20="-","-",BE$20*'3h Losses'!BD27)</f>
        <v>-</v>
      </c>
      <c r="BF58" s="15" t="str">
        <f>IF(BF$20="-","-",BF$20*'3h Losses'!BE27)</f>
        <v>-</v>
      </c>
      <c r="BG58" s="14"/>
    </row>
    <row r="59" spans="1:59" ht="12.75" customHeight="1">
      <c r="A59" s="14"/>
      <c r="B59" s="426" t="s">
        <v>115</v>
      </c>
      <c r="C59" s="428"/>
      <c r="D59" s="428"/>
      <c r="E59" s="106" t="s">
        <v>260</v>
      </c>
      <c r="F59" s="425"/>
      <c r="G59" s="28"/>
      <c r="H59" s="15">
        <f>IF(H$28="-","-",H$28*'3h Losses'!G28)</f>
        <v>0.24047603186300415</v>
      </c>
      <c r="I59" s="15">
        <f>IF(I$28="-","-",I$28*'3h Losses'!H28)</f>
        <v>0.23661966362807896</v>
      </c>
      <c r="J59" s="15">
        <f>IF(J$28="-","-",J$28*'3h Losses'!I28)</f>
        <v>0.24229853555515285</v>
      </c>
      <c r="K59" s="15">
        <f>IF(K$28="-","-",K$28*'3h Losses'!J28)</f>
        <v>0.25279579657507684</v>
      </c>
      <c r="L59" s="15">
        <f>IF(L$28="-","-",L$28*'3h Losses'!K28)</f>
        <v>0.25734612091342823</v>
      </c>
      <c r="M59" s="15">
        <f>IF(M$28="-","-",M$28*'3h Losses'!L28)</f>
        <v>0.25265370892081263</v>
      </c>
      <c r="N59" s="15">
        <f>IF(N$28="-","-",N$28*'3h Losses'!M28)</f>
        <v>0.25954785899067145</v>
      </c>
      <c r="O59" s="15">
        <f>IF(O$28="-","-",O$28*'3h Losses'!N28)</f>
        <v>0.2652549583899721</v>
      </c>
      <c r="P59" s="28"/>
      <c r="Q59" s="15">
        <f>IF(Q$28="-","-",Q$28*'3h Losses'!P28)</f>
        <v>0.2652549583899721</v>
      </c>
      <c r="R59" s="15">
        <f>IF(R$28="-","-",R$28*'3h Losses'!Q28)</f>
        <v>0.27547025149508897</v>
      </c>
      <c r="S59" s="15">
        <f>IF(S$28="-","-",S$28*'3h Losses'!R28)</f>
        <v>0.28533844390256957</v>
      </c>
      <c r="T59" s="15">
        <f>IF(T$28="-","-",T$28*'3h Losses'!S28)</f>
        <v>0.29340319674085036</v>
      </c>
      <c r="U59" s="15">
        <f>IF(U$28="-","-",U$28*'3h Losses'!T28)</f>
        <v>0.33029368168713719</v>
      </c>
      <c r="V59" s="15">
        <f>IF(V$28="-","-",V$28*'3h Losses'!U28)</f>
        <v>0.47021870891750123</v>
      </c>
      <c r="W59" s="15">
        <f>IF(W$28="-","-",W$28*'3h Losses'!V28)</f>
        <v>0.43796894008116521</v>
      </c>
      <c r="X59" s="15">
        <f>IF(X$28="-","-",X$28*'3h Losses'!W28)</f>
        <v>0.45964521266673714</v>
      </c>
      <c r="Y59" s="28"/>
      <c r="Z59" s="15">
        <f>IF(Z$28="-","-",Z$28*'3h Losses'!Y28)</f>
        <v>0.44229423063125561</v>
      </c>
      <c r="AA59" s="15">
        <f>IF(AA$28="-","-",AA$28*'3h Losses'!Z28)</f>
        <v>0.44229423063125561</v>
      </c>
      <c r="AB59" s="15">
        <f>IF(AB$28="-","-",AB$28*'3h Losses'!AA28)</f>
        <v>0.50207912475623528</v>
      </c>
      <c r="AC59" s="15">
        <f>IF(AC$28="-","-",AC$28*'3h Losses'!AB28)</f>
        <v>0.50207912475623528</v>
      </c>
      <c r="AD59" s="15">
        <f>IF(AD$28="-","-",AD$28*'3h Losses'!AC28)</f>
        <v>0.45939726810334669</v>
      </c>
      <c r="AE59" s="15">
        <f>IF(AE$28="-","-",AE$28*'3h Losses'!AD28)</f>
        <v>0.45939726810334669</v>
      </c>
      <c r="AF59" s="15">
        <f>IF(AF$28="-","-",AF$28*'3h Losses'!AE28)</f>
        <v>0.49885023941159407</v>
      </c>
      <c r="AG59" s="15">
        <f>IF(AG$28="-","-",AG$28*'3h Losses'!AF28)</f>
        <v>0.49885023941159407</v>
      </c>
      <c r="AH59" s="15">
        <f>IF(AH$28="-","-",AH$28*'3h Losses'!AG28)</f>
        <v>0.46184860941843209</v>
      </c>
      <c r="AI59" s="15">
        <f>IF(AI$28="-","-",AI$28*'3h Losses'!AH28)</f>
        <v>0.46184860941843209</v>
      </c>
      <c r="AJ59" s="15">
        <f>IF(AJ$28="-","-",AJ$28*'3h Losses'!AI28)</f>
        <v>0.47983851400183741</v>
      </c>
      <c r="AK59" s="15">
        <f>IF(AK$28="-","-",AK$28*'3h Losses'!AJ28)</f>
        <v>0.47983851400183741</v>
      </c>
      <c r="AL59" s="15">
        <f>IF(AL$28="-","-",AL$28*'3h Losses'!AK28)</f>
        <v>0.4515331463380971</v>
      </c>
      <c r="AM59" s="15">
        <f>IF(AM$28="-","-",AM$28*'3h Losses'!AL28)</f>
        <v>0.45920133857007822</v>
      </c>
      <c r="AN59" s="15">
        <f>IF(AN$28="-","-",AN$28*'3h Losses'!AM28)</f>
        <v>0.48106028931194861</v>
      </c>
      <c r="AO59" s="15">
        <f>IF(AO$28="-","-",AO$28*'3h Losses'!AN28)</f>
        <v>0.48106028931194861</v>
      </c>
      <c r="AP59" s="15" t="str">
        <f>IF(AP$28="-","-",AP$28*'3h Losses'!AO28)</f>
        <v>-</v>
      </c>
      <c r="AQ59" s="15" t="str">
        <f>IF(AQ$28="-","-",AQ$28*'3h Losses'!AP28)</f>
        <v>-</v>
      </c>
      <c r="AR59" s="15" t="str">
        <f>IF(AR$28="-","-",AR$28*'3h Losses'!AQ28)</f>
        <v>-</v>
      </c>
      <c r="AS59" s="15" t="str">
        <f>IF(AS$28="-","-",AS$28*'3h Losses'!AR28)</f>
        <v>-</v>
      </c>
      <c r="AT59" s="15" t="str">
        <f>IF(AT$28="-","-",AT$28*'3h Losses'!AS28)</f>
        <v>-</v>
      </c>
      <c r="AU59" s="15" t="str">
        <f>IF(AU$28="-","-",AU$28*'3h Losses'!AT28)</f>
        <v>-</v>
      </c>
      <c r="AV59" s="15" t="str">
        <f>IF(AV$28="-","-",AV$28*'3h Losses'!AU28)</f>
        <v>-</v>
      </c>
      <c r="AW59" s="15" t="str">
        <f>IF(AW$28="-","-",AW$28*'3h Losses'!AV28)</f>
        <v>-</v>
      </c>
      <c r="AX59" s="15" t="str">
        <f>IF(AX$28="-","-",AX$28*'3h Losses'!AW28)</f>
        <v>-</v>
      </c>
      <c r="AY59" s="15" t="str">
        <f>IF(AY$28="-","-",AY$28*'3h Losses'!AX28)</f>
        <v>-</v>
      </c>
      <c r="AZ59" s="15" t="str">
        <f>IF(AZ$28="-","-",AZ$28*'3h Losses'!AY28)</f>
        <v>-</v>
      </c>
      <c r="BA59" s="15" t="str">
        <f>IF(BA$28="-","-",BA$28*'3h Losses'!AZ28)</f>
        <v>-</v>
      </c>
      <c r="BB59" s="15" t="str">
        <f>IF(BB$28="-","-",BB$28*'3h Losses'!BA28)</f>
        <v>-</v>
      </c>
      <c r="BC59" s="15" t="str">
        <f>IF(BC$28="-","-",BC$28*'3h Losses'!BB28)</f>
        <v>-</v>
      </c>
      <c r="BD59" s="15" t="str">
        <f>IF(BD$28="-","-",BD$28*'3h Losses'!BC28)</f>
        <v>-</v>
      </c>
      <c r="BE59" s="15" t="str">
        <f>IF(BE$28="-","-",BE$28*'3h Losses'!BD28)</f>
        <v>-</v>
      </c>
      <c r="BF59" s="15" t="str">
        <f>IF(BF$28="-","-",BF$28*'3h Losses'!BE28)</f>
        <v>-</v>
      </c>
      <c r="BG59" s="14"/>
    </row>
    <row r="60" spans="1:59">
      <c r="A60" s="14"/>
      <c r="B60" s="426"/>
      <c r="C60" s="428"/>
      <c r="D60" s="428"/>
      <c r="E60" s="106" t="s">
        <v>262</v>
      </c>
      <c r="F60" s="425"/>
      <c r="G60" s="28"/>
      <c r="H60" s="15">
        <f>IF(H$28="-","-",H$28*'3h Losses'!G29)</f>
        <v>0.23546951286413736</v>
      </c>
      <c r="I60" s="15">
        <f>IF(I$28="-","-",I$28*'3h Losses'!H29)</f>
        <v>0.23169343113712404</v>
      </c>
      <c r="J60" s="15">
        <f>IF(J$28="-","-",J$28*'3h Losses'!I29)</f>
        <v>0.23725407348441499</v>
      </c>
      <c r="K60" s="15">
        <f>IF(K$28="-","-",K$28*'3h Losses'!J29)</f>
        <v>0.24753278991041347</v>
      </c>
      <c r="L60" s="15">
        <f>IF(L$28="-","-",L$28*'3h Losses'!K29)</f>
        <v>0.25198838012880093</v>
      </c>
      <c r="M60" s="15">
        <f>IF(M$28="-","-",M$28*'3h Losses'!L29)</f>
        <v>0.24739366040767513</v>
      </c>
      <c r="N60" s="15">
        <f>IF(N$28="-","-",N$28*'3h Losses'!M29)</f>
        <v>0.25684685455205053</v>
      </c>
      <c r="O60" s="15">
        <f>IF(O$28="-","-",O$28*'3h Losses'!N29)</f>
        <v>0.26249456258950715</v>
      </c>
      <c r="P60" s="28"/>
      <c r="Q60" s="15">
        <f>IF(Q$28="-","-",Q$28*'3h Losses'!P29)</f>
        <v>0.26249456258950715</v>
      </c>
      <c r="R60" s="15">
        <f>IF(R$28="-","-",R$28*'3h Losses'!Q29)</f>
        <v>0.27066914563133254</v>
      </c>
      <c r="S60" s="15">
        <f>IF(S$28="-","-",S$28*'3h Losses'!R29)</f>
        <v>0.28038984801027672</v>
      </c>
      <c r="T60" s="15">
        <f>IF(T$28="-","-",T$28*'3h Losses'!S29)</f>
        <v>0.28865089459846849</v>
      </c>
      <c r="U60" s="15">
        <f>IF(U$28="-","-",U$28*'3h Losses'!T29)</f>
        <v>0.32495759332449947</v>
      </c>
      <c r="V60" s="15">
        <f>IF(V$28="-","-",V$28*'3h Losses'!U29)</f>
        <v>0.46275492737888446</v>
      </c>
      <c r="W60" s="15">
        <f>IF(W$28="-","-",W$28*'3h Losses'!V29)</f>
        <v>0.43100484499210207</v>
      </c>
      <c r="X60" s="15">
        <f>IF(X$28="-","-",X$28*'3h Losses'!W29)</f>
        <v>0.45077610169075133</v>
      </c>
      <c r="Y60" s="28"/>
      <c r="Z60" s="15">
        <f>IF(Z$28="-","-",Z$28*'3h Losses'!Y29)</f>
        <v>0.43364085226957488</v>
      </c>
      <c r="AA60" s="15">
        <f>IF(AA$28="-","-",AA$28*'3h Losses'!Z29)</f>
        <v>0.43364085226957488</v>
      </c>
      <c r="AB60" s="15">
        <f>IF(AB$28="-","-",AB$28*'3h Losses'!AA29)</f>
        <v>0.49515033257962066</v>
      </c>
      <c r="AC60" s="15">
        <f>IF(AC$28="-","-",AC$28*'3h Losses'!AB29)</f>
        <v>0.49515033257962066</v>
      </c>
      <c r="AD60" s="15">
        <f>IF(AD$28="-","-",AD$28*'3h Losses'!AC29)</f>
        <v>0.45300542437421509</v>
      </c>
      <c r="AE60" s="15">
        <f>IF(AE$28="-","-",AE$28*'3h Losses'!AD29)</f>
        <v>0.45300542437421509</v>
      </c>
      <c r="AF60" s="15">
        <f>IF(AF$28="-","-",AF$28*'3h Losses'!AE29)</f>
        <v>0.4904407587660049</v>
      </c>
      <c r="AG60" s="15">
        <f>IF(AG$28="-","-",AG$28*'3h Losses'!AF29)</f>
        <v>0.4904407587660049</v>
      </c>
      <c r="AH60" s="15">
        <f>IF(AH$28="-","-",AH$28*'3h Losses'!AG29)</f>
        <v>0.45414483924544463</v>
      </c>
      <c r="AI60" s="15">
        <f>IF(AI$28="-","-",AI$28*'3h Losses'!AH29)</f>
        <v>0.45414483924544463</v>
      </c>
      <c r="AJ60" s="15">
        <f>IF(AJ$28="-","-",AJ$28*'3h Losses'!AI29)</f>
        <v>0.47019258679203968</v>
      </c>
      <c r="AK60" s="15">
        <f>IF(AK$28="-","-",AK$28*'3h Losses'!AJ29)</f>
        <v>0.47019258679203968</v>
      </c>
      <c r="AL60" s="15">
        <f>IF(AL$28="-","-",AL$28*'3h Losses'!AK29)</f>
        <v>0.44240499602627814</v>
      </c>
      <c r="AM60" s="15">
        <f>IF(AM$28="-","-",AM$28*'3h Losses'!AL29)</f>
        <v>0.4500731882582592</v>
      </c>
      <c r="AN60" s="15">
        <f>IF(AN$28="-","-",AN$28*'3h Losses'!AM29)</f>
        <v>0.4706173955579277</v>
      </c>
      <c r="AO60" s="15">
        <f>IF(AO$28="-","-",AO$28*'3h Losses'!AN29)</f>
        <v>0.4706173955579277</v>
      </c>
      <c r="AP60" s="15" t="str">
        <f>IF(AP$28="-","-",AP$28*'3h Losses'!AO29)</f>
        <v>-</v>
      </c>
      <c r="AQ60" s="15" t="str">
        <f>IF(AQ$28="-","-",AQ$28*'3h Losses'!AP29)</f>
        <v>-</v>
      </c>
      <c r="AR60" s="15" t="str">
        <f>IF(AR$28="-","-",AR$28*'3h Losses'!AQ29)</f>
        <v>-</v>
      </c>
      <c r="AS60" s="15" t="str">
        <f>IF(AS$28="-","-",AS$28*'3h Losses'!AR29)</f>
        <v>-</v>
      </c>
      <c r="AT60" s="15" t="str">
        <f>IF(AT$28="-","-",AT$28*'3h Losses'!AS29)</f>
        <v>-</v>
      </c>
      <c r="AU60" s="15" t="str">
        <f>IF(AU$28="-","-",AU$28*'3h Losses'!AT29)</f>
        <v>-</v>
      </c>
      <c r="AV60" s="15" t="str">
        <f>IF(AV$28="-","-",AV$28*'3h Losses'!AU29)</f>
        <v>-</v>
      </c>
      <c r="AW60" s="15" t="str">
        <f>IF(AW$28="-","-",AW$28*'3h Losses'!AV29)</f>
        <v>-</v>
      </c>
      <c r="AX60" s="15" t="str">
        <f>IF(AX$28="-","-",AX$28*'3h Losses'!AW29)</f>
        <v>-</v>
      </c>
      <c r="AY60" s="15" t="str">
        <f>IF(AY$28="-","-",AY$28*'3h Losses'!AX29)</f>
        <v>-</v>
      </c>
      <c r="AZ60" s="15" t="str">
        <f>IF(AZ$28="-","-",AZ$28*'3h Losses'!AY29)</f>
        <v>-</v>
      </c>
      <c r="BA60" s="15" t="str">
        <f>IF(BA$28="-","-",BA$28*'3h Losses'!AZ29)</f>
        <v>-</v>
      </c>
      <c r="BB60" s="15" t="str">
        <f>IF(BB$28="-","-",BB$28*'3h Losses'!BA29)</f>
        <v>-</v>
      </c>
      <c r="BC60" s="15" t="str">
        <f>IF(BC$28="-","-",BC$28*'3h Losses'!BB29)</f>
        <v>-</v>
      </c>
      <c r="BD60" s="15" t="str">
        <f>IF(BD$28="-","-",BD$28*'3h Losses'!BC29)</f>
        <v>-</v>
      </c>
      <c r="BE60" s="15" t="str">
        <f>IF(BE$28="-","-",BE$28*'3h Losses'!BD29)</f>
        <v>-</v>
      </c>
      <c r="BF60" s="15" t="str">
        <f>IF(BF$28="-","-",BF$28*'3h Losses'!BE29)</f>
        <v>-</v>
      </c>
      <c r="BG60" s="14"/>
    </row>
    <row r="61" spans="1:59">
      <c r="A61" s="14"/>
      <c r="B61" s="426"/>
      <c r="C61" s="428"/>
      <c r="D61" s="428"/>
      <c r="E61" s="106" t="s">
        <v>263</v>
      </c>
      <c r="F61" s="425"/>
      <c r="G61" s="28"/>
      <c r="H61" s="15">
        <f>IF(H$28="-","-",H$28*'3h Losses'!G30)</f>
        <v>0.23750321480649034</v>
      </c>
      <c r="I61" s="15">
        <f>IF(I$28="-","-",I$28*'3h Losses'!H30)</f>
        <v>0.23369451983520048</v>
      </c>
      <c r="J61" s="15">
        <f>IF(J$28="-","-",J$28*'3h Losses'!I30)</f>
        <v>0.23930318831124531</v>
      </c>
      <c r="K61" s="15">
        <f>IF(K$28="-","-",K$28*'3h Losses'!J30)</f>
        <v>0.24967067990523126</v>
      </c>
      <c r="L61" s="15">
        <f>IF(L$28="-","-",L$28*'3h Losses'!K30)</f>
        <v>0.25416475214352546</v>
      </c>
      <c r="M61" s="15">
        <f>IF(M$28="-","-",M$28*'3h Losses'!L30)</f>
        <v>0.24953034876948102</v>
      </c>
      <c r="N61" s="15">
        <f>IF(N$28="-","-",N$28*'3h Losses'!M30)</f>
        <v>0.2593570207517597</v>
      </c>
      <c r="O61" s="15">
        <f>IF(O$28="-","-",O$28*'3h Losses'!N30)</f>
        <v>0.26505992388142868</v>
      </c>
      <c r="P61" s="28"/>
      <c r="Q61" s="15">
        <f>IF(Q$28="-","-",Q$28*'3h Losses'!P30)</f>
        <v>0.26505992388142868</v>
      </c>
      <c r="R61" s="15">
        <f>IF(R$28="-","-",R$28*'3h Losses'!Q30)</f>
        <v>0.27368851910752273</v>
      </c>
      <c r="S61" s="15">
        <f>IF(S$28="-","-",S$28*'3h Losses'!R30)</f>
        <v>0.28348752885347028</v>
      </c>
      <c r="T61" s="15">
        <f>IF(T$28="-","-",T$28*'3h Losses'!S30)</f>
        <v>0.29141098834924906</v>
      </c>
      <c r="U61" s="15">
        <f>IF(U$28="-","-",U$28*'3h Losses'!T30)</f>
        <v>0.32803538150627409</v>
      </c>
      <c r="V61" s="15">
        <f>IF(V$28="-","-",V$28*'3h Losses'!U30)</f>
        <v>0.46770221092496295</v>
      </c>
      <c r="W61" s="15">
        <f>IF(W$28="-","-",W$28*'3h Losses'!V30)</f>
        <v>0.43563178488972698</v>
      </c>
      <c r="X61" s="15">
        <f>IF(X$28="-","-",X$28*'3h Losses'!W30)</f>
        <v>0.45897790134436811</v>
      </c>
      <c r="Y61" s="28"/>
      <c r="Z61" s="15">
        <f>IF(Z$28="-","-",Z$28*'3h Losses'!Y30)</f>
        <v>0.44170909680551829</v>
      </c>
      <c r="AA61" s="15">
        <f>IF(AA$28="-","-",AA$28*'3h Losses'!Z30)</f>
        <v>0.44170909680551829</v>
      </c>
      <c r="AB61" s="15">
        <f>IF(AB$28="-","-",AB$28*'3h Losses'!AA30)</f>
        <v>0.49812384659525499</v>
      </c>
      <c r="AC61" s="15">
        <f>IF(AC$28="-","-",AC$28*'3h Losses'!AB30)</f>
        <v>0.49812384659525499</v>
      </c>
      <c r="AD61" s="15">
        <f>IF(AD$28="-","-",AD$28*'3h Losses'!AC30)</f>
        <v>0.45579077696604225</v>
      </c>
      <c r="AE61" s="15">
        <f>IF(AE$28="-","-",AE$28*'3h Losses'!AD30)</f>
        <v>0.45579077696604225</v>
      </c>
      <c r="AF61" s="15">
        <f>IF(AF$28="-","-",AF$28*'3h Losses'!AE30)</f>
        <v>0.49473138348848766</v>
      </c>
      <c r="AG61" s="15">
        <f>IF(AG$28="-","-",AG$28*'3h Losses'!AF30)</f>
        <v>0.49473138348848766</v>
      </c>
      <c r="AH61" s="15">
        <f>IF(AH$28="-","-",AH$28*'3h Losses'!AG30)</f>
        <v>0.45801752605410617</v>
      </c>
      <c r="AI61" s="15">
        <f>IF(AI$28="-","-",AI$28*'3h Losses'!AH30)</f>
        <v>0.45801752605410617</v>
      </c>
      <c r="AJ61" s="15">
        <f>IF(AJ$28="-","-",AJ$28*'3h Losses'!AI30)</f>
        <v>0.47609876866562817</v>
      </c>
      <c r="AK61" s="15">
        <f>IF(AK$28="-","-",AK$28*'3h Losses'!AJ30)</f>
        <v>0.47609876866562817</v>
      </c>
      <c r="AL61" s="15">
        <f>IF(AL$28="-","-",AL$28*'3h Losses'!AK30)</f>
        <v>0.44801181128986162</v>
      </c>
      <c r="AM61" s="15">
        <f>IF(AM$28="-","-",AM$28*'3h Losses'!AL30)</f>
        <v>0.45568000352184268</v>
      </c>
      <c r="AN61" s="15">
        <f>IF(AN$28="-","-",AN$28*'3h Losses'!AM30)</f>
        <v>0.4771054796102065</v>
      </c>
      <c r="AO61" s="15">
        <f>IF(AO$28="-","-",AO$28*'3h Losses'!AN30)</f>
        <v>0.4771054796102065</v>
      </c>
      <c r="AP61" s="15" t="str">
        <f>IF(AP$28="-","-",AP$28*'3h Losses'!AO30)</f>
        <v>-</v>
      </c>
      <c r="AQ61" s="15" t="str">
        <f>IF(AQ$28="-","-",AQ$28*'3h Losses'!AP30)</f>
        <v>-</v>
      </c>
      <c r="AR61" s="15" t="str">
        <f>IF(AR$28="-","-",AR$28*'3h Losses'!AQ30)</f>
        <v>-</v>
      </c>
      <c r="AS61" s="15" t="str">
        <f>IF(AS$28="-","-",AS$28*'3h Losses'!AR30)</f>
        <v>-</v>
      </c>
      <c r="AT61" s="15" t="str">
        <f>IF(AT$28="-","-",AT$28*'3h Losses'!AS30)</f>
        <v>-</v>
      </c>
      <c r="AU61" s="15" t="str">
        <f>IF(AU$28="-","-",AU$28*'3h Losses'!AT30)</f>
        <v>-</v>
      </c>
      <c r="AV61" s="15" t="str">
        <f>IF(AV$28="-","-",AV$28*'3h Losses'!AU30)</f>
        <v>-</v>
      </c>
      <c r="AW61" s="15" t="str">
        <f>IF(AW$28="-","-",AW$28*'3h Losses'!AV30)</f>
        <v>-</v>
      </c>
      <c r="AX61" s="15" t="str">
        <f>IF(AX$28="-","-",AX$28*'3h Losses'!AW30)</f>
        <v>-</v>
      </c>
      <c r="AY61" s="15" t="str">
        <f>IF(AY$28="-","-",AY$28*'3h Losses'!AX30)</f>
        <v>-</v>
      </c>
      <c r="AZ61" s="15" t="str">
        <f>IF(AZ$28="-","-",AZ$28*'3h Losses'!AY30)</f>
        <v>-</v>
      </c>
      <c r="BA61" s="15" t="str">
        <f>IF(BA$28="-","-",BA$28*'3h Losses'!AZ30)</f>
        <v>-</v>
      </c>
      <c r="BB61" s="15" t="str">
        <f>IF(BB$28="-","-",BB$28*'3h Losses'!BA30)</f>
        <v>-</v>
      </c>
      <c r="BC61" s="15" t="str">
        <f>IF(BC$28="-","-",BC$28*'3h Losses'!BB30)</f>
        <v>-</v>
      </c>
      <c r="BD61" s="15" t="str">
        <f>IF(BD$28="-","-",BD$28*'3h Losses'!BC30)</f>
        <v>-</v>
      </c>
      <c r="BE61" s="15" t="str">
        <f>IF(BE$28="-","-",BE$28*'3h Losses'!BD30)</f>
        <v>-</v>
      </c>
      <c r="BF61" s="15" t="str">
        <f>IF(BF$28="-","-",BF$28*'3h Losses'!BE30)</f>
        <v>-</v>
      </c>
      <c r="BG61" s="14"/>
    </row>
    <row r="62" spans="1:59">
      <c r="A62" s="14"/>
      <c r="B62" s="426"/>
      <c r="C62" s="428"/>
      <c r="D62" s="428"/>
      <c r="E62" s="106" t="s">
        <v>264</v>
      </c>
      <c r="F62" s="425"/>
      <c r="G62" s="28"/>
      <c r="H62" s="15">
        <f>IF(H$28="-","-",H$28*'3h Losses'!G31)</f>
        <v>0.24023029098574666</v>
      </c>
      <c r="I62" s="15">
        <f>IF(I$28="-","-",I$28*'3h Losses'!H31)</f>
        <v>0.23637786354818802</v>
      </c>
      <c r="J62" s="15">
        <f>IF(J$28="-","-",J$28*'3h Losses'!I31)</f>
        <v>0.24205093227334451</v>
      </c>
      <c r="K62" s="15">
        <f>IF(K$28="-","-",K$28*'3h Losses'!J31)</f>
        <v>0.25253746621118944</v>
      </c>
      <c r="L62" s="15">
        <f>IF(L$28="-","-",L$28*'3h Losses'!K31)</f>
        <v>0.25708314060299087</v>
      </c>
      <c r="M62" s="15">
        <f>IF(M$28="-","-",M$28*'3h Losses'!L31)</f>
        <v>0.25239552375536578</v>
      </c>
      <c r="N62" s="15">
        <f>IF(N$28="-","-",N$28*'3h Losses'!M31)</f>
        <v>0.26381505805507138</v>
      </c>
      <c r="O62" s="15">
        <f>IF(O$28="-","-",O$28*'3h Losses'!N31)</f>
        <v>0.26961598727563058</v>
      </c>
      <c r="P62" s="28"/>
      <c r="Q62" s="15">
        <f>IF(Q$28="-","-",Q$28*'3h Losses'!P31)</f>
        <v>0.26961598727563058</v>
      </c>
      <c r="R62" s="15">
        <f>IF(R$28="-","-",R$28*'3h Losses'!Q31)</f>
        <v>0.2792182328197107</v>
      </c>
      <c r="S62" s="15">
        <f>IF(S$28="-","-",S$28*'3h Losses'!R31)</f>
        <v>0.28921520008256441</v>
      </c>
      <c r="T62" s="15">
        <f>IF(T$28="-","-",T$28*'3h Losses'!S31)</f>
        <v>0.29950335571946063</v>
      </c>
      <c r="U62" s="15">
        <f>IF(U$28="-","-",U$28*'3h Losses'!T31)</f>
        <v>0.33713633523214503</v>
      </c>
      <c r="V62" s="15">
        <f>IF(V$28="-","-",V$28*'3h Losses'!U31)</f>
        <v>0.47890165148620456</v>
      </c>
      <c r="W62" s="15">
        <f>IF(W$28="-","-",W$28*'3h Losses'!V31)</f>
        <v>0.44602808829338031</v>
      </c>
      <c r="X62" s="15">
        <f>IF(X$28="-","-",X$28*'3h Losses'!W31)</f>
        <v>0.46990190449029184</v>
      </c>
      <c r="Y62" s="28"/>
      <c r="Z62" s="15">
        <f>IF(Z$28="-","-",Z$28*'3h Losses'!Y31)</f>
        <v>0.45227313241054801</v>
      </c>
      <c r="AA62" s="15">
        <f>IF(AA$28="-","-",AA$28*'3h Losses'!Z31)</f>
        <v>0.45227313241054801</v>
      </c>
      <c r="AB62" s="15">
        <f>IF(AB$28="-","-",AB$28*'3h Losses'!AA31)</f>
        <v>0.51055050639303878</v>
      </c>
      <c r="AC62" s="15">
        <f>IF(AC$28="-","-",AC$28*'3h Losses'!AB31)</f>
        <v>0.51055050639303878</v>
      </c>
      <c r="AD62" s="15">
        <f>IF(AD$28="-","-",AD$28*'3h Losses'!AC31)</f>
        <v>0.46721048595182302</v>
      </c>
      <c r="AE62" s="15">
        <f>IF(AE$28="-","-",AE$28*'3h Losses'!AD31)</f>
        <v>0.46721048595182302</v>
      </c>
      <c r="AF62" s="15">
        <f>IF(AF$28="-","-",AF$28*'3h Losses'!AE31)</f>
        <v>0.50435617511803654</v>
      </c>
      <c r="AG62" s="15">
        <f>IF(AG$28="-","-",AG$28*'3h Losses'!AF31)</f>
        <v>0.50435617511803654</v>
      </c>
      <c r="AH62" s="15">
        <f>IF(AH$28="-","-",AH$28*'3h Losses'!AG31)</f>
        <v>0.46701032939433262</v>
      </c>
      <c r="AI62" s="15">
        <f>IF(AI$28="-","-",AI$28*'3h Losses'!AH31)</f>
        <v>0.46701032939433262</v>
      </c>
      <c r="AJ62" s="15">
        <f>IF(AJ$28="-","-",AJ$28*'3h Losses'!AI31)</f>
        <v>0.48696359854734267</v>
      </c>
      <c r="AK62" s="15">
        <f>IF(AK$28="-","-",AK$28*'3h Losses'!AJ31)</f>
        <v>0.48696359854734267</v>
      </c>
      <c r="AL62" s="15">
        <f>IF(AL$28="-","-",AL$28*'3h Losses'!AK31)</f>
        <v>0.45822308196103229</v>
      </c>
      <c r="AM62" s="15">
        <f>IF(AM$28="-","-",AM$28*'3h Losses'!AL31)</f>
        <v>0.4658912741930134</v>
      </c>
      <c r="AN62" s="15">
        <f>IF(AN$28="-","-",AN$28*'3h Losses'!AM31)</f>
        <v>0.49231034423159453</v>
      </c>
      <c r="AO62" s="15">
        <f>IF(AO$28="-","-",AO$28*'3h Losses'!AN31)</f>
        <v>0.49231034423159453</v>
      </c>
      <c r="AP62" s="15" t="str">
        <f>IF(AP$28="-","-",AP$28*'3h Losses'!AO31)</f>
        <v>-</v>
      </c>
      <c r="AQ62" s="15" t="str">
        <f>IF(AQ$28="-","-",AQ$28*'3h Losses'!AP31)</f>
        <v>-</v>
      </c>
      <c r="AR62" s="15" t="str">
        <f>IF(AR$28="-","-",AR$28*'3h Losses'!AQ31)</f>
        <v>-</v>
      </c>
      <c r="AS62" s="15" t="str">
        <f>IF(AS$28="-","-",AS$28*'3h Losses'!AR31)</f>
        <v>-</v>
      </c>
      <c r="AT62" s="15" t="str">
        <f>IF(AT$28="-","-",AT$28*'3h Losses'!AS31)</f>
        <v>-</v>
      </c>
      <c r="AU62" s="15" t="str">
        <f>IF(AU$28="-","-",AU$28*'3h Losses'!AT31)</f>
        <v>-</v>
      </c>
      <c r="AV62" s="15" t="str">
        <f>IF(AV$28="-","-",AV$28*'3h Losses'!AU31)</f>
        <v>-</v>
      </c>
      <c r="AW62" s="15" t="str">
        <f>IF(AW$28="-","-",AW$28*'3h Losses'!AV31)</f>
        <v>-</v>
      </c>
      <c r="AX62" s="15" t="str">
        <f>IF(AX$28="-","-",AX$28*'3h Losses'!AW31)</f>
        <v>-</v>
      </c>
      <c r="AY62" s="15" t="str">
        <f>IF(AY$28="-","-",AY$28*'3h Losses'!AX31)</f>
        <v>-</v>
      </c>
      <c r="AZ62" s="15" t="str">
        <f>IF(AZ$28="-","-",AZ$28*'3h Losses'!AY31)</f>
        <v>-</v>
      </c>
      <c r="BA62" s="15" t="str">
        <f>IF(BA$28="-","-",BA$28*'3h Losses'!AZ31)</f>
        <v>-</v>
      </c>
      <c r="BB62" s="15" t="str">
        <f>IF(BB$28="-","-",BB$28*'3h Losses'!BA31)</f>
        <v>-</v>
      </c>
      <c r="BC62" s="15" t="str">
        <f>IF(BC$28="-","-",BC$28*'3h Losses'!BB31)</f>
        <v>-</v>
      </c>
      <c r="BD62" s="15" t="str">
        <f>IF(BD$28="-","-",BD$28*'3h Losses'!BC31)</f>
        <v>-</v>
      </c>
      <c r="BE62" s="15" t="str">
        <f>IF(BE$28="-","-",BE$28*'3h Losses'!BD31)</f>
        <v>-</v>
      </c>
      <c r="BF62" s="15" t="str">
        <f>IF(BF$28="-","-",BF$28*'3h Losses'!BE31)</f>
        <v>-</v>
      </c>
      <c r="BG62" s="14"/>
    </row>
    <row r="63" spans="1:59">
      <c r="A63" s="14"/>
      <c r="B63" s="426"/>
      <c r="C63" s="428"/>
      <c r="D63" s="428"/>
      <c r="E63" s="106" t="s">
        <v>265</v>
      </c>
      <c r="F63" s="425"/>
      <c r="G63" s="28"/>
      <c r="H63" s="15">
        <f>IF(H$28="-","-",H$28*'3h Losses'!G32)</f>
        <v>0.23581861996984138</v>
      </c>
      <c r="I63" s="15">
        <f>IF(I$28="-","-",I$28*'3h Losses'!H32)</f>
        <v>0.23203693982396445</v>
      </c>
      <c r="J63" s="15">
        <f>IF(J$28="-","-",J$28*'3h Losses'!I32)</f>
        <v>0.23760582637973959</v>
      </c>
      <c r="K63" s="15">
        <f>IF(K$28="-","-",K$28*'3h Losses'!J32)</f>
        <v>0.24789978203097016</v>
      </c>
      <c r="L63" s="15">
        <f>IF(L$28="-","-",L$28*'3h Losses'!K32)</f>
        <v>0.25236197810752764</v>
      </c>
      <c r="M63" s="15">
        <f>IF(M$28="-","-",M$28*'3h Losses'!L32)</f>
        <v>0.24776044625482757</v>
      </c>
      <c r="N63" s="15">
        <f>IF(N$28="-","-",N$28*'3h Losses'!M32)</f>
        <v>0.25668134876494858</v>
      </c>
      <c r="O63" s="15">
        <f>IF(O$28="-","-",O$28*'3h Losses'!N32)</f>
        <v>0.26232541755844524</v>
      </c>
      <c r="P63" s="28"/>
      <c r="Q63" s="15">
        <f>IF(Q$28="-","-",Q$28*'3h Losses'!P32)</f>
        <v>0.26232541755844524</v>
      </c>
      <c r="R63" s="15">
        <f>IF(R$28="-","-",R$28*'3h Losses'!Q32)</f>
        <v>0.27121998546879678</v>
      </c>
      <c r="S63" s="15">
        <f>IF(S$28="-","-",S$28*'3h Losses'!R32)</f>
        <v>0.28095595839957227</v>
      </c>
      <c r="T63" s="15">
        <f>IF(T$28="-","-",T$28*'3h Losses'!S32)</f>
        <v>0.290659606568347</v>
      </c>
      <c r="U63" s="15">
        <f>IF(U$28="-","-",U$28*'3h Losses'!T32)</f>
        <v>0.32721345529450635</v>
      </c>
      <c r="V63" s="15">
        <f>IF(V$28="-","-",V$28*'3h Losses'!U32)</f>
        <v>0.46648146527569473</v>
      </c>
      <c r="W63" s="15">
        <f>IF(W$28="-","-",W$28*'3h Losses'!V32)</f>
        <v>0.43447042878170949</v>
      </c>
      <c r="X63" s="15">
        <f>IF(X$28="-","-",X$28*'3h Losses'!W32)</f>
        <v>0.45570943753697607</v>
      </c>
      <c r="Y63" s="28"/>
      <c r="Z63" s="15">
        <f>IF(Z$28="-","-",Z$28*'3h Losses'!Y32)</f>
        <v>0.43843758714051911</v>
      </c>
      <c r="AA63" s="15">
        <f>IF(AA$28="-","-",AA$28*'3h Losses'!Z32)</f>
        <v>0.43843758714051911</v>
      </c>
      <c r="AB63" s="15">
        <f>IF(AB$28="-","-",AB$28*'3h Losses'!AA32)</f>
        <v>0.49537765162639691</v>
      </c>
      <c r="AC63" s="15">
        <f>IF(AC$28="-","-",AC$28*'3h Losses'!AB32)</f>
        <v>0.49537765162639691</v>
      </c>
      <c r="AD63" s="15">
        <f>IF(AD$28="-","-",AD$28*'3h Losses'!AC32)</f>
        <v>0.45322710030915292</v>
      </c>
      <c r="AE63" s="15">
        <f>IF(AE$28="-","-",AE$28*'3h Losses'!AD32)</f>
        <v>0.45322710030915292</v>
      </c>
      <c r="AF63" s="15">
        <f>IF(AF$28="-","-",AF$28*'3h Losses'!AE32)</f>
        <v>0.49151721545029398</v>
      </c>
      <c r="AG63" s="15">
        <f>IF(AG$28="-","-",AG$28*'3h Losses'!AF32)</f>
        <v>0.49151721545029398</v>
      </c>
      <c r="AH63" s="15">
        <f>IF(AH$28="-","-",AH$28*'3h Losses'!AG32)</f>
        <v>0.45513597515439774</v>
      </c>
      <c r="AI63" s="15">
        <f>IF(AI$28="-","-",AI$28*'3h Losses'!AH32)</f>
        <v>0.45513597515439774</v>
      </c>
      <c r="AJ63" s="15">
        <f>IF(AJ$28="-","-",AJ$28*'3h Losses'!AI32)</f>
        <v>0.47040897492478306</v>
      </c>
      <c r="AK63" s="15">
        <f>IF(AK$28="-","-",AK$28*'3h Losses'!AJ32)</f>
        <v>0.47040897492478306</v>
      </c>
      <c r="AL63" s="15">
        <f>IF(AL$28="-","-",AL$28*'3h Losses'!AK32)</f>
        <v>0.44261519625820334</v>
      </c>
      <c r="AM63" s="15">
        <f>IF(AM$28="-","-",AM$28*'3h Losses'!AL32)</f>
        <v>0.45028338849018446</v>
      </c>
      <c r="AN63" s="15">
        <f>IF(AN$28="-","-",AN$28*'3h Losses'!AM32)</f>
        <v>0.47380702146333215</v>
      </c>
      <c r="AO63" s="15">
        <f>IF(AO$28="-","-",AO$28*'3h Losses'!AN32)</f>
        <v>0.47380702146333215</v>
      </c>
      <c r="AP63" s="15" t="str">
        <f>IF(AP$28="-","-",AP$28*'3h Losses'!AO32)</f>
        <v>-</v>
      </c>
      <c r="AQ63" s="15" t="str">
        <f>IF(AQ$28="-","-",AQ$28*'3h Losses'!AP32)</f>
        <v>-</v>
      </c>
      <c r="AR63" s="15" t="str">
        <f>IF(AR$28="-","-",AR$28*'3h Losses'!AQ32)</f>
        <v>-</v>
      </c>
      <c r="AS63" s="15" t="str">
        <f>IF(AS$28="-","-",AS$28*'3h Losses'!AR32)</f>
        <v>-</v>
      </c>
      <c r="AT63" s="15" t="str">
        <f>IF(AT$28="-","-",AT$28*'3h Losses'!AS32)</f>
        <v>-</v>
      </c>
      <c r="AU63" s="15" t="str">
        <f>IF(AU$28="-","-",AU$28*'3h Losses'!AT32)</f>
        <v>-</v>
      </c>
      <c r="AV63" s="15" t="str">
        <f>IF(AV$28="-","-",AV$28*'3h Losses'!AU32)</f>
        <v>-</v>
      </c>
      <c r="AW63" s="15" t="str">
        <f>IF(AW$28="-","-",AW$28*'3h Losses'!AV32)</f>
        <v>-</v>
      </c>
      <c r="AX63" s="15" t="str">
        <f>IF(AX$28="-","-",AX$28*'3h Losses'!AW32)</f>
        <v>-</v>
      </c>
      <c r="AY63" s="15" t="str">
        <f>IF(AY$28="-","-",AY$28*'3h Losses'!AX32)</f>
        <v>-</v>
      </c>
      <c r="AZ63" s="15" t="str">
        <f>IF(AZ$28="-","-",AZ$28*'3h Losses'!AY32)</f>
        <v>-</v>
      </c>
      <c r="BA63" s="15" t="str">
        <f>IF(BA$28="-","-",BA$28*'3h Losses'!AZ32)</f>
        <v>-</v>
      </c>
      <c r="BB63" s="15" t="str">
        <f>IF(BB$28="-","-",BB$28*'3h Losses'!BA32)</f>
        <v>-</v>
      </c>
      <c r="BC63" s="15" t="str">
        <f>IF(BC$28="-","-",BC$28*'3h Losses'!BB32)</f>
        <v>-</v>
      </c>
      <c r="BD63" s="15" t="str">
        <f>IF(BD$28="-","-",BD$28*'3h Losses'!BC32)</f>
        <v>-</v>
      </c>
      <c r="BE63" s="15" t="str">
        <f>IF(BE$28="-","-",BE$28*'3h Losses'!BD32)</f>
        <v>-</v>
      </c>
      <c r="BF63" s="15" t="str">
        <f>IF(BF$28="-","-",BF$28*'3h Losses'!BE32)</f>
        <v>-</v>
      </c>
      <c r="BG63" s="14"/>
    </row>
    <row r="64" spans="1:59">
      <c r="A64" s="14"/>
      <c r="B64" s="426"/>
      <c r="C64" s="428"/>
      <c r="D64" s="428"/>
      <c r="E64" s="106" t="s">
        <v>266</v>
      </c>
      <c r="F64" s="425"/>
      <c r="G64" s="28"/>
      <c r="H64" s="15">
        <f>IF(H$28="-","-",H$28*'3h Losses'!G33)</f>
        <v>0.23751690268161504</v>
      </c>
      <c r="I64" s="15">
        <f>IF(I$28="-","-",I$28*'3h Losses'!H33)</f>
        <v>0.23370798820617575</v>
      </c>
      <c r="J64" s="15">
        <f>IF(J$28="-","-",J$28*'3h Losses'!I33)</f>
        <v>0.23931697992312395</v>
      </c>
      <c r="K64" s="15">
        <f>IF(K$28="-","-",K$28*'3h Losses'!J33)</f>
        <v>0.24968506902030754</v>
      </c>
      <c r="L64" s="15">
        <f>IF(L$28="-","-",L$28*'3h Losses'!K33)</f>
        <v>0.25417940026267311</v>
      </c>
      <c r="M64" s="15">
        <f>IF(M$28="-","-",M$28*'3h Losses'!L33)</f>
        <v>0.24954472979694017</v>
      </c>
      <c r="N64" s="15">
        <f>IF(N$28="-","-",N$28*'3h Losses'!M33)</f>
        <v>0.25804039297103276</v>
      </c>
      <c r="O64" s="15">
        <f>IF(O$28="-","-",O$28*'3h Losses'!N33)</f>
        <v>0.26371434527195781</v>
      </c>
      <c r="P64" s="28"/>
      <c r="Q64" s="15">
        <f>IF(Q$28="-","-",Q$28*'3h Losses'!P33)</f>
        <v>0.26371434527195781</v>
      </c>
      <c r="R64" s="15">
        <f>IF(R$28="-","-",R$28*'3h Losses'!Q33)</f>
        <v>0.27134957797137532</v>
      </c>
      <c r="S64" s="15">
        <f>IF(S$28="-","-",S$28*'3h Losses'!R33)</f>
        <v>0.28109141778709279</v>
      </c>
      <c r="T64" s="15">
        <f>IF(T$28="-","-",T$28*'3h Losses'!S33)</f>
        <v>0.28858019620892683</v>
      </c>
      <c r="U64" s="15">
        <f>IF(U$28="-","-",U$28*'3h Losses'!T33)</f>
        <v>0.32487716459991889</v>
      </c>
      <c r="V64" s="15">
        <f>IF(V$28="-","-",V$28*'3h Losses'!U33)</f>
        <v>0.46294101035392143</v>
      </c>
      <c r="W64" s="15">
        <f>IF(W$28="-","-",W$28*'3h Losses'!V33)</f>
        <v>0.43117655087400847</v>
      </c>
      <c r="X64" s="15">
        <f>IF(X$28="-","-",X$28*'3h Losses'!W33)</f>
        <v>0.45154017046545114</v>
      </c>
      <c r="Y64" s="28"/>
      <c r="Z64" s="15">
        <f>IF(Z$28="-","-",Z$28*'3h Losses'!Y33)</f>
        <v>0.43441148706032678</v>
      </c>
      <c r="AA64" s="15">
        <f>IF(AA$28="-","-",AA$28*'3h Losses'!Z33)</f>
        <v>0.43441148706032678</v>
      </c>
      <c r="AB64" s="15">
        <f>IF(AB$28="-","-",AB$28*'3h Losses'!AA33)</f>
        <v>0.49307252128832785</v>
      </c>
      <c r="AC64" s="15">
        <f>IF(AC$28="-","-",AC$28*'3h Losses'!AB33)</f>
        <v>0.49307252128832785</v>
      </c>
      <c r="AD64" s="15">
        <f>IF(AD$28="-","-",AD$28*'3h Losses'!AC33)</f>
        <v>0.45111882003213843</v>
      </c>
      <c r="AE64" s="15">
        <f>IF(AE$28="-","-",AE$28*'3h Losses'!AD33)</f>
        <v>0.45111882003213843</v>
      </c>
      <c r="AF64" s="15">
        <f>IF(AF$28="-","-",AF$28*'3h Losses'!AE33)</f>
        <v>0.48839824974683038</v>
      </c>
      <c r="AG64" s="15">
        <f>IF(AG$28="-","-",AG$28*'3h Losses'!AF33)</f>
        <v>0.48839824974683038</v>
      </c>
      <c r="AH64" s="15">
        <f>IF(AH$28="-","-",AH$28*'3h Losses'!AG33)</f>
        <v>0.44730726649718572</v>
      </c>
      <c r="AI64" s="15">
        <f>IF(AI$28="-","-",AI$28*'3h Losses'!AH33)</f>
        <v>0.44730726649718572</v>
      </c>
      <c r="AJ64" s="15">
        <f>IF(AJ$28="-","-",AJ$28*'3h Losses'!AI33)</f>
        <v>0.47113745019699899</v>
      </c>
      <c r="AK64" s="15">
        <f>IF(AK$28="-","-",AK$28*'3h Losses'!AJ33)</f>
        <v>0.47113745019699899</v>
      </c>
      <c r="AL64" s="15">
        <f>IF(AL$28="-","-",AL$28*'3h Losses'!AK33)</f>
        <v>0.44330335360486794</v>
      </c>
      <c r="AM64" s="15">
        <f>IF(AM$28="-","-",AM$28*'3h Losses'!AL33)</f>
        <v>0.45097154583684901</v>
      </c>
      <c r="AN64" s="15">
        <f>IF(AN$28="-","-",AN$28*'3h Losses'!AM33)</f>
        <v>0.47437367349312282</v>
      </c>
      <c r="AO64" s="15">
        <f>IF(AO$28="-","-",AO$28*'3h Losses'!AN33)</f>
        <v>0.47437367349312282</v>
      </c>
      <c r="AP64" s="15" t="str">
        <f>IF(AP$28="-","-",AP$28*'3h Losses'!AO33)</f>
        <v>-</v>
      </c>
      <c r="AQ64" s="15" t="str">
        <f>IF(AQ$28="-","-",AQ$28*'3h Losses'!AP33)</f>
        <v>-</v>
      </c>
      <c r="AR64" s="15" t="str">
        <f>IF(AR$28="-","-",AR$28*'3h Losses'!AQ33)</f>
        <v>-</v>
      </c>
      <c r="AS64" s="15" t="str">
        <f>IF(AS$28="-","-",AS$28*'3h Losses'!AR33)</f>
        <v>-</v>
      </c>
      <c r="AT64" s="15" t="str">
        <f>IF(AT$28="-","-",AT$28*'3h Losses'!AS33)</f>
        <v>-</v>
      </c>
      <c r="AU64" s="15" t="str">
        <f>IF(AU$28="-","-",AU$28*'3h Losses'!AT33)</f>
        <v>-</v>
      </c>
      <c r="AV64" s="15" t="str">
        <f>IF(AV$28="-","-",AV$28*'3h Losses'!AU33)</f>
        <v>-</v>
      </c>
      <c r="AW64" s="15" t="str">
        <f>IF(AW$28="-","-",AW$28*'3h Losses'!AV33)</f>
        <v>-</v>
      </c>
      <c r="AX64" s="15" t="str">
        <f>IF(AX$28="-","-",AX$28*'3h Losses'!AW33)</f>
        <v>-</v>
      </c>
      <c r="AY64" s="15" t="str">
        <f>IF(AY$28="-","-",AY$28*'3h Losses'!AX33)</f>
        <v>-</v>
      </c>
      <c r="AZ64" s="15" t="str">
        <f>IF(AZ$28="-","-",AZ$28*'3h Losses'!AY33)</f>
        <v>-</v>
      </c>
      <c r="BA64" s="15" t="str">
        <f>IF(BA$28="-","-",BA$28*'3h Losses'!AZ33)</f>
        <v>-</v>
      </c>
      <c r="BB64" s="15" t="str">
        <f>IF(BB$28="-","-",BB$28*'3h Losses'!BA33)</f>
        <v>-</v>
      </c>
      <c r="BC64" s="15" t="str">
        <f>IF(BC$28="-","-",BC$28*'3h Losses'!BB33)</f>
        <v>-</v>
      </c>
      <c r="BD64" s="15" t="str">
        <f>IF(BD$28="-","-",BD$28*'3h Losses'!BC33)</f>
        <v>-</v>
      </c>
      <c r="BE64" s="15" t="str">
        <f>IF(BE$28="-","-",BE$28*'3h Losses'!BD33)</f>
        <v>-</v>
      </c>
      <c r="BF64" s="15" t="str">
        <f>IF(BF$28="-","-",BF$28*'3h Losses'!BE33)</f>
        <v>-</v>
      </c>
      <c r="BG64" s="14"/>
    </row>
    <row r="65" spans="1:59">
      <c r="A65" s="14"/>
      <c r="B65" s="426"/>
      <c r="C65" s="428"/>
      <c r="D65" s="428"/>
      <c r="E65" s="106" t="s">
        <v>267</v>
      </c>
      <c r="F65" s="425"/>
      <c r="G65" s="28"/>
      <c r="H65" s="15">
        <f>IF(H$28="-","-",H$28*'3h Losses'!G34)</f>
        <v>0.23881946514113728</v>
      </c>
      <c r="I65" s="15">
        <f>IF(I$28="-","-",I$28*'3h Losses'!H34)</f>
        <v>0.23498966226175189</v>
      </c>
      <c r="J65" s="15">
        <f>IF(J$28="-","-",J$28*'3h Losses'!I34)</f>
        <v>0.24062941415603392</v>
      </c>
      <c r="K65" s="15">
        <f>IF(K$28="-","-",K$28*'3h Losses'!J34)</f>
        <v>0.2510543627166178</v>
      </c>
      <c r="L65" s="15">
        <f>IF(L$28="-","-",L$28*'3h Losses'!K34)</f>
        <v>0.25557334124551695</v>
      </c>
      <c r="M65" s="15">
        <f>IF(M$28="-","-",M$28*'3h Losses'!L34)</f>
        <v>0.250913253861271</v>
      </c>
      <c r="N65" s="15">
        <f>IF(N$28="-","-",N$28*'3h Losses'!M34)</f>
        <v>0.26163260934554033</v>
      </c>
      <c r="O65" s="15">
        <f>IF(O$28="-","-",O$28*'3h Losses'!N34)</f>
        <v>0.26738554952944327</v>
      </c>
      <c r="P65" s="28"/>
      <c r="Q65" s="15">
        <f>IF(Q$28="-","-",Q$28*'3h Losses'!P34)</f>
        <v>0.26738554952944327</v>
      </c>
      <c r="R65" s="15">
        <f>IF(R$28="-","-",R$28*'3h Losses'!Q34)</f>
        <v>0.27645168940514331</v>
      </c>
      <c r="S65" s="15">
        <f>IF(S$28="-","-",S$28*'3h Losses'!R34)</f>
        <v>0.28637228394025899</v>
      </c>
      <c r="T65" s="15">
        <f>IF(T$28="-","-",T$28*'3h Losses'!S34)</f>
        <v>0.29418261936454654</v>
      </c>
      <c r="U65" s="15">
        <f>IF(U$28="-","-",U$28*'3h Losses'!T34)</f>
        <v>0.33116821110093425</v>
      </c>
      <c r="V65" s="15">
        <f>IF(V$28="-","-",V$28*'3h Losses'!U34)</f>
        <v>0.46882309528245236</v>
      </c>
      <c r="W65" s="15">
        <f>IF(W$28="-","-",W$28*'3h Losses'!V34)</f>
        <v>0.43665360712765489</v>
      </c>
      <c r="X65" s="15">
        <f>IF(X$28="-","-",X$28*'3h Losses'!W34)</f>
        <v>0.45668398649629099</v>
      </c>
      <c r="Y65" s="28"/>
      <c r="Z65" s="15">
        <f>IF(Z$28="-","-",Z$28*'3h Losses'!Y34)</f>
        <v>0.43866989505907505</v>
      </c>
      <c r="AA65" s="15">
        <f>IF(AA$28="-","-",AA$28*'3h Losses'!Z34)</f>
        <v>0.43866989505907505</v>
      </c>
      <c r="AB65" s="15">
        <f>IF(AB$28="-","-",AB$28*'3h Losses'!AA34)</f>
        <v>0.49287874510797991</v>
      </c>
      <c r="AC65" s="15">
        <f>IF(AC$28="-","-",AC$28*'3h Losses'!AB34)</f>
        <v>0.49287874510797991</v>
      </c>
      <c r="AD65" s="15">
        <f>IF(AD$28="-","-",AD$28*'3h Losses'!AC34)</f>
        <v>0.4509146257639553</v>
      </c>
      <c r="AE65" s="15">
        <f>IF(AE$28="-","-",AE$28*'3h Losses'!AD34)</f>
        <v>0.4509146257639553</v>
      </c>
      <c r="AF65" s="15">
        <f>IF(AF$28="-","-",AF$28*'3h Losses'!AE34)</f>
        <v>0.4881771813303501</v>
      </c>
      <c r="AG65" s="15">
        <f>IF(AG$28="-","-",AG$28*'3h Losses'!AF34)</f>
        <v>0.4881771813303501</v>
      </c>
      <c r="AH65" s="15">
        <f>IF(AH$28="-","-",AH$28*'3h Losses'!AG34)</f>
        <v>0.46296579062460069</v>
      </c>
      <c r="AI65" s="15">
        <f>IF(AI$28="-","-",AI$28*'3h Losses'!AH34)</f>
        <v>0.46296579062460069</v>
      </c>
      <c r="AJ65" s="15">
        <f>IF(AJ$28="-","-",AJ$28*'3h Losses'!AI34)</f>
        <v>0.47850153554458225</v>
      </c>
      <c r="AK65" s="15">
        <f>IF(AK$28="-","-",AK$28*'3h Losses'!AJ34)</f>
        <v>0.47850153554458225</v>
      </c>
      <c r="AL65" s="15">
        <f>IF(AL$28="-","-",AL$28*'3h Losses'!AK34)</f>
        <v>0.44857762759098263</v>
      </c>
      <c r="AM65" s="15">
        <f>IF(AM$28="-","-",AM$28*'3h Losses'!AL34)</f>
        <v>0.45624581982296375</v>
      </c>
      <c r="AN65" s="15">
        <f>IF(AN$28="-","-",AN$28*'3h Losses'!AM34)</f>
        <v>0.47707178534720124</v>
      </c>
      <c r="AO65" s="15">
        <f>IF(AO$28="-","-",AO$28*'3h Losses'!AN34)</f>
        <v>0.47707178534720124</v>
      </c>
      <c r="AP65" s="15" t="str">
        <f>IF(AP$28="-","-",AP$28*'3h Losses'!AO34)</f>
        <v>-</v>
      </c>
      <c r="AQ65" s="15" t="str">
        <f>IF(AQ$28="-","-",AQ$28*'3h Losses'!AP34)</f>
        <v>-</v>
      </c>
      <c r="AR65" s="15" t="str">
        <f>IF(AR$28="-","-",AR$28*'3h Losses'!AQ34)</f>
        <v>-</v>
      </c>
      <c r="AS65" s="15" t="str">
        <f>IF(AS$28="-","-",AS$28*'3h Losses'!AR34)</f>
        <v>-</v>
      </c>
      <c r="AT65" s="15" t="str">
        <f>IF(AT$28="-","-",AT$28*'3h Losses'!AS34)</f>
        <v>-</v>
      </c>
      <c r="AU65" s="15" t="str">
        <f>IF(AU$28="-","-",AU$28*'3h Losses'!AT34)</f>
        <v>-</v>
      </c>
      <c r="AV65" s="15" t="str">
        <f>IF(AV$28="-","-",AV$28*'3h Losses'!AU34)</f>
        <v>-</v>
      </c>
      <c r="AW65" s="15" t="str">
        <f>IF(AW$28="-","-",AW$28*'3h Losses'!AV34)</f>
        <v>-</v>
      </c>
      <c r="AX65" s="15" t="str">
        <f>IF(AX$28="-","-",AX$28*'3h Losses'!AW34)</f>
        <v>-</v>
      </c>
      <c r="AY65" s="15" t="str">
        <f>IF(AY$28="-","-",AY$28*'3h Losses'!AX34)</f>
        <v>-</v>
      </c>
      <c r="AZ65" s="15" t="str">
        <f>IF(AZ$28="-","-",AZ$28*'3h Losses'!AY34)</f>
        <v>-</v>
      </c>
      <c r="BA65" s="15" t="str">
        <f>IF(BA$28="-","-",BA$28*'3h Losses'!AZ34)</f>
        <v>-</v>
      </c>
      <c r="BB65" s="15" t="str">
        <f>IF(BB$28="-","-",BB$28*'3h Losses'!BA34)</f>
        <v>-</v>
      </c>
      <c r="BC65" s="15" t="str">
        <f>IF(BC$28="-","-",BC$28*'3h Losses'!BB34)</f>
        <v>-</v>
      </c>
      <c r="BD65" s="15" t="str">
        <f>IF(BD$28="-","-",BD$28*'3h Losses'!BC34)</f>
        <v>-</v>
      </c>
      <c r="BE65" s="15" t="str">
        <f>IF(BE$28="-","-",BE$28*'3h Losses'!BD34)</f>
        <v>-</v>
      </c>
      <c r="BF65" s="15" t="str">
        <f>IF(BF$28="-","-",BF$28*'3h Losses'!BE34)</f>
        <v>-</v>
      </c>
      <c r="BG65" s="14"/>
    </row>
    <row r="66" spans="1:59">
      <c r="A66" s="14"/>
      <c r="B66" s="426"/>
      <c r="C66" s="428"/>
      <c r="D66" s="428"/>
      <c r="E66" s="106" t="s">
        <v>268</v>
      </c>
      <c r="F66" s="425"/>
      <c r="G66" s="28"/>
      <c r="H66" s="15">
        <f>IF(H$28="-","-",H$28*'3h Losses'!G35)</f>
        <v>0.23484900091505895</v>
      </c>
      <c r="I66" s="15">
        <f>IF(I$28="-","-",I$28*'3h Losses'!H35)</f>
        <v>0.23108286996173097</v>
      </c>
      <c r="J66" s="15">
        <f>IF(J$28="-","-",J$28*'3h Losses'!I35)</f>
        <v>0.2366288588408125</v>
      </c>
      <c r="K66" s="15">
        <f>IF(K$28="-","-",K$28*'3h Losses'!J35)</f>
        <v>0.24688048867591458</v>
      </c>
      <c r="L66" s="15">
        <f>IF(L$28="-","-",L$28*'3h Losses'!K35)</f>
        <v>0.25132433747208105</v>
      </c>
      <c r="M66" s="15">
        <f>IF(M$28="-","-",M$28*'3h Losses'!L35)</f>
        <v>0.24674172580883055</v>
      </c>
      <c r="N66" s="15">
        <f>IF(N$28="-","-",N$28*'3h Losses'!M35)</f>
        <v>0.25637684109288833</v>
      </c>
      <c r="O66" s="15">
        <f>IF(O$28="-","-",O$28*'3h Losses'!N35)</f>
        <v>0.26201421418271381</v>
      </c>
      <c r="P66" s="28"/>
      <c r="Q66" s="15">
        <f>IF(Q$28="-","-",Q$28*'3h Losses'!P35)</f>
        <v>0.26201421418271381</v>
      </c>
      <c r="R66" s="15">
        <f>IF(R$28="-","-",R$28*'3h Losses'!Q35)</f>
        <v>0.270898230238864</v>
      </c>
      <c r="S66" s="15">
        <f>IF(S$28="-","-",S$28*'3h Losses'!R35)</f>
        <v>0.2817783241164053</v>
      </c>
      <c r="T66" s="15">
        <f>IF(T$28="-","-",T$28*'3h Losses'!S35)</f>
        <v>0.29008027898241351</v>
      </c>
      <c r="U66" s="15">
        <f>IF(U$28="-","-",U$28*'3h Losses'!T35)</f>
        <v>0.32765964490846555</v>
      </c>
      <c r="V66" s="15">
        <f>IF(V$28="-","-",V$28*'3h Losses'!U35)</f>
        <v>0.46711756132108251</v>
      </c>
      <c r="W66" s="15">
        <f>IF(W$28="-","-",W$28*'3h Losses'!V35)</f>
        <v>0.4342926266874842</v>
      </c>
      <c r="X66" s="15">
        <f>IF(X$28="-","-",X$28*'3h Losses'!W35)</f>
        <v>0.45421470205238235</v>
      </c>
      <c r="Y66" s="28"/>
      <c r="Z66" s="15">
        <f>IF(Z$28="-","-",Z$28*'3h Losses'!Y35)</f>
        <v>0.43679821699485022</v>
      </c>
      <c r="AA66" s="15">
        <f>IF(AA$28="-","-",AA$28*'3h Losses'!Z35)</f>
        <v>0.43679821699485022</v>
      </c>
      <c r="AB66" s="15">
        <f>IF(AB$28="-","-",AB$28*'3h Losses'!AA35)</f>
        <v>0.49498645987518664</v>
      </c>
      <c r="AC66" s="15">
        <f>IF(AC$28="-","-",AC$28*'3h Losses'!AB35)</f>
        <v>0.49498645987518664</v>
      </c>
      <c r="AD66" s="15">
        <f>IF(AD$28="-","-",AD$28*'3h Losses'!AC35)</f>
        <v>0.45285263021507755</v>
      </c>
      <c r="AE66" s="15">
        <f>IF(AE$28="-","-",AE$28*'3h Losses'!AD35)</f>
        <v>0.45285263021507755</v>
      </c>
      <c r="AF66" s="15">
        <f>IF(AF$28="-","-",AF$28*'3h Losses'!AE35)</f>
        <v>0.49027533804627305</v>
      </c>
      <c r="AG66" s="15">
        <f>IF(AG$28="-","-",AG$28*'3h Losses'!AF35)</f>
        <v>0.49027533804627305</v>
      </c>
      <c r="AH66" s="15">
        <f>IF(AH$28="-","-",AH$28*'3h Losses'!AG35)</f>
        <v>0.45361883932397423</v>
      </c>
      <c r="AI66" s="15">
        <f>IF(AI$28="-","-",AI$28*'3h Losses'!AH35)</f>
        <v>0.45361883932397423</v>
      </c>
      <c r="AJ66" s="15">
        <f>IF(AJ$28="-","-",AJ$28*'3h Losses'!AI35)</f>
        <v>0.46884092856112419</v>
      </c>
      <c r="AK66" s="15">
        <f>IF(AK$28="-","-",AK$28*'3h Losses'!AJ35)</f>
        <v>0.46884092856112419</v>
      </c>
      <c r="AL66" s="15">
        <f>IF(AL$28="-","-",AL$28*'3h Losses'!AK35)</f>
        <v>0.44320369043079516</v>
      </c>
      <c r="AM66" s="15">
        <f>IF(AM$28="-","-",AM$28*'3h Losses'!AL35)</f>
        <v>0.45087188266277628</v>
      </c>
      <c r="AN66" s="15">
        <f>IF(AN$28="-","-",AN$28*'3h Losses'!AM35)</f>
        <v>0.4714525474627882</v>
      </c>
      <c r="AO66" s="15">
        <f>IF(AO$28="-","-",AO$28*'3h Losses'!AN35)</f>
        <v>0.4714525474627882</v>
      </c>
      <c r="AP66" s="15" t="str">
        <f>IF(AP$28="-","-",AP$28*'3h Losses'!AO35)</f>
        <v>-</v>
      </c>
      <c r="AQ66" s="15" t="str">
        <f>IF(AQ$28="-","-",AQ$28*'3h Losses'!AP35)</f>
        <v>-</v>
      </c>
      <c r="AR66" s="15" t="str">
        <f>IF(AR$28="-","-",AR$28*'3h Losses'!AQ35)</f>
        <v>-</v>
      </c>
      <c r="AS66" s="15" t="str">
        <f>IF(AS$28="-","-",AS$28*'3h Losses'!AR35)</f>
        <v>-</v>
      </c>
      <c r="AT66" s="15" t="str">
        <f>IF(AT$28="-","-",AT$28*'3h Losses'!AS35)</f>
        <v>-</v>
      </c>
      <c r="AU66" s="15" t="str">
        <f>IF(AU$28="-","-",AU$28*'3h Losses'!AT35)</f>
        <v>-</v>
      </c>
      <c r="AV66" s="15" t="str">
        <f>IF(AV$28="-","-",AV$28*'3h Losses'!AU35)</f>
        <v>-</v>
      </c>
      <c r="AW66" s="15" t="str">
        <f>IF(AW$28="-","-",AW$28*'3h Losses'!AV35)</f>
        <v>-</v>
      </c>
      <c r="AX66" s="15" t="str">
        <f>IF(AX$28="-","-",AX$28*'3h Losses'!AW35)</f>
        <v>-</v>
      </c>
      <c r="AY66" s="15" t="str">
        <f>IF(AY$28="-","-",AY$28*'3h Losses'!AX35)</f>
        <v>-</v>
      </c>
      <c r="AZ66" s="15" t="str">
        <f>IF(AZ$28="-","-",AZ$28*'3h Losses'!AY35)</f>
        <v>-</v>
      </c>
      <c r="BA66" s="15" t="str">
        <f>IF(BA$28="-","-",BA$28*'3h Losses'!AZ35)</f>
        <v>-</v>
      </c>
      <c r="BB66" s="15" t="str">
        <f>IF(BB$28="-","-",BB$28*'3h Losses'!BA35)</f>
        <v>-</v>
      </c>
      <c r="BC66" s="15" t="str">
        <f>IF(BC$28="-","-",BC$28*'3h Losses'!BB35)</f>
        <v>-</v>
      </c>
      <c r="BD66" s="15" t="str">
        <f>IF(BD$28="-","-",BD$28*'3h Losses'!BC35)</f>
        <v>-</v>
      </c>
      <c r="BE66" s="15" t="str">
        <f>IF(BE$28="-","-",BE$28*'3h Losses'!BD35)</f>
        <v>-</v>
      </c>
      <c r="BF66" s="15" t="str">
        <f>IF(BF$28="-","-",BF$28*'3h Losses'!BE35)</f>
        <v>-</v>
      </c>
      <c r="BG66" s="14"/>
    </row>
    <row r="67" spans="1:59">
      <c r="A67" s="14"/>
      <c r="B67" s="426"/>
      <c r="C67" s="428"/>
      <c r="D67" s="428"/>
      <c r="E67" s="106" t="s">
        <v>269</v>
      </c>
      <c r="F67" s="425"/>
      <c r="G67" s="28"/>
      <c r="H67" s="15">
        <f>IF(H$28="-","-",H$28*'3h Losses'!G36)</f>
        <v>0.23706212238647048</v>
      </c>
      <c r="I67" s="15">
        <f>IF(I$28="-","-",I$28*'3h Losses'!H36)</f>
        <v>0.23326050094672576</v>
      </c>
      <c r="J67" s="15">
        <f>IF(J$28="-","-",J$28*'3h Losses'!I36)</f>
        <v>0.23885875296944717</v>
      </c>
      <c r="K67" s="15">
        <f>IF(K$28="-","-",K$28*'3h Losses'!J36)</f>
        <v>0.24920698999477203</v>
      </c>
      <c r="L67" s="15">
        <f>IF(L$28="-","-",L$28*'3h Losses'!K36)</f>
        <v>0.25369271581467795</v>
      </c>
      <c r="M67" s="15">
        <f>IF(M$28="-","-",M$28*'3h Losses'!L36)</f>
        <v>0.24906691948286352</v>
      </c>
      <c r="N67" s="15">
        <f>IF(N$28="-","-",N$28*'3h Losses'!M36)</f>
        <v>0.25771301152790904</v>
      </c>
      <c r="O67" s="15">
        <f>IF(O$28="-","-",O$28*'3h Losses'!N36)</f>
        <v>0.26337976516248923</v>
      </c>
      <c r="P67" s="28"/>
      <c r="Q67" s="15">
        <f>IF(Q$28="-","-",Q$28*'3h Losses'!P36)</f>
        <v>0.26337976516248923</v>
      </c>
      <c r="R67" s="15">
        <f>IF(R$28="-","-",R$28*'3h Losses'!Q36)</f>
        <v>0.2726044942541615</v>
      </c>
      <c r="S67" s="15">
        <f>IF(S$28="-","-",S$28*'3h Losses'!R36)</f>
        <v>0.28237458687424005</v>
      </c>
      <c r="T67" s="15">
        <f>IF(T$28="-","-",T$28*'3h Losses'!S36)</f>
        <v>0.29133156467137383</v>
      </c>
      <c r="U67" s="15">
        <f>IF(U$28="-","-",U$28*'3h Losses'!T36)</f>
        <v>0.32795848624504487</v>
      </c>
      <c r="V67" s="15">
        <f>IF(V$28="-","-",V$28*'3h Losses'!U36)</f>
        <v>0.46710478259388144</v>
      </c>
      <c r="W67" s="15">
        <f>IF(W$28="-","-",W$28*'3h Losses'!V36)</f>
        <v>0.43506752722721925</v>
      </c>
      <c r="X67" s="15">
        <f>IF(X$28="-","-",X$28*'3h Losses'!W36)</f>
        <v>0.45739625422872648</v>
      </c>
      <c r="Y67" s="28"/>
      <c r="Z67" s="15">
        <f>IF(Z$28="-","-",Z$28*'3h Losses'!Y36)</f>
        <v>0.44013826426420088</v>
      </c>
      <c r="AA67" s="15">
        <f>IF(AA$28="-","-",AA$28*'3h Losses'!Z36)</f>
        <v>0.44013826426420088</v>
      </c>
      <c r="AB67" s="15">
        <f>IF(AB$28="-","-",AB$28*'3h Losses'!AA36)</f>
        <v>0.49741070956181244</v>
      </c>
      <c r="AC67" s="15">
        <f>IF(AC$28="-","-",AC$28*'3h Losses'!AB36)</f>
        <v>0.49741070956181244</v>
      </c>
      <c r="AD67" s="15">
        <f>IF(AD$28="-","-",AD$28*'3h Losses'!AC36)</f>
        <v>0.45512077031298026</v>
      </c>
      <c r="AE67" s="15">
        <f>IF(AE$28="-","-",AE$28*'3h Losses'!AD36)</f>
        <v>0.45512077031298026</v>
      </c>
      <c r="AF67" s="15">
        <f>IF(AF$28="-","-",AF$28*'3h Losses'!AE36)</f>
        <v>0.49213271121516189</v>
      </c>
      <c r="AG67" s="15">
        <f>IF(AG$28="-","-",AG$28*'3h Losses'!AF36)</f>
        <v>0.49213271121516189</v>
      </c>
      <c r="AH67" s="15">
        <f>IF(AH$28="-","-",AH$28*'3h Losses'!AG36)</f>
        <v>0.45564935012643709</v>
      </c>
      <c r="AI67" s="15">
        <f>IF(AI$28="-","-",AI$28*'3h Losses'!AH36)</f>
        <v>0.45564935012643709</v>
      </c>
      <c r="AJ67" s="15">
        <f>IF(AJ$28="-","-",AJ$28*'3h Losses'!AI36)</f>
        <v>0.47355214394036249</v>
      </c>
      <c r="AK67" s="15">
        <f>IF(AK$28="-","-",AK$28*'3h Losses'!AJ36)</f>
        <v>0.47355214394036249</v>
      </c>
      <c r="AL67" s="15">
        <f>IF(AL$28="-","-",AL$28*'3h Losses'!AK36)</f>
        <v>0.44560717284850176</v>
      </c>
      <c r="AM67" s="15">
        <f>IF(AM$28="-","-",AM$28*'3h Losses'!AL36)</f>
        <v>0.45327536508048288</v>
      </c>
      <c r="AN67" s="15">
        <f>IF(AN$28="-","-",AN$28*'3h Losses'!AM36)</f>
        <v>0.47604286448163746</v>
      </c>
      <c r="AO67" s="15">
        <f>IF(AO$28="-","-",AO$28*'3h Losses'!AN36)</f>
        <v>0.47604286448163746</v>
      </c>
      <c r="AP67" s="15" t="str">
        <f>IF(AP$28="-","-",AP$28*'3h Losses'!AO36)</f>
        <v>-</v>
      </c>
      <c r="AQ67" s="15" t="str">
        <f>IF(AQ$28="-","-",AQ$28*'3h Losses'!AP36)</f>
        <v>-</v>
      </c>
      <c r="AR67" s="15" t="str">
        <f>IF(AR$28="-","-",AR$28*'3h Losses'!AQ36)</f>
        <v>-</v>
      </c>
      <c r="AS67" s="15" t="str">
        <f>IF(AS$28="-","-",AS$28*'3h Losses'!AR36)</f>
        <v>-</v>
      </c>
      <c r="AT67" s="15" t="str">
        <f>IF(AT$28="-","-",AT$28*'3h Losses'!AS36)</f>
        <v>-</v>
      </c>
      <c r="AU67" s="15" t="str">
        <f>IF(AU$28="-","-",AU$28*'3h Losses'!AT36)</f>
        <v>-</v>
      </c>
      <c r="AV67" s="15" t="str">
        <f>IF(AV$28="-","-",AV$28*'3h Losses'!AU36)</f>
        <v>-</v>
      </c>
      <c r="AW67" s="15" t="str">
        <f>IF(AW$28="-","-",AW$28*'3h Losses'!AV36)</f>
        <v>-</v>
      </c>
      <c r="AX67" s="15" t="str">
        <f>IF(AX$28="-","-",AX$28*'3h Losses'!AW36)</f>
        <v>-</v>
      </c>
      <c r="AY67" s="15" t="str">
        <f>IF(AY$28="-","-",AY$28*'3h Losses'!AX36)</f>
        <v>-</v>
      </c>
      <c r="AZ67" s="15" t="str">
        <f>IF(AZ$28="-","-",AZ$28*'3h Losses'!AY36)</f>
        <v>-</v>
      </c>
      <c r="BA67" s="15" t="str">
        <f>IF(BA$28="-","-",BA$28*'3h Losses'!AZ36)</f>
        <v>-</v>
      </c>
      <c r="BB67" s="15" t="str">
        <f>IF(BB$28="-","-",BB$28*'3h Losses'!BA36)</f>
        <v>-</v>
      </c>
      <c r="BC67" s="15" t="str">
        <f>IF(BC$28="-","-",BC$28*'3h Losses'!BB36)</f>
        <v>-</v>
      </c>
      <c r="BD67" s="15" t="str">
        <f>IF(BD$28="-","-",BD$28*'3h Losses'!BC36)</f>
        <v>-</v>
      </c>
      <c r="BE67" s="15" t="str">
        <f>IF(BE$28="-","-",BE$28*'3h Losses'!BD36)</f>
        <v>-</v>
      </c>
      <c r="BF67" s="15" t="str">
        <f>IF(BF$28="-","-",BF$28*'3h Losses'!BE36)</f>
        <v>-</v>
      </c>
      <c r="BG67" s="14"/>
    </row>
    <row r="68" spans="1:59">
      <c r="A68" s="14"/>
      <c r="B68" s="426"/>
      <c r="C68" s="428"/>
      <c r="D68" s="428"/>
      <c r="E68" s="106" t="s">
        <v>270</v>
      </c>
      <c r="F68" s="425"/>
      <c r="G68" s="28"/>
      <c r="H68" s="15">
        <f>IF(H$28="-","-",H$28*'3h Losses'!G37)</f>
        <v>0.23616755728785857</v>
      </c>
      <c r="I68" s="15">
        <f>IF(I$28="-","-",I$28*'3h Losses'!H37)</f>
        <v>0.23238028144590017</v>
      </c>
      <c r="J68" s="15">
        <f>IF(J$28="-","-",J$28*'3h Losses'!I37)</f>
        <v>0.23795740820060179</v>
      </c>
      <c r="K68" s="15">
        <f>IF(K$28="-","-",K$28*'3h Losses'!J37)</f>
        <v>0.24826659566549147</v>
      </c>
      <c r="L68" s="15">
        <f>IF(L$28="-","-",L$28*'3h Losses'!K37)</f>
        <v>0.25273539438747034</v>
      </c>
      <c r="M68" s="15">
        <f>IF(M$28="-","-",M$28*'3h Losses'!L37)</f>
        <v>0.24812705371626534</v>
      </c>
      <c r="N68" s="15">
        <f>IF(N$28="-","-",N$28*'3h Losses'!M37)</f>
        <v>0.25652991549922577</v>
      </c>
      <c r="O68" s="15">
        <f>IF(O$28="-","-",O$28*'3h Losses'!N37)</f>
        <v>0.26217065448409599</v>
      </c>
      <c r="P68" s="28"/>
      <c r="Q68" s="15">
        <f>IF(Q$28="-","-",Q$28*'3h Losses'!P37)</f>
        <v>0.26217065448409599</v>
      </c>
      <c r="R68" s="15">
        <f>IF(R$28="-","-",R$28*'3h Losses'!Q37)</f>
        <v>0.2710599749018956</v>
      </c>
      <c r="S68" s="15">
        <f>IF(S$28="-","-",S$28*'3h Losses'!R37)</f>
        <v>0.28079623394505815</v>
      </c>
      <c r="T68" s="15">
        <f>IF(T$28="-","-",T$28*'3h Losses'!S37)</f>
        <v>0.28816527680267096</v>
      </c>
      <c r="U68" s="15">
        <f>IF(U$28="-","-",U$28*'3h Losses'!T37)</f>
        <v>0.32441680334945766</v>
      </c>
      <c r="V68" s="15">
        <f>IF(V$28="-","-",V$28*'3h Losses'!U37)</f>
        <v>0.46249450729434205</v>
      </c>
      <c r="W68" s="15">
        <f>IF(W$28="-","-",W$28*'3h Losses'!V37)</f>
        <v>0.43076784560141251</v>
      </c>
      <c r="X68" s="15">
        <f>IF(X$28="-","-",X$28*'3h Losses'!W37)</f>
        <v>0.45529731532635193</v>
      </c>
      <c r="Y68" s="28"/>
      <c r="Z68" s="15">
        <f>IF(Z$28="-","-",Z$28*'3h Losses'!Y37)</f>
        <v>0.43795319964660451</v>
      </c>
      <c r="AA68" s="15">
        <f>IF(AA$28="-","-",AA$28*'3h Losses'!Z37)</f>
        <v>0.43795319964660451</v>
      </c>
      <c r="AB68" s="15">
        <f>IF(AB$28="-","-",AB$28*'3h Losses'!AA37)</f>
        <v>0.49483035653525842</v>
      </c>
      <c r="AC68" s="15">
        <f>IF(AC$28="-","-",AC$28*'3h Losses'!AB37)</f>
        <v>0.49483035653525842</v>
      </c>
      <c r="AD68" s="15">
        <f>IF(AD$28="-","-",AD$28*'3h Losses'!AC37)</f>
        <v>0.45268181730945678</v>
      </c>
      <c r="AE68" s="15">
        <f>IF(AE$28="-","-",AE$28*'3h Losses'!AD37)</f>
        <v>0.45268181730945678</v>
      </c>
      <c r="AF68" s="15">
        <f>IF(AF$28="-","-",AF$28*'3h Losses'!AE37)</f>
        <v>0.49199113828018048</v>
      </c>
      <c r="AG68" s="15">
        <f>IF(AG$28="-","-",AG$28*'3h Losses'!AF37)</f>
        <v>0.49199113828018048</v>
      </c>
      <c r="AH68" s="15">
        <f>IF(AH$28="-","-",AH$28*'3h Losses'!AG37)</f>
        <v>0.45558980455487313</v>
      </c>
      <c r="AI68" s="15">
        <f>IF(AI$28="-","-",AI$28*'3h Losses'!AH37)</f>
        <v>0.45558980455487313</v>
      </c>
      <c r="AJ68" s="15">
        <f>IF(AJ$28="-","-",AJ$28*'3h Losses'!AI37)</f>
        <v>0.47087803348029705</v>
      </c>
      <c r="AK68" s="15">
        <f>IF(AK$28="-","-",AK$28*'3h Losses'!AJ37)</f>
        <v>0.47087803348029705</v>
      </c>
      <c r="AL68" s="15">
        <f>IF(AL$28="-","-",AL$28*'3h Losses'!AK37)</f>
        <v>0.44304085911599295</v>
      </c>
      <c r="AM68" s="15">
        <f>IF(AM$28="-","-",AM$28*'3h Losses'!AL37)</f>
        <v>0.45070905134797407</v>
      </c>
      <c r="AN68" s="15">
        <f>IF(AN$28="-","-",AN$28*'3h Losses'!AM37)</f>
        <v>0.47141467891084787</v>
      </c>
      <c r="AO68" s="15">
        <f>IF(AO$28="-","-",AO$28*'3h Losses'!AN37)</f>
        <v>0.47141467891084787</v>
      </c>
      <c r="AP68" s="15" t="str">
        <f>IF(AP$28="-","-",AP$28*'3h Losses'!AO37)</f>
        <v>-</v>
      </c>
      <c r="AQ68" s="15" t="str">
        <f>IF(AQ$28="-","-",AQ$28*'3h Losses'!AP37)</f>
        <v>-</v>
      </c>
      <c r="AR68" s="15" t="str">
        <f>IF(AR$28="-","-",AR$28*'3h Losses'!AQ37)</f>
        <v>-</v>
      </c>
      <c r="AS68" s="15" t="str">
        <f>IF(AS$28="-","-",AS$28*'3h Losses'!AR37)</f>
        <v>-</v>
      </c>
      <c r="AT68" s="15" t="str">
        <f>IF(AT$28="-","-",AT$28*'3h Losses'!AS37)</f>
        <v>-</v>
      </c>
      <c r="AU68" s="15" t="str">
        <f>IF(AU$28="-","-",AU$28*'3h Losses'!AT37)</f>
        <v>-</v>
      </c>
      <c r="AV68" s="15" t="str">
        <f>IF(AV$28="-","-",AV$28*'3h Losses'!AU37)</f>
        <v>-</v>
      </c>
      <c r="AW68" s="15" t="str">
        <f>IF(AW$28="-","-",AW$28*'3h Losses'!AV37)</f>
        <v>-</v>
      </c>
      <c r="AX68" s="15" t="str">
        <f>IF(AX$28="-","-",AX$28*'3h Losses'!AW37)</f>
        <v>-</v>
      </c>
      <c r="AY68" s="15" t="str">
        <f>IF(AY$28="-","-",AY$28*'3h Losses'!AX37)</f>
        <v>-</v>
      </c>
      <c r="AZ68" s="15" t="str">
        <f>IF(AZ$28="-","-",AZ$28*'3h Losses'!AY37)</f>
        <v>-</v>
      </c>
      <c r="BA68" s="15" t="str">
        <f>IF(BA$28="-","-",BA$28*'3h Losses'!AZ37)</f>
        <v>-</v>
      </c>
      <c r="BB68" s="15" t="str">
        <f>IF(BB$28="-","-",BB$28*'3h Losses'!BA37)</f>
        <v>-</v>
      </c>
      <c r="BC68" s="15" t="str">
        <f>IF(BC$28="-","-",BC$28*'3h Losses'!BB37)</f>
        <v>-</v>
      </c>
      <c r="BD68" s="15" t="str">
        <f>IF(BD$28="-","-",BD$28*'3h Losses'!BC37)</f>
        <v>-</v>
      </c>
      <c r="BE68" s="15" t="str">
        <f>IF(BE$28="-","-",BE$28*'3h Losses'!BD37)</f>
        <v>-</v>
      </c>
      <c r="BF68" s="15" t="str">
        <f>IF(BF$28="-","-",BF$28*'3h Losses'!BE37)</f>
        <v>-</v>
      </c>
      <c r="BG68" s="14"/>
    </row>
    <row r="69" spans="1:59">
      <c r="A69" s="14"/>
      <c r="B69" s="426"/>
      <c r="C69" s="428"/>
      <c r="D69" s="428"/>
      <c r="E69" s="106" t="s">
        <v>271</v>
      </c>
      <c r="F69" s="425"/>
      <c r="G69" s="28"/>
      <c r="H69" s="15">
        <f>IF(H$28="-","-",H$28*'3h Losses'!G38)</f>
        <v>0.23243659539828693</v>
      </c>
      <c r="I69" s="15">
        <f>IF(I$28="-","-",I$28*'3h Losses'!H38)</f>
        <v>0.22870915072871273</v>
      </c>
      <c r="J69" s="15">
        <f>IF(J$28="-","-",J$28*'3h Losses'!I38)</f>
        <v>0.23419817034620183</v>
      </c>
      <c r="K69" s="15">
        <f>IF(K$28="-","-",K$28*'3h Losses'!J38)</f>
        <v>0.24434449384287477</v>
      </c>
      <c r="L69" s="15">
        <f>IF(L$28="-","-",L$28*'3h Losses'!K38)</f>
        <v>0.24874269473204655</v>
      </c>
      <c r="M69" s="15">
        <f>IF(M$28="-","-",M$28*'3h Losses'!L38)</f>
        <v>0.24420715636957471</v>
      </c>
      <c r="N69" s="15">
        <f>IF(N$28="-","-",N$28*'3h Losses'!M38)</f>
        <v>0.25353859055751321</v>
      </c>
      <c r="O69" s="15">
        <f>IF(O$28="-","-",O$28*'3h Losses'!N38)</f>
        <v>0.2591135544331441</v>
      </c>
      <c r="P69" s="28"/>
      <c r="Q69" s="15">
        <f>IF(Q$28="-","-",Q$28*'3h Losses'!P38)</f>
        <v>0.2591135544331441</v>
      </c>
      <c r="R69" s="15">
        <f>IF(R$28="-","-",R$28*'3h Losses'!Q38)</f>
        <v>0.26938575535567505</v>
      </c>
      <c r="S69" s="15">
        <f>IF(S$28="-","-",S$28*'3h Losses'!R38)</f>
        <v>0.27906549438865802</v>
      </c>
      <c r="T69" s="15">
        <f>IF(T$28="-","-",T$28*'3h Losses'!S38)</f>
        <v>0.28728752192161272</v>
      </c>
      <c r="U69" s="15">
        <f>IF(U$28="-","-",U$28*'3h Losses'!T38)</f>
        <v>0.32342628809569557</v>
      </c>
      <c r="V69" s="15">
        <f>IF(V$28="-","-",V$28*'3h Losses'!U38)</f>
        <v>0.45968668060245504</v>
      </c>
      <c r="W69" s="15">
        <f>IF(W$28="-","-",W$28*'3h Losses'!V38)</f>
        <v>0.42815323965160573</v>
      </c>
      <c r="X69" s="15">
        <f>IF(X$28="-","-",X$28*'3h Losses'!W38)</f>
        <v>0.4477936861706357</v>
      </c>
      <c r="Y69" s="28"/>
      <c r="Z69" s="15">
        <f>IF(Z$28="-","-",Z$28*'3h Losses'!Y38)</f>
        <v>0.43072853387832333</v>
      </c>
      <c r="AA69" s="15">
        <f>IF(AA$28="-","-",AA$28*'3h Losses'!Z38)</f>
        <v>0.43072853387832333</v>
      </c>
      <c r="AB69" s="15">
        <f>IF(AB$28="-","-",AB$28*'3h Losses'!AA38)</f>
        <v>0.48621587288087192</v>
      </c>
      <c r="AC69" s="15">
        <f>IF(AC$28="-","-",AC$28*'3h Losses'!AB38)</f>
        <v>0.48621587288087192</v>
      </c>
      <c r="AD69" s="15">
        <f>IF(AD$28="-","-",AD$28*'3h Losses'!AC38)</f>
        <v>0.44479626212895218</v>
      </c>
      <c r="AE69" s="15">
        <f>IF(AE$28="-","-",AE$28*'3h Losses'!AD38)</f>
        <v>0.44479626212895218</v>
      </c>
      <c r="AF69" s="15">
        <f>IF(AF$28="-","-",AF$28*'3h Losses'!AE38)</f>
        <v>0.48155321008827845</v>
      </c>
      <c r="AG69" s="15">
        <f>IF(AG$28="-","-",AG$28*'3h Losses'!AF38)</f>
        <v>0.48155321008827845</v>
      </c>
      <c r="AH69" s="15">
        <f>IF(AH$28="-","-",AH$28*'3h Losses'!AG38)</f>
        <v>0.44593626804543152</v>
      </c>
      <c r="AI69" s="15">
        <f>IF(AI$28="-","-",AI$28*'3h Losses'!AH38)</f>
        <v>0.44593626804543152</v>
      </c>
      <c r="AJ69" s="15">
        <f>IF(AJ$28="-","-",AJ$28*'3h Losses'!AI38)</f>
        <v>0.46268712635500647</v>
      </c>
      <c r="AK69" s="15">
        <f>IF(AK$28="-","-",AK$28*'3h Losses'!AJ38)</f>
        <v>0.46268712635500647</v>
      </c>
      <c r="AL69" s="15">
        <f>IF(AL$28="-","-",AL$28*'3h Losses'!AK38)</f>
        <v>0.43533056424613492</v>
      </c>
      <c r="AM69" s="15">
        <f>IF(AM$28="-","-",AM$28*'3h Losses'!AL38)</f>
        <v>0.44299875647811604</v>
      </c>
      <c r="AN69" s="15">
        <f>IF(AN$28="-","-",AN$28*'3h Losses'!AM38)</f>
        <v>0.46322004164687275</v>
      </c>
      <c r="AO69" s="15">
        <f>IF(AO$28="-","-",AO$28*'3h Losses'!AN38)</f>
        <v>0.46322004164687275</v>
      </c>
      <c r="AP69" s="15" t="str">
        <f>IF(AP$28="-","-",AP$28*'3h Losses'!AO38)</f>
        <v>-</v>
      </c>
      <c r="AQ69" s="15" t="str">
        <f>IF(AQ$28="-","-",AQ$28*'3h Losses'!AP38)</f>
        <v>-</v>
      </c>
      <c r="AR69" s="15" t="str">
        <f>IF(AR$28="-","-",AR$28*'3h Losses'!AQ38)</f>
        <v>-</v>
      </c>
      <c r="AS69" s="15" t="str">
        <f>IF(AS$28="-","-",AS$28*'3h Losses'!AR38)</f>
        <v>-</v>
      </c>
      <c r="AT69" s="15" t="str">
        <f>IF(AT$28="-","-",AT$28*'3h Losses'!AS38)</f>
        <v>-</v>
      </c>
      <c r="AU69" s="15" t="str">
        <f>IF(AU$28="-","-",AU$28*'3h Losses'!AT38)</f>
        <v>-</v>
      </c>
      <c r="AV69" s="15" t="str">
        <f>IF(AV$28="-","-",AV$28*'3h Losses'!AU38)</f>
        <v>-</v>
      </c>
      <c r="AW69" s="15" t="str">
        <f>IF(AW$28="-","-",AW$28*'3h Losses'!AV38)</f>
        <v>-</v>
      </c>
      <c r="AX69" s="15" t="str">
        <f>IF(AX$28="-","-",AX$28*'3h Losses'!AW38)</f>
        <v>-</v>
      </c>
      <c r="AY69" s="15" t="str">
        <f>IF(AY$28="-","-",AY$28*'3h Losses'!AX38)</f>
        <v>-</v>
      </c>
      <c r="AZ69" s="15" t="str">
        <f>IF(AZ$28="-","-",AZ$28*'3h Losses'!AY38)</f>
        <v>-</v>
      </c>
      <c r="BA69" s="15" t="str">
        <f>IF(BA$28="-","-",BA$28*'3h Losses'!AZ38)</f>
        <v>-</v>
      </c>
      <c r="BB69" s="15" t="str">
        <f>IF(BB$28="-","-",BB$28*'3h Losses'!BA38)</f>
        <v>-</v>
      </c>
      <c r="BC69" s="15" t="str">
        <f>IF(BC$28="-","-",BC$28*'3h Losses'!BB38)</f>
        <v>-</v>
      </c>
      <c r="BD69" s="15" t="str">
        <f>IF(BD$28="-","-",BD$28*'3h Losses'!BC38)</f>
        <v>-</v>
      </c>
      <c r="BE69" s="15" t="str">
        <f>IF(BE$28="-","-",BE$28*'3h Losses'!BD38)</f>
        <v>-</v>
      </c>
      <c r="BF69" s="15" t="str">
        <f>IF(BF$28="-","-",BF$28*'3h Losses'!BE38)</f>
        <v>-</v>
      </c>
      <c r="BG69" s="14"/>
    </row>
    <row r="70" spans="1:59">
      <c r="A70" s="14"/>
      <c r="B70" s="426"/>
      <c r="C70" s="428"/>
      <c r="D70" s="428"/>
      <c r="E70" s="106" t="s">
        <v>272</v>
      </c>
      <c r="F70" s="425"/>
      <c r="G70" s="28"/>
      <c r="H70" s="15">
        <f>IF(H$28="-","-",H$28*'3h Losses'!G39)</f>
        <v>0.24049028895665642</v>
      </c>
      <c r="I70" s="15">
        <f>IF(I$28="-","-",I$28*'3h Losses'!H39)</f>
        <v>0.2366336920893696</v>
      </c>
      <c r="J70" s="15">
        <f>IF(J$28="-","-",J$28*'3h Losses'!I39)</f>
        <v>0.24231290069951444</v>
      </c>
      <c r="K70" s="15">
        <f>IF(K$28="-","-",K$28*'3h Losses'!J39)</f>
        <v>0.25281078407016622</v>
      </c>
      <c r="L70" s="15">
        <f>IF(L$28="-","-",L$28*'3h Losses'!K39)</f>
        <v>0.25736137818342925</v>
      </c>
      <c r="M70" s="15">
        <f>IF(M$28="-","-",M$28*'3h Losses'!L39)</f>
        <v>0.25266868799195652</v>
      </c>
      <c r="N70" s="15">
        <f>IF(N$28="-","-",N$28*'3h Losses'!M39)</f>
        <v>0.26025365716272586</v>
      </c>
      <c r="O70" s="15">
        <f>IF(O$28="-","-",O$28*'3h Losses'!N39)</f>
        <v>0.26597627609025315</v>
      </c>
      <c r="P70" s="28"/>
      <c r="Q70" s="15">
        <f>IF(Q$28="-","-",Q$28*'3h Losses'!P39)</f>
        <v>0.26597627609025315</v>
      </c>
      <c r="R70" s="15">
        <f>IF(R$28="-","-",R$28*'3h Losses'!Q39)</f>
        <v>0.27490807058108635</v>
      </c>
      <c r="S70" s="15">
        <f>IF(S$28="-","-",S$28*'3h Losses'!R39)</f>
        <v>0.28476718966720344</v>
      </c>
      <c r="T70" s="15">
        <f>IF(T$28="-","-",T$28*'3h Losses'!S39)</f>
        <v>0.29470619444540397</v>
      </c>
      <c r="U70" s="15">
        <f>IF(U$28="-","-",U$28*'3h Losses'!T39)</f>
        <v>0.33175691939879814</v>
      </c>
      <c r="V70" s="15">
        <f>IF(V$28="-","-",V$28*'3h Losses'!U39)</f>
        <v>0.47349402094597154</v>
      </c>
      <c r="W70" s="15">
        <f>IF(W$28="-","-",W$28*'3h Losses'!V39)</f>
        <v>0.44099947114063509</v>
      </c>
      <c r="X70" s="15">
        <f>IF(X$28="-","-",X$28*'3h Losses'!W39)</f>
        <v>0.46271158252300559</v>
      </c>
      <c r="Y70" s="28"/>
      <c r="Z70" s="15">
        <f>IF(Z$28="-","-",Z$28*'3h Losses'!Y39)</f>
        <v>0.44524816415103691</v>
      </c>
      <c r="AA70" s="15">
        <f>IF(AA$28="-","-",AA$28*'3h Losses'!Z39)</f>
        <v>0.44524816415103691</v>
      </c>
      <c r="AB70" s="15">
        <f>IF(AB$28="-","-",AB$28*'3h Losses'!AA39)</f>
        <v>0.50307272099235822</v>
      </c>
      <c r="AC70" s="15">
        <f>IF(AC$28="-","-",AC$28*'3h Losses'!AB39)</f>
        <v>0.50307272099235822</v>
      </c>
      <c r="AD70" s="15">
        <f>IF(AD$28="-","-",AD$28*'3h Losses'!AC39)</f>
        <v>0.46030768426491059</v>
      </c>
      <c r="AE70" s="15">
        <f>IF(AE$28="-","-",AE$28*'3h Losses'!AD39)</f>
        <v>0.46030768426491059</v>
      </c>
      <c r="AF70" s="15">
        <f>IF(AF$28="-","-",AF$28*'3h Losses'!AE39)</f>
        <v>0.49834646074837424</v>
      </c>
      <c r="AG70" s="15">
        <f>IF(AG$28="-","-",AG$28*'3h Losses'!AF39)</f>
        <v>0.49834646074837424</v>
      </c>
      <c r="AH70" s="15">
        <f>IF(AH$28="-","-",AH$28*'3h Losses'!AG39)</f>
        <v>0.46579649567955633</v>
      </c>
      <c r="AI70" s="15">
        <f>IF(AI$28="-","-",AI$28*'3h Losses'!AH39)</f>
        <v>0.46579649567955633</v>
      </c>
      <c r="AJ70" s="15">
        <f>IF(AJ$28="-","-",AJ$28*'3h Losses'!AI39)</f>
        <v>0.48522888017492216</v>
      </c>
      <c r="AK70" s="15">
        <f>IF(AK$28="-","-",AK$28*'3h Losses'!AJ39)</f>
        <v>0.48522888017492216</v>
      </c>
      <c r="AL70" s="15">
        <f>IF(AL$28="-","-",AL$28*'3h Losses'!AK39)</f>
        <v>0.45658683935608768</v>
      </c>
      <c r="AM70" s="15">
        <f>IF(AM$28="-","-",AM$28*'3h Losses'!AL39)</f>
        <v>0.4642550315880688</v>
      </c>
      <c r="AN70" s="15">
        <f>IF(AN$28="-","-",AN$28*'3h Losses'!AM39)</f>
        <v>0.49066359352677119</v>
      </c>
      <c r="AO70" s="15">
        <f>IF(AO$28="-","-",AO$28*'3h Losses'!AN39)</f>
        <v>0.49066359352677119</v>
      </c>
      <c r="AP70" s="15" t="str">
        <f>IF(AP$28="-","-",AP$28*'3h Losses'!AO39)</f>
        <v>-</v>
      </c>
      <c r="AQ70" s="15" t="str">
        <f>IF(AQ$28="-","-",AQ$28*'3h Losses'!AP39)</f>
        <v>-</v>
      </c>
      <c r="AR70" s="15" t="str">
        <f>IF(AR$28="-","-",AR$28*'3h Losses'!AQ39)</f>
        <v>-</v>
      </c>
      <c r="AS70" s="15" t="str">
        <f>IF(AS$28="-","-",AS$28*'3h Losses'!AR39)</f>
        <v>-</v>
      </c>
      <c r="AT70" s="15" t="str">
        <f>IF(AT$28="-","-",AT$28*'3h Losses'!AS39)</f>
        <v>-</v>
      </c>
      <c r="AU70" s="15" t="str">
        <f>IF(AU$28="-","-",AU$28*'3h Losses'!AT39)</f>
        <v>-</v>
      </c>
      <c r="AV70" s="15" t="str">
        <f>IF(AV$28="-","-",AV$28*'3h Losses'!AU39)</f>
        <v>-</v>
      </c>
      <c r="AW70" s="15" t="str">
        <f>IF(AW$28="-","-",AW$28*'3h Losses'!AV39)</f>
        <v>-</v>
      </c>
      <c r="AX70" s="15" t="str">
        <f>IF(AX$28="-","-",AX$28*'3h Losses'!AW39)</f>
        <v>-</v>
      </c>
      <c r="AY70" s="15" t="str">
        <f>IF(AY$28="-","-",AY$28*'3h Losses'!AX39)</f>
        <v>-</v>
      </c>
      <c r="AZ70" s="15" t="str">
        <f>IF(AZ$28="-","-",AZ$28*'3h Losses'!AY39)</f>
        <v>-</v>
      </c>
      <c r="BA70" s="15" t="str">
        <f>IF(BA$28="-","-",BA$28*'3h Losses'!AZ39)</f>
        <v>-</v>
      </c>
      <c r="BB70" s="15" t="str">
        <f>IF(BB$28="-","-",BB$28*'3h Losses'!BA39)</f>
        <v>-</v>
      </c>
      <c r="BC70" s="15" t="str">
        <f>IF(BC$28="-","-",BC$28*'3h Losses'!BB39)</f>
        <v>-</v>
      </c>
      <c r="BD70" s="15" t="str">
        <f>IF(BD$28="-","-",BD$28*'3h Losses'!BC39)</f>
        <v>-</v>
      </c>
      <c r="BE70" s="15" t="str">
        <f>IF(BE$28="-","-",BE$28*'3h Losses'!BD39)</f>
        <v>-</v>
      </c>
      <c r="BF70" s="15" t="str">
        <f>IF(BF$28="-","-",BF$28*'3h Losses'!BE39)</f>
        <v>-</v>
      </c>
      <c r="BG70" s="14"/>
    </row>
    <row r="71" spans="1:59">
      <c r="A71" s="14"/>
      <c r="B71" s="426"/>
      <c r="C71" s="428"/>
      <c r="D71" s="428"/>
      <c r="E71" s="106" t="s">
        <v>273</v>
      </c>
      <c r="F71" s="425"/>
      <c r="G71" s="28"/>
      <c r="H71" s="15">
        <f>IF(H$28="-","-",H$28*'3h Losses'!G40)</f>
        <v>0.23890290236514852</v>
      </c>
      <c r="I71" s="15">
        <f>IF(I$28="-","-",I$28*'3h Losses'!H40)</f>
        <v>0.23507176145361999</v>
      </c>
      <c r="J71" s="15">
        <f>IF(J$28="-","-",J$28*'3h Losses'!I40)</f>
        <v>0.24071348372850687</v>
      </c>
      <c r="K71" s="15">
        <f>IF(K$28="-","-",K$28*'3h Losses'!J40)</f>
        <v>0.25114207449123638</v>
      </c>
      <c r="L71" s="15">
        <f>IF(L$28="-","-",L$28*'3h Losses'!K40)</f>
        <v>0.25566263183207866</v>
      </c>
      <c r="M71" s="15">
        <f>IF(M$28="-","-",M$28*'3h Losses'!L40)</f>
        <v>0.25100091633617627</v>
      </c>
      <c r="N71" s="15">
        <f>IF(N$28="-","-",N$28*'3h Losses'!M40)</f>
        <v>0.26271887660396215</v>
      </c>
      <c r="O71" s="15">
        <f>IF(O$28="-","-",O$28*'3h Losses'!N40)</f>
        <v>0.26849570230648245</v>
      </c>
      <c r="P71" s="28"/>
      <c r="Q71" s="15">
        <f>IF(Q$28="-","-",Q$28*'3h Losses'!P40)</f>
        <v>0.26849570230648245</v>
      </c>
      <c r="R71" s="15">
        <f>IF(R$28="-","-",R$28*'3h Losses'!Q40)</f>
        <v>0.27754097352191653</v>
      </c>
      <c r="S71" s="15">
        <f>IF(S$28="-","-",S$28*'3h Losses'!R40)</f>
        <v>0.28748435411015266</v>
      </c>
      <c r="T71" s="15">
        <f>IF(T$28="-","-",T$28*'3h Losses'!S40)</f>
        <v>0.29611408640493242</v>
      </c>
      <c r="U71" s="15">
        <f>IF(U$28="-","-",U$28*'3h Losses'!T40)</f>
        <v>0.33333203960624824</v>
      </c>
      <c r="V71" s="15">
        <f>IF(V$28="-","-",V$28*'3h Losses'!U40)</f>
        <v>0.475621086248736</v>
      </c>
      <c r="W71" s="15">
        <f>IF(W$28="-","-",W$28*'3h Losses'!V40)</f>
        <v>0.44297395998486522</v>
      </c>
      <c r="X71" s="15">
        <f>IF(X$28="-","-",X$28*'3h Losses'!W40)</f>
        <v>0.46584220925025033</v>
      </c>
      <c r="Y71" s="28"/>
      <c r="Z71" s="15">
        <f>IF(Z$28="-","-",Z$28*'3h Losses'!Y40)</f>
        <v>0.44831409068063327</v>
      </c>
      <c r="AA71" s="15">
        <f>IF(AA$28="-","-",AA$28*'3h Losses'!Z40)</f>
        <v>0.44831409068063327</v>
      </c>
      <c r="AB71" s="15">
        <f>IF(AB$28="-","-",AB$28*'3h Losses'!AA40)</f>
        <v>0.50659314558745783</v>
      </c>
      <c r="AC71" s="15">
        <f>IF(AC$28="-","-",AC$28*'3h Losses'!AB40)</f>
        <v>0.50659314558745783</v>
      </c>
      <c r="AD71" s="15">
        <f>IF(AD$28="-","-",AD$28*'3h Losses'!AC40)</f>
        <v>0.46355892600529686</v>
      </c>
      <c r="AE71" s="15">
        <f>IF(AE$28="-","-",AE$28*'3h Losses'!AD40)</f>
        <v>0.46355892600529686</v>
      </c>
      <c r="AF71" s="15">
        <f>IF(AF$28="-","-",AF$28*'3h Losses'!AE40)</f>
        <v>0.50369680972565367</v>
      </c>
      <c r="AG71" s="15">
        <f>IF(AG$28="-","-",AG$28*'3h Losses'!AF40)</f>
        <v>0.50369680972565367</v>
      </c>
      <c r="AH71" s="15">
        <f>IF(AH$28="-","-",AH$28*'3h Losses'!AG40)</f>
        <v>0.46638296574356475</v>
      </c>
      <c r="AI71" s="15">
        <f>IF(AI$28="-","-",AI$28*'3h Losses'!AH40)</f>
        <v>0.46638296574356475</v>
      </c>
      <c r="AJ71" s="15">
        <f>IF(AJ$28="-","-",AJ$28*'3h Losses'!AI40)</f>
        <v>0.48525371256198557</v>
      </c>
      <c r="AK71" s="15">
        <f>IF(AK$28="-","-",AK$28*'3h Losses'!AJ40)</f>
        <v>0.48525371256198557</v>
      </c>
      <c r="AL71" s="15">
        <f>IF(AL$28="-","-",AL$28*'3h Losses'!AK40)</f>
        <v>0.45660985992016156</v>
      </c>
      <c r="AM71" s="15">
        <f>IF(AM$28="-","-",AM$28*'3h Losses'!AL40)</f>
        <v>0.46427805215214268</v>
      </c>
      <c r="AN71" s="15">
        <f>IF(AN$28="-","-",AN$28*'3h Losses'!AM40)</f>
        <v>0.49119847657910881</v>
      </c>
      <c r="AO71" s="15">
        <f>IF(AO$28="-","-",AO$28*'3h Losses'!AN40)</f>
        <v>0.49119847657910881</v>
      </c>
      <c r="AP71" s="15" t="str">
        <f>IF(AP$28="-","-",AP$28*'3h Losses'!AO40)</f>
        <v>-</v>
      </c>
      <c r="AQ71" s="15" t="str">
        <f>IF(AQ$28="-","-",AQ$28*'3h Losses'!AP40)</f>
        <v>-</v>
      </c>
      <c r="AR71" s="15" t="str">
        <f>IF(AR$28="-","-",AR$28*'3h Losses'!AQ40)</f>
        <v>-</v>
      </c>
      <c r="AS71" s="15" t="str">
        <f>IF(AS$28="-","-",AS$28*'3h Losses'!AR40)</f>
        <v>-</v>
      </c>
      <c r="AT71" s="15" t="str">
        <f>IF(AT$28="-","-",AT$28*'3h Losses'!AS40)</f>
        <v>-</v>
      </c>
      <c r="AU71" s="15" t="str">
        <f>IF(AU$28="-","-",AU$28*'3h Losses'!AT40)</f>
        <v>-</v>
      </c>
      <c r="AV71" s="15" t="str">
        <f>IF(AV$28="-","-",AV$28*'3h Losses'!AU40)</f>
        <v>-</v>
      </c>
      <c r="AW71" s="15" t="str">
        <f>IF(AW$28="-","-",AW$28*'3h Losses'!AV40)</f>
        <v>-</v>
      </c>
      <c r="AX71" s="15" t="str">
        <f>IF(AX$28="-","-",AX$28*'3h Losses'!AW40)</f>
        <v>-</v>
      </c>
      <c r="AY71" s="15" t="str">
        <f>IF(AY$28="-","-",AY$28*'3h Losses'!AX40)</f>
        <v>-</v>
      </c>
      <c r="AZ71" s="15" t="str">
        <f>IF(AZ$28="-","-",AZ$28*'3h Losses'!AY40)</f>
        <v>-</v>
      </c>
      <c r="BA71" s="15" t="str">
        <f>IF(BA$28="-","-",BA$28*'3h Losses'!AZ40)</f>
        <v>-</v>
      </c>
      <c r="BB71" s="15" t="str">
        <f>IF(BB$28="-","-",BB$28*'3h Losses'!BA40)</f>
        <v>-</v>
      </c>
      <c r="BC71" s="15" t="str">
        <f>IF(BC$28="-","-",BC$28*'3h Losses'!BB40)</f>
        <v>-</v>
      </c>
      <c r="BD71" s="15" t="str">
        <f>IF(BD$28="-","-",BD$28*'3h Losses'!BC40)</f>
        <v>-</v>
      </c>
      <c r="BE71" s="15" t="str">
        <f>IF(BE$28="-","-",BE$28*'3h Losses'!BD40)</f>
        <v>-</v>
      </c>
      <c r="BF71" s="15" t="str">
        <f>IF(BF$28="-","-",BF$28*'3h Losses'!BE40)</f>
        <v>-</v>
      </c>
      <c r="BG71" s="14"/>
    </row>
    <row r="72" spans="1:59">
      <c r="A72" s="14"/>
      <c r="B72" s="426"/>
      <c r="C72" s="429"/>
      <c r="D72" s="429"/>
      <c r="E72" s="106" t="s">
        <v>274</v>
      </c>
      <c r="F72" s="425"/>
      <c r="G72" s="28"/>
      <c r="H72" s="15">
        <f>IF(H$28="-","-",H$28*'3h Losses'!G41)</f>
        <v>0.23960351316763673</v>
      </c>
      <c r="I72" s="15">
        <f>IF(I$28="-","-",I$28*'3h Losses'!H41)</f>
        <v>0.23576113698570378</v>
      </c>
      <c r="J72" s="15">
        <f>IF(J$28="-","-",J$28*'3h Losses'!I41)</f>
        <v>0.24141940427336067</v>
      </c>
      <c r="K72" s="15">
        <f>IF(K$28="-","-",K$28*'3h Losses'!J41)</f>
        <v>0.25187857810256098</v>
      </c>
      <c r="L72" s="15">
        <f>IF(L$28="-","-",L$28*'3h Losses'!K41)</f>
        <v>0.25641239250840708</v>
      </c>
      <c r="M72" s="15">
        <f>IF(M$28="-","-",M$28*'3h Losses'!L41)</f>
        <v>0.25173700598464266</v>
      </c>
      <c r="N72" s="15">
        <f>IF(N$28="-","-",N$28*'3h Losses'!M41)</f>
        <v>0.26229725387908037</v>
      </c>
      <c r="O72" s="15">
        <f>IF(O$28="-","-",O$28*'3h Losses'!N41)</f>
        <v>0.26806480867946619</v>
      </c>
      <c r="P72" s="28"/>
      <c r="Q72" s="15">
        <f>IF(Q$28="-","-",Q$28*'3h Losses'!P41)</f>
        <v>0.26806480867946619</v>
      </c>
      <c r="R72" s="15">
        <f>IF(R$28="-","-",R$28*'3h Losses'!Q41)</f>
        <v>0.27715397993616947</v>
      </c>
      <c r="S72" s="15">
        <f>IF(S$28="-","-",S$28*'3h Losses'!R41)</f>
        <v>0.28583237338814671</v>
      </c>
      <c r="T72" s="15">
        <f>IF(T$28="-","-",T$28*'3h Losses'!S41)</f>
        <v>0.29425377155833421</v>
      </c>
      <c r="U72" s="15">
        <f>IF(U$28="-","-",U$28*'3h Losses'!T41)</f>
        <v>0.3341967143639975</v>
      </c>
      <c r="V72" s="15">
        <f>IF(V$28="-","-",V$28*'3h Losses'!U41)</f>
        <v>0.47643692667383336</v>
      </c>
      <c r="W72" s="15">
        <f>IF(W$28="-","-",W$28*'3h Losses'!V41)</f>
        <v>0.44653499531864999</v>
      </c>
      <c r="X72" s="15">
        <f>IF(X$28="-","-",X$28*'3h Losses'!W41)</f>
        <v>0.46701865836781348</v>
      </c>
      <c r="Y72" s="28"/>
      <c r="Z72" s="15">
        <f>IF(Z$28="-","-",Z$28*'3h Losses'!Y41)</f>
        <v>0.44683215524525038</v>
      </c>
      <c r="AA72" s="15">
        <f>IF(AA$28="-","-",AA$28*'3h Losses'!Z41)</f>
        <v>0.44683215524525038</v>
      </c>
      <c r="AB72" s="15">
        <f>IF(AB$28="-","-",AB$28*'3h Losses'!AA41)</f>
        <v>0.50486242564237749</v>
      </c>
      <c r="AC72" s="15">
        <f>IF(AC$28="-","-",AC$28*'3h Losses'!AB41)</f>
        <v>0.50486242564237749</v>
      </c>
      <c r="AD72" s="15">
        <f>IF(AD$28="-","-",AD$28*'3h Losses'!AC41)</f>
        <v>0.46183259717343994</v>
      </c>
      <c r="AE72" s="15">
        <f>IF(AE$28="-","-",AE$28*'3h Losses'!AD41)</f>
        <v>0.46183259717343994</v>
      </c>
      <c r="AF72" s="15">
        <f>IF(AF$28="-","-",AF$28*'3h Losses'!AE41)</f>
        <v>0.49999738897940882</v>
      </c>
      <c r="AG72" s="15">
        <f>IF(AG$28="-","-",AG$28*'3h Losses'!AF41)</f>
        <v>0.49999738897940882</v>
      </c>
      <c r="AH72" s="15">
        <f>IF(AH$28="-","-",AH$28*'3h Losses'!AG41)</f>
        <v>0.46301717989701102</v>
      </c>
      <c r="AI72" s="15">
        <f>IF(AI$28="-","-",AI$28*'3h Losses'!AH41)</f>
        <v>0.46301717989701102</v>
      </c>
      <c r="AJ72" s="15">
        <f>IF(AJ$28="-","-",AJ$28*'3h Losses'!AI41)</f>
        <v>0.47855464928701597</v>
      </c>
      <c r="AK72" s="15">
        <f>IF(AK$28="-","-",AK$28*'3h Losses'!AJ41)</f>
        <v>0.47855464928701597</v>
      </c>
      <c r="AL72" s="15">
        <f>IF(AL$28="-","-",AL$28*'3h Losses'!AK41)</f>
        <v>0.4499210094614095</v>
      </c>
      <c r="AM72" s="15">
        <f>IF(AM$28="-","-",AM$28*'3h Losses'!AL41)</f>
        <v>0.45758920169339062</v>
      </c>
      <c r="AN72" s="15">
        <f>IF(AN$28="-","-",AN$28*'3h Losses'!AM41)</f>
        <v>0.47847648772360069</v>
      </c>
      <c r="AO72" s="15">
        <f>IF(AO$28="-","-",AO$28*'3h Losses'!AN41)</f>
        <v>0.47847648772360069</v>
      </c>
      <c r="AP72" s="15" t="str">
        <f>IF(AP$28="-","-",AP$28*'3h Losses'!AO41)</f>
        <v>-</v>
      </c>
      <c r="AQ72" s="15" t="str">
        <f>IF(AQ$28="-","-",AQ$28*'3h Losses'!AP41)</f>
        <v>-</v>
      </c>
      <c r="AR72" s="15" t="str">
        <f>IF(AR$28="-","-",AR$28*'3h Losses'!AQ41)</f>
        <v>-</v>
      </c>
      <c r="AS72" s="15" t="str">
        <f>IF(AS$28="-","-",AS$28*'3h Losses'!AR41)</f>
        <v>-</v>
      </c>
      <c r="AT72" s="15" t="str">
        <f>IF(AT$28="-","-",AT$28*'3h Losses'!AS41)</f>
        <v>-</v>
      </c>
      <c r="AU72" s="15" t="str">
        <f>IF(AU$28="-","-",AU$28*'3h Losses'!AT41)</f>
        <v>-</v>
      </c>
      <c r="AV72" s="15" t="str">
        <f>IF(AV$28="-","-",AV$28*'3h Losses'!AU41)</f>
        <v>-</v>
      </c>
      <c r="AW72" s="15" t="str">
        <f>IF(AW$28="-","-",AW$28*'3h Losses'!AV41)</f>
        <v>-</v>
      </c>
      <c r="AX72" s="15" t="str">
        <f>IF(AX$28="-","-",AX$28*'3h Losses'!AW41)</f>
        <v>-</v>
      </c>
      <c r="AY72" s="15" t="str">
        <f>IF(AY$28="-","-",AY$28*'3h Losses'!AX41)</f>
        <v>-</v>
      </c>
      <c r="AZ72" s="15" t="str">
        <f>IF(AZ$28="-","-",AZ$28*'3h Losses'!AY41)</f>
        <v>-</v>
      </c>
      <c r="BA72" s="15" t="str">
        <f>IF(BA$28="-","-",BA$28*'3h Losses'!AZ41)</f>
        <v>-</v>
      </c>
      <c r="BB72" s="15" t="str">
        <f>IF(BB$28="-","-",BB$28*'3h Losses'!BA41)</f>
        <v>-</v>
      </c>
      <c r="BC72" s="15" t="str">
        <f>IF(BC$28="-","-",BC$28*'3h Losses'!BB41)</f>
        <v>-</v>
      </c>
      <c r="BD72" s="15" t="str">
        <f>IF(BD$28="-","-",BD$28*'3h Losses'!BC41)</f>
        <v>-</v>
      </c>
      <c r="BE72" s="15" t="str">
        <f>IF(BE$28="-","-",BE$28*'3h Losses'!BD41)</f>
        <v>-</v>
      </c>
      <c r="BF72" s="15" t="str">
        <f>IF(BF$28="-","-",BF$28*'3h Losses'!BE41)</f>
        <v>-</v>
      </c>
      <c r="BG72" s="14"/>
    </row>
    <row r="73" spans="1:59" s="14" customFormat="1"/>
    <row r="74" spans="1:59" s="14" customFormat="1"/>
    <row r="75" spans="1:59" s="83" customFormat="1">
      <c r="B75" s="84" t="s">
        <v>305</v>
      </c>
      <c r="C75" s="84"/>
    </row>
    <row r="76" spans="1:59" s="99" customFormat="1">
      <c r="B76" s="98"/>
      <c r="C76" s="98"/>
    </row>
    <row r="77" spans="1:59" s="85" customFormat="1">
      <c r="A77" s="99"/>
      <c r="B77" s="414" t="s">
        <v>120</v>
      </c>
      <c r="C77" s="431" t="s">
        <v>276</v>
      </c>
      <c r="D77" s="431" t="s">
        <v>122</v>
      </c>
      <c r="E77" s="444" t="s">
        <v>304</v>
      </c>
      <c r="F77" s="430"/>
      <c r="G77" s="82"/>
      <c r="H77" s="438" t="s">
        <v>123</v>
      </c>
      <c r="I77" s="439"/>
      <c r="J77" s="439"/>
      <c r="K77" s="439"/>
      <c r="L77" s="439"/>
      <c r="M77" s="439"/>
      <c r="N77" s="439"/>
      <c r="O77" s="440"/>
      <c r="P77" s="134"/>
      <c r="Q77" s="224" t="s">
        <v>124</v>
      </c>
      <c r="R77" s="225"/>
      <c r="S77" s="225"/>
      <c r="T77" s="225"/>
      <c r="U77" s="225"/>
      <c r="V77" s="225"/>
      <c r="W77" s="225"/>
      <c r="X77" s="225"/>
      <c r="Y77" s="82"/>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6"/>
      <c r="BG77" s="99"/>
    </row>
    <row r="78" spans="1:59" s="85" customFormat="1" ht="12.75" customHeight="1">
      <c r="A78" s="99"/>
      <c r="B78" s="414"/>
      <c r="C78" s="431"/>
      <c r="D78" s="431"/>
      <c r="E78" s="444"/>
      <c r="F78" s="430"/>
      <c r="G78" s="82"/>
      <c r="H78" s="408" t="s">
        <v>125</v>
      </c>
      <c r="I78" s="409"/>
      <c r="J78" s="409"/>
      <c r="K78" s="409"/>
      <c r="L78" s="409"/>
      <c r="M78" s="409"/>
      <c r="N78" s="409"/>
      <c r="O78" s="410"/>
      <c r="P78" s="134"/>
      <c r="Q78" s="227" t="s">
        <v>126</v>
      </c>
      <c r="R78" s="228"/>
      <c r="S78" s="228"/>
      <c r="T78" s="228"/>
      <c r="U78" s="228"/>
      <c r="V78" s="228"/>
      <c r="W78" s="228"/>
      <c r="X78" s="228"/>
      <c r="Y78" s="82"/>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28"/>
      <c r="BF78" s="229"/>
      <c r="BG78" s="99"/>
    </row>
    <row r="79" spans="1:59" s="85" customFormat="1" ht="25.5" customHeight="1">
      <c r="A79" s="99"/>
      <c r="B79" s="414"/>
      <c r="C79" s="431"/>
      <c r="D79" s="431"/>
      <c r="E79" s="444"/>
      <c r="F79" s="100" t="s">
        <v>127</v>
      </c>
      <c r="G79" s="82"/>
      <c r="H79" s="33" t="s">
        <v>128</v>
      </c>
      <c r="I79" s="33" t="s">
        <v>129</v>
      </c>
      <c r="J79" s="33" t="s">
        <v>130</v>
      </c>
      <c r="K79" s="33" t="s">
        <v>131</v>
      </c>
      <c r="L79" s="33" t="s">
        <v>132</v>
      </c>
      <c r="M79" s="34" t="s">
        <v>133</v>
      </c>
      <c r="N79" s="33" t="s">
        <v>134</v>
      </c>
      <c r="O79" s="33" t="s">
        <v>135</v>
      </c>
      <c r="P79" s="82"/>
      <c r="Q79" s="29" t="s">
        <v>136</v>
      </c>
      <c r="R79" s="29" t="s">
        <v>137</v>
      </c>
      <c r="S79" s="29" t="s">
        <v>138</v>
      </c>
      <c r="T79" s="35" t="s">
        <v>139</v>
      </c>
      <c r="U79" s="29" t="s">
        <v>140</v>
      </c>
      <c r="V79" s="29" t="s">
        <v>141</v>
      </c>
      <c r="W79" s="29" t="s">
        <v>142</v>
      </c>
      <c r="X79" s="29" t="s">
        <v>143</v>
      </c>
      <c r="Y79" s="82"/>
      <c r="Z79" s="29" t="s">
        <v>144</v>
      </c>
      <c r="AA79" s="29" t="s">
        <v>144</v>
      </c>
      <c r="AB79" s="29" t="s">
        <v>145</v>
      </c>
      <c r="AC79" s="29" t="s">
        <v>145</v>
      </c>
      <c r="AD79" s="258" t="s">
        <v>146</v>
      </c>
      <c r="AE79" s="258" t="s">
        <v>146</v>
      </c>
      <c r="AF79" s="259" t="s">
        <v>147</v>
      </c>
      <c r="AG79" s="257" t="s">
        <v>147</v>
      </c>
      <c r="AH79" s="257" t="s">
        <v>148</v>
      </c>
      <c r="AI79" s="257" t="s">
        <v>148</v>
      </c>
      <c r="AJ79" s="257" t="s">
        <v>149</v>
      </c>
      <c r="AK79" s="257" t="s">
        <v>149</v>
      </c>
      <c r="AL79" s="257" t="s">
        <v>150</v>
      </c>
      <c r="AM79" s="257" t="s">
        <v>150</v>
      </c>
      <c r="AN79" s="257" t="s">
        <v>151</v>
      </c>
      <c r="AO79" s="257" t="s">
        <v>151</v>
      </c>
      <c r="AP79" s="257" t="s">
        <v>152</v>
      </c>
      <c r="AQ79" s="257" t="s">
        <v>152</v>
      </c>
      <c r="AR79" s="257" t="s">
        <v>153</v>
      </c>
      <c r="AS79" s="257" t="s">
        <v>153</v>
      </c>
      <c r="AT79" s="257" t="s">
        <v>154</v>
      </c>
      <c r="AU79" s="257" t="s">
        <v>154</v>
      </c>
      <c r="AV79" s="257" t="s">
        <v>155</v>
      </c>
      <c r="AW79" s="257" t="s">
        <v>155</v>
      </c>
      <c r="AX79" s="257" t="s">
        <v>156</v>
      </c>
      <c r="AY79" s="257" t="s">
        <v>156</v>
      </c>
      <c r="AZ79" s="257" t="s">
        <v>157</v>
      </c>
      <c r="BA79" s="257" t="s">
        <v>157</v>
      </c>
      <c r="BB79" s="257" t="s">
        <v>158</v>
      </c>
      <c r="BC79" s="257" t="s">
        <v>158</v>
      </c>
      <c r="BD79" s="257" t="s">
        <v>159</v>
      </c>
      <c r="BE79" s="257" t="s">
        <v>159</v>
      </c>
      <c r="BF79" s="257" t="s">
        <v>160</v>
      </c>
      <c r="BG79" s="99"/>
    </row>
    <row r="80" spans="1:59" s="85" customFormat="1" ht="25.5" customHeight="1">
      <c r="A80" s="99"/>
      <c r="B80" s="414"/>
      <c r="C80" s="431"/>
      <c r="D80" s="431"/>
      <c r="E80" s="444"/>
      <c r="F80" s="95" t="s">
        <v>127</v>
      </c>
      <c r="G80" s="82"/>
      <c r="H80" s="33" t="s">
        <v>128</v>
      </c>
      <c r="I80" s="33" t="s">
        <v>129</v>
      </c>
      <c r="J80" s="33" t="s">
        <v>130</v>
      </c>
      <c r="K80" s="33" t="s">
        <v>131</v>
      </c>
      <c r="L80" s="33" t="s">
        <v>132</v>
      </c>
      <c r="M80" s="34" t="s">
        <v>133</v>
      </c>
      <c r="N80" s="33" t="s">
        <v>134</v>
      </c>
      <c r="O80" s="33" t="s">
        <v>135</v>
      </c>
      <c r="P80" s="82"/>
      <c r="Q80" s="29" t="s">
        <v>136</v>
      </c>
      <c r="R80" s="29" t="s">
        <v>137</v>
      </c>
      <c r="S80" s="29" t="s">
        <v>138</v>
      </c>
      <c r="T80" s="35" t="s">
        <v>139</v>
      </c>
      <c r="U80" s="29" t="s">
        <v>140</v>
      </c>
      <c r="V80" s="29" t="s">
        <v>141</v>
      </c>
      <c r="W80" s="29" t="s">
        <v>142</v>
      </c>
      <c r="X80" s="29" t="s">
        <v>143</v>
      </c>
      <c r="Y80" s="82"/>
      <c r="Z80" s="29" t="s">
        <v>144</v>
      </c>
      <c r="AA80" s="29" t="s">
        <v>161</v>
      </c>
      <c r="AB80" s="29" t="s">
        <v>145</v>
      </c>
      <c r="AC80" s="29" t="s">
        <v>162</v>
      </c>
      <c r="AD80" s="29" t="s">
        <v>163</v>
      </c>
      <c r="AE80" s="29" t="s">
        <v>164</v>
      </c>
      <c r="AF80" s="29" t="s">
        <v>165</v>
      </c>
      <c r="AG80" s="29" t="s">
        <v>166</v>
      </c>
      <c r="AH80" s="29" t="s">
        <v>167</v>
      </c>
      <c r="AI80" s="29" t="s">
        <v>168</v>
      </c>
      <c r="AJ80" s="29" t="s">
        <v>169</v>
      </c>
      <c r="AK80" s="29" t="s">
        <v>170</v>
      </c>
      <c r="AL80" s="29" t="s">
        <v>171</v>
      </c>
      <c r="AM80" s="29" t="s">
        <v>172</v>
      </c>
      <c r="AN80" s="29" t="s">
        <v>173</v>
      </c>
      <c r="AO80" s="29" t="s">
        <v>174</v>
      </c>
      <c r="AP80" s="29" t="s">
        <v>175</v>
      </c>
      <c r="AQ80" s="29" t="s">
        <v>176</v>
      </c>
      <c r="AR80" s="29" t="s">
        <v>177</v>
      </c>
      <c r="AS80" s="29" t="s">
        <v>178</v>
      </c>
      <c r="AT80" s="29" t="s">
        <v>179</v>
      </c>
      <c r="AU80" s="29" t="s">
        <v>180</v>
      </c>
      <c r="AV80" s="29" t="s">
        <v>181</v>
      </c>
      <c r="AW80" s="29" t="s">
        <v>182</v>
      </c>
      <c r="AX80" s="29" t="s">
        <v>183</v>
      </c>
      <c r="AY80" s="29" t="s">
        <v>184</v>
      </c>
      <c r="AZ80" s="29" t="s">
        <v>185</v>
      </c>
      <c r="BA80" s="29" t="s">
        <v>186</v>
      </c>
      <c r="BB80" s="29" t="s">
        <v>187</v>
      </c>
      <c r="BC80" s="29" t="s">
        <v>188</v>
      </c>
      <c r="BD80" s="29" t="s">
        <v>189</v>
      </c>
      <c r="BE80" s="29" t="s">
        <v>190</v>
      </c>
      <c r="BF80" s="29" t="s">
        <v>191</v>
      </c>
      <c r="BG80" s="99"/>
    </row>
    <row r="81" spans="1:59">
      <c r="A81" s="14"/>
      <c r="B81" s="414"/>
      <c r="C81" s="431"/>
      <c r="D81" s="431"/>
      <c r="E81" s="444"/>
      <c r="F81" s="100" t="s">
        <v>192</v>
      </c>
      <c r="G81" s="82"/>
      <c r="H81" s="31" t="s">
        <v>193</v>
      </c>
      <c r="I81" s="31" t="s">
        <v>194</v>
      </c>
      <c r="J81" s="31" t="s">
        <v>195</v>
      </c>
      <c r="K81" s="31" t="s">
        <v>196</v>
      </c>
      <c r="L81" s="31" t="s">
        <v>197</v>
      </c>
      <c r="M81" s="32" t="s">
        <v>198</v>
      </c>
      <c r="N81" s="31" t="s">
        <v>199</v>
      </c>
      <c r="O81" s="31" t="s">
        <v>200</v>
      </c>
      <c r="P81" s="82"/>
      <c r="Q81" s="31" t="s">
        <v>201</v>
      </c>
      <c r="R81" s="31" t="s">
        <v>202</v>
      </c>
      <c r="S81" s="31" t="s">
        <v>203</v>
      </c>
      <c r="T81" s="36" t="s">
        <v>204</v>
      </c>
      <c r="U81" s="31" t="s">
        <v>205</v>
      </c>
      <c r="V81" s="31" t="s">
        <v>206</v>
      </c>
      <c r="W81" s="31" t="s">
        <v>207</v>
      </c>
      <c r="X81" s="31" t="s">
        <v>208</v>
      </c>
      <c r="Y81" s="82"/>
      <c r="Z81" s="31" t="s">
        <v>209</v>
      </c>
      <c r="AA81" s="31" t="s">
        <v>210</v>
      </c>
      <c r="AB81" s="31" t="s">
        <v>211</v>
      </c>
      <c r="AC81" s="31" t="s">
        <v>212</v>
      </c>
      <c r="AD81" s="31" t="s">
        <v>213</v>
      </c>
      <c r="AE81" s="31" t="s">
        <v>214</v>
      </c>
      <c r="AF81" s="31" t="s">
        <v>215</v>
      </c>
      <c r="AG81" s="31" t="s">
        <v>216</v>
      </c>
      <c r="AH81" s="31" t="s">
        <v>217</v>
      </c>
      <c r="AI81" s="31" t="s">
        <v>218</v>
      </c>
      <c r="AJ81" s="31" t="s">
        <v>219</v>
      </c>
      <c r="AK81" s="31" t="s">
        <v>220</v>
      </c>
      <c r="AL81" s="31" t="s">
        <v>221</v>
      </c>
      <c r="AM81" s="31" t="s">
        <v>222</v>
      </c>
      <c r="AN81" s="31" t="s">
        <v>223</v>
      </c>
      <c r="AO81" s="31" t="s">
        <v>224</v>
      </c>
      <c r="AP81" s="31" t="s">
        <v>225</v>
      </c>
      <c r="AQ81" s="31" t="s">
        <v>226</v>
      </c>
      <c r="AR81" s="31" t="s">
        <v>227</v>
      </c>
      <c r="AS81" s="31" t="s">
        <v>228</v>
      </c>
      <c r="AT81" s="31" t="s">
        <v>229</v>
      </c>
      <c r="AU81" s="31" t="s">
        <v>230</v>
      </c>
      <c r="AV81" s="31" t="s">
        <v>231</v>
      </c>
      <c r="AW81" s="31" t="s">
        <v>232</v>
      </c>
      <c r="AX81" s="31" t="s">
        <v>233</v>
      </c>
      <c r="AY81" s="31" t="s">
        <v>234</v>
      </c>
      <c r="AZ81" s="31" t="s">
        <v>235</v>
      </c>
      <c r="BA81" s="31" t="s">
        <v>236</v>
      </c>
      <c r="BB81" s="31" t="s">
        <v>237</v>
      </c>
      <c r="BC81" s="31" t="s">
        <v>238</v>
      </c>
      <c r="BD81" s="31" t="s">
        <v>239</v>
      </c>
      <c r="BE81" s="31" t="s">
        <v>240</v>
      </c>
      <c r="BF81" s="31" t="s">
        <v>241</v>
      </c>
      <c r="BG81" s="14"/>
    </row>
    <row r="82" spans="1:59">
      <c r="A82" s="14"/>
      <c r="B82" s="414"/>
      <c r="C82" s="431"/>
      <c r="D82" s="431"/>
      <c r="E82" s="444"/>
      <c r="F82" s="101" t="s">
        <v>293</v>
      </c>
      <c r="G82" s="82"/>
      <c r="H82" s="29" t="s">
        <v>243</v>
      </c>
      <c r="I82" s="29" t="s">
        <v>243</v>
      </c>
      <c r="J82" s="29" t="s">
        <v>244</v>
      </c>
      <c r="K82" s="29" t="s">
        <v>244</v>
      </c>
      <c r="L82" s="29" t="s">
        <v>245</v>
      </c>
      <c r="M82" s="30" t="s">
        <v>245</v>
      </c>
      <c r="N82" s="29" t="s">
        <v>246</v>
      </c>
      <c r="O82" s="29" t="s">
        <v>246</v>
      </c>
      <c r="P82" s="82"/>
      <c r="Q82" s="29" t="s">
        <v>247</v>
      </c>
      <c r="R82" s="29" t="s">
        <v>248</v>
      </c>
      <c r="S82" s="29" t="s">
        <v>248</v>
      </c>
      <c r="T82" s="35" t="s">
        <v>249</v>
      </c>
      <c r="U82" s="29" t="s">
        <v>249</v>
      </c>
      <c r="V82" s="29" t="s">
        <v>250</v>
      </c>
      <c r="W82" s="29" t="s">
        <v>250</v>
      </c>
      <c r="X82" s="29" t="s">
        <v>251</v>
      </c>
      <c r="Y82" s="82"/>
      <c r="Z82" s="29" t="s">
        <v>251</v>
      </c>
      <c r="AA82" s="29" t="s">
        <v>251</v>
      </c>
      <c r="AB82" s="29" t="s">
        <v>252</v>
      </c>
      <c r="AC82" s="29" t="s">
        <v>252</v>
      </c>
      <c r="AD82" s="29" t="s">
        <v>252</v>
      </c>
      <c r="AE82" s="29" t="s">
        <v>252</v>
      </c>
      <c r="AF82" s="29" t="s">
        <v>253</v>
      </c>
      <c r="AG82" s="29" t="s">
        <v>253</v>
      </c>
      <c r="AH82" s="29" t="s">
        <v>253</v>
      </c>
      <c r="AI82" s="29" t="s">
        <v>253</v>
      </c>
      <c r="AJ82" s="29" t="s">
        <v>254</v>
      </c>
      <c r="AK82" s="29" t="s">
        <v>254</v>
      </c>
      <c r="AL82" s="29" t="s">
        <v>254</v>
      </c>
      <c r="AM82" s="29" t="s">
        <v>254</v>
      </c>
      <c r="AN82" s="29" t="s">
        <v>255</v>
      </c>
      <c r="AO82" s="29" t="s">
        <v>255</v>
      </c>
      <c r="AP82" s="29" t="s">
        <v>255</v>
      </c>
      <c r="AQ82" s="29" t="s">
        <v>255</v>
      </c>
      <c r="AR82" s="29" t="s">
        <v>256</v>
      </c>
      <c r="AS82" s="29" t="s">
        <v>256</v>
      </c>
      <c r="AT82" s="29" t="s">
        <v>256</v>
      </c>
      <c r="AU82" s="29" t="s">
        <v>256</v>
      </c>
      <c r="AV82" s="29" t="s">
        <v>257</v>
      </c>
      <c r="AW82" s="29" t="s">
        <v>257</v>
      </c>
      <c r="AX82" s="29" t="s">
        <v>257</v>
      </c>
      <c r="AY82" s="29" t="s">
        <v>257</v>
      </c>
      <c r="AZ82" s="29" t="s">
        <v>258</v>
      </c>
      <c r="BA82" s="29" t="s">
        <v>258</v>
      </c>
      <c r="BB82" s="29" t="s">
        <v>258</v>
      </c>
      <c r="BC82" s="29" t="s">
        <v>258</v>
      </c>
      <c r="BD82" s="29" t="s">
        <v>259</v>
      </c>
      <c r="BE82" s="29" t="s">
        <v>259</v>
      </c>
      <c r="BF82" s="29" t="s">
        <v>259</v>
      </c>
      <c r="BG82" s="14"/>
    </row>
    <row r="83" spans="1:59" ht="12.75" customHeight="1">
      <c r="A83" s="14"/>
      <c r="B83" s="426" t="s">
        <v>114</v>
      </c>
      <c r="C83" s="427" t="s">
        <v>300</v>
      </c>
      <c r="D83" s="427" t="s">
        <v>283</v>
      </c>
      <c r="E83" s="106" t="s">
        <v>260</v>
      </c>
      <c r="F83" s="425"/>
      <c r="G83" s="28"/>
      <c r="H83" s="15">
        <f>IF(H$21="-","-",H$21*'3h Losses'!G51)</f>
        <v>0</v>
      </c>
      <c r="I83" s="15">
        <f>IF(I$21="-","-",I$21*'3h Losses'!H51)</f>
        <v>0</v>
      </c>
      <c r="J83" s="15">
        <f>IF(J$21="-","-",J$21*'3h Losses'!I51)</f>
        <v>0</v>
      </c>
      <c r="K83" s="15">
        <f>IF(K$21="-","-",K$21*'3h Losses'!J51)</f>
        <v>0</v>
      </c>
      <c r="L83" s="15">
        <f>IF(L$21="-","-",L$21*'3h Losses'!K51)</f>
        <v>0</v>
      </c>
      <c r="M83" s="15">
        <f>IF(M$21="-","-",M$21*'3h Losses'!L51)</f>
        <v>0</v>
      </c>
      <c r="N83" s="15">
        <f>IF(N$21="-","-",N$21*'3h Losses'!M51)</f>
        <v>0</v>
      </c>
      <c r="O83" s="15">
        <f>IF(O$21="-","-",O$21*'3h Losses'!N51)</f>
        <v>0</v>
      </c>
      <c r="P83" s="28"/>
      <c r="Q83" s="15">
        <f>IF(Q$21="-","-",Q$21*'3h Losses'!P51)</f>
        <v>0</v>
      </c>
      <c r="R83" s="15">
        <f>IF(R$21="-","-",R$21*'3h Losses'!Q51)</f>
        <v>0</v>
      </c>
      <c r="S83" s="15">
        <f>IF(S$21="-","-",S$21*'3h Losses'!R51)</f>
        <v>0</v>
      </c>
      <c r="T83" s="15">
        <f>IF(T$21="-","-",T$21*'3h Losses'!S51)</f>
        <v>0</v>
      </c>
      <c r="U83" s="15">
        <f>IF(U$21="-","-",U$21*'3h Losses'!T51)</f>
        <v>0</v>
      </c>
      <c r="V83" s="15">
        <f>IF(V$21="-","-",V$21*'3h Losses'!U51)</f>
        <v>0</v>
      </c>
      <c r="W83" s="15">
        <f>IF(W$21="-","-",W$21*'3h Losses'!V51)</f>
        <v>0</v>
      </c>
      <c r="X83" s="15">
        <f>IF(X$21="-","-",X$21*'3h Losses'!W51)</f>
        <v>0</v>
      </c>
      <c r="Y83" s="28"/>
      <c r="Z83" s="15">
        <f>IF(Z$21="-","-",Z$21*'3h Losses'!Y51)</f>
        <v>0</v>
      </c>
      <c r="AA83" s="15">
        <f>IF(AA$21="-","-",AA$21*'3h Losses'!Z51)</f>
        <v>0</v>
      </c>
      <c r="AB83" s="15">
        <f>IF(AB$21="-","-",AB$21*'3h Losses'!AA51)</f>
        <v>0</v>
      </c>
      <c r="AC83" s="15">
        <f>IF(AC$21="-","-",AC$21*'3h Losses'!AB51)</f>
        <v>0</v>
      </c>
      <c r="AD83" s="15">
        <f>IF(AD$21="-","-",AD$21*'3h Losses'!AC51)</f>
        <v>0</v>
      </c>
      <c r="AE83" s="15">
        <f>IF(AE$21="-","-",AE$21*'3h Losses'!AD51)</f>
        <v>0</v>
      </c>
      <c r="AF83" s="15">
        <f>IF(AF$21="-","-",AF$21*'3h Losses'!AE51)</f>
        <v>0</v>
      </c>
      <c r="AG83" s="15">
        <f>IF(AG$21="-","-",AG$21*'3h Losses'!AF51)</f>
        <v>0</v>
      </c>
      <c r="AH83" s="15">
        <f>IF(AH$21="-","-",AH$21*'3h Losses'!AG51)</f>
        <v>0</v>
      </c>
      <c r="AI83" s="15">
        <f>IF(AI$21="-","-",AI$21*'3h Losses'!AH51)</f>
        <v>0</v>
      </c>
      <c r="AJ83" s="15">
        <f>IF(AJ$21="-","-",AJ$21*'3h Losses'!AI51)</f>
        <v>1.0498547065009849</v>
      </c>
      <c r="AK83" s="15">
        <f>IF(AK$21="-","-",AK$21*'3h Losses'!AJ51)</f>
        <v>1.0498547065009849</v>
      </c>
      <c r="AL83" s="15">
        <f>IF(AL$21="-","-",AL$21*'3h Losses'!AK51)</f>
        <v>1.0365872005799184</v>
      </c>
      <c r="AM83" s="15">
        <f>IF(AM$21="-","-",AM$21*'3h Losses'!AL51)</f>
        <v>1.0538857767310956</v>
      </c>
      <c r="AN83" s="15">
        <f>IF(AN$21="-","-",AN$21*'3h Losses'!AM51)</f>
        <v>1.3010295700583967</v>
      </c>
      <c r="AO83" s="15">
        <f>IF(AO$21="-","-",AO$21*'3h Losses'!AN51)</f>
        <v>1.3010295700583967</v>
      </c>
      <c r="AP83" s="15" t="str">
        <f>IF(AP$21="-","-",AP$21*'3h Losses'!AO51)</f>
        <v>-</v>
      </c>
      <c r="AQ83" s="15" t="str">
        <f>IF(AQ$21="-","-",AQ$21*'3h Losses'!AP51)</f>
        <v>-</v>
      </c>
      <c r="AR83" s="15" t="str">
        <f>IF(AR$21="-","-",AR$21*'3h Losses'!AQ51)</f>
        <v>-</v>
      </c>
      <c r="AS83" s="15" t="str">
        <f>IF(AS$21="-","-",AS$21*'3h Losses'!AR51)</f>
        <v>-</v>
      </c>
      <c r="AT83" s="15" t="str">
        <f>IF(AT$21="-","-",AT$21*'3h Losses'!AS51)</f>
        <v>-</v>
      </c>
      <c r="AU83" s="15" t="str">
        <f>IF(AU$21="-","-",AU$21*'3h Losses'!AT51)</f>
        <v>-</v>
      </c>
      <c r="AV83" s="15" t="str">
        <f>IF(AV$21="-","-",AV$21*'3h Losses'!AU51)</f>
        <v>-</v>
      </c>
      <c r="AW83" s="15" t="str">
        <f>IF(AW$21="-","-",AW$21*'3h Losses'!AV51)</f>
        <v>-</v>
      </c>
      <c r="AX83" s="15" t="str">
        <f>IF(AX$21="-","-",AX$21*'3h Losses'!AW51)</f>
        <v>-</v>
      </c>
      <c r="AY83" s="15" t="str">
        <f>IF(AY$21="-","-",AY$21*'3h Losses'!AX51)</f>
        <v>-</v>
      </c>
      <c r="AZ83" s="15" t="str">
        <f>IF(AZ$21="-","-",AZ$21*'3h Losses'!AY51)</f>
        <v>-</v>
      </c>
      <c r="BA83" s="15" t="str">
        <f>IF(BA$21="-","-",BA$21*'3h Losses'!AZ51)</f>
        <v>-</v>
      </c>
      <c r="BB83" s="15" t="str">
        <f>IF(BB$21="-","-",BB$21*'3h Losses'!BA51)</f>
        <v>-</v>
      </c>
      <c r="BC83" s="15" t="str">
        <f>IF(BC$21="-","-",BC$21*'3h Losses'!BB51)</f>
        <v>-</v>
      </c>
      <c r="BD83" s="15" t="str">
        <f>IF(BD$21="-","-",BD$21*'3h Losses'!BC51)</f>
        <v>-</v>
      </c>
      <c r="BE83" s="15" t="str">
        <f>IF(BE$21="-","-",BE$21*'3h Losses'!BD51)</f>
        <v>-</v>
      </c>
      <c r="BF83" s="15" t="str">
        <f>IF(BF$21="-","-",BF$21*'3h Losses'!BE51)</f>
        <v>-</v>
      </c>
      <c r="BG83" s="14"/>
    </row>
    <row r="84" spans="1:59">
      <c r="A84" s="14"/>
      <c r="B84" s="426"/>
      <c r="C84" s="428"/>
      <c r="D84" s="428"/>
      <c r="E84" s="106" t="s">
        <v>262</v>
      </c>
      <c r="F84" s="425"/>
      <c r="G84" s="28"/>
      <c r="H84" s="15">
        <f>IF(H$21="-","-",H$21*'3h Losses'!G52)</f>
        <v>0</v>
      </c>
      <c r="I84" s="15">
        <f>IF(I$21="-","-",I$21*'3h Losses'!H52)</f>
        <v>0</v>
      </c>
      <c r="J84" s="15">
        <f>IF(J$21="-","-",J$21*'3h Losses'!I52)</f>
        <v>0</v>
      </c>
      <c r="K84" s="15">
        <f>IF(K$21="-","-",K$21*'3h Losses'!J52)</f>
        <v>0</v>
      </c>
      <c r="L84" s="15">
        <f>IF(L$21="-","-",L$21*'3h Losses'!K52)</f>
        <v>0</v>
      </c>
      <c r="M84" s="15">
        <f>IF(M$21="-","-",M$21*'3h Losses'!L52)</f>
        <v>0</v>
      </c>
      <c r="N84" s="15">
        <f>IF(N$21="-","-",N$21*'3h Losses'!M52)</f>
        <v>0</v>
      </c>
      <c r="O84" s="15">
        <f>IF(O$21="-","-",O$21*'3h Losses'!N52)</f>
        <v>0</v>
      </c>
      <c r="P84" s="28"/>
      <c r="Q84" s="15">
        <f>IF(Q$21="-","-",Q$21*'3h Losses'!P52)</f>
        <v>0</v>
      </c>
      <c r="R84" s="15">
        <f>IF(R$21="-","-",R$21*'3h Losses'!Q52)</f>
        <v>0</v>
      </c>
      <c r="S84" s="15">
        <f>IF(S$21="-","-",S$21*'3h Losses'!R52)</f>
        <v>0</v>
      </c>
      <c r="T84" s="15">
        <f>IF(T$21="-","-",T$21*'3h Losses'!S52)</f>
        <v>0</v>
      </c>
      <c r="U84" s="15">
        <f>IF(U$21="-","-",U$21*'3h Losses'!T52)</f>
        <v>0</v>
      </c>
      <c r="V84" s="15">
        <f>IF(V$21="-","-",V$21*'3h Losses'!U52)</f>
        <v>0</v>
      </c>
      <c r="W84" s="15">
        <f>IF(W$21="-","-",W$21*'3h Losses'!V52)</f>
        <v>0</v>
      </c>
      <c r="X84" s="15">
        <f>IF(X$21="-","-",X$21*'3h Losses'!W52)</f>
        <v>0</v>
      </c>
      <c r="Y84" s="28"/>
      <c r="Z84" s="15">
        <f>IF(Z$21="-","-",Z$21*'3h Losses'!Y52)</f>
        <v>0</v>
      </c>
      <c r="AA84" s="15">
        <f>IF(AA$21="-","-",AA$21*'3h Losses'!Z52)</f>
        <v>0</v>
      </c>
      <c r="AB84" s="15">
        <f>IF(AB$21="-","-",AB$21*'3h Losses'!AA52)</f>
        <v>0</v>
      </c>
      <c r="AC84" s="15">
        <f>IF(AC$21="-","-",AC$21*'3h Losses'!AB52)</f>
        <v>0</v>
      </c>
      <c r="AD84" s="15">
        <f>IF(AD$21="-","-",AD$21*'3h Losses'!AC52)</f>
        <v>0</v>
      </c>
      <c r="AE84" s="15">
        <f>IF(AE$21="-","-",AE$21*'3h Losses'!AD52)</f>
        <v>0</v>
      </c>
      <c r="AF84" s="15">
        <f>IF(AF$21="-","-",AF$21*'3h Losses'!AE52)</f>
        <v>0</v>
      </c>
      <c r="AG84" s="15">
        <f>IF(AG$21="-","-",AG$21*'3h Losses'!AF52)</f>
        <v>0</v>
      </c>
      <c r="AH84" s="15">
        <f>IF(AH$21="-","-",AH$21*'3h Losses'!AG52)</f>
        <v>0</v>
      </c>
      <c r="AI84" s="15">
        <f>IF(AI$21="-","-",AI$21*'3h Losses'!AH52)</f>
        <v>0</v>
      </c>
      <c r="AJ84" s="15">
        <f>IF(AJ$21="-","-",AJ$21*'3h Losses'!AI52)</f>
        <v>1.0320352609393353</v>
      </c>
      <c r="AK84" s="15">
        <f>IF(AK$21="-","-",AK$21*'3h Losses'!AJ52)</f>
        <v>1.0320352609393353</v>
      </c>
      <c r="AL84" s="15">
        <f>IF(AL$21="-","-",AL$21*'3h Losses'!AK52)</f>
        <v>1.0190198998183986</v>
      </c>
      <c r="AM84" s="15">
        <f>IF(AM$21="-","-",AM$21*'3h Losses'!AL52)</f>
        <v>1.0363184759695756</v>
      </c>
      <c r="AN84" s="15">
        <f>IF(AN$21="-","-",AN$21*'3h Losses'!AM52)</f>
        <v>1.2730208054661936</v>
      </c>
      <c r="AO84" s="15">
        <f>IF(AO$21="-","-",AO$21*'3h Losses'!AN52)</f>
        <v>1.2730208054661936</v>
      </c>
      <c r="AP84" s="15" t="str">
        <f>IF(AP$21="-","-",AP$21*'3h Losses'!AO52)</f>
        <v>-</v>
      </c>
      <c r="AQ84" s="15" t="str">
        <f>IF(AQ$21="-","-",AQ$21*'3h Losses'!AP52)</f>
        <v>-</v>
      </c>
      <c r="AR84" s="15" t="str">
        <f>IF(AR$21="-","-",AR$21*'3h Losses'!AQ52)</f>
        <v>-</v>
      </c>
      <c r="AS84" s="15" t="str">
        <f>IF(AS$21="-","-",AS$21*'3h Losses'!AR52)</f>
        <v>-</v>
      </c>
      <c r="AT84" s="15" t="str">
        <f>IF(AT$21="-","-",AT$21*'3h Losses'!AS52)</f>
        <v>-</v>
      </c>
      <c r="AU84" s="15" t="str">
        <f>IF(AU$21="-","-",AU$21*'3h Losses'!AT52)</f>
        <v>-</v>
      </c>
      <c r="AV84" s="15" t="str">
        <f>IF(AV$21="-","-",AV$21*'3h Losses'!AU52)</f>
        <v>-</v>
      </c>
      <c r="AW84" s="15" t="str">
        <f>IF(AW$21="-","-",AW$21*'3h Losses'!AV52)</f>
        <v>-</v>
      </c>
      <c r="AX84" s="15" t="str">
        <f>IF(AX$21="-","-",AX$21*'3h Losses'!AW52)</f>
        <v>-</v>
      </c>
      <c r="AY84" s="15" t="str">
        <f>IF(AY$21="-","-",AY$21*'3h Losses'!AX52)</f>
        <v>-</v>
      </c>
      <c r="AZ84" s="15" t="str">
        <f>IF(AZ$21="-","-",AZ$21*'3h Losses'!AY52)</f>
        <v>-</v>
      </c>
      <c r="BA84" s="15" t="str">
        <f>IF(BA$21="-","-",BA$21*'3h Losses'!AZ52)</f>
        <v>-</v>
      </c>
      <c r="BB84" s="15" t="str">
        <f>IF(BB$21="-","-",BB$21*'3h Losses'!BA52)</f>
        <v>-</v>
      </c>
      <c r="BC84" s="15" t="str">
        <f>IF(BC$21="-","-",BC$21*'3h Losses'!BB52)</f>
        <v>-</v>
      </c>
      <c r="BD84" s="15" t="str">
        <f>IF(BD$21="-","-",BD$21*'3h Losses'!BC52)</f>
        <v>-</v>
      </c>
      <c r="BE84" s="15" t="str">
        <f>IF(BE$21="-","-",BE$21*'3h Losses'!BD52)</f>
        <v>-</v>
      </c>
      <c r="BF84" s="15" t="str">
        <f>IF(BF$21="-","-",BF$21*'3h Losses'!BE52)</f>
        <v>-</v>
      </c>
      <c r="BG84" s="14"/>
    </row>
    <row r="85" spans="1:59">
      <c r="A85" s="14"/>
      <c r="B85" s="426"/>
      <c r="C85" s="428"/>
      <c r="D85" s="428"/>
      <c r="E85" s="106" t="s">
        <v>263</v>
      </c>
      <c r="F85" s="425"/>
      <c r="G85" s="28"/>
      <c r="H85" s="15">
        <f>IF(H$21="-","-",H$21*'3h Losses'!G53)</f>
        <v>0</v>
      </c>
      <c r="I85" s="15">
        <f>IF(I$21="-","-",I$21*'3h Losses'!H53)</f>
        <v>0</v>
      </c>
      <c r="J85" s="15">
        <f>IF(J$21="-","-",J$21*'3h Losses'!I53)</f>
        <v>0</v>
      </c>
      <c r="K85" s="15">
        <f>IF(K$21="-","-",K$21*'3h Losses'!J53)</f>
        <v>0</v>
      </c>
      <c r="L85" s="15">
        <f>IF(L$21="-","-",L$21*'3h Losses'!K53)</f>
        <v>0</v>
      </c>
      <c r="M85" s="15">
        <f>IF(M$21="-","-",M$21*'3h Losses'!L53)</f>
        <v>0</v>
      </c>
      <c r="N85" s="15">
        <f>IF(N$21="-","-",N$21*'3h Losses'!M53)</f>
        <v>0</v>
      </c>
      <c r="O85" s="15">
        <f>IF(O$21="-","-",O$21*'3h Losses'!N53)</f>
        <v>0</v>
      </c>
      <c r="P85" s="28"/>
      <c r="Q85" s="15">
        <f>IF(Q$21="-","-",Q$21*'3h Losses'!P53)</f>
        <v>0</v>
      </c>
      <c r="R85" s="15">
        <f>IF(R$21="-","-",R$21*'3h Losses'!Q53)</f>
        <v>0</v>
      </c>
      <c r="S85" s="15">
        <f>IF(S$21="-","-",S$21*'3h Losses'!R53)</f>
        <v>0</v>
      </c>
      <c r="T85" s="15">
        <f>IF(T$21="-","-",T$21*'3h Losses'!S53)</f>
        <v>0</v>
      </c>
      <c r="U85" s="15">
        <f>IF(U$21="-","-",U$21*'3h Losses'!T53)</f>
        <v>0</v>
      </c>
      <c r="V85" s="15">
        <f>IF(V$21="-","-",V$21*'3h Losses'!U53)</f>
        <v>0</v>
      </c>
      <c r="W85" s="15">
        <f>IF(W$21="-","-",W$21*'3h Losses'!V53)</f>
        <v>0</v>
      </c>
      <c r="X85" s="15">
        <f>IF(X$21="-","-",X$21*'3h Losses'!W53)</f>
        <v>0</v>
      </c>
      <c r="Y85" s="28"/>
      <c r="Z85" s="15">
        <f>IF(Z$21="-","-",Z$21*'3h Losses'!Y53)</f>
        <v>0</v>
      </c>
      <c r="AA85" s="15">
        <f>IF(AA$21="-","-",AA$21*'3h Losses'!Z53)</f>
        <v>0</v>
      </c>
      <c r="AB85" s="15">
        <f>IF(AB$21="-","-",AB$21*'3h Losses'!AA53)</f>
        <v>0</v>
      </c>
      <c r="AC85" s="15">
        <f>IF(AC$21="-","-",AC$21*'3h Losses'!AB53)</f>
        <v>0</v>
      </c>
      <c r="AD85" s="15">
        <f>IF(AD$21="-","-",AD$21*'3h Losses'!AC53)</f>
        <v>0</v>
      </c>
      <c r="AE85" s="15">
        <f>IF(AE$21="-","-",AE$21*'3h Losses'!AD53)</f>
        <v>0</v>
      </c>
      <c r="AF85" s="15">
        <f>IF(AF$21="-","-",AF$21*'3h Losses'!AE53)</f>
        <v>0</v>
      </c>
      <c r="AG85" s="15">
        <f>IF(AG$21="-","-",AG$21*'3h Losses'!AF53)</f>
        <v>0</v>
      </c>
      <c r="AH85" s="15">
        <f>IF(AH$21="-","-",AH$21*'3h Losses'!AG53)</f>
        <v>0</v>
      </c>
      <c r="AI85" s="15">
        <f>IF(AI$21="-","-",AI$21*'3h Losses'!AH53)</f>
        <v>0</v>
      </c>
      <c r="AJ85" s="15">
        <f>IF(AJ$21="-","-",AJ$21*'3h Losses'!AI53)</f>
        <v>1.0589556608345245</v>
      </c>
      <c r="AK85" s="15">
        <f>IF(AK$21="-","-",AK$21*'3h Losses'!AJ53)</f>
        <v>1.0589556608345245</v>
      </c>
      <c r="AL85" s="15">
        <f>IF(AL$21="-","-",AL$21*'3h Losses'!AK53)</f>
        <v>1.045778512234018</v>
      </c>
      <c r="AM85" s="15">
        <f>IF(AM$21="-","-",AM$21*'3h Losses'!AL53)</f>
        <v>1.063077088385195</v>
      </c>
      <c r="AN85" s="15">
        <f>IF(AN$21="-","-",AN$21*'3h Losses'!AM53)</f>
        <v>1.3099788360208517</v>
      </c>
      <c r="AO85" s="15">
        <f>IF(AO$21="-","-",AO$21*'3h Losses'!AN53)</f>
        <v>1.3099788360208517</v>
      </c>
      <c r="AP85" s="15" t="str">
        <f>IF(AP$21="-","-",AP$21*'3h Losses'!AO53)</f>
        <v>-</v>
      </c>
      <c r="AQ85" s="15" t="str">
        <f>IF(AQ$21="-","-",AQ$21*'3h Losses'!AP53)</f>
        <v>-</v>
      </c>
      <c r="AR85" s="15" t="str">
        <f>IF(AR$21="-","-",AR$21*'3h Losses'!AQ53)</f>
        <v>-</v>
      </c>
      <c r="AS85" s="15" t="str">
        <f>IF(AS$21="-","-",AS$21*'3h Losses'!AR53)</f>
        <v>-</v>
      </c>
      <c r="AT85" s="15" t="str">
        <f>IF(AT$21="-","-",AT$21*'3h Losses'!AS53)</f>
        <v>-</v>
      </c>
      <c r="AU85" s="15" t="str">
        <f>IF(AU$21="-","-",AU$21*'3h Losses'!AT53)</f>
        <v>-</v>
      </c>
      <c r="AV85" s="15" t="str">
        <f>IF(AV$21="-","-",AV$21*'3h Losses'!AU53)</f>
        <v>-</v>
      </c>
      <c r="AW85" s="15" t="str">
        <f>IF(AW$21="-","-",AW$21*'3h Losses'!AV53)</f>
        <v>-</v>
      </c>
      <c r="AX85" s="15" t="str">
        <f>IF(AX$21="-","-",AX$21*'3h Losses'!AW53)</f>
        <v>-</v>
      </c>
      <c r="AY85" s="15" t="str">
        <f>IF(AY$21="-","-",AY$21*'3h Losses'!AX53)</f>
        <v>-</v>
      </c>
      <c r="AZ85" s="15" t="str">
        <f>IF(AZ$21="-","-",AZ$21*'3h Losses'!AY53)</f>
        <v>-</v>
      </c>
      <c r="BA85" s="15" t="str">
        <f>IF(BA$21="-","-",BA$21*'3h Losses'!AZ53)</f>
        <v>-</v>
      </c>
      <c r="BB85" s="15" t="str">
        <f>IF(BB$21="-","-",BB$21*'3h Losses'!BA53)</f>
        <v>-</v>
      </c>
      <c r="BC85" s="15" t="str">
        <f>IF(BC$21="-","-",BC$21*'3h Losses'!BB53)</f>
        <v>-</v>
      </c>
      <c r="BD85" s="15" t="str">
        <f>IF(BD$21="-","-",BD$21*'3h Losses'!BC53)</f>
        <v>-</v>
      </c>
      <c r="BE85" s="15" t="str">
        <f>IF(BE$21="-","-",BE$21*'3h Losses'!BD53)</f>
        <v>-</v>
      </c>
      <c r="BF85" s="15" t="str">
        <f>IF(BF$21="-","-",BF$21*'3h Losses'!BE53)</f>
        <v>-</v>
      </c>
      <c r="BG85" s="14"/>
    </row>
    <row r="86" spans="1:59">
      <c r="A86" s="14"/>
      <c r="B86" s="426"/>
      <c r="C86" s="428"/>
      <c r="D86" s="428"/>
      <c r="E86" s="106" t="s">
        <v>264</v>
      </c>
      <c r="F86" s="425"/>
      <c r="G86" s="28"/>
      <c r="H86" s="15">
        <f>IF(H$21="-","-",H$21*'3h Losses'!G54)</f>
        <v>0</v>
      </c>
      <c r="I86" s="15">
        <f>IF(I$21="-","-",I$21*'3h Losses'!H54)</f>
        <v>0</v>
      </c>
      <c r="J86" s="15">
        <f>IF(J$21="-","-",J$21*'3h Losses'!I54)</f>
        <v>0</v>
      </c>
      <c r="K86" s="15">
        <f>IF(K$21="-","-",K$21*'3h Losses'!J54)</f>
        <v>0</v>
      </c>
      <c r="L86" s="15">
        <f>IF(L$21="-","-",L$21*'3h Losses'!K54)</f>
        <v>0</v>
      </c>
      <c r="M86" s="15">
        <f>IF(M$21="-","-",M$21*'3h Losses'!L54)</f>
        <v>0</v>
      </c>
      <c r="N86" s="15">
        <f>IF(N$21="-","-",N$21*'3h Losses'!M54)</f>
        <v>0</v>
      </c>
      <c r="O86" s="15">
        <f>IF(O$21="-","-",O$21*'3h Losses'!N54)</f>
        <v>0</v>
      </c>
      <c r="P86" s="28"/>
      <c r="Q86" s="15">
        <f>IF(Q$21="-","-",Q$21*'3h Losses'!P54)</f>
        <v>0</v>
      </c>
      <c r="R86" s="15">
        <f>IF(R$21="-","-",R$21*'3h Losses'!Q54)</f>
        <v>0</v>
      </c>
      <c r="S86" s="15">
        <f>IF(S$21="-","-",S$21*'3h Losses'!R54)</f>
        <v>0</v>
      </c>
      <c r="T86" s="15">
        <f>IF(T$21="-","-",T$21*'3h Losses'!S54)</f>
        <v>0</v>
      </c>
      <c r="U86" s="15">
        <f>IF(U$21="-","-",U$21*'3h Losses'!T54)</f>
        <v>0</v>
      </c>
      <c r="V86" s="15">
        <f>IF(V$21="-","-",V$21*'3h Losses'!U54)</f>
        <v>0</v>
      </c>
      <c r="W86" s="15">
        <f>IF(W$21="-","-",W$21*'3h Losses'!V54)</f>
        <v>0</v>
      </c>
      <c r="X86" s="15">
        <f>IF(X$21="-","-",X$21*'3h Losses'!W54)</f>
        <v>0</v>
      </c>
      <c r="Y86" s="28"/>
      <c r="Z86" s="15">
        <f>IF(Z$21="-","-",Z$21*'3h Losses'!Y54)</f>
        <v>0</v>
      </c>
      <c r="AA86" s="15">
        <f>IF(AA$21="-","-",AA$21*'3h Losses'!Z54)</f>
        <v>0</v>
      </c>
      <c r="AB86" s="15">
        <f>IF(AB$21="-","-",AB$21*'3h Losses'!AA54)</f>
        <v>0</v>
      </c>
      <c r="AC86" s="15">
        <f>IF(AC$21="-","-",AC$21*'3h Losses'!AB54)</f>
        <v>0</v>
      </c>
      <c r="AD86" s="15">
        <f>IF(AD$21="-","-",AD$21*'3h Losses'!AC54)</f>
        <v>0</v>
      </c>
      <c r="AE86" s="15">
        <f>IF(AE$21="-","-",AE$21*'3h Losses'!AD54)</f>
        <v>0</v>
      </c>
      <c r="AF86" s="15">
        <f>IF(AF$21="-","-",AF$21*'3h Losses'!AE54)</f>
        <v>0</v>
      </c>
      <c r="AG86" s="15">
        <f>IF(AG$21="-","-",AG$21*'3h Losses'!AF54)</f>
        <v>0</v>
      </c>
      <c r="AH86" s="15">
        <f>IF(AH$21="-","-",AH$21*'3h Losses'!AG54)</f>
        <v>0</v>
      </c>
      <c r="AI86" s="15">
        <f>IF(AI$21="-","-",AI$21*'3h Losses'!AH54)</f>
        <v>0</v>
      </c>
      <c r="AJ86" s="15">
        <f>IF(AJ$21="-","-",AJ$21*'3h Losses'!AI54)</f>
        <v>1.0651110075944339</v>
      </c>
      <c r="AK86" s="15">
        <f>IF(AK$21="-","-",AK$21*'3h Losses'!AJ54)</f>
        <v>1.0651110075944339</v>
      </c>
      <c r="AL86" s="15">
        <f>IF(AL$21="-","-",AL$21*'3h Losses'!AK54)</f>
        <v>1.0519886244953058</v>
      </c>
      <c r="AM86" s="15">
        <f>IF(AM$21="-","-",AM$21*'3h Losses'!AL54)</f>
        <v>1.0692872006464829</v>
      </c>
      <c r="AN86" s="15">
        <f>IF(AN$21="-","-",AN$21*'3h Losses'!AM54)</f>
        <v>1.3276237552102745</v>
      </c>
      <c r="AO86" s="15">
        <f>IF(AO$21="-","-",AO$21*'3h Losses'!AN54)</f>
        <v>1.3276237552102745</v>
      </c>
      <c r="AP86" s="15" t="str">
        <f>IF(AP$21="-","-",AP$21*'3h Losses'!AO54)</f>
        <v>-</v>
      </c>
      <c r="AQ86" s="15" t="str">
        <f>IF(AQ$21="-","-",AQ$21*'3h Losses'!AP54)</f>
        <v>-</v>
      </c>
      <c r="AR86" s="15" t="str">
        <f>IF(AR$21="-","-",AR$21*'3h Losses'!AQ54)</f>
        <v>-</v>
      </c>
      <c r="AS86" s="15" t="str">
        <f>IF(AS$21="-","-",AS$21*'3h Losses'!AR54)</f>
        <v>-</v>
      </c>
      <c r="AT86" s="15" t="str">
        <f>IF(AT$21="-","-",AT$21*'3h Losses'!AS54)</f>
        <v>-</v>
      </c>
      <c r="AU86" s="15" t="str">
        <f>IF(AU$21="-","-",AU$21*'3h Losses'!AT54)</f>
        <v>-</v>
      </c>
      <c r="AV86" s="15" t="str">
        <f>IF(AV$21="-","-",AV$21*'3h Losses'!AU54)</f>
        <v>-</v>
      </c>
      <c r="AW86" s="15" t="str">
        <f>IF(AW$21="-","-",AW$21*'3h Losses'!AV54)</f>
        <v>-</v>
      </c>
      <c r="AX86" s="15" t="str">
        <f>IF(AX$21="-","-",AX$21*'3h Losses'!AW54)</f>
        <v>-</v>
      </c>
      <c r="AY86" s="15" t="str">
        <f>IF(AY$21="-","-",AY$21*'3h Losses'!AX54)</f>
        <v>-</v>
      </c>
      <c r="AZ86" s="15" t="str">
        <f>IF(AZ$21="-","-",AZ$21*'3h Losses'!AY54)</f>
        <v>-</v>
      </c>
      <c r="BA86" s="15" t="str">
        <f>IF(BA$21="-","-",BA$21*'3h Losses'!AZ54)</f>
        <v>-</v>
      </c>
      <c r="BB86" s="15" t="str">
        <f>IF(BB$21="-","-",BB$21*'3h Losses'!BA54)</f>
        <v>-</v>
      </c>
      <c r="BC86" s="15" t="str">
        <f>IF(BC$21="-","-",BC$21*'3h Losses'!BB54)</f>
        <v>-</v>
      </c>
      <c r="BD86" s="15" t="str">
        <f>IF(BD$21="-","-",BD$21*'3h Losses'!BC54)</f>
        <v>-</v>
      </c>
      <c r="BE86" s="15" t="str">
        <f>IF(BE$21="-","-",BE$21*'3h Losses'!BD54)</f>
        <v>-</v>
      </c>
      <c r="BF86" s="15" t="str">
        <f>IF(BF$21="-","-",BF$21*'3h Losses'!BE54)</f>
        <v>-</v>
      </c>
      <c r="BG86" s="14"/>
    </row>
    <row r="87" spans="1:59">
      <c r="A87" s="14"/>
      <c r="B87" s="426"/>
      <c r="C87" s="428"/>
      <c r="D87" s="428"/>
      <c r="E87" s="106" t="s">
        <v>265</v>
      </c>
      <c r="F87" s="425"/>
      <c r="G87" s="28"/>
      <c r="H87" s="15">
        <f>IF(H$21="-","-",H$21*'3h Losses'!G55)</f>
        <v>0</v>
      </c>
      <c r="I87" s="15">
        <f>IF(I$21="-","-",I$21*'3h Losses'!H55)</f>
        <v>0</v>
      </c>
      <c r="J87" s="15">
        <f>IF(J$21="-","-",J$21*'3h Losses'!I55)</f>
        <v>0</v>
      </c>
      <c r="K87" s="15">
        <f>IF(K$21="-","-",K$21*'3h Losses'!J55)</f>
        <v>0</v>
      </c>
      <c r="L87" s="15">
        <f>IF(L$21="-","-",L$21*'3h Losses'!K55)</f>
        <v>0</v>
      </c>
      <c r="M87" s="15">
        <f>IF(M$21="-","-",M$21*'3h Losses'!L55)</f>
        <v>0</v>
      </c>
      <c r="N87" s="15">
        <f>IF(N$21="-","-",N$21*'3h Losses'!M55)</f>
        <v>0</v>
      </c>
      <c r="O87" s="15">
        <f>IF(O$21="-","-",O$21*'3h Losses'!N55)</f>
        <v>0</v>
      </c>
      <c r="P87" s="28"/>
      <c r="Q87" s="15">
        <f>IF(Q$21="-","-",Q$21*'3h Losses'!P55)</f>
        <v>0</v>
      </c>
      <c r="R87" s="15">
        <f>IF(R$21="-","-",R$21*'3h Losses'!Q55)</f>
        <v>0</v>
      </c>
      <c r="S87" s="15">
        <f>IF(S$21="-","-",S$21*'3h Losses'!R55)</f>
        <v>0</v>
      </c>
      <c r="T87" s="15">
        <f>IF(T$21="-","-",T$21*'3h Losses'!S55)</f>
        <v>0</v>
      </c>
      <c r="U87" s="15">
        <f>IF(U$21="-","-",U$21*'3h Losses'!T55)</f>
        <v>0</v>
      </c>
      <c r="V87" s="15">
        <f>IF(V$21="-","-",V$21*'3h Losses'!U55)</f>
        <v>0</v>
      </c>
      <c r="W87" s="15">
        <f>IF(W$21="-","-",W$21*'3h Losses'!V55)</f>
        <v>0</v>
      </c>
      <c r="X87" s="15">
        <f>IF(X$21="-","-",X$21*'3h Losses'!W55)</f>
        <v>0</v>
      </c>
      <c r="Y87" s="28"/>
      <c r="Z87" s="15">
        <f>IF(Z$21="-","-",Z$21*'3h Losses'!Y55)</f>
        <v>0</v>
      </c>
      <c r="AA87" s="15">
        <f>IF(AA$21="-","-",AA$21*'3h Losses'!Z55)</f>
        <v>0</v>
      </c>
      <c r="AB87" s="15">
        <f>IF(AB$21="-","-",AB$21*'3h Losses'!AA55)</f>
        <v>0</v>
      </c>
      <c r="AC87" s="15">
        <f>IF(AC$21="-","-",AC$21*'3h Losses'!AB55)</f>
        <v>0</v>
      </c>
      <c r="AD87" s="15">
        <f>IF(AD$21="-","-",AD$21*'3h Losses'!AC55)</f>
        <v>0</v>
      </c>
      <c r="AE87" s="15">
        <f>IF(AE$21="-","-",AE$21*'3h Losses'!AD55)</f>
        <v>0</v>
      </c>
      <c r="AF87" s="15">
        <f>IF(AF$21="-","-",AF$21*'3h Losses'!AE55)</f>
        <v>0</v>
      </c>
      <c r="AG87" s="15">
        <f>IF(AG$21="-","-",AG$21*'3h Losses'!AF55)</f>
        <v>0</v>
      </c>
      <c r="AH87" s="15">
        <f>IF(AH$21="-","-",AH$21*'3h Losses'!AG55)</f>
        <v>0</v>
      </c>
      <c r="AI87" s="15">
        <f>IF(AI$21="-","-",AI$21*'3h Losses'!AH55)</f>
        <v>0</v>
      </c>
      <c r="AJ87" s="15">
        <f>IF(AJ$21="-","-",AJ$21*'3h Losses'!AI55)</f>
        <v>1.0400629854779322</v>
      </c>
      <c r="AK87" s="15">
        <f>IF(AK$21="-","-",AK$21*'3h Losses'!AJ55)</f>
        <v>1.0400629854779322</v>
      </c>
      <c r="AL87" s="15">
        <f>IF(AL$21="-","-",AL$21*'3h Losses'!AK55)</f>
        <v>1.0271665279686624</v>
      </c>
      <c r="AM87" s="15">
        <f>IF(AM$21="-","-",AM$21*'3h Losses'!AL55)</f>
        <v>1.0444651041198396</v>
      </c>
      <c r="AN87" s="15">
        <f>IF(AN$21="-","-",AN$21*'3h Losses'!AM55)</f>
        <v>1.2915472438106521</v>
      </c>
      <c r="AO87" s="15">
        <f>IF(AO$21="-","-",AO$21*'3h Losses'!AN55)</f>
        <v>1.2915472438106521</v>
      </c>
      <c r="AP87" s="15" t="str">
        <f>IF(AP$21="-","-",AP$21*'3h Losses'!AO55)</f>
        <v>-</v>
      </c>
      <c r="AQ87" s="15" t="str">
        <f>IF(AQ$21="-","-",AQ$21*'3h Losses'!AP55)</f>
        <v>-</v>
      </c>
      <c r="AR87" s="15" t="str">
        <f>IF(AR$21="-","-",AR$21*'3h Losses'!AQ55)</f>
        <v>-</v>
      </c>
      <c r="AS87" s="15" t="str">
        <f>IF(AS$21="-","-",AS$21*'3h Losses'!AR55)</f>
        <v>-</v>
      </c>
      <c r="AT87" s="15" t="str">
        <f>IF(AT$21="-","-",AT$21*'3h Losses'!AS55)</f>
        <v>-</v>
      </c>
      <c r="AU87" s="15" t="str">
        <f>IF(AU$21="-","-",AU$21*'3h Losses'!AT55)</f>
        <v>-</v>
      </c>
      <c r="AV87" s="15" t="str">
        <f>IF(AV$21="-","-",AV$21*'3h Losses'!AU55)</f>
        <v>-</v>
      </c>
      <c r="AW87" s="15" t="str">
        <f>IF(AW$21="-","-",AW$21*'3h Losses'!AV55)</f>
        <v>-</v>
      </c>
      <c r="AX87" s="15" t="str">
        <f>IF(AX$21="-","-",AX$21*'3h Losses'!AW55)</f>
        <v>-</v>
      </c>
      <c r="AY87" s="15" t="str">
        <f>IF(AY$21="-","-",AY$21*'3h Losses'!AX55)</f>
        <v>-</v>
      </c>
      <c r="AZ87" s="15" t="str">
        <f>IF(AZ$21="-","-",AZ$21*'3h Losses'!AY55)</f>
        <v>-</v>
      </c>
      <c r="BA87" s="15" t="str">
        <f>IF(BA$21="-","-",BA$21*'3h Losses'!AZ55)</f>
        <v>-</v>
      </c>
      <c r="BB87" s="15" t="str">
        <f>IF(BB$21="-","-",BB$21*'3h Losses'!BA55)</f>
        <v>-</v>
      </c>
      <c r="BC87" s="15" t="str">
        <f>IF(BC$21="-","-",BC$21*'3h Losses'!BB55)</f>
        <v>-</v>
      </c>
      <c r="BD87" s="15" t="str">
        <f>IF(BD$21="-","-",BD$21*'3h Losses'!BC55)</f>
        <v>-</v>
      </c>
      <c r="BE87" s="15" t="str">
        <f>IF(BE$21="-","-",BE$21*'3h Losses'!BD55)</f>
        <v>-</v>
      </c>
      <c r="BF87" s="15" t="str">
        <f>IF(BF$21="-","-",BF$21*'3h Losses'!BE55)</f>
        <v>-</v>
      </c>
      <c r="BG87" s="14"/>
    </row>
    <row r="88" spans="1:59">
      <c r="A88" s="14"/>
      <c r="B88" s="426"/>
      <c r="C88" s="428"/>
      <c r="D88" s="428"/>
      <c r="E88" s="106" t="s">
        <v>266</v>
      </c>
      <c r="F88" s="425"/>
      <c r="G88" s="28"/>
      <c r="H88" s="15">
        <f>IF(H$21="-","-",H$21*'3h Losses'!G56)</f>
        <v>0</v>
      </c>
      <c r="I88" s="15">
        <f>IF(I$21="-","-",I$21*'3h Losses'!H56)</f>
        <v>0</v>
      </c>
      <c r="J88" s="15">
        <f>IF(J$21="-","-",J$21*'3h Losses'!I56)</f>
        <v>0</v>
      </c>
      <c r="K88" s="15">
        <f>IF(K$21="-","-",K$21*'3h Losses'!J56)</f>
        <v>0</v>
      </c>
      <c r="L88" s="15">
        <f>IF(L$21="-","-",L$21*'3h Losses'!K56)</f>
        <v>0</v>
      </c>
      <c r="M88" s="15">
        <f>IF(M$21="-","-",M$21*'3h Losses'!L56)</f>
        <v>0</v>
      </c>
      <c r="N88" s="15">
        <f>IF(N$21="-","-",N$21*'3h Losses'!M56)</f>
        <v>0</v>
      </c>
      <c r="O88" s="15">
        <f>IF(O$21="-","-",O$21*'3h Losses'!N56)</f>
        <v>0</v>
      </c>
      <c r="P88" s="28"/>
      <c r="Q88" s="15">
        <f>IF(Q$21="-","-",Q$21*'3h Losses'!P56)</f>
        <v>0</v>
      </c>
      <c r="R88" s="15">
        <f>IF(R$21="-","-",R$21*'3h Losses'!Q56)</f>
        <v>0</v>
      </c>
      <c r="S88" s="15">
        <f>IF(S$21="-","-",S$21*'3h Losses'!R56)</f>
        <v>0</v>
      </c>
      <c r="T88" s="15">
        <f>IF(T$21="-","-",T$21*'3h Losses'!S56)</f>
        <v>0</v>
      </c>
      <c r="U88" s="15">
        <f>IF(U$21="-","-",U$21*'3h Losses'!T56)</f>
        <v>0</v>
      </c>
      <c r="V88" s="15">
        <f>IF(V$21="-","-",V$21*'3h Losses'!U56)</f>
        <v>0</v>
      </c>
      <c r="W88" s="15">
        <f>IF(W$21="-","-",W$21*'3h Losses'!V56)</f>
        <v>0</v>
      </c>
      <c r="X88" s="15">
        <f>IF(X$21="-","-",X$21*'3h Losses'!W56)</f>
        <v>0</v>
      </c>
      <c r="Y88" s="28"/>
      <c r="Z88" s="15">
        <f>IF(Z$21="-","-",Z$21*'3h Losses'!Y56)</f>
        <v>0</v>
      </c>
      <c r="AA88" s="15">
        <f>IF(AA$21="-","-",AA$21*'3h Losses'!Z56)</f>
        <v>0</v>
      </c>
      <c r="AB88" s="15">
        <f>IF(AB$21="-","-",AB$21*'3h Losses'!AA56)</f>
        <v>0</v>
      </c>
      <c r="AC88" s="15">
        <f>IF(AC$21="-","-",AC$21*'3h Losses'!AB56)</f>
        <v>0</v>
      </c>
      <c r="AD88" s="15">
        <f>IF(AD$21="-","-",AD$21*'3h Losses'!AC56)</f>
        <v>0</v>
      </c>
      <c r="AE88" s="15">
        <f>IF(AE$21="-","-",AE$21*'3h Losses'!AD56)</f>
        <v>0</v>
      </c>
      <c r="AF88" s="15">
        <f>IF(AF$21="-","-",AF$21*'3h Losses'!AE56)</f>
        <v>0</v>
      </c>
      <c r="AG88" s="15">
        <f>IF(AG$21="-","-",AG$21*'3h Losses'!AF56)</f>
        <v>0</v>
      </c>
      <c r="AH88" s="15">
        <f>IF(AH$21="-","-",AH$21*'3h Losses'!AG56)</f>
        <v>0</v>
      </c>
      <c r="AI88" s="15">
        <f>IF(AI$21="-","-",AI$21*'3h Losses'!AH56)</f>
        <v>0</v>
      </c>
      <c r="AJ88" s="15">
        <f>IF(AJ$21="-","-",AJ$21*'3h Losses'!AI56)</f>
        <v>1.0202282062052139</v>
      </c>
      <c r="AK88" s="15">
        <f>IF(AK$21="-","-",AK$21*'3h Losses'!AJ56)</f>
        <v>1.0202282062052139</v>
      </c>
      <c r="AL88" s="15">
        <f>IF(AL$21="-","-",AL$21*'3h Losses'!AK56)</f>
        <v>1.0062479534940216</v>
      </c>
      <c r="AM88" s="15">
        <f>IF(AM$21="-","-",AM$21*'3h Losses'!AL56)</f>
        <v>1.0235465296451989</v>
      </c>
      <c r="AN88" s="15">
        <f>IF(AN$21="-","-",AN$21*'3h Losses'!AM56)</f>
        <v>1.2599329569435511</v>
      </c>
      <c r="AO88" s="15">
        <f>IF(AO$21="-","-",AO$21*'3h Losses'!AN56)</f>
        <v>1.2599329569435511</v>
      </c>
      <c r="AP88" s="15" t="str">
        <f>IF(AP$21="-","-",AP$21*'3h Losses'!AO56)</f>
        <v>-</v>
      </c>
      <c r="AQ88" s="15" t="str">
        <f>IF(AQ$21="-","-",AQ$21*'3h Losses'!AP56)</f>
        <v>-</v>
      </c>
      <c r="AR88" s="15" t="str">
        <f>IF(AR$21="-","-",AR$21*'3h Losses'!AQ56)</f>
        <v>-</v>
      </c>
      <c r="AS88" s="15" t="str">
        <f>IF(AS$21="-","-",AS$21*'3h Losses'!AR56)</f>
        <v>-</v>
      </c>
      <c r="AT88" s="15" t="str">
        <f>IF(AT$21="-","-",AT$21*'3h Losses'!AS56)</f>
        <v>-</v>
      </c>
      <c r="AU88" s="15" t="str">
        <f>IF(AU$21="-","-",AU$21*'3h Losses'!AT56)</f>
        <v>-</v>
      </c>
      <c r="AV88" s="15" t="str">
        <f>IF(AV$21="-","-",AV$21*'3h Losses'!AU56)</f>
        <v>-</v>
      </c>
      <c r="AW88" s="15" t="str">
        <f>IF(AW$21="-","-",AW$21*'3h Losses'!AV56)</f>
        <v>-</v>
      </c>
      <c r="AX88" s="15" t="str">
        <f>IF(AX$21="-","-",AX$21*'3h Losses'!AW56)</f>
        <v>-</v>
      </c>
      <c r="AY88" s="15" t="str">
        <f>IF(AY$21="-","-",AY$21*'3h Losses'!AX56)</f>
        <v>-</v>
      </c>
      <c r="AZ88" s="15" t="str">
        <f>IF(AZ$21="-","-",AZ$21*'3h Losses'!AY56)</f>
        <v>-</v>
      </c>
      <c r="BA88" s="15" t="str">
        <f>IF(BA$21="-","-",BA$21*'3h Losses'!AZ56)</f>
        <v>-</v>
      </c>
      <c r="BB88" s="15" t="str">
        <f>IF(BB$21="-","-",BB$21*'3h Losses'!BA56)</f>
        <v>-</v>
      </c>
      <c r="BC88" s="15" t="str">
        <f>IF(BC$21="-","-",BC$21*'3h Losses'!BB56)</f>
        <v>-</v>
      </c>
      <c r="BD88" s="15" t="str">
        <f>IF(BD$21="-","-",BD$21*'3h Losses'!BC56)</f>
        <v>-</v>
      </c>
      <c r="BE88" s="15" t="str">
        <f>IF(BE$21="-","-",BE$21*'3h Losses'!BD56)</f>
        <v>-</v>
      </c>
      <c r="BF88" s="15" t="str">
        <f>IF(BF$21="-","-",BF$21*'3h Losses'!BE56)</f>
        <v>-</v>
      </c>
      <c r="BG88" s="14"/>
    </row>
    <row r="89" spans="1:59">
      <c r="A89" s="14"/>
      <c r="B89" s="426"/>
      <c r="C89" s="428"/>
      <c r="D89" s="428"/>
      <c r="E89" s="106" t="s">
        <v>267</v>
      </c>
      <c r="F89" s="425"/>
      <c r="G89" s="28"/>
      <c r="H89" s="15">
        <f>IF(H$21="-","-",H$21*'3h Losses'!G57)</f>
        <v>0</v>
      </c>
      <c r="I89" s="15">
        <f>IF(I$21="-","-",I$21*'3h Losses'!H57)</f>
        <v>0</v>
      </c>
      <c r="J89" s="15">
        <f>IF(J$21="-","-",J$21*'3h Losses'!I57)</f>
        <v>0</v>
      </c>
      <c r="K89" s="15">
        <f>IF(K$21="-","-",K$21*'3h Losses'!J57)</f>
        <v>0</v>
      </c>
      <c r="L89" s="15">
        <f>IF(L$21="-","-",L$21*'3h Losses'!K57)</f>
        <v>0</v>
      </c>
      <c r="M89" s="15">
        <f>IF(M$21="-","-",M$21*'3h Losses'!L57)</f>
        <v>0</v>
      </c>
      <c r="N89" s="15">
        <f>IF(N$21="-","-",N$21*'3h Losses'!M57)</f>
        <v>0</v>
      </c>
      <c r="O89" s="15">
        <f>IF(O$21="-","-",O$21*'3h Losses'!N57)</f>
        <v>0</v>
      </c>
      <c r="P89" s="28"/>
      <c r="Q89" s="15">
        <f>IF(Q$21="-","-",Q$21*'3h Losses'!P57)</f>
        <v>0</v>
      </c>
      <c r="R89" s="15">
        <f>IF(R$21="-","-",R$21*'3h Losses'!Q57)</f>
        <v>0</v>
      </c>
      <c r="S89" s="15">
        <f>IF(S$21="-","-",S$21*'3h Losses'!R57)</f>
        <v>0</v>
      </c>
      <c r="T89" s="15">
        <f>IF(T$21="-","-",T$21*'3h Losses'!S57)</f>
        <v>0</v>
      </c>
      <c r="U89" s="15">
        <f>IF(U$21="-","-",U$21*'3h Losses'!T57)</f>
        <v>0</v>
      </c>
      <c r="V89" s="15">
        <f>IF(V$21="-","-",V$21*'3h Losses'!U57)</f>
        <v>0</v>
      </c>
      <c r="W89" s="15">
        <f>IF(W$21="-","-",W$21*'3h Losses'!V57)</f>
        <v>0</v>
      </c>
      <c r="X89" s="15">
        <f>IF(X$21="-","-",X$21*'3h Losses'!W57)</f>
        <v>0</v>
      </c>
      <c r="Y89" s="28"/>
      <c r="Z89" s="15">
        <f>IF(Z$21="-","-",Z$21*'3h Losses'!Y57)</f>
        <v>0</v>
      </c>
      <c r="AA89" s="15">
        <f>IF(AA$21="-","-",AA$21*'3h Losses'!Z57)</f>
        <v>0</v>
      </c>
      <c r="AB89" s="15">
        <f>IF(AB$21="-","-",AB$21*'3h Losses'!AA57)</f>
        <v>0</v>
      </c>
      <c r="AC89" s="15">
        <f>IF(AC$21="-","-",AC$21*'3h Losses'!AB57)</f>
        <v>0</v>
      </c>
      <c r="AD89" s="15">
        <f>IF(AD$21="-","-",AD$21*'3h Losses'!AC57)</f>
        <v>0</v>
      </c>
      <c r="AE89" s="15">
        <f>IF(AE$21="-","-",AE$21*'3h Losses'!AD57)</f>
        <v>0</v>
      </c>
      <c r="AF89" s="15">
        <f>IF(AF$21="-","-",AF$21*'3h Losses'!AE57)</f>
        <v>0</v>
      </c>
      <c r="AG89" s="15">
        <f>IF(AG$21="-","-",AG$21*'3h Losses'!AF57)</f>
        <v>0</v>
      </c>
      <c r="AH89" s="15">
        <f>IF(AH$21="-","-",AH$21*'3h Losses'!AG57)</f>
        <v>0</v>
      </c>
      <c r="AI89" s="15">
        <f>IF(AI$21="-","-",AI$21*'3h Losses'!AH57)</f>
        <v>0</v>
      </c>
      <c r="AJ89" s="15">
        <f>IF(AJ$21="-","-",AJ$21*'3h Losses'!AI57)</f>
        <v>1.0384806781079636</v>
      </c>
      <c r="AK89" s="15">
        <f>IF(AK$21="-","-",AK$21*'3h Losses'!AJ57)</f>
        <v>1.0384806781079636</v>
      </c>
      <c r="AL89" s="15">
        <f>IF(AL$21="-","-",AL$21*'3h Losses'!AK57)</f>
        <v>1.0217587952406528</v>
      </c>
      <c r="AM89" s="15">
        <f>IF(AM$21="-","-",AM$21*'3h Losses'!AL57)</f>
        <v>1.0390573713918299</v>
      </c>
      <c r="AN89" s="15">
        <f>IF(AN$21="-","-",AN$21*'3h Losses'!AM57)</f>
        <v>1.2755422074590774</v>
      </c>
      <c r="AO89" s="15">
        <f>IF(AO$21="-","-",AO$21*'3h Losses'!AN57)</f>
        <v>1.2755422074590774</v>
      </c>
      <c r="AP89" s="15" t="str">
        <f>IF(AP$21="-","-",AP$21*'3h Losses'!AO57)</f>
        <v>-</v>
      </c>
      <c r="AQ89" s="15" t="str">
        <f>IF(AQ$21="-","-",AQ$21*'3h Losses'!AP57)</f>
        <v>-</v>
      </c>
      <c r="AR89" s="15" t="str">
        <f>IF(AR$21="-","-",AR$21*'3h Losses'!AQ57)</f>
        <v>-</v>
      </c>
      <c r="AS89" s="15" t="str">
        <f>IF(AS$21="-","-",AS$21*'3h Losses'!AR57)</f>
        <v>-</v>
      </c>
      <c r="AT89" s="15" t="str">
        <f>IF(AT$21="-","-",AT$21*'3h Losses'!AS57)</f>
        <v>-</v>
      </c>
      <c r="AU89" s="15" t="str">
        <f>IF(AU$21="-","-",AU$21*'3h Losses'!AT57)</f>
        <v>-</v>
      </c>
      <c r="AV89" s="15" t="str">
        <f>IF(AV$21="-","-",AV$21*'3h Losses'!AU57)</f>
        <v>-</v>
      </c>
      <c r="AW89" s="15" t="str">
        <f>IF(AW$21="-","-",AW$21*'3h Losses'!AV57)</f>
        <v>-</v>
      </c>
      <c r="AX89" s="15" t="str">
        <f>IF(AX$21="-","-",AX$21*'3h Losses'!AW57)</f>
        <v>-</v>
      </c>
      <c r="AY89" s="15" t="str">
        <f>IF(AY$21="-","-",AY$21*'3h Losses'!AX57)</f>
        <v>-</v>
      </c>
      <c r="AZ89" s="15" t="str">
        <f>IF(AZ$21="-","-",AZ$21*'3h Losses'!AY57)</f>
        <v>-</v>
      </c>
      <c r="BA89" s="15" t="str">
        <f>IF(BA$21="-","-",BA$21*'3h Losses'!AZ57)</f>
        <v>-</v>
      </c>
      <c r="BB89" s="15" t="str">
        <f>IF(BB$21="-","-",BB$21*'3h Losses'!BA57)</f>
        <v>-</v>
      </c>
      <c r="BC89" s="15" t="str">
        <f>IF(BC$21="-","-",BC$21*'3h Losses'!BB57)</f>
        <v>-</v>
      </c>
      <c r="BD89" s="15" t="str">
        <f>IF(BD$21="-","-",BD$21*'3h Losses'!BC57)</f>
        <v>-</v>
      </c>
      <c r="BE89" s="15" t="str">
        <f>IF(BE$21="-","-",BE$21*'3h Losses'!BD57)</f>
        <v>-</v>
      </c>
      <c r="BF89" s="15" t="str">
        <f>IF(BF$21="-","-",BF$21*'3h Losses'!BE57)</f>
        <v>-</v>
      </c>
      <c r="BG89" s="14"/>
    </row>
    <row r="90" spans="1:59">
      <c r="A90" s="14"/>
      <c r="B90" s="426"/>
      <c r="C90" s="428"/>
      <c r="D90" s="428"/>
      <c r="E90" s="106" t="s">
        <v>268</v>
      </c>
      <c r="F90" s="425"/>
      <c r="G90" s="28"/>
      <c r="H90" s="15">
        <f>IF(H$21="-","-",H$21*'3h Losses'!G58)</f>
        <v>0</v>
      </c>
      <c r="I90" s="15">
        <f>IF(I$21="-","-",I$21*'3h Losses'!H58)</f>
        <v>0</v>
      </c>
      <c r="J90" s="15">
        <f>IF(J$21="-","-",J$21*'3h Losses'!I58)</f>
        <v>0</v>
      </c>
      <c r="K90" s="15">
        <f>IF(K$21="-","-",K$21*'3h Losses'!J58)</f>
        <v>0</v>
      </c>
      <c r="L90" s="15">
        <f>IF(L$21="-","-",L$21*'3h Losses'!K58)</f>
        <v>0</v>
      </c>
      <c r="M90" s="15">
        <f>IF(M$21="-","-",M$21*'3h Losses'!L58)</f>
        <v>0</v>
      </c>
      <c r="N90" s="15">
        <f>IF(N$21="-","-",N$21*'3h Losses'!M58)</f>
        <v>0</v>
      </c>
      <c r="O90" s="15">
        <f>IF(O$21="-","-",O$21*'3h Losses'!N58)</f>
        <v>0</v>
      </c>
      <c r="P90" s="28"/>
      <c r="Q90" s="15">
        <f>IF(Q$21="-","-",Q$21*'3h Losses'!P58)</f>
        <v>0</v>
      </c>
      <c r="R90" s="15">
        <f>IF(R$21="-","-",R$21*'3h Losses'!Q58)</f>
        <v>0</v>
      </c>
      <c r="S90" s="15">
        <f>IF(S$21="-","-",S$21*'3h Losses'!R58)</f>
        <v>0</v>
      </c>
      <c r="T90" s="15">
        <f>IF(T$21="-","-",T$21*'3h Losses'!S58)</f>
        <v>0</v>
      </c>
      <c r="U90" s="15">
        <f>IF(U$21="-","-",U$21*'3h Losses'!T58)</f>
        <v>0</v>
      </c>
      <c r="V90" s="15">
        <f>IF(V$21="-","-",V$21*'3h Losses'!U58)</f>
        <v>0</v>
      </c>
      <c r="W90" s="15">
        <f>IF(W$21="-","-",W$21*'3h Losses'!V58)</f>
        <v>0</v>
      </c>
      <c r="X90" s="15">
        <f>IF(X$21="-","-",X$21*'3h Losses'!W58)</f>
        <v>0</v>
      </c>
      <c r="Y90" s="28"/>
      <c r="Z90" s="15">
        <f>IF(Z$21="-","-",Z$21*'3h Losses'!Y58)</f>
        <v>0</v>
      </c>
      <c r="AA90" s="15">
        <f>IF(AA$21="-","-",AA$21*'3h Losses'!Z58)</f>
        <v>0</v>
      </c>
      <c r="AB90" s="15">
        <f>IF(AB$21="-","-",AB$21*'3h Losses'!AA58)</f>
        <v>0</v>
      </c>
      <c r="AC90" s="15">
        <f>IF(AC$21="-","-",AC$21*'3h Losses'!AB58)</f>
        <v>0</v>
      </c>
      <c r="AD90" s="15">
        <f>IF(AD$21="-","-",AD$21*'3h Losses'!AC58)</f>
        <v>0</v>
      </c>
      <c r="AE90" s="15">
        <f>IF(AE$21="-","-",AE$21*'3h Losses'!AD58)</f>
        <v>0</v>
      </c>
      <c r="AF90" s="15">
        <f>IF(AF$21="-","-",AF$21*'3h Losses'!AE58)</f>
        <v>0</v>
      </c>
      <c r="AG90" s="15">
        <f>IF(AG$21="-","-",AG$21*'3h Losses'!AF58)</f>
        <v>0</v>
      </c>
      <c r="AH90" s="15">
        <f>IF(AH$21="-","-",AH$21*'3h Losses'!AG58)</f>
        <v>0</v>
      </c>
      <c r="AI90" s="15">
        <f>IF(AI$21="-","-",AI$21*'3h Losses'!AH58)</f>
        <v>0</v>
      </c>
      <c r="AJ90" s="15">
        <f>IF(AJ$21="-","-",AJ$21*'3h Losses'!AI58)</f>
        <v>1.0398284929132386</v>
      </c>
      <c r="AK90" s="15">
        <f>IF(AK$21="-","-",AK$21*'3h Losses'!AJ58)</f>
        <v>1.0398284929132386</v>
      </c>
      <c r="AL90" s="15">
        <f>IF(AL$21="-","-",AL$21*'3h Losses'!AK58)</f>
        <v>1.0301367044838581</v>
      </c>
      <c r="AM90" s="15">
        <f>IF(AM$21="-","-",AM$21*'3h Losses'!AL58)</f>
        <v>1.0474352806350351</v>
      </c>
      <c r="AN90" s="15">
        <f>IF(AN$21="-","-",AN$21*'3h Losses'!AM58)</f>
        <v>1.2880584602401852</v>
      </c>
      <c r="AO90" s="15">
        <f>IF(AO$21="-","-",AO$21*'3h Losses'!AN58)</f>
        <v>1.2880584602401852</v>
      </c>
      <c r="AP90" s="15" t="str">
        <f>IF(AP$21="-","-",AP$21*'3h Losses'!AO58)</f>
        <v>-</v>
      </c>
      <c r="AQ90" s="15" t="str">
        <f>IF(AQ$21="-","-",AQ$21*'3h Losses'!AP58)</f>
        <v>-</v>
      </c>
      <c r="AR90" s="15" t="str">
        <f>IF(AR$21="-","-",AR$21*'3h Losses'!AQ58)</f>
        <v>-</v>
      </c>
      <c r="AS90" s="15" t="str">
        <f>IF(AS$21="-","-",AS$21*'3h Losses'!AR58)</f>
        <v>-</v>
      </c>
      <c r="AT90" s="15" t="str">
        <f>IF(AT$21="-","-",AT$21*'3h Losses'!AS58)</f>
        <v>-</v>
      </c>
      <c r="AU90" s="15" t="str">
        <f>IF(AU$21="-","-",AU$21*'3h Losses'!AT58)</f>
        <v>-</v>
      </c>
      <c r="AV90" s="15" t="str">
        <f>IF(AV$21="-","-",AV$21*'3h Losses'!AU58)</f>
        <v>-</v>
      </c>
      <c r="AW90" s="15" t="str">
        <f>IF(AW$21="-","-",AW$21*'3h Losses'!AV58)</f>
        <v>-</v>
      </c>
      <c r="AX90" s="15" t="str">
        <f>IF(AX$21="-","-",AX$21*'3h Losses'!AW58)</f>
        <v>-</v>
      </c>
      <c r="AY90" s="15" t="str">
        <f>IF(AY$21="-","-",AY$21*'3h Losses'!AX58)</f>
        <v>-</v>
      </c>
      <c r="AZ90" s="15" t="str">
        <f>IF(AZ$21="-","-",AZ$21*'3h Losses'!AY58)</f>
        <v>-</v>
      </c>
      <c r="BA90" s="15" t="str">
        <f>IF(BA$21="-","-",BA$21*'3h Losses'!AZ58)</f>
        <v>-</v>
      </c>
      <c r="BB90" s="15" t="str">
        <f>IF(BB$21="-","-",BB$21*'3h Losses'!BA58)</f>
        <v>-</v>
      </c>
      <c r="BC90" s="15" t="str">
        <f>IF(BC$21="-","-",BC$21*'3h Losses'!BB58)</f>
        <v>-</v>
      </c>
      <c r="BD90" s="15" t="str">
        <f>IF(BD$21="-","-",BD$21*'3h Losses'!BC58)</f>
        <v>-</v>
      </c>
      <c r="BE90" s="15" t="str">
        <f>IF(BE$21="-","-",BE$21*'3h Losses'!BD58)</f>
        <v>-</v>
      </c>
      <c r="BF90" s="15" t="str">
        <f>IF(BF$21="-","-",BF$21*'3h Losses'!BE58)</f>
        <v>-</v>
      </c>
      <c r="BG90" s="14"/>
    </row>
    <row r="91" spans="1:59">
      <c r="A91" s="14"/>
      <c r="B91" s="426"/>
      <c r="C91" s="428"/>
      <c r="D91" s="428"/>
      <c r="E91" s="106" t="s">
        <v>269</v>
      </c>
      <c r="F91" s="425"/>
      <c r="G91" s="28"/>
      <c r="H91" s="15">
        <f>IF(H$21="-","-",H$21*'3h Losses'!G59)</f>
        <v>0</v>
      </c>
      <c r="I91" s="15">
        <f>IF(I$21="-","-",I$21*'3h Losses'!H59)</f>
        <v>0</v>
      </c>
      <c r="J91" s="15">
        <f>IF(J$21="-","-",J$21*'3h Losses'!I59)</f>
        <v>0</v>
      </c>
      <c r="K91" s="15">
        <f>IF(K$21="-","-",K$21*'3h Losses'!J59)</f>
        <v>0</v>
      </c>
      <c r="L91" s="15">
        <f>IF(L$21="-","-",L$21*'3h Losses'!K59)</f>
        <v>0</v>
      </c>
      <c r="M91" s="15">
        <f>IF(M$21="-","-",M$21*'3h Losses'!L59)</f>
        <v>0</v>
      </c>
      <c r="N91" s="15">
        <f>IF(N$21="-","-",N$21*'3h Losses'!M59)</f>
        <v>0</v>
      </c>
      <c r="O91" s="15">
        <f>IF(O$21="-","-",O$21*'3h Losses'!N59)</f>
        <v>0</v>
      </c>
      <c r="P91" s="28"/>
      <c r="Q91" s="15">
        <f>IF(Q$21="-","-",Q$21*'3h Losses'!P59)</f>
        <v>0</v>
      </c>
      <c r="R91" s="15">
        <f>IF(R$21="-","-",R$21*'3h Losses'!Q59)</f>
        <v>0</v>
      </c>
      <c r="S91" s="15">
        <f>IF(S$21="-","-",S$21*'3h Losses'!R59)</f>
        <v>0</v>
      </c>
      <c r="T91" s="15">
        <f>IF(T$21="-","-",T$21*'3h Losses'!S59)</f>
        <v>0</v>
      </c>
      <c r="U91" s="15">
        <f>IF(U$21="-","-",U$21*'3h Losses'!T59)</f>
        <v>0</v>
      </c>
      <c r="V91" s="15">
        <f>IF(V$21="-","-",V$21*'3h Losses'!U59)</f>
        <v>0</v>
      </c>
      <c r="W91" s="15">
        <f>IF(W$21="-","-",W$21*'3h Losses'!V59)</f>
        <v>0</v>
      </c>
      <c r="X91" s="15">
        <f>IF(X$21="-","-",X$21*'3h Losses'!W59)</f>
        <v>0</v>
      </c>
      <c r="Y91" s="28"/>
      <c r="Z91" s="15">
        <f>IF(Z$21="-","-",Z$21*'3h Losses'!Y59)</f>
        <v>0</v>
      </c>
      <c r="AA91" s="15">
        <f>IF(AA$21="-","-",AA$21*'3h Losses'!Z59)</f>
        <v>0</v>
      </c>
      <c r="AB91" s="15">
        <f>IF(AB$21="-","-",AB$21*'3h Losses'!AA59)</f>
        <v>0</v>
      </c>
      <c r="AC91" s="15">
        <f>IF(AC$21="-","-",AC$21*'3h Losses'!AB59)</f>
        <v>0</v>
      </c>
      <c r="AD91" s="15">
        <f>IF(AD$21="-","-",AD$21*'3h Losses'!AC59)</f>
        <v>0</v>
      </c>
      <c r="AE91" s="15">
        <f>IF(AE$21="-","-",AE$21*'3h Losses'!AD59)</f>
        <v>0</v>
      </c>
      <c r="AF91" s="15">
        <f>IF(AF$21="-","-",AF$21*'3h Losses'!AE59)</f>
        <v>0</v>
      </c>
      <c r="AG91" s="15">
        <f>IF(AG$21="-","-",AG$21*'3h Losses'!AF59)</f>
        <v>0</v>
      </c>
      <c r="AH91" s="15">
        <f>IF(AH$21="-","-",AH$21*'3h Losses'!AG59)</f>
        <v>0</v>
      </c>
      <c r="AI91" s="15">
        <f>IF(AI$21="-","-",AI$21*'3h Losses'!AH59)</f>
        <v>0</v>
      </c>
      <c r="AJ91" s="15">
        <f>IF(AJ$21="-","-",AJ$21*'3h Losses'!AI59)</f>
        <v>1.0424820968944435</v>
      </c>
      <c r="AK91" s="15">
        <f>IF(AK$21="-","-",AK$21*'3h Losses'!AJ59)</f>
        <v>1.0424820968944435</v>
      </c>
      <c r="AL91" s="15">
        <f>IF(AL$21="-","-",AL$21*'3h Losses'!AK59)</f>
        <v>1.0294183237398045</v>
      </c>
      <c r="AM91" s="15">
        <f>IF(AM$21="-","-",AM$21*'3h Losses'!AL59)</f>
        <v>1.0467168998909815</v>
      </c>
      <c r="AN91" s="15">
        <f>IF(AN$21="-","-",AN$21*'3h Losses'!AM59)</f>
        <v>1.2950869165503336</v>
      </c>
      <c r="AO91" s="15">
        <f>IF(AO$21="-","-",AO$21*'3h Losses'!AN59)</f>
        <v>1.2950869165503336</v>
      </c>
      <c r="AP91" s="15" t="str">
        <f>IF(AP$21="-","-",AP$21*'3h Losses'!AO59)</f>
        <v>-</v>
      </c>
      <c r="AQ91" s="15" t="str">
        <f>IF(AQ$21="-","-",AQ$21*'3h Losses'!AP59)</f>
        <v>-</v>
      </c>
      <c r="AR91" s="15" t="str">
        <f>IF(AR$21="-","-",AR$21*'3h Losses'!AQ59)</f>
        <v>-</v>
      </c>
      <c r="AS91" s="15" t="str">
        <f>IF(AS$21="-","-",AS$21*'3h Losses'!AR59)</f>
        <v>-</v>
      </c>
      <c r="AT91" s="15" t="str">
        <f>IF(AT$21="-","-",AT$21*'3h Losses'!AS59)</f>
        <v>-</v>
      </c>
      <c r="AU91" s="15" t="str">
        <f>IF(AU$21="-","-",AU$21*'3h Losses'!AT59)</f>
        <v>-</v>
      </c>
      <c r="AV91" s="15" t="str">
        <f>IF(AV$21="-","-",AV$21*'3h Losses'!AU59)</f>
        <v>-</v>
      </c>
      <c r="AW91" s="15" t="str">
        <f>IF(AW$21="-","-",AW$21*'3h Losses'!AV59)</f>
        <v>-</v>
      </c>
      <c r="AX91" s="15" t="str">
        <f>IF(AX$21="-","-",AX$21*'3h Losses'!AW59)</f>
        <v>-</v>
      </c>
      <c r="AY91" s="15" t="str">
        <f>IF(AY$21="-","-",AY$21*'3h Losses'!AX59)</f>
        <v>-</v>
      </c>
      <c r="AZ91" s="15" t="str">
        <f>IF(AZ$21="-","-",AZ$21*'3h Losses'!AY59)</f>
        <v>-</v>
      </c>
      <c r="BA91" s="15" t="str">
        <f>IF(BA$21="-","-",BA$21*'3h Losses'!AZ59)</f>
        <v>-</v>
      </c>
      <c r="BB91" s="15" t="str">
        <f>IF(BB$21="-","-",BB$21*'3h Losses'!BA59)</f>
        <v>-</v>
      </c>
      <c r="BC91" s="15" t="str">
        <f>IF(BC$21="-","-",BC$21*'3h Losses'!BB59)</f>
        <v>-</v>
      </c>
      <c r="BD91" s="15" t="str">
        <f>IF(BD$21="-","-",BD$21*'3h Losses'!BC59)</f>
        <v>-</v>
      </c>
      <c r="BE91" s="15" t="str">
        <f>IF(BE$21="-","-",BE$21*'3h Losses'!BD59)</f>
        <v>-</v>
      </c>
      <c r="BF91" s="15" t="str">
        <f>IF(BF$21="-","-",BF$21*'3h Losses'!BE59)</f>
        <v>-</v>
      </c>
      <c r="BG91" s="14"/>
    </row>
    <row r="92" spans="1:59">
      <c r="A92" s="14"/>
      <c r="B92" s="426"/>
      <c r="C92" s="428"/>
      <c r="D92" s="428"/>
      <c r="E92" s="106" t="s">
        <v>270</v>
      </c>
      <c r="F92" s="425"/>
      <c r="G92" s="28"/>
      <c r="H92" s="15">
        <f>IF(H$21="-","-",H$21*'3h Losses'!G60)</f>
        <v>0</v>
      </c>
      <c r="I92" s="15">
        <f>IF(I$21="-","-",I$21*'3h Losses'!H60)</f>
        <v>0</v>
      </c>
      <c r="J92" s="15">
        <f>IF(J$21="-","-",J$21*'3h Losses'!I60)</f>
        <v>0</v>
      </c>
      <c r="K92" s="15">
        <f>IF(K$21="-","-",K$21*'3h Losses'!J60)</f>
        <v>0</v>
      </c>
      <c r="L92" s="15">
        <f>IF(L$21="-","-",L$21*'3h Losses'!K60)</f>
        <v>0</v>
      </c>
      <c r="M92" s="15">
        <f>IF(M$21="-","-",M$21*'3h Losses'!L60)</f>
        <v>0</v>
      </c>
      <c r="N92" s="15">
        <f>IF(N$21="-","-",N$21*'3h Losses'!M60)</f>
        <v>0</v>
      </c>
      <c r="O92" s="15">
        <f>IF(O$21="-","-",O$21*'3h Losses'!N60)</f>
        <v>0</v>
      </c>
      <c r="P92" s="28"/>
      <c r="Q92" s="15">
        <f>IF(Q$21="-","-",Q$21*'3h Losses'!P60)</f>
        <v>0</v>
      </c>
      <c r="R92" s="15">
        <f>IF(R$21="-","-",R$21*'3h Losses'!Q60)</f>
        <v>0</v>
      </c>
      <c r="S92" s="15">
        <f>IF(S$21="-","-",S$21*'3h Losses'!R60)</f>
        <v>0</v>
      </c>
      <c r="T92" s="15">
        <f>IF(T$21="-","-",T$21*'3h Losses'!S60)</f>
        <v>0</v>
      </c>
      <c r="U92" s="15">
        <f>IF(U$21="-","-",U$21*'3h Losses'!T60)</f>
        <v>0</v>
      </c>
      <c r="V92" s="15">
        <f>IF(V$21="-","-",V$21*'3h Losses'!U60)</f>
        <v>0</v>
      </c>
      <c r="W92" s="15">
        <f>IF(W$21="-","-",W$21*'3h Losses'!V60)</f>
        <v>0</v>
      </c>
      <c r="X92" s="15">
        <f>IF(X$21="-","-",X$21*'3h Losses'!W60)</f>
        <v>0</v>
      </c>
      <c r="Y92" s="28"/>
      <c r="Z92" s="15">
        <f>IF(Z$21="-","-",Z$21*'3h Losses'!Y60)</f>
        <v>0</v>
      </c>
      <c r="AA92" s="15">
        <f>IF(AA$21="-","-",AA$21*'3h Losses'!Z60)</f>
        <v>0</v>
      </c>
      <c r="AB92" s="15">
        <f>IF(AB$21="-","-",AB$21*'3h Losses'!AA60)</f>
        <v>0</v>
      </c>
      <c r="AC92" s="15">
        <f>IF(AC$21="-","-",AC$21*'3h Losses'!AB60)</f>
        <v>0</v>
      </c>
      <c r="AD92" s="15">
        <f>IF(AD$21="-","-",AD$21*'3h Losses'!AC60)</f>
        <v>0</v>
      </c>
      <c r="AE92" s="15">
        <f>IF(AE$21="-","-",AE$21*'3h Losses'!AD60)</f>
        <v>0</v>
      </c>
      <c r="AF92" s="15">
        <f>IF(AF$21="-","-",AF$21*'3h Losses'!AE60)</f>
        <v>0</v>
      </c>
      <c r="AG92" s="15">
        <f>IF(AG$21="-","-",AG$21*'3h Losses'!AF60)</f>
        <v>0</v>
      </c>
      <c r="AH92" s="15">
        <f>IF(AH$21="-","-",AH$21*'3h Losses'!AG60)</f>
        <v>0</v>
      </c>
      <c r="AI92" s="15">
        <f>IF(AI$21="-","-",AI$21*'3h Losses'!AH60)</f>
        <v>0</v>
      </c>
      <c r="AJ92" s="15">
        <f>IF(AJ$21="-","-",AJ$21*'3h Losses'!AI60)</f>
        <v>1.0408717374054282</v>
      </c>
      <c r="AK92" s="15">
        <f>IF(AK$21="-","-",AK$21*'3h Losses'!AJ60)</f>
        <v>1.0408717374054282</v>
      </c>
      <c r="AL92" s="15">
        <f>IF(AL$21="-","-",AL$21*'3h Losses'!AK60)</f>
        <v>1.0279220401523599</v>
      </c>
      <c r="AM92" s="15">
        <f>IF(AM$21="-","-",AM$21*'3h Losses'!AL60)</f>
        <v>1.0452206163035371</v>
      </c>
      <c r="AN92" s="15">
        <f>IF(AN$21="-","-",AN$21*'3h Losses'!AM60)</f>
        <v>1.2860233047431022</v>
      </c>
      <c r="AO92" s="15">
        <f>IF(AO$21="-","-",AO$21*'3h Losses'!AN60)</f>
        <v>1.2860233047431022</v>
      </c>
      <c r="AP92" s="15" t="str">
        <f>IF(AP$21="-","-",AP$21*'3h Losses'!AO60)</f>
        <v>-</v>
      </c>
      <c r="AQ92" s="15" t="str">
        <f>IF(AQ$21="-","-",AQ$21*'3h Losses'!AP60)</f>
        <v>-</v>
      </c>
      <c r="AR92" s="15" t="str">
        <f>IF(AR$21="-","-",AR$21*'3h Losses'!AQ60)</f>
        <v>-</v>
      </c>
      <c r="AS92" s="15" t="str">
        <f>IF(AS$21="-","-",AS$21*'3h Losses'!AR60)</f>
        <v>-</v>
      </c>
      <c r="AT92" s="15" t="str">
        <f>IF(AT$21="-","-",AT$21*'3h Losses'!AS60)</f>
        <v>-</v>
      </c>
      <c r="AU92" s="15" t="str">
        <f>IF(AU$21="-","-",AU$21*'3h Losses'!AT60)</f>
        <v>-</v>
      </c>
      <c r="AV92" s="15" t="str">
        <f>IF(AV$21="-","-",AV$21*'3h Losses'!AU60)</f>
        <v>-</v>
      </c>
      <c r="AW92" s="15" t="str">
        <f>IF(AW$21="-","-",AW$21*'3h Losses'!AV60)</f>
        <v>-</v>
      </c>
      <c r="AX92" s="15" t="str">
        <f>IF(AX$21="-","-",AX$21*'3h Losses'!AW60)</f>
        <v>-</v>
      </c>
      <c r="AY92" s="15" t="str">
        <f>IF(AY$21="-","-",AY$21*'3h Losses'!AX60)</f>
        <v>-</v>
      </c>
      <c r="AZ92" s="15" t="str">
        <f>IF(AZ$21="-","-",AZ$21*'3h Losses'!AY60)</f>
        <v>-</v>
      </c>
      <c r="BA92" s="15" t="str">
        <f>IF(BA$21="-","-",BA$21*'3h Losses'!AZ60)</f>
        <v>-</v>
      </c>
      <c r="BB92" s="15" t="str">
        <f>IF(BB$21="-","-",BB$21*'3h Losses'!BA60)</f>
        <v>-</v>
      </c>
      <c r="BC92" s="15" t="str">
        <f>IF(BC$21="-","-",BC$21*'3h Losses'!BB60)</f>
        <v>-</v>
      </c>
      <c r="BD92" s="15" t="str">
        <f>IF(BD$21="-","-",BD$21*'3h Losses'!BC60)</f>
        <v>-</v>
      </c>
      <c r="BE92" s="15" t="str">
        <f>IF(BE$21="-","-",BE$21*'3h Losses'!BD60)</f>
        <v>-</v>
      </c>
      <c r="BF92" s="15" t="str">
        <f>IF(BF$21="-","-",BF$21*'3h Losses'!BE60)</f>
        <v>-</v>
      </c>
      <c r="BG92" s="14"/>
    </row>
    <row r="93" spans="1:59">
      <c r="A93" s="14"/>
      <c r="B93" s="426"/>
      <c r="C93" s="428"/>
      <c r="D93" s="428"/>
      <c r="E93" s="106" t="s">
        <v>271</v>
      </c>
      <c r="F93" s="425"/>
      <c r="G93" s="28"/>
      <c r="H93" s="15">
        <f>IF(H$21="-","-",H$21*'3h Losses'!G61)</f>
        <v>0</v>
      </c>
      <c r="I93" s="15">
        <f>IF(I$21="-","-",I$21*'3h Losses'!H61)</f>
        <v>0</v>
      </c>
      <c r="J93" s="15">
        <f>IF(J$21="-","-",J$21*'3h Losses'!I61)</f>
        <v>0</v>
      </c>
      <c r="K93" s="15">
        <f>IF(K$21="-","-",K$21*'3h Losses'!J61)</f>
        <v>0</v>
      </c>
      <c r="L93" s="15">
        <f>IF(L$21="-","-",L$21*'3h Losses'!K61)</f>
        <v>0</v>
      </c>
      <c r="M93" s="15">
        <f>IF(M$21="-","-",M$21*'3h Losses'!L61)</f>
        <v>0</v>
      </c>
      <c r="N93" s="15">
        <f>IF(N$21="-","-",N$21*'3h Losses'!M61)</f>
        <v>0</v>
      </c>
      <c r="O93" s="15">
        <f>IF(O$21="-","-",O$21*'3h Losses'!N61)</f>
        <v>0</v>
      </c>
      <c r="P93" s="28"/>
      <c r="Q93" s="15">
        <f>IF(Q$21="-","-",Q$21*'3h Losses'!P61)</f>
        <v>0</v>
      </c>
      <c r="R93" s="15">
        <f>IF(R$21="-","-",R$21*'3h Losses'!Q61)</f>
        <v>0</v>
      </c>
      <c r="S93" s="15">
        <f>IF(S$21="-","-",S$21*'3h Losses'!R61)</f>
        <v>0</v>
      </c>
      <c r="T93" s="15">
        <f>IF(T$21="-","-",T$21*'3h Losses'!S61)</f>
        <v>0</v>
      </c>
      <c r="U93" s="15">
        <f>IF(U$21="-","-",U$21*'3h Losses'!T61)</f>
        <v>0</v>
      </c>
      <c r="V93" s="15">
        <f>IF(V$21="-","-",V$21*'3h Losses'!U61)</f>
        <v>0</v>
      </c>
      <c r="W93" s="15">
        <f>IF(W$21="-","-",W$21*'3h Losses'!V61)</f>
        <v>0</v>
      </c>
      <c r="X93" s="15">
        <f>IF(X$21="-","-",X$21*'3h Losses'!W61)</f>
        <v>0</v>
      </c>
      <c r="Y93" s="28"/>
      <c r="Z93" s="15">
        <f>IF(Z$21="-","-",Z$21*'3h Losses'!Y61)</f>
        <v>0</v>
      </c>
      <c r="AA93" s="15">
        <f>IF(AA$21="-","-",AA$21*'3h Losses'!Z61)</f>
        <v>0</v>
      </c>
      <c r="AB93" s="15">
        <f>IF(AB$21="-","-",AB$21*'3h Losses'!AA61)</f>
        <v>0</v>
      </c>
      <c r="AC93" s="15">
        <f>IF(AC$21="-","-",AC$21*'3h Losses'!AB61)</f>
        <v>0</v>
      </c>
      <c r="AD93" s="15">
        <f>IF(AD$21="-","-",AD$21*'3h Losses'!AC61)</f>
        <v>0</v>
      </c>
      <c r="AE93" s="15">
        <f>IF(AE$21="-","-",AE$21*'3h Losses'!AD61)</f>
        <v>0</v>
      </c>
      <c r="AF93" s="15">
        <f>IF(AF$21="-","-",AF$21*'3h Losses'!AE61)</f>
        <v>0</v>
      </c>
      <c r="AG93" s="15">
        <f>IF(AG$21="-","-",AG$21*'3h Losses'!AF61)</f>
        <v>0</v>
      </c>
      <c r="AH93" s="15">
        <f>IF(AH$21="-","-",AH$21*'3h Losses'!AG61)</f>
        <v>0</v>
      </c>
      <c r="AI93" s="15">
        <f>IF(AI$21="-","-",AI$21*'3h Losses'!AH61)</f>
        <v>0</v>
      </c>
      <c r="AJ93" s="15">
        <f>IF(AJ$21="-","-",AJ$21*'3h Losses'!AI61)</f>
        <v>1.0274961373473395</v>
      </c>
      <c r="AK93" s="15">
        <f>IF(AK$21="-","-",AK$21*'3h Losses'!AJ61)</f>
        <v>1.0274961373473395</v>
      </c>
      <c r="AL93" s="15">
        <f>IF(AL$21="-","-",AL$21*'3h Losses'!AK61)</f>
        <v>1.0147693478915687</v>
      </c>
      <c r="AM93" s="15">
        <f>IF(AM$21="-","-",AM$21*'3h Losses'!AL61)</f>
        <v>1.0320679240427457</v>
      </c>
      <c r="AN93" s="15">
        <f>IF(AN$21="-","-",AN$21*'3h Losses'!AM61)</f>
        <v>1.2687435940064593</v>
      </c>
      <c r="AO93" s="15">
        <f>IF(AO$21="-","-",AO$21*'3h Losses'!AN61)</f>
        <v>1.2687435940064593</v>
      </c>
      <c r="AP93" s="15" t="str">
        <f>IF(AP$21="-","-",AP$21*'3h Losses'!AO61)</f>
        <v>-</v>
      </c>
      <c r="AQ93" s="15" t="str">
        <f>IF(AQ$21="-","-",AQ$21*'3h Losses'!AP61)</f>
        <v>-</v>
      </c>
      <c r="AR93" s="15" t="str">
        <f>IF(AR$21="-","-",AR$21*'3h Losses'!AQ61)</f>
        <v>-</v>
      </c>
      <c r="AS93" s="15" t="str">
        <f>IF(AS$21="-","-",AS$21*'3h Losses'!AR61)</f>
        <v>-</v>
      </c>
      <c r="AT93" s="15" t="str">
        <f>IF(AT$21="-","-",AT$21*'3h Losses'!AS61)</f>
        <v>-</v>
      </c>
      <c r="AU93" s="15" t="str">
        <f>IF(AU$21="-","-",AU$21*'3h Losses'!AT61)</f>
        <v>-</v>
      </c>
      <c r="AV93" s="15" t="str">
        <f>IF(AV$21="-","-",AV$21*'3h Losses'!AU61)</f>
        <v>-</v>
      </c>
      <c r="AW93" s="15" t="str">
        <f>IF(AW$21="-","-",AW$21*'3h Losses'!AV61)</f>
        <v>-</v>
      </c>
      <c r="AX93" s="15" t="str">
        <f>IF(AX$21="-","-",AX$21*'3h Losses'!AW61)</f>
        <v>-</v>
      </c>
      <c r="AY93" s="15" t="str">
        <f>IF(AY$21="-","-",AY$21*'3h Losses'!AX61)</f>
        <v>-</v>
      </c>
      <c r="AZ93" s="15" t="str">
        <f>IF(AZ$21="-","-",AZ$21*'3h Losses'!AY61)</f>
        <v>-</v>
      </c>
      <c r="BA93" s="15" t="str">
        <f>IF(BA$21="-","-",BA$21*'3h Losses'!AZ61)</f>
        <v>-</v>
      </c>
      <c r="BB93" s="15" t="str">
        <f>IF(BB$21="-","-",BB$21*'3h Losses'!BA61)</f>
        <v>-</v>
      </c>
      <c r="BC93" s="15" t="str">
        <f>IF(BC$21="-","-",BC$21*'3h Losses'!BB61)</f>
        <v>-</v>
      </c>
      <c r="BD93" s="15" t="str">
        <f>IF(BD$21="-","-",BD$21*'3h Losses'!BC61)</f>
        <v>-</v>
      </c>
      <c r="BE93" s="15" t="str">
        <f>IF(BE$21="-","-",BE$21*'3h Losses'!BD61)</f>
        <v>-</v>
      </c>
      <c r="BF93" s="15" t="str">
        <f>IF(BF$21="-","-",BF$21*'3h Losses'!BE61)</f>
        <v>-</v>
      </c>
      <c r="BG93" s="14"/>
    </row>
    <row r="94" spans="1:59">
      <c r="A94" s="14"/>
      <c r="B94" s="426"/>
      <c r="C94" s="428"/>
      <c r="D94" s="428"/>
      <c r="E94" s="106" t="s">
        <v>272</v>
      </c>
      <c r="F94" s="425"/>
      <c r="G94" s="28"/>
      <c r="H94" s="15">
        <f>IF(H$21="-","-",H$21*'3h Losses'!G62)</f>
        <v>0</v>
      </c>
      <c r="I94" s="15">
        <f>IF(I$21="-","-",I$21*'3h Losses'!H62)</f>
        <v>0</v>
      </c>
      <c r="J94" s="15">
        <f>IF(J$21="-","-",J$21*'3h Losses'!I62)</f>
        <v>0</v>
      </c>
      <c r="K94" s="15">
        <f>IF(K$21="-","-",K$21*'3h Losses'!J62)</f>
        <v>0</v>
      </c>
      <c r="L94" s="15">
        <f>IF(L$21="-","-",L$21*'3h Losses'!K62)</f>
        <v>0</v>
      </c>
      <c r="M94" s="15">
        <f>IF(M$21="-","-",M$21*'3h Losses'!L62)</f>
        <v>0</v>
      </c>
      <c r="N94" s="15">
        <f>IF(N$21="-","-",N$21*'3h Losses'!M62)</f>
        <v>0</v>
      </c>
      <c r="O94" s="15">
        <f>IF(O$21="-","-",O$21*'3h Losses'!N62)</f>
        <v>0</v>
      </c>
      <c r="P94" s="28"/>
      <c r="Q94" s="15">
        <f>IF(Q$21="-","-",Q$21*'3h Losses'!P62)</f>
        <v>0</v>
      </c>
      <c r="R94" s="15">
        <f>IF(R$21="-","-",R$21*'3h Losses'!Q62)</f>
        <v>0</v>
      </c>
      <c r="S94" s="15">
        <f>IF(S$21="-","-",S$21*'3h Losses'!R62)</f>
        <v>0</v>
      </c>
      <c r="T94" s="15">
        <f>IF(T$21="-","-",T$21*'3h Losses'!S62)</f>
        <v>0</v>
      </c>
      <c r="U94" s="15">
        <f>IF(U$21="-","-",U$21*'3h Losses'!T62)</f>
        <v>0</v>
      </c>
      <c r="V94" s="15">
        <f>IF(V$21="-","-",V$21*'3h Losses'!U62)</f>
        <v>0</v>
      </c>
      <c r="W94" s="15">
        <f>IF(W$21="-","-",W$21*'3h Losses'!V62)</f>
        <v>0</v>
      </c>
      <c r="X94" s="15">
        <f>IF(X$21="-","-",X$21*'3h Losses'!W62)</f>
        <v>0</v>
      </c>
      <c r="Y94" s="28"/>
      <c r="Z94" s="15">
        <f>IF(Z$21="-","-",Z$21*'3h Losses'!Y62)</f>
        <v>0</v>
      </c>
      <c r="AA94" s="15">
        <f>IF(AA$21="-","-",AA$21*'3h Losses'!Z62)</f>
        <v>0</v>
      </c>
      <c r="AB94" s="15">
        <f>IF(AB$21="-","-",AB$21*'3h Losses'!AA62)</f>
        <v>0</v>
      </c>
      <c r="AC94" s="15">
        <f>IF(AC$21="-","-",AC$21*'3h Losses'!AB62)</f>
        <v>0</v>
      </c>
      <c r="AD94" s="15">
        <f>IF(AD$21="-","-",AD$21*'3h Losses'!AC62)</f>
        <v>0</v>
      </c>
      <c r="AE94" s="15">
        <f>IF(AE$21="-","-",AE$21*'3h Losses'!AD62)</f>
        <v>0</v>
      </c>
      <c r="AF94" s="15">
        <f>IF(AF$21="-","-",AF$21*'3h Losses'!AE62)</f>
        <v>0</v>
      </c>
      <c r="AG94" s="15">
        <f>IF(AG$21="-","-",AG$21*'3h Losses'!AF62)</f>
        <v>0</v>
      </c>
      <c r="AH94" s="15">
        <f>IF(AH$21="-","-",AH$21*'3h Losses'!AG62)</f>
        <v>0</v>
      </c>
      <c r="AI94" s="15">
        <f>IF(AI$21="-","-",AI$21*'3h Losses'!AH62)</f>
        <v>0</v>
      </c>
      <c r="AJ94" s="15">
        <f>IF(AJ$21="-","-",AJ$21*'3h Losses'!AI62)</f>
        <v>1.0549528519500064</v>
      </c>
      <c r="AK94" s="15">
        <f>IF(AK$21="-","-",AK$21*'3h Losses'!AJ62)</f>
        <v>1.0549528519500064</v>
      </c>
      <c r="AL94" s="15">
        <f>IF(AL$21="-","-",AL$21*'3h Losses'!AK62)</f>
        <v>1.0413898465091465</v>
      </c>
      <c r="AM94" s="15">
        <f>IF(AM$21="-","-",AM$21*'3h Losses'!AL62)</f>
        <v>1.0586884226603235</v>
      </c>
      <c r="AN94" s="15">
        <f>IF(AN$21="-","-",AN$21*'3h Losses'!AM62)</f>
        <v>1.3136628378888566</v>
      </c>
      <c r="AO94" s="15">
        <f>IF(AO$21="-","-",AO$21*'3h Losses'!AN62)</f>
        <v>1.3136628378888566</v>
      </c>
      <c r="AP94" s="15" t="str">
        <f>IF(AP$21="-","-",AP$21*'3h Losses'!AO62)</f>
        <v>-</v>
      </c>
      <c r="AQ94" s="15" t="str">
        <f>IF(AQ$21="-","-",AQ$21*'3h Losses'!AP62)</f>
        <v>-</v>
      </c>
      <c r="AR94" s="15" t="str">
        <f>IF(AR$21="-","-",AR$21*'3h Losses'!AQ62)</f>
        <v>-</v>
      </c>
      <c r="AS94" s="15" t="str">
        <f>IF(AS$21="-","-",AS$21*'3h Losses'!AR62)</f>
        <v>-</v>
      </c>
      <c r="AT94" s="15" t="str">
        <f>IF(AT$21="-","-",AT$21*'3h Losses'!AS62)</f>
        <v>-</v>
      </c>
      <c r="AU94" s="15" t="str">
        <f>IF(AU$21="-","-",AU$21*'3h Losses'!AT62)</f>
        <v>-</v>
      </c>
      <c r="AV94" s="15" t="str">
        <f>IF(AV$21="-","-",AV$21*'3h Losses'!AU62)</f>
        <v>-</v>
      </c>
      <c r="AW94" s="15" t="str">
        <f>IF(AW$21="-","-",AW$21*'3h Losses'!AV62)</f>
        <v>-</v>
      </c>
      <c r="AX94" s="15" t="str">
        <f>IF(AX$21="-","-",AX$21*'3h Losses'!AW62)</f>
        <v>-</v>
      </c>
      <c r="AY94" s="15" t="str">
        <f>IF(AY$21="-","-",AY$21*'3h Losses'!AX62)</f>
        <v>-</v>
      </c>
      <c r="AZ94" s="15" t="str">
        <f>IF(AZ$21="-","-",AZ$21*'3h Losses'!AY62)</f>
        <v>-</v>
      </c>
      <c r="BA94" s="15" t="str">
        <f>IF(BA$21="-","-",BA$21*'3h Losses'!AZ62)</f>
        <v>-</v>
      </c>
      <c r="BB94" s="15" t="str">
        <f>IF(BB$21="-","-",BB$21*'3h Losses'!BA62)</f>
        <v>-</v>
      </c>
      <c r="BC94" s="15" t="str">
        <f>IF(BC$21="-","-",BC$21*'3h Losses'!BB62)</f>
        <v>-</v>
      </c>
      <c r="BD94" s="15" t="str">
        <f>IF(BD$21="-","-",BD$21*'3h Losses'!BC62)</f>
        <v>-</v>
      </c>
      <c r="BE94" s="15" t="str">
        <f>IF(BE$21="-","-",BE$21*'3h Losses'!BD62)</f>
        <v>-</v>
      </c>
      <c r="BF94" s="15" t="str">
        <f>IF(BF$21="-","-",BF$21*'3h Losses'!BE62)</f>
        <v>-</v>
      </c>
      <c r="BG94" s="14"/>
    </row>
    <row r="95" spans="1:59">
      <c r="A95" s="14"/>
      <c r="B95" s="426"/>
      <c r="C95" s="428"/>
      <c r="D95" s="428"/>
      <c r="E95" s="106" t="s">
        <v>273</v>
      </c>
      <c r="F95" s="425"/>
      <c r="G95" s="28"/>
      <c r="H95" s="15">
        <f>IF(H$21="-","-",H$21*'3h Losses'!G63)</f>
        <v>0</v>
      </c>
      <c r="I95" s="15">
        <f>IF(I$21="-","-",I$21*'3h Losses'!H63)</f>
        <v>0</v>
      </c>
      <c r="J95" s="15">
        <f>IF(J$21="-","-",J$21*'3h Losses'!I63)</f>
        <v>0</v>
      </c>
      <c r="K95" s="15">
        <f>IF(K$21="-","-",K$21*'3h Losses'!J63)</f>
        <v>0</v>
      </c>
      <c r="L95" s="15">
        <f>IF(L$21="-","-",L$21*'3h Losses'!K63)</f>
        <v>0</v>
      </c>
      <c r="M95" s="15">
        <f>IF(M$21="-","-",M$21*'3h Losses'!L63)</f>
        <v>0</v>
      </c>
      <c r="N95" s="15">
        <f>IF(N$21="-","-",N$21*'3h Losses'!M63)</f>
        <v>0</v>
      </c>
      <c r="O95" s="15">
        <f>IF(O$21="-","-",O$21*'3h Losses'!N63)</f>
        <v>0</v>
      </c>
      <c r="P95" s="28"/>
      <c r="Q95" s="15">
        <f>IF(Q$21="-","-",Q$21*'3h Losses'!P63)</f>
        <v>0</v>
      </c>
      <c r="R95" s="15">
        <f>IF(R$21="-","-",R$21*'3h Losses'!Q63)</f>
        <v>0</v>
      </c>
      <c r="S95" s="15">
        <f>IF(S$21="-","-",S$21*'3h Losses'!R63)</f>
        <v>0</v>
      </c>
      <c r="T95" s="15">
        <f>IF(T$21="-","-",T$21*'3h Losses'!S63)</f>
        <v>0</v>
      </c>
      <c r="U95" s="15">
        <f>IF(U$21="-","-",U$21*'3h Losses'!T63)</f>
        <v>0</v>
      </c>
      <c r="V95" s="15">
        <f>IF(V$21="-","-",V$21*'3h Losses'!U63)</f>
        <v>0</v>
      </c>
      <c r="W95" s="15">
        <f>IF(W$21="-","-",W$21*'3h Losses'!V63)</f>
        <v>0</v>
      </c>
      <c r="X95" s="15">
        <f>IF(X$21="-","-",X$21*'3h Losses'!W63)</f>
        <v>0</v>
      </c>
      <c r="Y95" s="28"/>
      <c r="Z95" s="15">
        <f>IF(Z$21="-","-",Z$21*'3h Losses'!Y63)</f>
        <v>0</v>
      </c>
      <c r="AA95" s="15">
        <f>IF(AA$21="-","-",AA$21*'3h Losses'!Z63)</f>
        <v>0</v>
      </c>
      <c r="AB95" s="15">
        <f>IF(AB$21="-","-",AB$21*'3h Losses'!AA63)</f>
        <v>0</v>
      </c>
      <c r="AC95" s="15">
        <f>IF(AC$21="-","-",AC$21*'3h Losses'!AB63)</f>
        <v>0</v>
      </c>
      <c r="AD95" s="15">
        <f>IF(AD$21="-","-",AD$21*'3h Losses'!AC63)</f>
        <v>0</v>
      </c>
      <c r="AE95" s="15">
        <f>IF(AE$21="-","-",AE$21*'3h Losses'!AD63)</f>
        <v>0</v>
      </c>
      <c r="AF95" s="15">
        <f>IF(AF$21="-","-",AF$21*'3h Losses'!AE63)</f>
        <v>0</v>
      </c>
      <c r="AG95" s="15">
        <f>IF(AG$21="-","-",AG$21*'3h Losses'!AF63)</f>
        <v>0</v>
      </c>
      <c r="AH95" s="15">
        <f>IF(AH$21="-","-",AH$21*'3h Losses'!AG63)</f>
        <v>0</v>
      </c>
      <c r="AI95" s="15">
        <f>IF(AI$21="-","-",AI$21*'3h Losses'!AH63)</f>
        <v>0</v>
      </c>
      <c r="AJ95" s="15">
        <f>IF(AJ$21="-","-",AJ$21*'3h Losses'!AI63)</f>
        <v>0.99310110943550789</v>
      </c>
      <c r="AK95" s="15">
        <f>IF(AK$21="-","-",AK$21*'3h Losses'!AJ63)</f>
        <v>0.99310110943550789</v>
      </c>
      <c r="AL95" s="15">
        <f>IF(AL$21="-","-",AL$21*'3h Losses'!AK63)</f>
        <v>1.0317613106949945</v>
      </c>
      <c r="AM95" s="15">
        <f>IF(AM$21="-","-",AM$21*'3h Losses'!AL63)</f>
        <v>1.0490598868461716</v>
      </c>
      <c r="AN95" s="15">
        <f>IF(AN$21="-","-",AN$21*'3h Losses'!AM63)</f>
        <v>1.3047907612655758</v>
      </c>
      <c r="AO95" s="15">
        <f>IF(AO$21="-","-",AO$21*'3h Losses'!AN63)</f>
        <v>1.3047907612655758</v>
      </c>
      <c r="AP95" s="15" t="str">
        <f>IF(AP$21="-","-",AP$21*'3h Losses'!AO63)</f>
        <v>-</v>
      </c>
      <c r="AQ95" s="15" t="str">
        <f>IF(AQ$21="-","-",AQ$21*'3h Losses'!AP63)</f>
        <v>-</v>
      </c>
      <c r="AR95" s="15" t="str">
        <f>IF(AR$21="-","-",AR$21*'3h Losses'!AQ63)</f>
        <v>-</v>
      </c>
      <c r="AS95" s="15" t="str">
        <f>IF(AS$21="-","-",AS$21*'3h Losses'!AR63)</f>
        <v>-</v>
      </c>
      <c r="AT95" s="15" t="str">
        <f>IF(AT$21="-","-",AT$21*'3h Losses'!AS63)</f>
        <v>-</v>
      </c>
      <c r="AU95" s="15" t="str">
        <f>IF(AU$21="-","-",AU$21*'3h Losses'!AT63)</f>
        <v>-</v>
      </c>
      <c r="AV95" s="15" t="str">
        <f>IF(AV$21="-","-",AV$21*'3h Losses'!AU63)</f>
        <v>-</v>
      </c>
      <c r="AW95" s="15" t="str">
        <f>IF(AW$21="-","-",AW$21*'3h Losses'!AV63)</f>
        <v>-</v>
      </c>
      <c r="AX95" s="15" t="str">
        <f>IF(AX$21="-","-",AX$21*'3h Losses'!AW63)</f>
        <v>-</v>
      </c>
      <c r="AY95" s="15" t="str">
        <f>IF(AY$21="-","-",AY$21*'3h Losses'!AX63)</f>
        <v>-</v>
      </c>
      <c r="AZ95" s="15" t="str">
        <f>IF(AZ$21="-","-",AZ$21*'3h Losses'!AY63)</f>
        <v>-</v>
      </c>
      <c r="BA95" s="15" t="str">
        <f>IF(BA$21="-","-",BA$21*'3h Losses'!AZ63)</f>
        <v>-</v>
      </c>
      <c r="BB95" s="15" t="str">
        <f>IF(BB$21="-","-",BB$21*'3h Losses'!BA63)</f>
        <v>-</v>
      </c>
      <c r="BC95" s="15" t="str">
        <f>IF(BC$21="-","-",BC$21*'3h Losses'!BB63)</f>
        <v>-</v>
      </c>
      <c r="BD95" s="15" t="str">
        <f>IF(BD$21="-","-",BD$21*'3h Losses'!BC63)</f>
        <v>-</v>
      </c>
      <c r="BE95" s="15" t="str">
        <f>IF(BE$21="-","-",BE$21*'3h Losses'!BD63)</f>
        <v>-</v>
      </c>
      <c r="BF95" s="15" t="str">
        <f>IF(BF$21="-","-",BF$21*'3h Losses'!BE63)</f>
        <v>-</v>
      </c>
      <c r="BG95" s="14"/>
    </row>
    <row r="96" spans="1:59">
      <c r="A96" s="14"/>
      <c r="B96" s="426"/>
      <c r="C96" s="428"/>
      <c r="D96" s="428"/>
      <c r="E96" s="106" t="s">
        <v>274</v>
      </c>
      <c r="F96" s="425"/>
      <c r="G96" s="28"/>
      <c r="H96" s="15">
        <f>IF(H$21="-","-",H$21*'3h Losses'!G64)</f>
        <v>0</v>
      </c>
      <c r="I96" s="15">
        <f>IF(I$21="-","-",I$21*'3h Losses'!H64)</f>
        <v>0</v>
      </c>
      <c r="J96" s="15">
        <f>IF(J$21="-","-",J$21*'3h Losses'!I64)</f>
        <v>0</v>
      </c>
      <c r="K96" s="15">
        <f>IF(K$21="-","-",K$21*'3h Losses'!J64)</f>
        <v>0</v>
      </c>
      <c r="L96" s="15">
        <f>IF(L$21="-","-",L$21*'3h Losses'!K64)</f>
        <v>0</v>
      </c>
      <c r="M96" s="15">
        <f>IF(M$21="-","-",M$21*'3h Losses'!L64)</f>
        <v>0</v>
      </c>
      <c r="N96" s="15">
        <f>IF(N$21="-","-",N$21*'3h Losses'!M64)</f>
        <v>0</v>
      </c>
      <c r="O96" s="15">
        <f>IF(O$21="-","-",O$21*'3h Losses'!N64)</f>
        <v>0</v>
      </c>
      <c r="P96" s="28"/>
      <c r="Q96" s="15">
        <f>IF(Q$21="-","-",Q$21*'3h Losses'!P64)</f>
        <v>0</v>
      </c>
      <c r="R96" s="15">
        <f>IF(R$21="-","-",R$21*'3h Losses'!Q64)</f>
        <v>0</v>
      </c>
      <c r="S96" s="15">
        <f>IF(S$21="-","-",S$21*'3h Losses'!R64)</f>
        <v>0</v>
      </c>
      <c r="T96" s="15">
        <f>IF(T$21="-","-",T$21*'3h Losses'!S64)</f>
        <v>0</v>
      </c>
      <c r="U96" s="15">
        <f>IF(U$21="-","-",U$21*'3h Losses'!T64)</f>
        <v>0</v>
      </c>
      <c r="V96" s="15">
        <f>IF(V$21="-","-",V$21*'3h Losses'!U64)</f>
        <v>0</v>
      </c>
      <c r="W96" s="15">
        <f>IF(W$21="-","-",W$21*'3h Losses'!V64)</f>
        <v>0</v>
      </c>
      <c r="X96" s="15">
        <f>IF(X$21="-","-",X$21*'3h Losses'!W64)</f>
        <v>0</v>
      </c>
      <c r="Y96" s="28"/>
      <c r="Z96" s="15">
        <f>IF(Z$21="-","-",Z$21*'3h Losses'!Y64)</f>
        <v>0</v>
      </c>
      <c r="AA96" s="15">
        <f>IF(AA$21="-","-",AA$21*'3h Losses'!Z64)</f>
        <v>0</v>
      </c>
      <c r="AB96" s="15">
        <f>IF(AB$21="-","-",AB$21*'3h Losses'!AA64)</f>
        <v>0</v>
      </c>
      <c r="AC96" s="15">
        <f>IF(AC$21="-","-",AC$21*'3h Losses'!AB64)</f>
        <v>0</v>
      </c>
      <c r="AD96" s="15">
        <f>IF(AD$21="-","-",AD$21*'3h Losses'!AC64)</f>
        <v>0</v>
      </c>
      <c r="AE96" s="15">
        <f>IF(AE$21="-","-",AE$21*'3h Losses'!AD64)</f>
        <v>0</v>
      </c>
      <c r="AF96" s="15">
        <f>IF(AF$21="-","-",AF$21*'3h Losses'!AE64)</f>
        <v>0</v>
      </c>
      <c r="AG96" s="15">
        <f>IF(AG$21="-","-",AG$21*'3h Losses'!AF64)</f>
        <v>0</v>
      </c>
      <c r="AH96" s="15">
        <f>IF(AH$21="-","-",AH$21*'3h Losses'!AG64)</f>
        <v>0</v>
      </c>
      <c r="AI96" s="15">
        <f>IF(AI$21="-","-",AI$21*'3h Losses'!AH64)</f>
        <v>0</v>
      </c>
      <c r="AJ96" s="15">
        <f>IF(AJ$21="-","-",AJ$21*'3h Losses'!AI64)</f>
        <v>0.9542571912036576</v>
      </c>
      <c r="AK96" s="15">
        <f>IF(AK$21="-","-",AK$21*'3h Losses'!AJ64)</f>
        <v>0.9542571912036576</v>
      </c>
      <c r="AL96" s="15">
        <f>IF(AL$21="-","-",AL$21*'3h Losses'!AK64)</f>
        <v>0.99339933202830266</v>
      </c>
      <c r="AM96" s="15">
        <f>IF(AM$21="-","-",AM$21*'3h Losses'!AL64)</f>
        <v>1.0106979081794798</v>
      </c>
      <c r="AN96" s="15">
        <f>IF(AN$21="-","-",AN$21*'3h Losses'!AM64)</f>
        <v>1.2404864858185736</v>
      </c>
      <c r="AO96" s="15">
        <f>IF(AO$21="-","-",AO$21*'3h Losses'!AN64)</f>
        <v>1.2404864858185736</v>
      </c>
      <c r="AP96" s="15" t="str">
        <f>IF(AP$21="-","-",AP$21*'3h Losses'!AO64)</f>
        <v>-</v>
      </c>
      <c r="AQ96" s="15" t="str">
        <f>IF(AQ$21="-","-",AQ$21*'3h Losses'!AP64)</f>
        <v>-</v>
      </c>
      <c r="AR96" s="15" t="str">
        <f>IF(AR$21="-","-",AR$21*'3h Losses'!AQ64)</f>
        <v>-</v>
      </c>
      <c r="AS96" s="15" t="str">
        <f>IF(AS$21="-","-",AS$21*'3h Losses'!AR64)</f>
        <v>-</v>
      </c>
      <c r="AT96" s="15" t="str">
        <f>IF(AT$21="-","-",AT$21*'3h Losses'!AS64)</f>
        <v>-</v>
      </c>
      <c r="AU96" s="15" t="str">
        <f>IF(AU$21="-","-",AU$21*'3h Losses'!AT64)</f>
        <v>-</v>
      </c>
      <c r="AV96" s="15" t="str">
        <f>IF(AV$21="-","-",AV$21*'3h Losses'!AU64)</f>
        <v>-</v>
      </c>
      <c r="AW96" s="15" t="str">
        <f>IF(AW$21="-","-",AW$21*'3h Losses'!AV64)</f>
        <v>-</v>
      </c>
      <c r="AX96" s="15" t="str">
        <f>IF(AX$21="-","-",AX$21*'3h Losses'!AW64)</f>
        <v>-</v>
      </c>
      <c r="AY96" s="15" t="str">
        <f>IF(AY$21="-","-",AY$21*'3h Losses'!AX64)</f>
        <v>-</v>
      </c>
      <c r="AZ96" s="15" t="str">
        <f>IF(AZ$21="-","-",AZ$21*'3h Losses'!AY64)</f>
        <v>-</v>
      </c>
      <c r="BA96" s="15" t="str">
        <f>IF(BA$21="-","-",BA$21*'3h Losses'!AZ64)</f>
        <v>-</v>
      </c>
      <c r="BB96" s="15" t="str">
        <f>IF(BB$21="-","-",BB$21*'3h Losses'!BA64)</f>
        <v>-</v>
      </c>
      <c r="BC96" s="15" t="str">
        <f>IF(BC$21="-","-",BC$21*'3h Losses'!BB64)</f>
        <v>-</v>
      </c>
      <c r="BD96" s="15" t="str">
        <f>IF(BD$21="-","-",BD$21*'3h Losses'!BC64)</f>
        <v>-</v>
      </c>
      <c r="BE96" s="15" t="str">
        <f>IF(BE$21="-","-",BE$21*'3h Losses'!BD64)</f>
        <v>-</v>
      </c>
      <c r="BF96" s="15" t="str">
        <f>IF(BF$21="-","-",BF$21*'3h Losses'!BE64)</f>
        <v>-</v>
      </c>
      <c r="BG96" s="14"/>
    </row>
    <row r="97" spans="1:59" ht="12.75" customHeight="1">
      <c r="A97" s="14"/>
      <c r="B97" s="426" t="s">
        <v>115</v>
      </c>
      <c r="C97" s="428"/>
      <c r="D97" s="428"/>
      <c r="E97" s="106" t="s">
        <v>260</v>
      </c>
      <c r="F97" s="425"/>
      <c r="G97" s="28"/>
      <c r="H97" s="15">
        <f>IF(H$29="-","-",H$29*'3h Losses'!G65)</f>
        <v>0</v>
      </c>
      <c r="I97" s="15">
        <f>IF(I$29="-","-",I$29*'3h Losses'!H65)</f>
        <v>0</v>
      </c>
      <c r="J97" s="15">
        <f>IF(J$29="-","-",J$29*'3h Losses'!I65)</f>
        <v>0</v>
      </c>
      <c r="K97" s="15">
        <f>IF(K$29="-","-",K$29*'3h Losses'!J65)</f>
        <v>0</v>
      </c>
      <c r="L97" s="15">
        <f>IF(L$29="-","-",L$29*'3h Losses'!K65)</f>
        <v>0</v>
      </c>
      <c r="M97" s="15">
        <f>IF(M$29="-","-",M$29*'3h Losses'!L65)</f>
        <v>0</v>
      </c>
      <c r="N97" s="15">
        <f>IF(N$29="-","-",N$29*'3h Losses'!M65)</f>
        <v>0</v>
      </c>
      <c r="O97" s="15">
        <f>IF(O$29="-","-",O$29*'3h Losses'!N65)</f>
        <v>0</v>
      </c>
      <c r="P97" s="28"/>
      <c r="Q97" s="15">
        <f>IF(Q$29="-","-",Q$29*'3h Losses'!P65)</f>
        <v>0</v>
      </c>
      <c r="R97" s="15">
        <f>IF(R$29="-","-",R$29*'3h Losses'!Q65)</f>
        <v>0</v>
      </c>
      <c r="S97" s="15">
        <f>IF(S$29="-","-",S$29*'3h Losses'!R65)</f>
        <v>0</v>
      </c>
      <c r="T97" s="15">
        <f>IF(T$29="-","-",T$29*'3h Losses'!S65)</f>
        <v>0</v>
      </c>
      <c r="U97" s="15">
        <f>IF(U$29="-","-",U$29*'3h Losses'!T65)</f>
        <v>0</v>
      </c>
      <c r="V97" s="15">
        <f>IF(V$29="-","-",V$29*'3h Losses'!U65)</f>
        <v>0</v>
      </c>
      <c r="W97" s="15">
        <f>IF(W$29="-","-",W$29*'3h Losses'!V65)</f>
        <v>0</v>
      </c>
      <c r="X97" s="15">
        <f>IF(X$29="-","-",X$29*'3h Losses'!W65)</f>
        <v>0</v>
      </c>
      <c r="Y97" s="28"/>
      <c r="Z97" s="15">
        <f>IF(Z$29="-","-",Z$29*'3h Losses'!Y65)</f>
        <v>0</v>
      </c>
      <c r="AA97" s="15">
        <f>IF(AA$29="-","-",AA$29*'3h Losses'!Z65)</f>
        <v>0</v>
      </c>
      <c r="AB97" s="15">
        <f>IF(AB$29="-","-",AB$29*'3h Losses'!AA65)</f>
        <v>0</v>
      </c>
      <c r="AC97" s="15">
        <f>IF(AC$29="-","-",AC$29*'3h Losses'!AB65)</f>
        <v>0</v>
      </c>
      <c r="AD97" s="15">
        <f>IF(AD$29="-","-",AD$29*'3h Losses'!AC65)</f>
        <v>0</v>
      </c>
      <c r="AE97" s="15">
        <f>IF(AE$29="-","-",AE$29*'3h Losses'!AD65)</f>
        <v>0</v>
      </c>
      <c r="AF97" s="15">
        <f>IF(AF$29="-","-",AF$29*'3h Losses'!AE65)</f>
        <v>0</v>
      </c>
      <c r="AG97" s="15">
        <f>IF(AG$29="-","-",AG$29*'3h Losses'!AF65)</f>
        <v>0</v>
      </c>
      <c r="AH97" s="15">
        <f>IF(AH$29="-","-",AH$29*'3h Losses'!AG65)</f>
        <v>0</v>
      </c>
      <c r="AI97" s="15">
        <f>IF(AI$29="-","-",AI$29*'3h Losses'!AH65)</f>
        <v>0</v>
      </c>
      <c r="AJ97" s="15">
        <f>IF(AJ$29="-","-",AJ$29*'3h Losses'!AI65)</f>
        <v>1.0475251860676642</v>
      </c>
      <c r="AK97" s="15">
        <f>IF(AK$29="-","-",AK$29*'3h Losses'!AJ65)</f>
        <v>1.0475251860676642</v>
      </c>
      <c r="AL97" s="15">
        <f>IF(AL$29="-","-",AL$29*'3h Losses'!AK65)</f>
        <v>1.0341465128323315</v>
      </c>
      <c r="AM97" s="15">
        <f>IF(AM$29="-","-",AM$29*'3h Losses'!AL65)</f>
        <v>1.0514450889835087</v>
      </c>
      <c r="AN97" s="15">
        <f>IF(AN$29="-","-",AN$29*'3h Losses'!AM65)</f>
        <v>1.29817876110194</v>
      </c>
      <c r="AO97" s="15">
        <f>IF(AO$29="-","-",AO$29*'3h Losses'!AN65)</f>
        <v>1.29817876110194</v>
      </c>
      <c r="AP97" s="15" t="str">
        <f>IF(AP$29="-","-",AP$29*'3h Losses'!AO65)</f>
        <v>-</v>
      </c>
      <c r="AQ97" s="15" t="str">
        <f>IF(AQ$29="-","-",AQ$29*'3h Losses'!AP65)</f>
        <v>-</v>
      </c>
      <c r="AR97" s="15" t="str">
        <f>IF(AR$29="-","-",AR$29*'3h Losses'!AQ65)</f>
        <v>-</v>
      </c>
      <c r="AS97" s="15" t="str">
        <f>IF(AS$29="-","-",AS$29*'3h Losses'!AR65)</f>
        <v>-</v>
      </c>
      <c r="AT97" s="15" t="str">
        <f>IF(AT$29="-","-",AT$29*'3h Losses'!AS65)</f>
        <v>-</v>
      </c>
      <c r="AU97" s="15" t="str">
        <f>IF(AU$29="-","-",AU$29*'3h Losses'!AT65)</f>
        <v>-</v>
      </c>
      <c r="AV97" s="15" t="str">
        <f>IF(AV$29="-","-",AV$29*'3h Losses'!AU65)</f>
        <v>-</v>
      </c>
      <c r="AW97" s="15" t="str">
        <f>IF(AW$29="-","-",AW$29*'3h Losses'!AV65)</f>
        <v>-</v>
      </c>
      <c r="AX97" s="15" t="str">
        <f>IF(AX$29="-","-",AX$29*'3h Losses'!AW65)</f>
        <v>-</v>
      </c>
      <c r="AY97" s="15" t="str">
        <f>IF(AY$29="-","-",AY$29*'3h Losses'!AX65)</f>
        <v>-</v>
      </c>
      <c r="AZ97" s="15" t="str">
        <f>IF(AZ$29="-","-",AZ$29*'3h Losses'!AY65)</f>
        <v>-</v>
      </c>
      <c r="BA97" s="15" t="str">
        <f>IF(BA$29="-","-",BA$29*'3h Losses'!AZ65)</f>
        <v>-</v>
      </c>
      <c r="BB97" s="15" t="str">
        <f>IF(BB$29="-","-",BB$29*'3h Losses'!BA65)</f>
        <v>-</v>
      </c>
      <c r="BC97" s="15" t="str">
        <f>IF(BC$29="-","-",BC$29*'3h Losses'!BB65)</f>
        <v>-</v>
      </c>
      <c r="BD97" s="15" t="str">
        <f>IF(BD$29="-","-",BD$29*'3h Losses'!BC65)</f>
        <v>-</v>
      </c>
      <c r="BE97" s="15" t="str">
        <f>IF(BE$29="-","-",BE$29*'3h Losses'!BD65)</f>
        <v>-</v>
      </c>
      <c r="BF97" s="15" t="str">
        <f>IF(BF$29="-","-",BF$29*'3h Losses'!BE65)</f>
        <v>-</v>
      </c>
      <c r="BG97" s="14"/>
    </row>
    <row r="98" spans="1:59">
      <c r="A98" s="14"/>
      <c r="B98" s="426"/>
      <c r="C98" s="428"/>
      <c r="D98" s="428"/>
      <c r="E98" s="106" t="s">
        <v>262</v>
      </c>
      <c r="F98" s="425"/>
      <c r="G98" s="28"/>
      <c r="H98" s="15">
        <f>IF(H$29="-","-",H$29*'3h Losses'!G66)</f>
        <v>0</v>
      </c>
      <c r="I98" s="15">
        <f>IF(I$29="-","-",I$29*'3h Losses'!H66)</f>
        <v>0</v>
      </c>
      <c r="J98" s="15">
        <f>IF(J$29="-","-",J$29*'3h Losses'!I66)</f>
        <v>0</v>
      </c>
      <c r="K98" s="15">
        <f>IF(K$29="-","-",K$29*'3h Losses'!J66)</f>
        <v>0</v>
      </c>
      <c r="L98" s="15">
        <f>IF(L$29="-","-",L$29*'3h Losses'!K66)</f>
        <v>0</v>
      </c>
      <c r="M98" s="15">
        <f>IF(M$29="-","-",M$29*'3h Losses'!L66)</f>
        <v>0</v>
      </c>
      <c r="N98" s="15">
        <f>IF(N$29="-","-",N$29*'3h Losses'!M66)</f>
        <v>0</v>
      </c>
      <c r="O98" s="15">
        <f>IF(O$29="-","-",O$29*'3h Losses'!N66)</f>
        <v>0</v>
      </c>
      <c r="P98" s="28"/>
      <c r="Q98" s="15">
        <f>IF(Q$29="-","-",Q$29*'3h Losses'!P66)</f>
        <v>0</v>
      </c>
      <c r="R98" s="15">
        <f>IF(R$29="-","-",R$29*'3h Losses'!Q66)</f>
        <v>0</v>
      </c>
      <c r="S98" s="15">
        <f>IF(S$29="-","-",S$29*'3h Losses'!R66)</f>
        <v>0</v>
      </c>
      <c r="T98" s="15">
        <f>IF(T$29="-","-",T$29*'3h Losses'!S66)</f>
        <v>0</v>
      </c>
      <c r="U98" s="15">
        <f>IF(U$29="-","-",U$29*'3h Losses'!T66)</f>
        <v>0</v>
      </c>
      <c r="V98" s="15">
        <f>IF(V$29="-","-",V$29*'3h Losses'!U66)</f>
        <v>0</v>
      </c>
      <c r="W98" s="15">
        <f>IF(W$29="-","-",W$29*'3h Losses'!V66)</f>
        <v>0</v>
      </c>
      <c r="X98" s="15">
        <f>IF(X$29="-","-",X$29*'3h Losses'!W66)</f>
        <v>0</v>
      </c>
      <c r="Y98" s="28"/>
      <c r="Z98" s="15">
        <f>IF(Z$29="-","-",Z$29*'3h Losses'!Y66)</f>
        <v>0</v>
      </c>
      <c r="AA98" s="15">
        <f>IF(AA$29="-","-",AA$29*'3h Losses'!Z66)</f>
        <v>0</v>
      </c>
      <c r="AB98" s="15">
        <f>IF(AB$29="-","-",AB$29*'3h Losses'!AA66)</f>
        <v>0</v>
      </c>
      <c r="AC98" s="15">
        <f>IF(AC$29="-","-",AC$29*'3h Losses'!AB66)</f>
        <v>0</v>
      </c>
      <c r="AD98" s="15">
        <f>IF(AD$29="-","-",AD$29*'3h Losses'!AC66)</f>
        <v>0</v>
      </c>
      <c r="AE98" s="15">
        <f>IF(AE$29="-","-",AE$29*'3h Losses'!AD66)</f>
        <v>0</v>
      </c>
      <c r="AF98" s="15">
        <f>IF(AF$29="-","-",AF$29*'3h Losses'!AE66)</f>
        <v>0</v>
      </c>
      <c r="AG98" s="15">
        <f>IF(AG$29="-","-",AG$29*'3h Losses'!AF66)</f>
        <v>0</v>
      </c>
      <c r="AH98" s="15">
        <f>IF(AH$29="-","-",AH$29*'3h Losses'!AG66)</f>
        <v>0</v>
      </c>
      <c r="AI98" s="15">
        <f>IF(AI$29="-","-",AI$29*'3h Losses'!AH66)</f>
        <v>0</v>
      </c>
      <c r="AJ98" s="15">
        <f>IF(AJ$29="-","-",AJ$29*'3h Losses'!AI66)</f>
        <v>1.031577825692334</v>
      </c>
      <c r="AK98" s="15">
        <f>IF(AK$29="-","-",AK$29*'3h Losses'!AJ66)</f>
        <v>1.031577825692334</v>
      </c>
      <c r="AL98" s="15">
        <f>IF(AL$29="-","-",AL$29*'3h Losses'!AK66)</f>
        <v>1.018367181972768</v>
      </c>
      <c r="AM98" s="15">
        <f>IF(AM$29="-","-",AM$29*'3h Losses'!AL66)</f>
        <v>1.035665758123945</v>
      </c>
      <c r="AN98" s="15">
        <f>IF(AN$29="-","-",AN$29*'3h Losses'!AM66)</f>
        <v>1.2722947394127444</v>
      </c>
      <c r="AO98" s="15">
        <f>IF(AO$29="-","-",AO$29*'3h Losses'!AN66)</f>
        <v>1.2722947394127444</v>
      </c>
      <c r="AP98" s="15" t="str">
        <f>IF(AP$29="-","-",AP$29*'3h Losses'!AO66)</f>
        <v>-</v>
      </c>
      <c r="AQ98" s="15" t="str">
        <f>IF(AQ$29="-","-",AQ$29*'3h Losses'!AP66)</f>
        <v>-</v>
      </c>
      <c r="AR98" s="15" t="str">
        <f>IF(AR$29="-","-",AR$29*'3h Losses'!AQ66)</f>
        <v>-</v>
      </c>
      <c r="AS98" s="15" t="str">
        <f>IF(AS$29="-","-",AS$29*'3h Losses'!AR66)</f>
        <v>-</v>
      </c>
      <c r="AT98" s="15" t="str">
        <f>IF(AT$29="-","-",AT$29*'3h Losses'!AS66)</f>
        <v>-</v>
      </c>
      <c r="AU98" s="15" t="str">
        <f>IF(AU$29="-","-",AU$29*'3h Losses'!AT66)</f>
        <v>-</v>
      </c>
      <c r="AV98" s="15" t="str">
        <f>IF(AV$29="-","-",AV$29*'3h Losses'!AU66)</f>
        <v>-</v>
      </c>
      <c r="AW98" s="15" t="str">
        <f>IF(AW$29="-","-",AW$29*'3h Losses'!AV66)</f>
        <v>-</v>
      </c>
      <c r="AX98" s="15" t="str">
        <f>IF(AX$29="-","-",AX$29*'3h Losses'!AW66)</f>
        <v>-</v>
      </c>
      <c r="AY98" s="15" t="str">
        <f>IF(AY$29="-","-",AY$29*'3h Losses'!AX66)</f>
        <v>-</v>
      </c>
      <c r="AZ98" s="15" t="str">
        <f>IF(AZ$29="-","-",AZ$29*'3h Losses'!AY66)</f>
        <v>-</v>
      </c>
      <c r="BA98" s="15" t="str">
        <f>IF(BA$29="-","-",BA$29*'3h Losses'!AZ66)</f>
        <v>-</v>
      </c>
      <c r="BB98" s="15" t="str">
        <f>IF(BB$29="-","-",BB$29*'3h Losses'!BA66)</f>
        <v>-</v>
      </c>
      <c r="BC98" s="15" t="str">
        <f>IF(BC$29="-","-",BC$29*'3h Losses'!BB66)</f>
        <v>-</v>
      </c>
      <c r="BD98" s="15" t="str">
        <f>IF(BD$29="-","-",BD$29*'3h Losses'!BC66)</f>
        <v>-</v>
      </c>
      <c r="BE98" s="15" t="str">
        <f>IF(BE$29="-","-",BE$29*'3h Losses'!BD66)</f>
        <v>-</v>
      </c>
      <c r="BF98" s="15" t="str">
        <f>IF(BF$29="-","-",BF$29*'3h Losses'!BE66)</f>
        <v>-</v>
      </c>
      <c r="BG98" s="14"/>
    </row>
    <row r="99" spans="1:59">
      <c r="A99" s="14"/>
      <c r="B99" s="426"/>
      <c r="C99" s="428"/>
      <c r="D99" s="428"/>
      <c r="E99" s="106" t="s">
        <v>263</v>
      </c>
      <c r="F99" s="425"/>
      <c r="G99" s="28"/>
      <c r="H99" s="15">
        <f>IF(H$29="-","-",H$29*'3h Losses'!G67)</f>
        <v>0</v>
      </c>
      <c r="I99" s="15">
        <f>IF(I$29="-","-",I$29*'3h Losses'!H67)</f>
        <v>0</v>
      </c>
      <c r="J99" s="15">
        <f>IF(J$29="-","-",J$29*'3h Losses'!I67)</f>
        <v>0</v>
      </c>
      <c r="K99" s="15">
        <f>IF(K$29="-","-",K$29*'3h Losses'!J67)</f>
        <v>0</v>
      </c>
      <c r="L99" s="15">
        <f>IF(L$29="-","-",L$29*'3h Losses'!K67)</f>
        <v>0</v>
      </c>
      <c r="M99" s="15">
        <f>IF(M$29="-","-",M$29*'3h Losses'!L67)</f>
        <v>0</v>
      </c>
      <c r="N99" s="15">
        <f>IF(N$29="-","-",N$29*'3h Losses'!M67)</f>
        <v>0</v>
      </c>
      <c r="O99" s="15">
        <f>IF(O$29="-","-",O$29*'3h Losses'!N67)</f>
        <v>0</v>
      </c>
      <c r="P99" s="28"/>
      <c r="Q99" s="15">
        <f>IF(Q$29="-","-",Q$29*'3h Losses'!P67)</f>
        <v>0</v>
      </c>
      <c r="R99" s="15">
        <f>IF(R$29="-","-",R$29*'3h Losses'!Q67)</f>
        <v>0</v>
      </c>
      <c r="S99" s="15">
        <f>IF(S$29="-","-",S$29*'3h Losses'!R67)</f>
        <v>0</v>
      </c>
      <c r="T99" s="15">
        <f>IF(T$29="-","-",T$29*'3h Losses'!S67)</f>
        <v>0</v>
      </c>
      <c r="U99" s="15">
        <f>IF(U$29="-","-",U$29*'3h Losses'!T67)</f>
        <v>0</v>
      </c>
      <c r="V99" s="15">
        <f>IF(V$29="-","-",V$29*'3h Losses'!U67)</f>
        <v>0</v>
      </c>
      <c r="W99" s="15">
        <f>IF(W$29="-","-",W$29*'3h Losses'!V67)</f>
        <v>0</v>
      </c>
      <c r="X99" s="15">
        <f>IF(X$29="-","-",X$29*'3h Losses'!W67)</f>
        <v>0</v>
      </c>
      <c r="Y99" s="28"/>
      <c r="Z99" s="15">
        <f>IF(Z$29="-","-",Z$29*'3h Losses'!Y67)</f>
        <v>0</v>
      </c>
      <c r="AA99" s="15">
        <f>IF(AA$29="-","-",AA$29*'3h Losses'!Z67)</f>
        <v>0</v>
      </c>
      <c r="AB99" s="15">
        <f>IF(AB$29="-","-",AB$29*'3h Losses'!AA67)</f>
        <v>0</v>
      </c>
      <c r="AC99" s="15">
        <f>IF(AC$29="-","-",AC$29*'3h Losses'!AB67)</f>
        <v>0</v>
      </c>
      <c r="AD99" s="15">
        <f>IF(AD$29="-","-",AD$29*'3h Losses'!AC67)</f>
        <v>0</v>
      </c>
      <c r="AE99" s="15">
        <f>IF(AE$29="-","-",AE$29*'3h Losses'!AD67)</f>
        <v>0</v>
      </c>
      <c r="AF99" s="15">
        <f>IF(AF$29="-","-",AF$29*'3h Losses'!AE67)</f>
        <v>0</v>
      </c>
      <c r="AG99" s="15">
        <f>IF(AG$29="-","-",AG$29*'3h Losses'!AF67)</f>
        <v>0</v>
      </c>
      <c r="AH99" s="15">
        <f>IF(AH$29="-","-",AH$29*'3h Losses'!AG67)</f>
        <v>0</v>
      </c>
      <c r="AI99" s="15">
        <f>IF(AI$29="-","-",AI$29*'3h Losses'!AH67)</f>
        <v>0</v>
      </c>
      <c r="AJ99" s="15">
        <f>IF(AJ$29="-","-",AJ$29*'3h Losses'!AI67)</f>
        <v>1.0562560901618443</v>
      </c>
      <c r="AK99" s="15">
        <f>IF(AK$29="-","-",AK$29*'3h Losses'!AJ67)</f>
        <v>1.0562560901618443</v>
      </c>
      <c r="AL99" s="15">
        <f>IF(AL$29="-","-",AL$29*'3h Losses'!AK67)</f>
        <v>1.0429900170267294</v>
      </c>
      <c r="AM99" s="15">
        <f>IF(AM$29="-","-",AM$29*'3h Losses'!AL67)</f>
        <v>1.0602885931779067</v>
      </c>
      <c r="AN99" s="15">
        <f>IF(AN$29="-","-",AN$29*'3h Losses'!AM67)</f>
        <v>1.3066113399783295</v>
      </c>
      <c r="AO99" s="15">
        <f>IF(AO$29="-","-",AO$29*'3h Losses'!AN67)</f>
        <v>1.3066113399783295</v>
      </c>
      <c r="AP99" s="15" t="str">
        <f>IF(AP$29="-","-",AP$29*'3h Losses'!AO67)</f>
        <v>-</v>
      </c>
      <c r="AQ99" s="15" t="str">
        <f>IF(AQ$29="-","-",AQ$29*'3h Losses'!AP67)</f>
        <v>-</v>
      </c>
      <c r="AR99" s="15" t="str">
        <f>IF(AR$29="-","-",AR$29*'3h Losses'!AQ67)</f>
        <v>-</v>
      </c>
      <c r="AS99" s="15" t="str">
        <f>IF(AS$29="-","-",AS$29*'3h Losses'!AR67)</f>
        <v>-</v>
      </c>
      <c r="AT99" s="15" t="str">
        <f>IF(AT$29="-","-",AT$29*'3h Losses'!AS67)</f>
        <v>-</v>
      </c>
      <c r="AU99" s="15" t="str">
        <f>IF(AU$29="-","-",AU$29*'3h Losses'!AT67)</f>
        <v>-</v>
      </c>
      <c r="AV99" s="15" t="str">
        <f>IF(AV$29="-","-",AV$29*'3h Losses'!AU67)</f>
        <v>-</v>
      </c>
      <c r="AW99" s="15" t="str">
        <f>IF(AW$29="-","-",AW$29*'3h Losses'!AV67)</f>
        <v>-</v>
      </c>
      <c r="AX99" s="15" t="str">
        <f>IF(AX$29="-","-",AX$29*'3h Losses'!AW67)</f>
        <v>-</v>
      </c>
      <c r="AY99" s="15" t="str">
        <f>IF(AY$29="-","-",AY$29*'3h Losses'!AX67)</f>
        <v>-</v>
      </c>
      <c r="AZ99" s="15" t="str">
        <f>IF(AZ$29="-","-",AZ$29*'3h Losses'!AY67)</f>
        <v>-</v>
      </c>
      <c r="BA99" s="15" t="str">
        <f>IF(BA$29="-","-",BA$29*'3h Losses'!AZ67)</f>
        <v>-</v>
      </c>
      <c r="BB99" s="15" t="str">
        <f>IF(BB$29="-","-",BB$29*'3h Losses'!BA67)</f>
        <v>-</v>
      </c>
      <c r="BC99" s="15" t="str">
        <f>IF(BC$29="-","-",BC$29*'3h Losses'!BB67)</f>
        <v>-</v>
      </c>
      <c r="BD99" s="15" t="str">
        <f>IF(BD$29="-","-",BD$29*'3h Losses'!BC67)</f>
        <v>-</v>
      </c>
      <c r="BE99" s="15" t="str">
        <f>IF(BE$29="-","-",BE$29*'3h Losses'!BD67)</f>
        <v>-</v>
      </c>
      <c r="BF99" s="15" t="str">
        <f>IF(BF$29="-","-",BF$29*'3h Losses'!BE67)</f>
        <v>-</v>
      </c>
      <c r="BG99" s="14"/>
    </row>
    <row r="100" spans="1:59">
      <c r="A100" s="14"/>
      <c r="B100" s="426"/>
      <c r="C100" s="428"/>
      <c r="D100" s="428"/>
      <c r="E100" s="106" t="s">
        <v>264</v>
      </c>
      <c r="F100" s="425"/>
      <c r="G100" s="28"/>
      <c r="H100" s="15">
        <f>IF(H$29="-","-",H$29*'3h Losses'!G68)</f>
        <v>0</v>
      </c>
      <c r="I100" s="15">
        <f>IF(I$29="-","-",I$29*'3h Losses'!H68)</f>
        <v>0</v>
      </c>
      <c r="J100" s="15">
        <f>IF(J$29="-","-",J$29*'3h Losses'!I68)</f>
        <v>0</v>
      </c>
      <c r="K100" s="15">
        <f>IF(K$29="-","-",K$29*'3h Losses'!J68)</f>
        <v>0</v>
      </c>
      <c r="L100" s="15">
        <f>IF(L$29="-","-",L$29*'3h Losses'!K68)</f>
        <v>0</v>
      </c>
      <c r="M100" s="15">
        <f>IF(M$29="-","-",M$29*'3h Losses'!L68)</f>
        <v>0</v>
      </c>
      <c r="N100" s="15">
        <f>IF(N$29="-","-",N$29*'3h Losses'!M68)</f>
        <v>0</v>
      </c>
      <c r="O100" s="15">
        <f>IF(O$29="-","-",O$29*'3h Losses'!N68)</f>
        <v>0</v>
      </c>
      <c r="P100" s="28"/>
      <c r="Q100" s="15">
        <f>IF(Q$29="-","-",Q$29*'3h Losses'!P68)</f>
        <v>0</v>
      </c>
      <c r="R100" s="15">
        <f>IF(R$29="-","-",R$29*'3h Losses'!Q68)</f>
        <v>0</v>
      </c>
      <c r="S100" s="15">
        <f>IF(S$29="-","-",S$29*'3h Losses'!R68)</f>
        <v>0</v>
      </c>
      <c r="T100" s="15">
        <f>IF(T$29="-","-",T$29*'3h Losses'!S68)</f>
        <v>0</v>
      </c>
      <c r="U100" s="15">
        <f>IF(U$29="-","-",U$29*'3h Losses'!T68)</f>
        <v>0</v>
      </c>
      <c r="V100" s="15">
        <f>IF(V$29="-","-",V$29*'3h Losses'!U68)</f>
        <v>0</v>
      </c>
      <c r="W100" s="15">
        <f>IF(W$29="-","-",W$29*'3h Losses'!V68)</f>
        <v>0</v>
      </c>
      <c r="X100" s="15">
        <f>IF(X$29="-","-",X$29*'3h Losses'!W68)</f>
        <v>0</v>
      </c>
      <c r="Y100" s="28"/>
      <c r="Z100" s="15">
        <f>IF(Z$29="-","-",Z$29*'3h Losses'!Y68)</f>
        <v>0</v>
      </c>
      <c r="AA100" s="15">
        <f>IF(AA$29="-","-",AA$29*'3h Losses'!Z68)</f>
        <v>0</v>
      </c>
      <c r="AB100" s="15">
        <f>IF(AB$29="-","-",AB$29*'3h Losses'!AA68)</f>
        <v>0</v>
      </c>
      <c r="AC100" s="15">
        <f>IF(AC$29="-","-",AC$29*'3h Losses'!AB68)</f>
        <v>0</v>
      </c>
      <c r="AD100" s="15">
        <f>IF(AD$29="-","-",AD$29*'3h Losses'!AC68)</f>
        <v>0</v>
      </c>
      <c r="AE100" s="15">
        <f>IF(AE$29="-","-",AE$29*'3h Losses'!AD68)</f>
        <v>0</v>
      </c>
      <c r="AF100" s="15">
        <f>IF(AF$29="-","-",AF$29*'3h Losses'!AE68)</f>
        <v>0</v>
      </c>
      <c r="AG100" s="15">
        <f>IF(AG$29="-","-",AG$29*'3h Losses'!AF68)</f>
        <v>0</v>
      </c>
      <c r="AH100" s="15">
        <f>IF(AH$29="-","-",AH$29*'3h Losses'!AG68)</f>
        <v>0</v>
      </c>
      <c r="AI100" s="15">
        <f>IF(AI$29="-","-",AI$29*'3h Losses'!AH68)</f>
        <v>0</v>
      </c>
      <c r="AJ100" s="15">
        <f>IF(AJ$29="-","-",AJ$29*'3h Losses'!AI68)</f>
        <v>1.0618685378466066</v>
      </c>
      <c r="AK100" s="15">
        <f>IF(AK$29="-","-",AK$29*'3h Losses'!AJ68)</f>
        <v>1.0618685378466066</v>
      </c>
      <c r="AL100" s="15">
        <f>IF(AL$29="-","-",AL$29*'3h Losses'!AK68)</f>
        <v>1.0486739640057938</v>
      </c>
      <c r="AM100" s="15">
        <f>IF(AM$29="-","-",AM$29*'3h Losses'!AL68)</f>
        <v>1.0659725401569711</v>
      </c>
      <c r="AN100" s="15">
        <f>IF(AN$29="-","-",AN$29*'3h Losses'!AM68)</f>
        <v>1.3228855269480169</v>
      </c>
      <c r="AO100" s="15">
        <f>IF(AO$29="-","-",AO$29*'3h Losses'!AN68)</f>
        <v>1.3228855269480169</v>
      </c>
      <c r="AP100" s="15" t="str">
        <f>IF(AP$29="-","-",AP$29*'3h Losses'!AO68)</f>
        <v>-</v>
      </c>
      <c r="AQ100" s="15" t="str">
        <f>IF(AQ$29="-","-",AQ$29*'3h Losses'!AP68)</f>
        <v>-</v>
      </c>
      <c r="AR100" s="15" t="str">
        <f>IF(AR$29="-","-",AR$29*'3h Losses'!AQ68)</f>
        <v>-</v>
      </c>
      <c r="AS100" s="15" t="str">
        <f>IF(AS$29="-","-",AS$29*'3h Losses'!AR68)</f>
        <v>-</v>
      </c>
      <c r="AT100" s="15" t="str">
        <f>IF(AT$29="-","-",AT$29*'3h Losses'!AS68)</f>
        <v>-</v>
      </c>
      <c r="AU100" s="15" t="str">
        <f>IF(AU$29="-","-",AU$29*'3h Losses'!AT68)</f>
        <v>-</v>
      </c>
      <c r="AV100" s="15" t="str">
        <f>IF(AV$29="-","-",AV$29*'3h Losses'!AU68)</f>
        <v>-</v>
      </c>
      <c r="AW100" s="15" t="str">
        <f>IF(AW$29="-","-",AW$29*'3h Losses'!AV68)</f>
        <v>-</v>
      </c>
      <c r="AX100" s="15" t="str">
        <f>IF(AX$29="-","-",AX$29*'3h Losses'!AW68)</f>
        <v>-</v>
      </c>
      <c r="AY100" s="15" t="str">
        <f>IF(AY$29="-","-",AY$29*'3h Losses'!AX68)</f>
        <v>-</v>
      </c>
      <c r="AZ100" s="15" t="str">
        <f>IF(AZ$29="-","-",AZ$29*'3h Losses'!AY68)</f>
        <v>-</v>
      </c>
      <c r="BA100" s="15" t="str">
        <f>IF(BA$29="-","-",BA$29*'3h Losses'!AZ68)</f>
        <v>-</v>
      </c>
      <c r="BB100" s="15" t="str">
        <f>IF(BB$29="-","-",BB$29*'3h Losses'!BA68)</f>
        <v>-</v>
      </c>
      <c r="BC100" s="15" t="str">
        <f>IF(BC$29="-","-",BC$29*'3h Losses'!BB68)</f>
        <v>-</v>
      </c>
      <c r="BD100" s="15" t="str">
        <f>IF(BD$29="-","-",BD$29*'3h Losses'!BC68)</f>
        <v>-</v>
      </c>
      <c r="BE100" s="15" t="str">
        <f>IF(BE$29="-","-",BE$29*'3h Losses'!BD68)</f>
        <v>-</v>
      </c>
      <c r="BF100" s="15" t="str">
        <f>IF(BF$29="-","-",BF$29*'3h Losses'!BE68)</f>
        <v>-</v>
      </c>
      <c r="BG100" s="14"/>
    </row>
    <row r="101" spans="1:59">
      <c r="A101" s="14"/>
      <c r="B101" s="426"/>
      <c r="C101" s="428"/>
      <c r="D101" s="428"/>
      <c r="E101" s="106" t="s">
        <v>265</v>
      </c>
      <c r="F101" s="425"/>
      <c r="G101" s="28"/>
      <c r="H101" s="15">
        <f>IF(H$29="-","-",H$29*'3h Losses'!G69)</f>
        <v>0</v>
      </c>
      <c r="I101" s="15">
        <f>IF(I$29="-","-",I$29*'3h Losses'!H69)</f>
        <v>0</v>
      </c>
      <c r="J101" s="15">
        <f>IF(J$29="-","-",J$29*'3h Losses'!I69)</f>
        <v>0</v>
      </c>
      <c r="K101" s="15">
        <f>IF(K$29="-","-",K$29*'3h Losses'!J69)</f>
        <v>0</v>
      </c>
      <c r="L101" s="15">
        <f>IF(L$29="-","-",L$29*'3h Losses'!K69)</f>
        <v>0</v>
      </c>
      <c r="M101" s="15">
        <f>IF(M$29="-","-",M$29*'3h Losses'!L69)</f>
        <v>0</v>
      </c>
      <c r="N101" s="15">
        <f>IF(N$29="-","-",N$29*'3h Losses'!M69)</f>
        <v>0</v>
      </c>
      <c r="O101" s="15">
        <f>IF(O$29="-","-",O$29*'3h Losses'!N69)</f>
        <v>0</v>
      </c>
      <c r="P101" s="28"/>
      <c r="Q101" s="15">
        <f>IF(Q$29="-","-",Q$29*'3h Losses'!P69)</f>
        <v>0</v>
      </c>
      <c r="R101" s="15">
        <f>IF(R$29="-","-",R$29*'3h Losses'!Q69)</f>
        <v>0</v>
      </c>
      <c r="S101" s="15">
        <f>IF(S$29="-","-",S$29*'3h Losses'!R69)</f>
        <v>0</v>
      </c>
      <c r="T101" s="15">
        <f>IF(T$29="-","-",T$29*'3h Losses'!S69)</f>
        <v>0</v>
      </c>
      <c r="U101" s="15">
        <f>IF(U$29="-","-",U$29*'3h Losses'!T69)</f>
        <v>0</v>
      </c>
      <c r="V101" s="15">
        <f>IF(V$29="-","-",V$29*'3h Losses'!U69)</f>
        <v>0</v>
      </c>
      <c r="W101" s="15">
        <f>IF(W$29="-","-",W$29*'3h Losses'!V69)</f>
        <v>0</v>
      </c>
      <c r="X101" s="15">
        <f>IF(X$29="-","-",X$29*'3h Losses'!W69)</f>
        <v>0</v>
      </c>
      <c r="Y101" s="28"/>
      <c r="Z101" s="15">
        <f>IF(Z$29="-","-",Z$29*'3h Losses'!Y69)</f>
        <v>0</v>
      </c>
      <c r="AA101" s="15">
        <f>IF(AA$29="-","-",AA$29*'3h Losses'!Z69)</f>
        <v>0</v>
      </c>
      <c r="AB101" s="15">
        <f>IF(AB$29="-","-",AB$29*'3h Losses'!AA69)</f>
        <v>0</v>
      </c>
      <c r="AC101" s="15">
        <f>IF(AC$29="-","-",AC$29*'3h Losses'!AB69)</f>
        <v>0</v>
      </c>
      <c r="AD101" s="15">
        <f>IF(AD$29="-","-",AD$29*'3h Losses'!AC69)</f>
        <v>0</v>
      </c>
      <c r="AE101" s="15">
        <f>IF(AE$29="-","-",AE$29*'3h Losses'!AD69)</f>
        <v>0</v>
      </c>
      <c r="AF101" s="15">
        <f>IF(AF$29="-","-",AF$29*'3h Losses'!AE69)</f>
        <v>0</v>
      </c>
      <c r="AG101" s="15">
        <f>IF(AG$29="-","-",AG$29*'3h Losses'!AF69)</f>
        <v>0</v>
      </c>
      <c r="AH101" s="15">
        <f>IF(AH$29="-","-",AH$29*'3h Losses'!AG69)</f>
        <v>0</v>
      </c>
      <c r="AI101" s="15">
        <f>IF(AI$29="-","-",AI$29*'3h Losses'!AH69)</f>
        <v>0</v>
      </c>
      <c r="AJ101" s="15">
        <f>IF(AJ$29="-","-",AJ$29*'3h Losses'!AI69)</f>
        <v>1.0392094519174875</v>
      </c>
      <c r="AK101" s="15">
        <f>IF(AK$29="-","-",AK$29*'3h Losses'!AJ69)</f>
        <v>1.0392094519174875</v>
      </c>
      <c r="AL101" s="15">
        <f>IF(AL$29="-","-",AL$29*'3h Losses'!AK69)</f>
        <v>1.026134692676725</v>
      </c>
      <c r="AM101" s="15">
        <f>IF(AM$29="-","-",AM$29*'3h Losses'!AL69)</f>
        <v>1.043433268827902</v>
      </c>
      <c r="AN101" s="15">
        <f>IF(AN$29="-","-",AN$29*'3h Losses'!AM69)</f>
        <v>1.2907844574587211</v>
      </c>
      <c r="AO101" s="15">
        <f>IF(AO$29="-","-",AO$29*'3h Losses'!AN69)</f>
        <v>1.2907844574587211</v>
      </c>
      <c r="AP101" s="15" t="str">
        <f>IF(AP$29="-","-",AP$29*'3h Losses'!AO69)</f>
        <v>-</v>
      </c>
      <c r="AQ101" s="15" t="str">
        <f>IF(AQ$29="-","-",AQ$29*'3h Losses'!AP69)</f>
        <v>-</v>
      </c>
      <c r="AR101" s="15" t="str">
        <f>IF(AR$29="-","-",AR$29*'3h Losses'!AQ69)</f>
        <v>-</v>
      </c>
      <c r="AS101" s="15" t="str">
        <f>IF(AS$29="-","-",AS$29*'3h Losses'!AR69)</f>
        <v>-</v>
      </c>
      <c r="AT101" s="15" t="str">
        <f>IF(AT$29="-","-",AT$29*'3h Losses'!AS69)</f>
        <v>-</v>
      </c>
      <c r="AU101" s="15" t="str">
        <f>IF(AU$29="-","-",AU$29*'3h Losses'!AT69)</f>
        <v>-</v>
      </c>
      <c r="AV101" s="15" t="str">
        <f>IF(AV$29="-","-",AV$29*'3h Losses'!AU69)</f>
        <v>-</v>
      </c>
      <c r="AW101" s="15" t="str">
        <f>IF(AW$29="-","-",AW$29*'3h Losses'!AV69)</f>
        <v>-</v>
      </c>
      <c r="AX101" s="15" t="str">
        <f>IF(AX$29="-","-",AX$29*'3h Losses'!AW69)</f>
        <v>-</v>
      </c>
      <c r="AY101" s="15" t="str">
        <f>IF(AY$29="-","-",AY$29*'3h Losses'!AX69)</f>
        <v>-</v>
      </c>
      <c r="AZ101" s="15" t="str">
        <f>IF(AZ$29="-","-",AZ$29*'3h Losses'!AY69)</f>
        <v>-</v>
      </c>
      <c r="BA101" s="15" t="str">
        <f>IF(BA$29="-","-",BA$29*'3h Losses'!AZ69)</f>
        <v>-</v>
      </c>
      <c r="BB101" s="15" t="str">
        <f>IF(BB$29="-","-",BB$29*'3h Losses'!BA69)</f>
        <v>-</v>
      </c>
      <c r="BC101" s="15" t="str">
        <f>IF(BC$29="-","-",BC$29*'3h Losses'!BB69)</f>
        <v>-</v>
      </c>
      <c r="BD101" s="15" t="str">
        <f>IF(BD$29="-","-",BD$29*'3h Losses'!BC69)</f>
        <v>-</v>
      </c>
      <c r="BE101" s="15" t="str">
        <f>IF(BE$29="-","-",BE$29*'3h Losses'!BD69)</f>
        <v>-</v>
      </c>
      <c r="BF101" s="15" t="str">
        <f>IF(BF$29="-","-",BF$29*'3h Losses'!BE69)</f>
        <v>-</v>
      </c>
      <c r="BG101" s="14"/>
    </row>
    <row r="102" spans="1:59">
      <c r="A102" s="14"/>
      <c r="B102" s="426"/>
      <c r="C102" s="428"/>
      <c r="D102" s="428"/>
      <c r="E102" s="106" t="s">
        <v>266</v>
      </c>
      <c r="F102" s="425"/>
      <c r="G102" s="28"/>
      <c r="H102" s="15">
        <f>IF(H$29="-","-",H$29*'3h Losses'!G70)</f>
        <v>0</v>
      </c>
      <c r="I102" s="15">
        <f>IF(I$29="-","-",I$29*'3h Losses'!H70)</f>
        <v>0</v>
      </c>
      <c r="J102" s="15">
        <f>IF(J$29="-","-",J$29*'3h Losses'!I70)</f>
        <v>0</v>
      </c>
      <c r="K102" s="15">
        <f>IF(K$29="-","-",K$29*'3h Losses'!J70)</f>
        <v>0</v>
      </c>
      <c r="L102" s="15">
        <f>IF(L$29="-","-",L$29*'3h Losses'!K70)</f>
        <v>0</v>
      </c>
      <c r="M102" s="15">
        <f>IF(M$29="-","-",M$29*'3h Losses'!L70)</f>
        <v>0</v>
      </c>
      <c r="N102" s="15">
        <f>IF(N$29="-","-",N$29*'3h Losses'!M70)</f>
        <v>0</v>
      </c>
      <c r="O102" s="15">
        <f>IF(O$29="-","-",O$29*'3h Losses'!N70)</f>
        <v>0</v>
      </c>
      <c r="P102" s="28"/>
      <c r="Q102" s="15">
        <f>IF(Q$29="-","-",Q$29*'3h Losses'!P70)</f>
        <v>0</v>
      </c>
      <c r="R102" s="15">
        <f>IF(R$29="-","-",R$29*'3h Losses'!Q70)</f>
        <v>0</v>
      </c>
      <c r="S102" s="15">
        <f>IF(S$29="-","-",S$29*'3h Losses'!R70)</f>
        <v>0</v>
      </c>
      <c r="T102" s="15">
        <f>IF(T$29="-","-",T$29*'3h Losses'!S70)</f>
        <v>0</v>
      </c>
      <c r="U102" s="15">
        <f>IF(U$29="-","-",U$29*'3h Losses'!T70)</f>
        <v>0</v>
      </c>
      <c r="V102" s="15">
        <f>IF(V$29="-","-",V$29*'3h Losses'!U70)</f>
        <v>0</v>
      </c>
      <c r="W102" s="15">
        <f>IF(W$29="-","-",W$29*'3h Losses'!V70)</f>
        <v>0</v>
      </c>
      <c r="X102" s="15">
        <f>IF(X$29="-","-",X$29*'3h Losses'!W70)</f>
        <v>0</v>
      </c>
      <c r="Y102" s="28"/>
      <c r="Z102" s="15">
        <f>IF(Z$29="-","-",Z$29*'3h Losses'!Y70)</f>
        <v>0</v>
      </c>
      <c r="AA102" s="15">
        <f>IF(AA$29="-","-",AA$29*'3h Losses'!Z70)</f>
        <v>0</v>
      </c>
      <c r="AB102" s="15">
        <f>IF(AB$29="-","-",AB$29*'3h Losses'!AA70)</f>
        <v>0</v>
      </c>
      <c r="AC102" s="15">
        <f>IF(AC$29="-","-",AC$29*'3h Losses'!AB70)</f>
        <v>0</v>
      </c>
      <c r="AD102" s="15">
        <f>IF(AD$29="-","-",AD$29*'3h Losses'!AC70)</f>
        <v>0</v>
      </c>
      <c r="AE102" s="15">
        <f>IF(AE$29="-","-",AE$29*'3h Losses'!AD70)</f>
        <v>0</v>
      </c>
      <c r="AF102" s="15">
        <f>IF(AF$29="-","-",AF$29*'3h Losses'!AE70)</f>
        <v>0</v>
      </c>
      <c r="AG102" s="15">
        <f>IF(AG$29="-","-",AG$29*'3h Losses'!AF70)</f>
        <v>0</v>
      </c>
      <c r="AH102" s="15">
        <f>IF(AH$29="-","-",AH$29*'3h Losses'!AG70)</f>
        <v>0</v>
      </c>
      <c r="AI102" s="15">
        <f>IF(AI$29="-","-",AI$29*'3h Losses'!AH70)</f>
        <v>0</v>
      </c>
      <c r="AJ102" s="15">
        <f>IF(AJ$29="-","-",AJ$29*'3h Losses'!AI70)</f>
        <v>1.0192948429129793</v>
      </c>
      <c r="AK102" s="15">
        <f>IF(AK$29="-","-",AK$29*'3h Losses'!AJ70)</f>
        <v>1.0192948429129793</v>
      </c>
      <c r="AL102" s="15">
        <f>IF(AL$29="-","-",AL$29*'3h Losses'!AK70)</f>
        <v>1.0051134206375252</v>
      </c>
      <c r="AM102" s="15">
        <f>IF(AM$29="-","-",AM$29*'3h Losses'!AL70)</f>
        <v>1.0224119967887022</v>
      </c>
      <c r="AN102" s="15">
        <f>IF(AN$29="-","-",AN$29*'3h Losses'!AM70)</f>
        <v>1.2580156096286228</v>
      </c>
      <c r="AO102" s="15">
        <f>IF(AO$29="-","-",AO$29*'3h Losses'!AN70)</f>
        <v>1.2580156096286228</v>
      </c>
      <c r="AP102" s="15" t="str">
        <f>IF(AP$29="-","-",AP$29*'3h Losses'!AO70)</f>
        <v>-</v>
      </c>
      <c r="AQ102" s="15" t="str">
        <f>IF(AQ$29="-","-",AQ$29*'3h Losses'!AP70)</f>
        <v>-</v>
      </c>
      <c r="AR102" s="15" t="str">
        <f>IF(AR$29="-","-",AR$29*'3h Losses'!AQ70)</f>
        <v>-</v>
      </c>
      <c r="AS102" s="15" t="str">
        <f>IF(AS$29="-","-",AS$29*'3h Losses'!AR70)</f>
        <v>-</v>
      </c>
      <c r="AT102" s="15" t="str">
        <f>IF(AT$29="-","-",AT$29*'3h Losses'!AS70)</f>
        <v>-</v>
      </c>
      <c r="AU102" s="15" t="str">
        <f>IF(AU$29="-","-",AU$29*'3h Losses'!AT70)</f>
        <v>-</v>
      </c>
      <c r="AV102" s="15" t="str">
        <f>IF(AV$29="-","-",AV$29*'3h Losses'!AU70)</f>
        <v>-</v>
      </c>
      <c r="AW102" s="15" t="str">
        <f>IF(AW$29="-","-",AW$29*'3h Losses'!AV70)</f>
        <v>-</v>
      </c>
      <c r="AX102" s="15" t="str">
        <f>IF(AX$29="-","-",AX$29*'3h Losses'!AW70)</f>
        <v>-</v>
      </c>
      <c r="AY102" s="15" t="str">
        <f>IF(AY$29="-","-",AY$29*'3h Losses'!AX70)</f>
        <v>-</v>
      </c>
      <c r="AZ102" s="15" t="str">
        <f>IF(AZ$29="-","-",AZ$29*'3h Losses'!AY70)</f>
        <v>-</v>
      </c>
      <c r="BA102" s="15" t="str">
        <f>IF(BA$29="-","-",BA$29*'3h Losses'!AZ70)</f>
        <v>-</v>
      </c>
      <c r="BB102" s="15" t="str">
        <f>IF(BB$29="-","-",BB$29*'3h Losses'!BA70)</f>
        <v>-</v>
      </c>
      <c r="BC102" s="15" t="str">
        <f>IF(BC$29="-","-",BC$29*'3h Losses'!BB70)</f>
        <v>-</v>
      </c>
      <c r="BD102" s="15" t="str">
        <f>IF(BD$29="-","-",BD$29*'3h Losses'!BC70)</f>
        <v>-</v>
      </c>
      <c r="BE102" s="15" t="str">
        <f>IF(BE$29="-","-",BE$29*'3h Losses'!BD70)</f>
        <v>-</v>
      </c>
      <c r="BF102" s="15" t="str">
        <f>IF(BF$29="-","-",BF$29*'3h Losses'!BE70)</f>
        <v>-</v>
      </c>
      <c r="BG102" s="14"/>
    </row>
    <row r="103" spans="1:59">
      <c r="A103" s="14"/>
      <c r="B103" s="426"/>
      <c r="C103" s="428"/>
      <c r="D103" s="428"/>
      <c r="E103" s="106" t="s">
        <v>267</v>
      </c>
      <c r="F103" s="425"/>
      <c r="G103" s="28"/>
      <c r="H103" s="15">
        <f>IF(H$29="-","-",H$29*'3h Losses'!G71)</f>
        <v>0</v>
      </c>
      <c r="I103" s="15">
        <f>IF(I$29="-","-",I$29*'3h Losses'!H71)</f>
        <v>0</v>
      </c>
      <c r="J103" s="15">
        <f>IF(J$29="-","-",J$29*'3h Losses'!I71)</f>
        <v>0</v>
      </c>
      <c r="K103" s="15">
        <f>IF(K$29="-","-",K$29*'3h Losses'!J71)</f>
        <v>0</v>
      </c>
      <c r="L103" s="15">
        <f>IF(L$29="-","-",L$29*'3h Losses'!K71)</f>
        <v>0</v>
      </c>
      <c r="M103" s="15">
        <f>IF(M$29="-","-",M$29*'3h Losses'!L71)</f>
        <v>0</v>
      </c>
      <c r="N103" s="15">
        <f>IF(N$29="-","-",N$29*'3h Losses'!M71)</f>
        <v>0</v>
      </c>
      <c r="O103" s="15">
        <f>IF(O$29="-","-",O$29*'3h Losses'!N71)</f>
        <v>0</v>
      </c>
      <c r="P103" s="28"/>
      <c r="Q103" s="15">
        <f>IF(Q$29="-","-",Q$29*'3h Losses'!P71)</f>
        <v>0</v>
      </c>
      <c r="R103" s="15">
        <f>IF(R$29="-","-",R$29*'3h Losses'!Q71)</f>
        <v>0</v>
      </c>
      <c r="S103" s="15">
        <f>IF(S$29="-","-",S$29*'3h Losses'!R71)</f>
        <v>0</v>
      </c>
      <c r="T103" s="15">
        <f>IF(T$29="-","-",T$29*'3h Losses'!S71)</f>
        <v>0</v>
      </c>
      <c r="U103" s="15">
        <f>IF(U$29="-","-",U$29*'3h Losses'!T71)</f>
        <v>0</v>
      </c>
      <c r="V103" s="15">
        <f>IF(V$29="-","-",V$29*'3h Losses'!U71)</f>
        <v>0</v>
      </c>
      <c r="W103" s="15">
        <f>IF(W$29="-","-",W$29*'3h Losses'!V71)</f>
        <v>0</v>
      </c>
      <c r="X103" s="15">
        <f>IF(X$29="-","-",X$29*'3h Losses'!W71)</f>
        <v>0</v>
      </c>
      <c r="Y103" s="28"/>
      <c r="Z103" s="15">
        <f>IF(Z$29="-","-",Z$29*'3h Losses'!Y71)</f>
        <v>0</v>
      </c>
      <c r="AA103" s="15">
        <f>IF(AA$29="-","-",AA$29*'3h Losses'!Z71)</f>
        <v>0</v>
      </c>
      <c r="AB103" s="15">
        <f>IF(AB$29="-","-",AB$29*'3h Losses'!AA71)</f>
        <v>0</v>
      </c>
      <c r="AC103" s="15">
        <f>IF(AC$29="-","-",AC$29*'3h Losses'!AB71)</f>
        <v>0</v>
      </c>
      <c r="AD103" s="15">
        <f>IF(AD$29="-","-",AD$29*'3h Losses'!AC71)</f>
        <v>0</v>
      </c>
      <c r="AE103" s="15">
        <f>IF(AE$29="-","-",AE$29*'3h Losses'!AD71)</f>
        <v>0</v>
      </c>
      <c r="AF103" s="15">
        <f>IF(AF$29="-","-",AF$29*'3h Losses'!AE71)</f>
        <v>0</v>
      </c>
      <c r="AG103" s="15">
        <f>IF(AG$29="-","-",AG$29*'3h Losses'!AF71)</f>
        <v>0</v>
      </c>
      <c r="AH103" s="15">
        <f>IF(AH$29="-","-",AH$29*'3h Losses'!AG71)</f>
        <v>0</v>
      </c>
      <c r="AI103" s="15">
        <f>IF(AI$29="-","-",AI$29*'3h Losses'!AH71)</f>
        <v>0</v>
      </c>
      <c r="AJ103" s="15">
        <f>IF(AJ$29="-","-",AJ$29*'3h Losses'!AI71)</f>
        <v>1.0366877358616695</v>
      </c>
      <c r="AK103" s="15">
        <f>IF(AK$29="-","-",AK$29*'3h Losses'!AJ71)</f>
        <v>1.0366877358616695</v>
      </c>
      <c r="AL103" s="15">
        <f>IF(AL$29="-","-",AL$29*'3h Losses'!AK71)</f>
        <v>1.0203580610140477</v>
      </c>
      <c r="AM103" s="15">
        <f>IF(AM$29="-","-",AM$29*'3h Losses'!AL71)</f>
        <v>1.0376566371652247</v>
      </c>
      <c r="AN103" s="15">
        <f>IF(AN$29="-","-",AN$29*'3h Losses'!AM71)</f>
        <v>1.2738078376519744</v>
      </c>
      <c r="AO103" s="15">
        <f>IF(AO$29="-","-",AO$29*'3h Losses'!AN71)</f>
        <v>1.2738078376519744</v>
      </c>
      <c r="AP103" s="15" t="str">
        <f>IF(AP$29="-","-",AP$29*'3h Losses'!AO71)</f>
        <v>-</v>
      </c>
      <c r="AQ103" s="15" t="str">
        <f>IF(AQ$29="-","-",AQ$29*'3h Losses'!AP71)</f>
        <v>-</v>
      </c>
      <c r="AR103" s="15" t="str">
        <f>IF(AR$29="-","-",AR$29*'3h Losses'!AQ71)</f>
        <v>-</v>
      </c>
      <c r="AS103" s="15" t="str">
        <f>IF(AS$29="-","-",AS$29*'3h Losses'!AR71)</f>
        <v>-</v>
      </c>
      <c r="AT103" s="15" t="str">
        <f>IF(AT$29="-","-",AT$29*'3h Losses'!AS71)</f>
        <v>-</v>
      </c>
      <c r="AU103" s="15" t="str">
        <f>IF(AU$29="-","-",AU$29*'3h Losses'!AT71)</f>
        <v>-</v>
      </c>
      <c r="AV103" s="15" t="str">
        <f>IF(AV$29="-","-",AV$29*'3h Losses'!AU71)</f>
        <v>-</v>
      </c>
      <c r="AW103" s="15" t="str">
        <f>IF(AW$29="-","-",AW$29*'3h Losses'!AV71)</f>
        <v>-</v>
      </c>
      <c r="AX103" s="15" t="str">
        <f>IF(AX$29="-","-",AX$29*'3h Losses'!AW71)</f>
        <v>-</v>
      </c>
      <c r="AY103" s="15" t="str">
        <f>IF(AY$29="-","-",AY$29*'3h Losses'!AX71)</f>
        <v>-</v>
      </c>
      <c r="AZ103" s="15" t="str">
        <f>IF(AZ$29="-","-",AZ$29*'3h Losses'!AY71)</f>
        <v>-</v>
      </c>
      <c r="BA103" s="15" t="str">
        <f>IF(BA$29="-","-",BA$29*'3h Losses'!AZ71)</f>
        <v>-</v>
      </c>
      <c r="BB103" s="15" t="str">
        <f>IF(BB$29="-","-",BB$29*'3h Losses'!BA71)</f>
        <v>-</v>
      </c>
      <c r="BC103" s="15" t="str">
        <f>IF(BC$29="-","-",BC$29*'3h Losses'!BB71)</f>
        <v>-</v>
      </c>
      <c r="BD103" s="15" t="str">
        <f>IF(BD$29="-","-",BD$29*'3h Losses'!BC71)</f>
        <v>-</v>
      </c>
      <c r="BE103" s="15" t="str">
        <f>IF(BE$29="-","-",BE$29*'3h Losses'!BD71)</f>
        <v>-</v>
      </c>
      <c r="BF103" s="15" t="str">
        <f>IF(BF$29="-","-",BF$29*'3h Losses'!BE71)</f>
        <v>-</v>
      </c>
      <c r="BG103" s="14"/>
    </row>
    <row r="104" spans="1:59">
      <c r="A104" s="14"/>
      <c r="B104" s="426"/>
      <c r="C104" s="428"/>
      <c r="D104" s="428"/>
      <c r="E104" s="106" t="s">
        <v>268</v>
      </c>
      <c r="F104" s="425"/>
      <c r="G104" s="28"/>
      <c r="H104" s="15">
        <f>IF(H$29="-","-",H$29*'3h Losses'!G72)</f>
        <v>0</v>
      </c>
      <c r="I104" s="15">
        <f>IF(I$29="-","-",I$29*'3h Losses'!H72)</f>
        <v>0</v>
      </c>
      <c r="J104" s="15">
        <f>IF(J$29="-","-",J$29*'3h Losses'!I72)</f>
        <v>0</v>
      </c>
      <c r="K104" s="15">
        <f>IF(K$29="-","-",K$29*'3h Losses'!J72)</f>
        <v>0</v>
      </c>
      <c r="L104" s="15">
        <f>IF(L$29="-","-",L$29*'3h Losses'!K72)</f>
        <v>0</v>
      </c>
      <c r="M104" s="15">
        <f>IF(M$29="-","-",M$29*'3h Losses'!L72)</f>
        <v>0</v>
      </c>
      <c r="N104" s="15">
        <f>IF(N$29="-","-",N$29*'3h Losses'!M72)</f>
        <v>0</v>
      </c>
      <c r="O104" s="15">
        <f>IF(O$29="-","-",O$29*'3h Losses'!N72)</f>
        <v>0</v>
      </c>
      <c r="P104" s="28"/>
      <c r="Q104" s="15">
        <f>IF(Q$29="-","-",Q$29*'3h Losses'!P72)</f>
        <v>0</v>
      </c>
      <c r="R104" s="15">
        <f>IF(R$29="-","-",R$29*'3h Losses'!Q72)</f>
        <v>0</v>
      </c>
      <c r="S104" s="15">
        <f>IF(S$29="-","-",S$29*'3h Losses'!R72)</f>
        <v>0</v>
      </c>
      <c r="T104" s="15">
        <f>IF(T$29="-","-",T$29*'3h Losses'!S72)</f>
        <v>0</v>
      </c>
      <c r="U104" s="15">
        <f>IF(U$29="-","-",U$29*'3h Losses'!T72)</f>
        <v>0</v>
      </c>
      <c r="V104" s="15">
        <f>IF(V$29="-","-",V$29*'3h Losses'!U72)</f>
        <v>0</v>
      </c>
      <c r="W104" s="15">
        <f>IF(W$29="-","-",W$29*'3h Losses'!V72)</f>
        <v>0</v>
      </c>
      <c r="X104" s="15">
        <f>IF(X$29="-","-",X$29*'3h Losses'!W72)</f>
        <v>0</v>
      </c>
      <c r="Y104" s="28"/>
      <c r="Z104" s="15">
        <f>IF(Z$29="-","-",Z$29*'3h Losses'!Y72)</f>
        <v>0</v>
      </c>
      <c r="AA104" s="15">
        <f>IF(AA$29="-","-",AA$29*'3h Losses'!Z72)</f>
        <v>0</v>
      </c>
      <c r="AB104" s="15">
        <f>IF(AB$29="-","-",AB$29*'3h Losses'!AA72)</f>
        <v>0</v>
      </c>
      <c r="AC104" s="15">
        <f>IF(AC$29="-","-",AC$29*'3h Losses'!AB72)</f>
        <v>0</v>
      </c>
      <c r="AD104" s="15">
        <f>IF(AD$29="-","-",AD$29*'3h Losses'!AC72)</f>
        <v>0</v>
      </c>
      <c r="AE104" s="15">
        <f>IF(AE$29="-","-",AE$29*'3h Losses'!AD72)</f>
        <v>0</v>
      </c>
      <c r="AF104" s="15">
        <f>IF(AF$29="-","-",AF$29*'3h Losses'!AE72)</f>
        <v>0</v>
      </c>
      <c r="AG104" s="15">
        <f>IF(AG$29="-","-",AG$29*'3h Losses'!AF72)</f>
        <v>0</v>
      </c>
      <c r="AH104" s="15">
        <f>IF(AH$29="-","-",AH$29*'3h Losses'!AG72)</f>
        <v>0</v>
      </c>
      <c r="AI104" s="15">
        <f>IF(AI$29="-","-",AI$29*'3h Losses'!AH72)</f>
        <v>0</v>
      </c>
      <c r="AJ104" s="15">
        <f>IF(AJ$29="-","-",AJ$29*'3h Losses'!AI72)</f>
        <v>1.0394997167167073</v>
      </c>
      <c r="AK104" s="15">
        <f>IF(AK$29="-","-",AK$29*'3h Losses'!AJ72)</f>
        <v>1.0394997167167073</v>
      </c>
      <c r="AL104" s="15">
        <f>IF(AL$29="-","-",AL$29*'3h Losses'!AK72)</f>
        <v>1.0311846193583756</v>
      </c>
      <c r="AM104" s="15">
        <f>IF(AM$29="-","-",AM$29*'3h Losses'!AL72)</f>
        <v>1.0484831955095526</v>
      </c>
      <c r="AN104" s="15">
        <f>IF(AN$29="-","-",AN$29*'3h Losses'!AM72)</f>
        <v>1.2894593278404558</v>
      </c>
      <c r="AO104" s="15">
        <f>IF(AO$29="-","-",AO$29*'3h Losses'!AN72)</f>
        <v>1.2894593278404558</v>
      </c>
      <c r="AP104" s="15" t="str">
        <f>IF(AP$29="-","-",AP$29*'3h Losses'!AO72)</f>
        <v>-</v>
      </c>
      <c r="AQ104" s="15" t="str">
        <f>IF(AQ$29="-","-",AQ$29*'3h Losses'!AP72)</f>
        <v>-</v>
      </c>
      <c r="AR104" s="15" t="str">
        <f>IF(AR$29="-","-",AR$29*'3h Losses'!AQ72)</f>
        <v>-</v>
      </c>
      <c r="AS104" s="15" t="str">
        <f>IF(AS$29="-","-",AS$29*'3h Losses'!AR72)</f>
        <v>-</v>
      </c>
      <c r="AT104" s="15" t="str">
        <f>IF(AT$29="-","-",AT$29*'3h Losses'!AS72)</f>
        <v>-</v>
      </c>
      <c r="AU104" s="15" t="str">
        <f>IF(AU$29="-","-",AU$29*'3h Losses'!AT72)</f>
        <v>-</v>
      </c>
      <c r="AV104" s="15" t="str">
        <f>IF(AV$29="-","-",AV$29*'3h Losses'!AU72)</f>
        <v>-</v>
      </c>
      <c r="AW104" s="15" t="str">
        <f>IF(AW$29="-","-",AW$29*'3h Losses'!AV72)</f>
        <v>-</v>
      </c>
      <c r="AX104" s="15" t="str">
        <f>IF(AX$29="-","-",AX$29*'3h Losses'!AW72)</f>
        <v>-</v>
      </c>
      <c r="AY104" s="15" t="str">
        <f>IF(AY$29="-","-",AY$29*'3h Losses'!AX72)</f>
        <v>-</v>
      </c>
      <c r="AZ104" s="15" t="str">
        <f>IF(AZ$29="-","-",AZ$29*'3h Losses'!AY72)</f>
        <v>-</v>
      </c>
      <c r="BA104" s="15" t="str">
        <f>IF(BA$29="-","-",BA$29*'3h Losses'!AZ72)</f>
        <v>-</v>
      </c>
      <c r="BB104" s="15" t="str">
        <f>IF(BB$29="-","-",BB$29*'3h Losses'!BA72)</f>
        <v>-</v>
      </c>
      <c r="BC104" s="15" t="str">
        <f>IF(BC$29="-","-",BC$29*'3h Losses'!BB72)</f>
        <v>-</v>
      </c>
      <c r="BD104" s="15" t="str">
        <f>IF(BD$29="-","-",BD$29*'3h Losses'!BC72)</f>
        <v>-</v>
      </c>
      <c r="BE104" s="15" t="str">
        <f>IF(BE$29="-","-",BE$29*'3h Losses'!BD72)</f>
        <v>-</v>
      </c>
      <c r="BF104" s="15" t="str">
        <f>IF(BF$29="-","-",BF$29*'3h Losses'!BE72)</f>
        <v>-</v>
      </c>
      <c r="BG104" s="14"/>
    </row>
    <row r="105" spans="1:59">
      <c r="A105" s="14"/>
      <c r="B105" s="426"/>
      <c r="C105" s="428"/>
      <c r="D105" s="428"/>
      <c r="E105" s="106" t="s">
        <v>269</v>
      </c>
      <c r="F105" s="425"/>
      <c r="G105" s="28"/>
      <c r="H105" s="15">
        <f>IF(H$29="-","-",H$29*'3h Losses'!G73)</f>
        <v>0</v>
      </c>
      <c r="I105" s="15">
        <f>IF(I$29="-","-",I$29*'3h Losses'!H73)</f>
        <v>0</v>
      </c>
      <c r="J105" s="15">
        <f>IF(J$29="-","-",J$29*'3h Losses'!I73)</f>
        <v>0</v>
      </c>
      <c r="K105" s="15">
        <f>IF(K$29="-","-",K$29*'3h Losses'!J73)</f>
        <v>0</v>
      </c>
      <c r="L105" s="15">
        <f>IF(L$29="-","-",L$29*'3h Losses'!K73)</f>
        <v>0</v>
      </c>
      <c r="M105" s="15">
        <f>IF(M$29="-","-",M$29*'3h Losses'!L73)</f>
        <v>0</v>
      </c>
      <c r="N105" s="15">
        <f>IF(N$29="-","-",N$29*'3h Losses'!M73)</f>
        <v>0</v>
      </c>
      <c r="O105" s="15">
        <f>IF(O$29="-","-",O$29*'3h Losses'!N73)</f>
        <v>0</v>
      </c>
      <c r="P105" s="28"/>
      <c r="Q105" s="15">
        <f>IF(Q$29="-","-",Q$29*'3h Losses'!P73)</f>
        <v>0</v>
      </c>
      <c r="R105" s="15">
        <f>IF(R$29="-","-",R$29*'3h Losses'!Q73)</f>
        <v>0</v>
      </c>
      <c r="S105" s="15">
        <f>IF(S$29="-","-",S$29*'3h Losses'!R73)</f>
        <v>0</v>
      </c>
      <c r="T105" s="15">
        <f>IF(T$29="-","-",T$29*'3h Losses'!S73)</f>
        <v>0</v>
      </c>
      <c r="U105" s="15">
        <f>IF(U$29="-","-",U$29*'3h Losses'!T73)</f>
        <v>0</v>
      </c>
      <c r="V105" s="15">
        <f>IF(V$29="-","-",V$29*'3h Losses'!U73)</f>
        <v>0</v>
      </c>
      <c r="W105" s="15">
        <f>IF(W$29="-","-",W$29*'3h Losses'!V73)</f>
        <v>0</v>
      </c>
      <c r="X105" s="15">
        <f>IF(X$29="-","-",X$29*'3h Losses'!W73)</f>
        <v>0</v>
      </c>
      <c r="Y105" s="28"/>
      <c r="Z105" s="15">
        <f>IF(Z$29="-","-",Z$29*'3h Losses'!Y73)</f>
        <v>0</v>
      </c>
      <c r="AA105" s="15">
        <f>IF(AA$29="-","-",AA$29*'3h Losses'!Z73)</f>
        <v>0</v>
      </c>
      <c r="AB105" s="15">
        <f>IF(AB$29="-","-",AB$29*'3h Losses'!AA73)</f>
        <v>0</v>
      </c>
      <c r="AC105" s="15">
        <f>IF(AC$29="-","-",AC$29*'3h Losses'!AB73)</f>
        <v>0</v>
      </c>
      <c r="AD105" s="15">
        <f>IF(AD$29="-","-",AD$29*'3h Losses'!AC73)</f>
        <v>0</v>
      </c>
      <c r="AE105" s="15">
        <f>IF(AE$29="-","-",AE$29*'3h Losses'!AD73)</f>
        <v>0</v>
      </c>
      <c r="AF105" s="15">
        <f>IF(AF$29="-","-",AF$29*'3h Losses'!AE73)</f>
        <v>0</v>
      </c>
      <c r="AG105" s="15">
        <f>IF(AG$29="-","-",AG$29*'3h Losses'!AF73)</f>
        <v>0</v>
      </c>
      <c r="AH105" s="15">
        <f>IF(AH$29="-","-",AH$29*'3h Losses'!AG73)</f>
        <v>0</v>
      </c>
      <c r="AI105" s="15">
        <f>IF(AI$29="-","-",AI$29*'3h Losses'!AH73)</f>
        <v>0</v>
      </c>
      <c r="AJ105" s="15">
        <f>IF(AJ$29="-","-",AJ$29*'3h Losses'!AI73)</f>
        <v>1.0404593120193815</v>
      </c>
      <c r="AK105" s="15">
        <f>IF(AK$29="-","-",AK$29*'3h Losses'!AJ73)</f>
        <v>1.0404593120193815</v>
      </c>
      <c r="AL105" s="15">
        <f>IF(AL$29="-","-",AL$29*'3h Losses'!AK73)</f>
        <v>1.0272709327141856</v>
      </c>
      <c r="AM105" s="15">
        <f>IF(AM$29="-","-",AM$29*'3h Losses'!AL73)</f>
        <v>1.0445695088653626</v>
      </c>
      <c r="AN105" s="15">
        <f>IF(AN$29="-","-",AN$29*'3h Losses'!AM73)</f>
        <v>1.2925135450613612</v>
      </c>
      <c r="AO105" s="15">
        <f>IF(AO$29="-","-",AO$29*'3h Losses'!AN73)</f>
        <v>1.2925135450613612</v>
      </c>
      <c r="AP105" s="15" t="str">
        <f>IF(AP$29="-","-",AP$29*'3h Losses'!AO73)</f>
        <v>-</v>
      </c>
      <c r="AQ105" s="15" t="str">
        <f>IF(AQ$29="-","-",AQ$29*'3h Losses'!AP73)</f>
        <v>-</v>
      </c>
      <c r="AR105" s="15" t="str">
        <f>IF(AR$29="-","-",AR$29*'3h Losses'!AQ73)</f>
        <v>-</v>
      </c>
      <c r="AS105" s="15" t="str">
        <f>IF(AS$29="-","-",AS$29*'3h Losses'!AR73)</f>
        <v>-</v>
      </c>
      <c r="AT105" s="15" t="str">
        <f>IF(AT$29="-","-",AT$29*'3h Losses'!AS73)</f>
        <v>-</v>
      </c>
      <c r="AU105" s="15" t="str">
        <f>IF(AU$29="-","-",AU$29*'3h Losses'!AT73)</f>
        <v>-</v>
      </c>
      <c r="AV105" s="15" t="str">
        <f>IF(AV$29="-","-",AV$29*'3h Losses'!AU73)</f>
        <v>-</v>
      </c>
      <c r="AW105" s="15" t="str">
        <f>IF(AW$29="-","-",AW$29*'3h Losses'!AV73)</f>
        <v>-</v>
      </c>
      <c r="AX105" s="15" t="str">
        <f>IF(AX$29="-","-",AX$29*'3h Losses'!AW73)</f>
        <v>-</v>
      </c>
      <c r="AY105" s="15" t="str">
        <f>IF(AY$29="-","-",AY$29*'3h Losses'!AX73)</f>
        <v>-</v>
      </c>
      <c r="AZ105" s="15" t="str">
        <f>IF(AZ$29="-","-",AZ$29*'3h Losses'!AY73)</f>
        <v>-</v>
      </c>
      <c r="BA105" s="15" t="str">
        <f>IF(BA$29="-","-",BA$29*'3h Losses'!AZ73)</f>
        <v>-</v>
      </c>
      <c r="BB105" s="15" t="str">
        <f>IF(BB$29="-","-",BB$29*'3h Losses'!BA73)</f>
        <v>-</v>
      </c>
      <c r="BC105" s="15" t="str">
        <f>IF(BC$29="-","-",BC$29*'3h Losses'!BB73)</f>
        <v>-</v>
      </c>
      <c r="BD105" s="15" t="str">
        <f>IF(BD$29="-","-",BD$29*'3h Losses'!BC73)</f>
        <v>-</v>
      </c>
      <c r="BE105" s="15" t="str">
        <f>IF(BE$29="-","-",BE$29*'3h Losses'!BD73)</f>
        <v>-</v>
      </c>
      <c r="BF105" s="15" t="str">
        <f>IF(BF$29="-","-",BF$29*'3h Losses'!BE73)</f>
        <v>-</v>
      </c>
      <c r="BG105" s="14"/>
    </row>
    <row r="106" spans="1:59">
      <c r="A106" s="14"/>
      <c r="B106" s="426"/>
      <c r="C106" s="428"/>
      <c r="D106" s="428"/>
      <c r="E106" s="106" t="s">
        <v>270</v>
      </c>
      <c r="F106" s="425"/>
      <c r="G106" s="28"/>
      <c r="H106" s="15">
        <f>IF(H$29="-","-",H$29*'3h Losses'!G74)</f>
        <v>0</v>
      </c>
      <c r="I106" s="15">
        <f>IF(I$29="-","-",I$29*'3h Losses'!H74)</f>
        <v>0</v>
      </c>
      <c r="J106" s="15">
        <f>IF(J$29="-","-",J$29*'3h Losses'!I74)</f>
        <v>0</v>
      </c>
      <c r="K106" s="15">
        <f>IF(K$29="-","-",K$29*'3h Losses'!J74)</f>
        <v>0</v>
      </c>
      <c r="L106" s="15">
        <f>IF(L$29="-","-",L$29*'3h Losses'!K74)</f>
        <v>0</v>
      </c>
      <c r="M106" s="15">
        <f>IF(M$29="-","-",M$29*'3h Losses'!L74)</f>
        <v>0</v>
      </c>
      <c r="N106" s="15">
        <f>IF(N$29="-","-",N$29*'3h Losses'!M74)</f>
        <v>0</v>
      </c>
      <c r="O106" s="15">
        <f>IF(O$29="-","-",O$29*'3h Losses'!N74)</f>
        <v>0</v>
      </c>
      <c r="P106" s="28"/>
      <c r="Q106" s="15">
        <f>IF(Q$29="-","-",Q$29*'3h Losses'!P74)</f>
        <v>0</v>
      </c>
      <c r="R106" s="15">
        <f>IF(R$29="-","-",R$29*'3h Losses'!Q74)</f>
        <v>0</v>
      </c>
      <c r="S106" s="15">
        <f>IF(S$29="-","-",S$29*'3h Losses'!R74)</f>
        <v>0</v>
      </c>
      <c r="T106" s="15">
        <f>IF(T$29="-","-",T$29*'3h Losses'!S74)</f>
        <v>0</v>
      </c>
      <c r="U106" s="15">
        <f>IF(U$29="-","-",U$29*'3h Losses'!T74)</f>
        <v>0</v>
      </c>
      <c r="V106" s="15">
        <f>IF(V$29="-","-",V$29*'3h Losses'!U74)</f>
        <v>0</v>
      </c>
      <c r="W106" s="15">
        <f>IF(W$29="-","-",W$29*'3h Losses'!V74)</f>
        <v>0</v>
      </c>
      <c r="X106" s="15">
        <f>IF(X$29="-","-",X$29*'3h Losses'!W74)</f>
        <v>0</v>
      </c>
      <c r="Y106" s="28"/>
      <c r="Z106" s="15">
        <f>IF(Z$29="-","-",Z$29*'3h Losses'!Y74)</f>
        <v>0</v>
      </c>
      <c r="AA106" s="15">
        <f>IF(AA$29="-","-",AA$29*'3h Losses'!Z74)</f>
        <v>0</v>
      </c>
      <c r="AB106" s="15">
        <f>IF(AB$29="-","-",AB$29*'3h Losses'!AA74)</f>
        <v>0</v>
      </c>
      <c r="AC106" s="15">
        <f>IF(AC$29="-","-",AC$29*'3h Losses'!AB74)</f>
        <v>0</v>
      </c>
      <c r="AD106" s="15">
        <f>IF(AD$29="-","-",AD$29*'3h Losses'!AC74)</f>
        <v>0</v>
      </c>
      <c r="AE106" s="15">
        <f>IF(AE$29="-","-",AE$29*'3h Losses'!AD74)</f>
        <v>0</v>
      </c>
      <c r="AF106" s="15">
        <f>IF(AF$29="-","-",AF$29*'3h Losses'!AE74)</f>
        <v>0</v>
      </c>
      <c r="AG106" s="15">
        <f>IF(AG$29="-","-",AG$29*'3h Losses'!AF74)</f>
        <v>0</v>
      </c>
      <c r="AH106" s="15">
        <f>IF(AH$29="-","-",AH$29*'3h Losses'!AG74)</f>
        <v>0</v>
      </c>
      <c r="AI106" s="15">
        <f>IF(AI$29="-","-",AI$29*'3h Losses'!AH74)</f>
        <v>0</v>
      </c>
      <c r="AJ106" s="15">
        <f>IF(AJ$29="-","-",AJ$29*'3h Losses'!AI74)</f>
        <v>1.0411439487684904</v>
      </c>
      <c r="AK106" s="15">
        <f>IF(AK$29="-","-",AK$29*'3h Losses'!AJ74)</f>
        <v>1.0411439487684904</v>
      </c>
      <c r="AL106" s="15">
        <f>IF(AL$29="-","-",AL$29*'3h Losses'!AK74)</f>
        <v>1.0279632463421979</v>
      </c>
      <c r="AM106" s="15">
        <f>IF(AM$29="-","-",AM$29*'3h Losses'!AL74)</f>
        <v>1.045261822493375</v>
      </c>
      <c r="AN106" s="15">
        <f>IF(AN$29="-","-",AN$29*'3h Losses'!AM74)</f>
        <v>1.286273732744345</v>
      </c>
      <c r="AO106" s="15">
        <f>IF(AO$29="-","-",AO$29*'3h Losses'!AN74)</f>
        <v>1.286273732744345</v>
      </c>
      <c r="AP106" s="15" t="str">
        <f>IF(AP$29="-","-",AP$29*'3h Losses'!AO74)</f>
        <v>-</v>
      </c>
      <c r="AQ106" s="15" t="str">
        <f>IF(AQ$29="-","-",AQ$29*'3h Losses'!AP74)</f>
        <v>-</v>
      </c>
      <c r="AR106" s="15" t="str">
        <f>IF(AR$29="-","-",AR$29*'3h Losses'!AQ74)</f>
        <v>-</v>
      </c>
      <c r="AS106" s="15" t="str">
        <f>IF(AS$29="-","-",AS$29*'3h Losses'!AR74)</f>
        <v>-</v>
      </c>
      <c r="AT106" s="15" t="str">
        <f>IF(AT$29="-","-",AT$29*'3h Losses'!AS74)</f>
        <v>-</v>
      </c>
      <c r="AU106" s="15" t="str">
        <f>IF(AU$29="-","-",AU$29*'3h Losses'!AT74)</f>
        <v>-</v>
      </c>
      <c r="AV106" s="15" t="str">
        <f>IF(AV$29="-","-",AV$29*'3h Losses'!AU74)</f>
        <v>-</v>
      </c>
      <c r="AW106" s="15" t="str">
        <f>IF(AW$29="-","-",AW$29*'3h Losses'!AV74)</f>
        <v>-</v>
      </c>
      <c r="AX106" s="15" t="str">
        <f>IF(AX$29="-","-",AX$29*'3h Losses'!AW74)</f>
        <v>-</v>
      </c>
      <c r="AY106" s="15" t="str">
        <f>IF(AY$29="-","-",AY$29*'3h Losses'!AX74)</f>
        <v>-</v>
      </c>
      <c r="AZ106" s="15" t="str">
        <f>IF(AZ$29="-","-",AZ$29*'3h Losses'!AY74)</f>
        <v>-</v>
      </c>
      <c r="BA106" s="15" t="str">
        <f>IF(BA$29="-","-",BA$29*'3h Losses'!AZ74)</f>
        <v>-</v>
      </c>
      <c r="BB106" s="15" t="str">
        <f>IF(BB$29="-","-",BB$29*'3h Losses'!BA74)</f>
        <v>-</v>
      </c>
      <c r="BC106" s="15" t="str">
        <f>IF(BC$29="-","-",BC$29*'3h Losses'!BB74)</f>
        <v>-</v>
      </c>
      <c r="BD106" s="15" t="str">
        <f>IF(BD$29="-","-",BD$29*'3h Losses'!BC74)</f>
        <v>-</v>
      </c>
      <c r="BE106" s="15" t="str">
        <f>IF(BE$29="-","-",BE$29*'3h Losses'!BD74)</f>
        <v>-</v>
      </c>
      <c r="BF106" s="15" t="str">
        <f>IF(BF$29="-","-",BF$29*'3h Losses'!BE74)</f>
        <v>-</v>
      </c>
      <c r="BG106" s="14"/>
    </row>
    <row r="107" spans="1:59">
      <c r="A107" s="14"/>
      <c r="B107" s="426"/>
      <c r="C107" s="428"/>
      <c r="D107" s="428"/>
      <c r="E107" s="106" t="s">
        <v>271</v>
      </c>
      <c r="F107" s="425"/>
      <c r="G107" s="28"/>
      <c r="H107" s="15">
        <f>IF(H$29="-","-",H$29*'3h Losses'!G75)</f>
        <v>0</v>
      </c>
      <c r="I107" s="15">
        <f>IF(I$29="-","-",I$29*'3h Losses'!H75)</f>
        <v>0</v>
      </c>
      <c r="J107" s="15">
        <f>IF(J$29="-","-",J$29*'3h Losses'!I75)</f>
        <v>0</v>
      </c>
      <c r="K107" s="15">
        <f>IF(K$29="-","-",K$29*'3h Losses'!J75)</f>
        <v>0</v>
      </c>
      <c r="L107" s="15">
        <f>IF(L$29="-","-",L$29*'3h Losses'!K75)</f>
        <v>0</v>
      </c>
      <c r="M107" s="15">
        <f>IF(M$29="-","-",M$29*'3h Losses'!L75)</f>
        <v>0</v>
      </c>
      <c r="N107" s="15">
        <f>IF(N$29="-","-",N$29*'3h Losses'!M75)</f>
        <v>0</v>
      </c>
      <c r="O107" s="15">
        <f>IF(O$29="-","-",O$29*'3h Losses'!N75)</f>
        <v>0</v>
      </c>
      <c r="P107" s="28"/>
      <c r="Q107" s="15">
        <f>IF(Q$29="-","-",Q$29*'3h Losses'!P75)</f>
        <v>0</v>
      </c>
      <c r="R107" s="15">
        <f>IF(R$29="-","-",R$29*'3h Losses'!Q75)</f>
        <v>0</v>
      </c>
      <c r="S107" s="15">
        <f>IF(S$29="-","-",S$29*'3h Losses'!R75)</f>
        <v>0</v>
      </c>
      <c r="T107" s="15">
        <f>IF(T$29="-","-",T$29*'3h Losses'!S75)</f>
        <v>0</v>
      </c>
      <c r="U107" s="15">
        <f>IF(U$29="-","-",U$29*'3h Losses'!T75)</f>
        <v>0</v>
      </c>
      <c r="V107" s="15">
        <f>IF(V$29="-","-",V$29*'3h Losses'!U75)</f>
        <v>0</v>
      </c>
      <c r="W107" s="15">
        <f>IF(W$29="-","-",W$29*'3h Losses'!V75)</f>
        <v>0</v>
      </c>
      <c r="X107" s="15">
        <f>IF(X$29="-","-",X$29*'3h Losses'!W75)</f>
        <v>0</v>
      </c>
      <c r="Y107" s="28"/>
      <c r="Z107" s="15">
        <f>IF(Z$29="-","-",Z$29*'3h Losses'!Y75)</f>
        <v>0</v>
      </c>
      <c r="AA107" s="15">
        <f>IF(AA$29="-","-",AA$29*'3h Losses'!Z75)</f>
        <v>0</v>
      </c>
      <c r="AB107" s="15">
        <f>IF(AB$29="-","-",AB$29*'3h Losses'!AA75)</f>
        <v>0</v>
      </c>
      <c r="AC107" s="15">
        <f>IF(AC$29="-","-",AC$29*'3h Losses'!AB75)</f>
        <v>0</v>
      </c>
      <c r="AD107" s="15">
        <f>IF(AD$29="-","-",AD$29*'3h Losses'!AC75)</f>
        <v>0</v>
      </c>
      <c r="AE107" s="15">
        <f>IF(AE$29="-","-",AE$29*'3h Losses'!AD75)</f>
        <v>0</v>
      </c>
      <c r="AF107" s="15">
        <f>IF(AF$29="-","-",AF$29*'3h Losses'!AE75)</f>
        <v>0</v>
      </c>
      <c r="AG107" s="15">
        <f>IF(AG$29="-","-",AG$29*'3h Losses'!AF75)</f>
        <v>0</v>
      </c>
      <c r="AH107" s="15">
        <f>IF(AH$29="-","-",AH$29*'3h Losses'!AG75)</f>
        <v>0</v>
      </c>
      <c r="AI107" s="15">
        <f>IF(AI$29="-","-",AI$29*'3h Losses'!AH75)</f>
        <v>0</v>
      </c>
      <c r="AJ107" s="15">
        <f>IF(AJ$29="-","-",AJ$29*'3h Losses'!AI75)</f>
        <v>1.0279610555699885</v>
      </c>
      <c r="AK107" s="15">
        <f>IF(AK$29="-","-",AK$29*'3h Losses'!AJ75)</f>
        <v>1.0279610555699885</v>
      </c>
      <c r="AL107" s="15">
        <f>IF(AL$29="-","-",AL$29*'3h Losses'!AK75)</f>
        <v>1.0149982600936081</v>
      </c>
      <c r="AM107" s="15">
        <f>IF(AM$29="-","-",AM$29*'3h Losses'!AL75)</f>
        <v>1.0322968362447851</v>
      </c>
      <c r="AN107" s="15">
        <f>IF(AN$29="-","-",AN$29*'3h Losses'!AM75)</f>
        <v>1.2690898309912062</v>
      </c>
      <c r="AO107" s="15">
        <f>IF(AO$29="-","-",AO$29*'3h Losses'!AN75)</f>
        <v>1.2690898309912062</v>
      </c>
      <c r="AP107" s="15" t="str">
        <f>IF(AP$29="-","-",AP$29*'3h Losses'!AO75)</f>
        <v>-</v>
      </c>
      <c r="AQ107" s="15" t="str">
        <f>IF(AQ$29="-","-",AQ$29*'3h Losses'!AP75)</f>
        <v>-</v>
      </c>
      <c r="AR107" s="15" t="str">
        <f>IF(AR$29="-","-",AR$29*'3h Losses'!AQ75)</f>
        <v>-</v>
      </c>
      <c r="AS107" s="15" t="str">
        <f>IF(AS$29="-","-",AS$29*'3h Losses'!AR75)</f>
        <v>-</v>
      </c>
      <c r="AT107" s="15" t="str">
        <f>IF(AT$29="-","-",AT$29*'3h Losses'!AS75)</f>
        <v>-</v>
      </c>
      <c r="AU107" s="15" t="str">
        <f>IF(AU$29="-","-",AU$29*'3h Losses'!AT75)</f>
        <v>-</v>
      </c>
      <c r="AV107" s="15" t="str">
        <f>IF(AV$29="-","-",AV$29*'3h Losses'!AU75)</f>
        <v>-</v>
      </c>
      <c r="AW107" s="15" t="str">
        <f>IF(AW$29="-","-",AW$29*'3h Losses'!AV75)</f>
        <v>-</v>
      </c>
      <c r="AX107" s="15" t="str">
        <f>IF(AX$29="-","-",AX$29*'3h Losses'!AW75)</f>
        <v>-</v>
      </c>
      <c r="AY107" s="15" t="str">
        <f>IF(AY$29="-","-",AY$29*'3h Losses'!AX75)</f>
        <v>-</v>
      </c>
      <c r="AZ107" s="15" t="str">
        <f>IF(AZ$29="-","-",AZ$29*'3h Losses'!AY75)</f>
        <v>-</v>
      </c>
      <c r="BA107" s="15" t="str">
        <f>IF(BA$29="-","-",BA$29*'3h Losses'!AZ75)</f>
        <v>-</v>
      </c>
      <c r="BB107" s="15" t="str">
        <f>IF(BB$29="-","-",BB$29*'3h Losses'!BA75)</f>
        <v>-</v>
      </c>
      <c r="BC107" s="15" t="str">
        <f>IF(BC$29="-","-",BC$29*'3h Losses'!BB75)</f>
        <v>-</v>
      </c>
      <c r="BD107" s="15" t="str">
        <f>IF(BD$29="-","-",BD$29*'3h Losses'!BC75)</f>
        <v>-</v>
      </c>
      <c r="BE107" s="15" t="str">
        <f>IF(BE$29="-","-",BE$29*'3h Losses'!BD75)</f>
        <v>-</v>
      </c>
      <c r="BF107" s="15" t="str">
        <f>IF(BF$29="-","-",BF$29*'3h Losses'!BE75)</f>
        <v>-</v>
      </c>
      <c r="BG107" s="14"/>
    </row>
    <row r="108" spans="1:59">
      <c r="A108" s="14"/>
      <c r="B108" s="426"/>
      <c r="C108" s="428"/>
      <c r="D108" s="428"/>
      <c r="E108" s="106" t="s">
        <v>272</v>
      </c>
      <c r="F108" s="425"/>
      <c r="G108" s="28"/>
      <c r="H108" s="15">
        <f>IF(H$29="-","-",H$29*'3h Losses'!G76)</f>
        <v>0</v>
      </c>
      <c r="I108" s="15">
        <f>IF(I$29="-","-",I$29*'3h Losses'!H76)</f>
        <v>0</v>
      </c>
      <c r="J108" s="15">
        <f>IF(J$29="-","-",J$29*'3h Losses'!I76)</f>
        <v>0</v>
      </c>
      <c r="K108" s="15">
        <f>IF(K$29="-","-",K$29*'3h Losses'!J76)</f>
        <v>0</v>
      </c>
      <c r="L108" s="15">
        <f>IF(L$29="-","-",L$29*'3h Losses'!K76)</f>
        <v>0</v>
      </c>
      <c r="M108" s="15">
        <f>IF(M$29="-","-",M$29*'3h Losses'!L76)</f>
        <v>0</v>
      </c>
      <c r="N108" s="15">
        <f>IF(N$29="-","-",N$29*'3h Losses'!M76)</f>
        <v>0</v>
      </c>
      <c r="O108" s="15">
        <f>IF(O$29="-","-",O$29*'3h Losses'!N76)</f>
        <v>0</v>
      </c>
      <c r="P108" s="28"/>
      <c r="Q108" s="15">
        <f>IF(Q$29="-","-",Q$29*'3h Losses'!P76)</f>
        <v>0</v>
      </c>
      <c r="R108" s="15">
        <f>IF(R$29="-","-",R$29*'3h Losses'!Q76)</f>
        <v>0</v>
      </c>
      <c r="S108" s="15">
        <f>IF(S$29="-","-",S$29*'3h Losses'!R76)</f>
        <v>0</v>
      </c>
      <c r="T108" s="15">
        <f>IF(T$29="-","-",T$29*'3h Losses'!S76)</f>
        <v>0</v>
      </c>
      <c r="U108" s="15">
        <f>IF(U$29="-","-",U$29*'3h Losses'!T76)</f>
        <v>0</v>
      </c>
      <c r="V108" s="15">
        <f>IF(V$29="-","-",V$29*'3h Losses'!U76)</f>
        <v>0</v>
      </c>
      <c r="W108" s="15">
        <f>IF(W$29="-","-",W$29*'3h Losses'!V76)</f>
        <v>0</v>
      </c>
      <c r="X108" s="15">
        <f>IF(X$29="-","-",X$29*'3h Losses'!W76)</f>
        <v>0</v>
      </c>
      <c r="Y108" s="28"/>
      <c r="Z108" s="15">
        <f>IF(Z$29="-","-",Z$29*'3h Losses'!Y76)</f>
        <v>0</v>
      </c>
      <c r="AA108" s="15">
        <f>IF(AA$29="-","-",AA$29*'3h Losses'!Z76)</f>
        <v>0</v>
      </c>
      <c r="AB108" s="15">
        <f>IF(AB$29="-","-",AB$29*'3h Losses'!AA76)</f>
        <v>0</v>
      </c>
      <c r="AC108" s="15">
        <f>IF(AC$29="-","-",AC$29*'3h Losses'!AB76)</f>
        <v>0</v>
      </c>
      <c r="AD108" s="15">
        <f>IF(AD$29="-","-",AD$29*'3h Losses'!AC76)</f>
        <v>0</v>
      </c>
      <c r="AE108" s="15">
        <f>IF(AE$29="-","-",AE$29*'3h Losses'!AD76)</f>
        <v>0</v>
      </c>
      <c r="AF108" s="15">
        <f>IF(AF$29="-","-",AF$29*'3h Losses'!AE76)</f>
        <v>0</v>
      </c>
      <c r="AG108" s="15">
        <f>IF(AG$29="-","-",AG$29*'3h Losses'!AF76)</f>
        <v>0</v>
      </c>
      <c r="AH108" s="15">
        <f>IF(AH$29="-","-",AH$29*'3h Losses'!AG76)</f>
        <v>0</v>
      </c>
      <c r="AI108" s="15">
        <f>IF(AI$29="-","-",AI$29*'3h Losses'!AH76)</f>
        <v>0</v>
      </c>
      <c r="AJ108" s="15">
        <f>IF(AJ$29="-","-",AJ$29*'3h Losses'!AI76)</f>
        <v>1.0523029016130021</v>
      </c>
      <c r="AK108" s="15">
        <f>IF(AK$29="-","-",AK$29*'3h Losses'!AJ76)</f>
        <v>1.0523029016130021</v>
      </c>
      <c r="AL108" s="15">
        <f>IF(AL$29="-","-",AL$29*'3h Losses'!AK76)</f>
        <v>1.0386393825454656</v>
      </c>
      <c r="AM108" s="15">
        <f>IF(AM$29="-","-",AM$29*'3h Losses'!AL76)</f>
        <v>1.0559379586966426</v>
      </c>
      <c r="AN108" s="15">
        <f>IF(AN$29="-","-",AN$29*'3h Losses'!AM76)</f>
        <v>1.3095960463664407</v>
      </c>
      <c r="AO108" s="15">
        <f>IF(AO$29="-","-",AO$29*'3h Losses'!AN76)</f>
        <v>1.3095960463664407</v>
      </c>
      <c r="AP108" s="15" t="str">
        <f>IF(AP$29="-","-",AP$29*'3h Losses'!AO76)</f>
        <v>-</v>
      </c>
      <c r="AQ108" s="15" t="str">
        <f>IF(AQ$29="-","-",AQ$29*'3h Losses'!AP76)</f>
        <v>-</v>
      </c>
      <c r="AR108" s="15" t="str">
        <f>IF(AR$29="-","-",AR$29*'3h Losses'!AQ76)</f>
        <v>-</v>
      </c>
      <c r="AS108" s="15" t="str">
        <f>IF(AS$29="-","-",AS$29*'3h Losses'!AR76)</f>
        <v>-</v>
      </c>
      <c r="AT108" s="15" t="str">
        <f>IF(AT$29="-","-",AT$29*'3h Losses'!AS76)</f>
        <v>-</v>
      </c>
      <c r="AU108" s="15" t="str">
        <f>IF(AU$29="-","-",AU$29*'3h Losses'!AT76)</f>
        <v>-</v>
      </c>
      <c r="AV108" s="15" t="str">
        <f>IF(AV$29="-","-",AV$29*'3h Losses'!AU76)</f>
        <v>-</v>
      </c>
      <c r="AW108" s="15" t="str">
        <f>IF(AW$29="-","-",AW$29*'3h Losses'!AV76)</f>
        <v>-</v>
      </c>
      <c r="AX108" s="15" t="str">
        <f>IF(AX$29="-","-",AX$29*'3h Losses'!AW76)</f>
        <v>-</v>
      </c>
      <c r="AY108" s="15" t="str">
        <f>IF(AY$29="-","-",AY$29*'3h Losses'!AX76)</f>
        <v>-</v>
      </c>
      <c r="AZ108" s="15" t="str">
        <f>IF(AZ$29="-","-",AZ$29*'3h Losses'!AY76)</f>
        <v>-</v>
      </c>
      <c r="BA108" s="15" t="str">
        <f>IF(BA$29="-","-",BA$29*'3h Losses'!AZ76)</f>
        <v>-</v>
      </c>
      <c r="BB108" s="15" t="str">
        <f>IF(BB$29="-","-",BB$29*'3h Losses'!BA76)</f>
        <v>-</v>
      </c>
      <c r="BC108" s="15" t="str">
        <f>IF(BC$29="-","-",BC$29*'3h Losses'!BB76)</f>
        <v>-</v>
      </c>
      <c r="BD108" s="15" t="str">
        <f>IF(BD$29="-","-",BD$29*'3h Losses'!BC76)</f>
        <v>-</v>
      </c>
      <c r="BE108" s="15" t="str">
        <f>IF(BE$29="-","-",BE$29*'3h Losses'!BD76)</f>
        <v>-</v>
      </c>
      <c r="BF108" s="15" t="str">
        <f>IF(BF$29="-","-",BF$29*'3h Losses'!BE76)</f>
        <v>-</v>
      </c>
      <c r="BG108" s="14"/>
    </row>
    <row r="109" spans="1:59">
      <c r="A109" s="14"/>
      <c r="B109" s="426"/>
      <c r="C109" s="428"/>
      <c r="D109" s="428"/>
      <c r="E109" s="106" t="s">
        <v>273</v>
      </c>
      <c r="F109" s="425"/>
      <c r="G109" s="28"/>
      <c r="H109" s="15">
        <f>IF(H$29="-","-",H$29*'3h Losses'!G77)</f>
        <v>0</v>
      </c>
      <c r="I109" s="15">
        <f>IF(I$29="-","-",I$29*'3h Losses'!H77)</f>
        <v>0</v>
      </c>
      <c r="J109" s="15">
        <f>IF(J$29="-","-",J$29*'3h Losses'!I77)</f>
        <v>0</v>
      </c>
      <c r="K109" s="15">
        <f>IF(K$29="-","-",K$29*'3h Losses'!J77)</f>
        <v>0</v>
      </c>
      <c r="L109" s="15">
        <f>IF(L$29="-","-",L$29*'3h Losses'!K77)</f>
        <v>0</v>
      </c>
      <c r="M109" s="15">
        <f>IF(M$29="-","-",M$29*'3h Losses'!L77)</f>
        <v>0</v>
      </c>
      <c r="N109" s="15">
        <f>IF(N$29="-","-",N$29*'3h Losses'!M77)</f>
        <v>0</v>
      </c>
      <c r="O109" s="15">
        <f>IF(O$29="-","-",O$29*'3h Losses'!N77)</f>
        <v>0</v>
      </c>
      <c r="P109" s="28"/>
      <c r="Q109" s="15">
        <f>IF(Q$29="-","-",Q$29*'3h Losses'!P77)</f>
        <v>0</v>
      </c>
      <c r="R109" s="15">
        <f>IF(R$29="-","-",R$29*'3h Losses'!Q77)</f>
        <v>0</v>
      </c>
      <c r="S109" s="15">
        <f>IF(S$29="-","-",S$29*'3h Losses'!R77)</f>
        <v>0</v>
      </c>
      <c r="T109" s="15">
        <f>IF(T$29="-","-",T$29*'3h Losses'!S77)</f>
        <v>0</v>
      </c>
      <c r="U109" s="15">
        <f>IF(U$29="-","-",U$29*'3h Losses'!T77)</f>
        <v>0</v>
      </c>
      <c r="V109" s="15">
        <f>IF(V$29="-","-",V$29*'3h Losses'!U77)</f>
        <v>0</v>
      </c>
      <c r="W109" s="15">
        <f>IF(W$29="-","-",W$29*'3h Losses'!V77)</f>
        <v>0</v>
      </c>
      <c r="X109" s="15">
        <f>IF(X$29="-","-",X$29*'3h Losses'!W77)</f>
        <v>0</v>
      </c>
      <c r="Y109" s="28"/>
      <c r="Z109" s="15">
        <f>IF(Z$29="-","-",Z$29*'3h Losses'!Y77)</f>
        <v>0</v>
      </c>
      <c r="AA109" s="15">
        <f>IF(AA$29="-","-",AA$29*'3h Losses'!Z77)</f>
        <v>0</v>
      </c>
      <c r="AB109" s="15">
        <f>IF(AB$29="-","-",AB$29*'3h Losses'!AA77)</f>
        <v>0</v>
      </c>
      <c r="AC109" s="15">
        <f>IF(AC$29="-","-",AC$29*'3h Losses'!AB77)</f>
        <v>0</v>
      </c>
      <c r="AD109" s="15">
        <f>IF(AD$29="-","-",AD$29*'3h Losses'!AC77)</f>
        <v>0</v>
      </c>
      <c r="AE109" s="15">
        <f>IF(AE$29="-","-",AE$29*'3h Losses'!AD77)</f>
        <v>0</v>
      </c>
      <c r="AF109" s="15">
        <f>IF(AF$29="-","-",AF$29*'3h Losses'!AE77)</f>
        <v>0</v>
      </c>
      <c r="AG109" s="15">
        <f>IF(AG$29="-","-",AG$29*'3h Losses'!AF77)</f>
        <v>0</v>
      </c>
      <c r="AH109" s="15">
        <f>IF(AH$29="-","-",AH$29*'3h Losses'!AG77)</f>
        <v>0</v>
      </c>
      <c r="AI109" s="15">
        <f>IF(AI$29="-","-",AI$29*'3h Losses'!AH77)</f>
        <v>0</v>
      </c>
      <c r="AJ109" s="15">
        <f>IF(AJ$29="-","-",AJ$29*'3h Losses'!AI77)</f>
        <v>0.98865994353846509</v>
      </c>
      <c r="AK109" s="15">
        <f>IF(AK$29="-","-",AK$29*'3h Losses'!AJ77)</f>
        <v>0.98865994353846509</v>
      </c>
      <c r="AL109" s="15">
        <f>IF(AL$29="-","-",AL$29*'3h Losses'!AK77)</f>
        <v>1.0287717883126146</v>
      </c>
      <c r="AM109" s="15">
        <f>IF(AM$29="-","-",AM$29*'3h Losses'!AL77)</f>
        <v>1.0460703644637916</v>
      </c>
      <c r="AN109" s="15">
        <f>IF(AN$29="-","-",AN$29*'3h Losses'!AM77)</f>
        <v>1.3003968455075228</v>
      </c>
      <c r="AO109" s="15">
        <f>IF(AO$29="-","-",AO$29*'3h Losses'!AN77)</f>
        <v>1.3003968455075228</v>
      </c>
      <c r="AP109" s="15" t="str">
        <f>IF(AP$29="-","-",AP$29*'3h Losses'!AO77)</f>
        <v>-</v>
      </c>
      <c r="AQ109" s="15" t="str">
        <f>IF(AQ$29="-","-",AQ$29*'3h Losses'!AP77)</f>
        <v>-</v>
      </c>
      <c r="AR109" s="15" t="str">
        <f>IF(AR$29="-","-",AR$29*'3h Losses'!AQ77)</f>
        <v>-</v>
      </c>
      <c r="AS109" s="15" t="str">
        <f>IF(AS$29="-","-",AS$29*'3h Losses'!AR77)</f>
        <v>-</v>
      </c>
      <c r="AT109" s="15" t="str">
        <f>IF(AT$29="-","-",AT$29*'3h Losses'!AS77)</f>
        <v>-</v>
      </c>
      <c r="AU109" s="15" t="str">
        <f>IF(AU$29="-","-",AU$29*'3h Losses'!AT77)</f>
        <v>-</v>
      </c>
      <c r="AV109" s="15" t="str">
        <f>IF(AV$29="-","-",AV$29*'3h Losses'!AU77)</f>
        <v>-</v>
      </c>
      <c r="AW109" s="15" t="str">
        <f>IF(AW$29="-","-",AW$29*'3h Losses'!AV77)</f>
        <v>-</v>
      </c>
      <c r="AX109" s="15" t="str">
        <f>IF(AX$29="-","-",AX$29*'3h Losses'!AW77)</f>
        <v>-</v>
      </c>
      <c r="AY109" s="15" t="str">
        <f>IF(AY$29="-","-",AY$29*'3h Losses'!AX77)</f>
        <v>-</v>
      </c>
      <c r="AZ109" s="15" t="str">
        <f>IF(AZ$29="-","-",AZ$29*'3h Losses'!AY77)</f>
        <v>-</v>
      </c>
      <c r="BA109" s="15" t="str">
        <f>IF(BA$29="-","-",BA$29*'3h Losses'!AZ77)</f>
        <v>-</v>
      </c>
      <c r="BB109" s="15" t="str">
        <f>IF(BB$29="-","-",BB$29*'3h Losses'!BA77)</f>
        <v>-</v>
      </c>
      <c r="BC109" s="15" t="str">
        <f>IF(BC$29="-","-",BC$29*'3h Losses'!BB77)</f>
        <v>-</v>
      </c>
      <c r="BD109" s="15" t="str">
        <f>IF(BD$29="-","-",BD$29*'3h Losses'!BC77)</f>
        <v>-</v>
      </c>
      <c r="BE109" s="15" t="str">
        <f>IF(BE$29="-","-",BE$29*'3h Losses'!BD77)</f>
        <v>-</v>
      </c>
      <c r="BF109" s="15" t="str">
        <f>IF(BF$29="-","-",BF$29*'3h Losses'!BE77)</f>
        <v>-</v>
      </c>
      <c r="BG109" s="14"/>
    </row>
    <row r="110" spans="1:59">
      <c r="A110" s="14"/>
      <c r="B110" s="426"/>
      <c r="C110" s="429"/>
      <c r="D110" s="429"/>
      <c r="E110" s="106" t="s">
        <v>274</v>
      </c>
      <c r="F110" s="425"/>
      <c r="G110" s="28"/>
      <c r="H110" s="15">
        <f>IF(H$29="-","-",H$29*'3h Losses'!G78)</f>
        <v>0</v>
      </c>
      <c r="I110" s="15">
        <f>IF(I$29="-","-",I$29*'3h Losses'!H78)</f>
        <v>0</v>
      </c>
      <c r="J110" s="15">
        <f>IF(J$29="-","-",J$29*'3h Losses'!I78)</f>
        <v>0</v>
      </c>
      <c r="K110" s="15">
        <f>IF(K$29="-","-",K$29*'3h Losses'!J78)</f>
        <v>0</v>
      </c>
      <c r="L110" s="15">
        <f>IF(L$29="-","-",L$29*'3h Losses'!K78)</f>
        <v>0</v>
      </c>
      <c r="M110" s="15">
        <f>IF(M$29="-","-",M$29*'3h Losses'!L78)</f>
        <v>0</v>
      </c>
      <c r="N110" s="15">
        <f>IF(N$29="-","-",N$29*'3h Losses'!M78)</f>
        <v>0</v>
      </c>
      <c r="O110" s="15">
        <f>IF(O$29="-","-",O$29*'3h Losses'!N78)</f>
        <v>0</v>
      </c>
      <c r="P110" s="28"/>
      <c r="Q110" s="15">
        <f>IF(Q$29="-","-",Q$29*'3h Losses'!P78)</f>
        <v>0</v>
      </c>
      <c r="R110" s="15">
        <f>IF(R$29="-","-",R$29*'3h Losses'!Q78)</f>
        <v>0</v>
      </c>
      <c r="S110" s="15">
        <f>IF(S$29="-","-",S$29*'3h Losses'!R78)</f>
        <v>0</v>
      </c>
      <c r="T110" s="15">
        <f>IF(T$29="-","-",T$29*'3h Losses'!S78)</f>
        <v>0</v>
      </c>
      <c r="U110" s="15">
        <f>IF(U$29="-","-",U$29*'3h Losses'!T78)</f>
        <v>0</v>
      </c>
      <c r="V110" s="15">
        <f>IF(V$29="-","-",V$29*'3h Losses'!U78)</f>
        <v>0</v>
      </c>
      <c r="W110" s="15">
        <f>IF(W$29="-","-",W$29*'3h Losses'!V78)</f>
        <v>0</v>
      </c>
      <c r="X110" s="15">
        <f>IF(X$29="-","-",X$29*'3h Losses'!W78)</f>
        <v>0</v>
      </c>
      <c r="Y110" s="28"/>
      <c r="Z110" s="15">
        <f>IF(Z$29="-","-",Z$29*'3h Losses'!Y78)</f>
        <v>0</v>
      </c>
      <c r="AA110" s="15">
        <f>IF(AA$29="-","-",AA$29*'3h Losses'!Z78)</f>
        <v>0</v>
      </c>
      <c r="AB110" s="15">
        <f>IF(AB$29="-","-",AB$29*'3h Losses'!AA78)</f>
        <v>0</v>
      </c>
      <c r="AC110" s="15">
        <f>IF(AC$29="-","-",AC$29*'3h Losses'!AB78)</f>
        <v>0</v>
      </c>
      <c r="AD110" s="15">
        <f>IF(AD$29="-","-",AD$29*'3h Losses'!AC78)</f>
        <v>0</v>
      </c>
      <c r="AE110" s="15">
        <f>IF(AE$29="-","-",AE$29*'3h Losses'!AD78)</f>
        <v>0</v>
      </c>
      <c r="AF110" s="15">
        <f>IF(AF$29="-","-",AF$29*'3h Losses'!AE78)</f>
        <v>0</v>
      </c>
      <c r="AG110" s="15">
        <f>IF(AG$29="-","-",AG$29*'3h Losses'!AF78)</f>
        <v>0</v>
      </c>
      <c r="AH110" s="15">
        <f>IF(AH$29="-","-",AH$29*'3h Losses'!AG78)</f>
        <v>0</v>
      </c>
      <c r="AI110" s="15">
        <f>IF(AI$29="-","-",AI$29*'3h Losses'!AH78)</f>
        <v>0</v>
      </c>
      <c r="AJ110" s="15">
        <f>IF(AJ$29="-","-",AJ$29*'3h Losses'!AI78)</f>
        <v>0.95305004527810744</v>
      </c>
      <c r="AK110" s="15">
        <f>IF(AK$29="-","-",AK$29*'3h Losses'!AJ78)</f>
        <v>0.95305004527810744</v>
      </c>
      <c r="AL110" s="15">
        <f>IF(AL$29="-","-",AL$29*'3h Losses'!AK78)</f>
        <v>0.99168482073547048</v>
      </c>
      <c r="AM110" s="15">
        <f>IF(AM$29="-","-",AM$29*'3h Losses'!AL78)</f>
        <v>1.0089833968866475</v>
      </c>
      <c r="AN110" s="15">
        <f>IF(AN$29="-","-",AN$29*'3h Losses'!AM78)</f>
        <v>1.2379113603169052</v>
      </c>
      <c r="AO110" s="15">
        <f>IF(AO$29="-","-",AO$29*'3h Losses'!AN78)</f>
        <v>1.2379113603169052</v>
      </c>
      <c r="AP110" s="15" t="str">
        <f>IF(AP$29="-","-",AP$29*'3h Losses'!AO78)</f>
        <v>-</v>
      </c>
      <c r="AQ110" s="15" t="str">
        <f>IF(AQ$29="-","-",AQ$29*'3h Losses'!AP78)</f>
        <v>-</v>
      </c>
      <c r="AR110" s="15" t="str">
        <f>IF(AR$29="-","-",AR$29*'3h Losses'!AQ78)</f>
        <v>-</v>
      </c>
      <c r="AS110" s="15" t="str">
        <f>IF(AS$29="-","-",AS$29*'3h Losses'!AR78)</f>
        <v>-</v>
      </c>
      <c r="AT110" s="15" t="str">
        <f>IF(AT$29="-","-",AT$29*'3h Losses'!AS78)</f>
        <v>-</v>
      </c>
      <c r="AU110" s="15" t="str">
        <f>IF(AU$29="-","-",AU$29*'3h Losses'!AT78)</f>
        <v>-</v>
      </c>
      <c r="AV110" s="15" t="str">
        <f>IF(AV$29="-","-",AV$29*'3h Losses'!AU78)</f>
        <v>-</v>
      </c>
      <c r="AW110" s="15" t="str">
        <f>IF(AW$29="-","-",AW$29*'3h Losses'!AV78)</f>
        <v>-</v>
      </c>
      <c r="AX110" s="15" t="str">
        <f>IF(AX$29="-","-",AX$29*'3h Losses'!AW78)</f>
        <v>-</v>
      </c>
      <c r="AY110" s="15" t="str">
        <f>IF(AY$29="-","-",AY$29*'3h Losses'!AX78)</f>
        <v>-</v>
      </c>
      <c r="AZ110" s="15" t="str">
        <f>IF(AZ$29="-","-",AZ$29*'3h Losses'!AY78)</f>
        <v>-</v>
      </c>
      <c r="BA110" s="15" t="str">
        <f>IF(BA$29="-","-",BA$29*'3h Losses'!AZ78)</f>
        <v>-</v>
      </c>
      <c r="BB110" s="15" t="str">
        <f>IF(BB$29="-","-",BB$29*'3h Losses'!BA78)</f>
        <v>-</v>
      </c>
      <c r="BC110" s="15" t="str">
        <f>IF(BC$29="-","-",BC$29*'3h Losses'!BB78)</f>
        <v>-</v>
      </c>
      <c r="BD110" s="15" t="str">
        <f>IF(BD$29="-","-",BD$29*'3h Losses'!BC78)</f>
        <v>-</v>
      </c>
      <c r="BE110" s="15" t="str">
        <f>IF(BE$29="-","-",BE$29*'3h Losses'!BD78)</f>
        <v>-</v>
      </c>
      <c r="BF110" s="15" t="str">
        <f>IF(BF$29="-","-",BF$29*'3h Losses'!BE78)</f>
        <v>-</v>
      </c>
      <c r="BG110" s="14"/>
    </row>
    <row r="111" spans="1:59">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row>
    <row r="112" spans="1:59">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row>
    <row r="113" spans="1:59">
      <c r="A113" s="83"/>
      <c r="B113" s="84" t="s">
        <v>306</v>
      </c>
      <c r="C113" s="84"/>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14"/>
    </row>
    <row r="114" spans="1:59">
      <c r="A114" s="99"/>
      <c r="B114" s="98"/>
      <c r="C114" s="98"/>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14"/>
    </row>
    <row r="115" spans="1:59">
      <c r="A115" s="99"/>
      <c r="B115" s="445" t="s">
        <v>120</v>
      </c>
      <c r="C115" s="448" t="s">
        <v>276</v>
      </c>
      <c r="D115" s="448" t="s">
        <v>122</v>
      </c>
      <c r="E115" s="451" t="s">
        <v>304</v>
      </c>
      <c r="F115" s="415"/>
      <c r="G115" s="82"/>
      <c r="H115" s="438" t="s">
        <v>123</v>
      </c>
      <c r="I115" s="454"/>
      <c r="J115" s="454"/>
      <c r="K115" s="454"/>
      <c r="L115" s="454"/>
      <c r="M115" s="454"/>
      <c r="N115" s="454"/>
      <c r="O115" s="455"/>
      <c r="P115" s="134"/>
      <c r="Q115" s="224" t="s">
        <v>124</v>
      </c>
      <c r="R115" s="225"/>
      <c r="S115" s="225"/>
      <c r="T115" s="225"/>
      <c r="U115" s="225"/>
      <c r="V115" s="225"/>
      <c r="W115" s="225"/>
      <c r="X115" s="225"/>
      <c r="Y115" s="82"/>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6"/>
      <c r="BG115" s="14"/>
    </row>
    <row r="116" spans="1:59" ht="67.5">
      <c r="A116" s="99"/>
      <c r="B116" s="446"/>
      <c r="C116" s="449"/>
      <c r="D116" s="449"/>
      <c r="E116" s="452"/>
      <c r="F116" s="416"/>
      <c r="G116" s="82"/>
      <c r="H116" s="456" t="s">
        <v>125</v>
      </c>
      <c r="I116" s="457"/>
      <c r="J116" s="457"/>
      <c r="K116" s="457"/>
      <c r="L116" s="457"/>
      <c r="M116" s="457"/>
      <c r="N116" s="457"/>
      <c r="O116" s="458"/>
      <c r="P116" s="134"/>
      <c r="Q116" s="227" t="s">
        <v>126</v>
      </c>
      <c r="R116" s="228"/>
      <c r="S116" s="228"/>
      <c r="T116" s="228"/>
      <c r="U116" s="228"/>
      <c r="V116" s="228"/>
      <c r="W116" s="228"/>
      <c r="X116" s="228"/>
      <c r="Y116" s="82"/>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c r="BC116" s="228"/>
      <c r="BD116" s="228"/>
      <c r="BE116" s="228"/>
      <c r="BF116" s="229"/>
      <c r="BG116" s="14"/>
    </row>
    <row r="117" spans="1:59" ht="24.75">
      <c r="A117" s="99"/>
      <c r="B117" s="446"/>
      <c r="C117" s="449"/>
      <c r="D117" s="449"/>
      <c r="E117" s="452"/>
      <c r="F117" s="100" t="s">
        <v>127</v>
      </c>
      <c r="G117" s="82"/>
      <c r="H117" s="33" t="s">
        <v>128</v>
      </c>
      <c r="I117" s="33" t="s">
        <v>129</v>
      </c>
      <c r="J117" s="33" t="s">
        <v>130</v>
      </c>
      <c r="K117" s="33" t="s">
        <v>131</v>
      </c>
      <c r="L117" s="33" t="s">
        <v>132</v>
      </c>
      <c r="M117" s="34" t="s">
        <v>133</v>
      </c>
      <c r="N117" s="33" t="s">
        <v>134</v>
      </c>
      <c r="O117" s="33" t="s">
        <v>135</v>
      </c>
      <c r="P117" s="82"/>
      <c r="Q117" s="29" t="s">
        <v>136</v>
      </c>
      <c r="R117" s="29" t="s">
        <v>137</v>
      </c>
      <c r="S117" s="29" t="s">
        <v>138</v>
      </c>
      <c r="T117" s="35" t="s">
        <v>139</v>
      </c>
      <c r="U117" s="29" t="s">
        <v>140</v>
      </c>
      <c r="V117" s="29" t="s">
        <v>141</v>
      </c>
      <c r="W117" s="29" t="s">
        <v>142</v>
      </c>
      <c r="X117" s="29" t="s">
        <v>143</v>
      </c>
      <c r="Y117" s="82"/>
      <c r="Z117" s="29" t="s">
        <v>144</v>
      </c>
      <c r="AA117" s="29" t="s">
        <v>144</v>
      </c>
      <c r="AB117" s="29" t="s">
        <v>145</v>
      </c>
      <c r="AC117" s="29" t="s">
        <v>145</v>
      </c>
      <c r="AD117" s="258" t="s">
        <v>146</v>
      </c>
      <c r="AE117" s="258" t="s">
        <v>146</v>
      </c>
      <c r="AF117" s="259" t="s">
        <v>147</v>
      </c>
      <c r="AG117" s="257" t="s">
        <v>147</v>
      </c>
      <c r="AH117" s="257" t="s">
        <v>148</v>
      </c>
      <c r="AI117" s="257" t="s">
        <v>148</v>
      </c>
      <c r="AJ117" s="257" t="s">
        <v>149</v>
      </c>
      <c r="AK117" s="257" t="s">
        <v>149</v>
      </c>
      <c r="AL117" s="257" t="s">
        <v>150</v>
      </c>
      <c r="AM117" s="257" t="s">
        <v>150</v>
      </c>
      <c r="AN117" s="257" t="s">
        <v>151</v>
      </c>
      <c r="AO117" s="257" t="s">
        <v>151</v>
      </c>
      <c r="AP117" s="257" t="s">
        <v>152</v>
      </c>
      <c r="AQ117" s="257" t="s">
        <v>152</v>
      </c>
      <c r="AR117" s="257" t="s">
        <v>153</v>
      </c>
      <c r="AS117" s="257" t="s">
        <v>153</v>
      </c>
      <c r="AT117" s="257" t="s">
        <v>154</v>
      </c>
      <c r="AU117" s="257" t="s">
        <v>154</v>
      </c>
      <c r="AV117" s="257" t="s">
        <v>155</v>
      </c>
      <c r="AW117" s="257" t="s">
        <v>155</v>
      </c>
      <c r="AX117" s="257" t="s">
        <v>156</v>
      </c>
      <c r="AY117" s="257" t="s">
        <v>156</v>
      </c>
      <c r="AZ117" s="257" t="s">
        <v>157</v>
      </c>
      <c r="BA117" s="257" t="s">
        <v>157</v>
      </c>
      <c r="BB117" s="257" t="s">
        <v>158</v>
      </c>
      <c r="BC117" s="257" t="s">
        <v>158</v>
      </c>
      <c r="BD117" s="257" t="s">
        <v>159</v>
      </c>
      <c r="BE117" s="257" t="s">
        <v>159</v>
      </c>
      <c r="BF117" s="257" t="s">
        <v>160</v>
      </c>
      <c r="BG117" s="14"/>
    </row>
    <row r="118" spans="1:59" ht="22.5">
      <c r="A118" s="99"/>
      <c r="B118" s="446"/>
      <c r="C118" s="449"/>
      <c r="D118" s="449"/>
      <c r="E118" s="452"/>
      <c r="F118" s="95" t="s">
        <v>127</v>
      </c>
      <c r="G118" s="82"/>
      <c r="H118" s="33" t="s">
        <v>128</v>
      </c>
      <c r="I118" s="33" t="s">
        <v>129</v>
      </c>
      <c r="J118" s="33" t="s">
        <v>130</v>
      </c>
      <c r="K118" s="33" t="s">
        <v>131</v>
      </c>
      <c r="L118" s="33" t="s">
        <v>132</v>
      </c>
      <c r="M118" s="34" t="s">
        <v>133</v>
      </c>
      <c r="N118" s="33" t="s">
        <v>134</v>
      </c>
      <c r="O118" s="33" t="s">
        <v>135</v>
      </c>
      <c r="P118" s="82"/>
      <c r="Q118" s="29" t="s">
        <v>136</v>
      </c>
      <c r="R118" s="29" t="s">
        <v>137</v>
      </c>
      <c r="S118" s="29" t="s">
        <v>138</v>
      </c>
      <c r="T118" s="35" t="s">
        <v>139</v>
      </c>
      <c r="U118" s="29" t="s">
        <v>140</v>
      </c>
      <c r="V118" s="29" t="s">
        <v>141</v>
      </c>
      <c r="W118" s="29" t="s">
        <v>142</v>
      </c>
      <c r="X118" s="29" t="s">
        <v>143</v>
      </c>
      <c r="Y118" s="82"/>
      <c r="Z118" s="29" t="s">
        <v>144</v>
      </c>
      <c r="AA118" s="29" t="s">
        <v>161</v>
      </c>
      <c r="AB118" s="29" t="s">
        <v>145</v>
      </c>
      <c r="AC118" s="29" t="s">
        <v>162</v>
      </c>
      <c r="AD118" s="29" t="s">
        <v>163</v>
      </c>
      <c r="AE118" s="29" t="s">
        <v>164</v>
      </c>
      <c r="AF118" s="29" t="s">
        <v>165</v>
      </c>
      <c r="AG118" s="29" t="s">
        <v>166</v>
      </c>
      <c r="AH118" s="29" t="s">
        <v>167</v>
      </c>
      <c r="AI118" s="29" t="s">
        <v>168</v>
      </c>
      <c r="AJ118" s="29" t="s">
        <v>169</v>
      </c>
      <c r="AK118" s="29" t="s">
        <v>170</v>
      </c>
      <c r="AL118" s="29" t="s">
        <v>171</v>
      </c>
      <c r="AM118" s="29" t="s">
        <v>172</v>
      </c>
      <c r="AN118" s="29" t="s">
        <v>173</v>
      </c>
      <c r="AO118" s="29" t="s">
        <v>174</v>
      </c>
      <c r="AP118" s="29" t="s">
        <v>175</v>
      </c>
      <c r="AQ118" s="29" t="s">
        <v>176</v>
      </c>
      <c r="AR118" s="29" t="s">
        <v>177</v>
      </c>
      <c r="AS118" s="29" t="s">
        <v>178</v>
      </c>
      <c r="AT118" s="29" t="s">
        <v>179</v>
      </c>
      <c r="AU118" s="29" t="s">
        <v>180</v>
      </c>
      <c r="AV118" s="29" t="s">
        <v>181</v>
      </c>
      <c r="AW118" s="29" t="s">
        <v>182</v>
      </c>
      <c r="AX118" s="29" t="s">
        <v>183</v>
      </c>
      <c r="AY118" s="29" t="s">
        <v>184</v>
      </c>
      <c r="AZ118" s="29" t="s">
        <v>185</v>
      </c>
      <c r="BA118" s="29" t="s">
        <v>186</v>
      </c>
      <c r="BB118" s="29" t="s">
        <v>187</v>
      </c>
      <c r="BC118" s="29" t="s">
        <v>188</v>
      </c>
      <c r="BD118" s="29" t="s">
        <v>189</v>
      </c>
      <c r="BE118" s="29" t="s">
        <v>190</v>
      </c>
      <c r="BF118" s="29" t="s">
        <v>191</v>
      </c>
      <c r="BG118" s="14"/>
    </row>
    <row r="119" spans="1:59">
      <c r="A119" s="14"/>
      <c r="B119" s="446"/>
      <c r="C119" s="449"/>
      <c r="D119" s="449"/>
      <c r="E119" s="452"/>
      <c r="F119" s="100" t="s">
        <v>192</v>
      </c>
      <c r="G119" s="82"/>
      <c r="H119" s="31" t="s">
        <v>193</v>
      </c>
      <c r="I119" s="31" t="s">
        <v>194</v>
      </c>
      <c r="J119" s="31" t="s">
        <v>195</v>
      </c>
      <c r="K119" s="31" t="s">
        <v>196</v>
      </c>
      <c r="L119" s="31" t="s">
        <v>197</v>
      </c>
      <c r="M119" s="32" t="s">
        <v>198</v>
      </c>
      <c r="N119" s="31" t="s">
        <v>199</v>
      </c>
      <c r="O119" s="31" t="s">
        <v>200</v>
      </c>
      <c r="P119" s="82"/>
      <c r="Q119" s="31" t="s">
        <v>201</v>
      </c>
      <c r="R119" s="31" t="s">
        <v>202</v>
      </c>
      <c r="S119" s="31" t="s">
        <v>203</v>
      </c>
      <c r="T119" s="36" t="s">
        <v>204</v>
      </c>
      <c r="U119" s="31" t="s">
        <v>205</v>
      </c>
      <c r="V119" s="31" t="s">
        <v>206</v>
      </c>
      <c r="W119" s="31" t="s">
        <v>207</v>
      </c>
      <c r="X119" s="31" t="s">
        <v>208</v>
      </c>
      <c r="Y119" s="82"/>
      <c r="Z119" s="31" t="s">
        <v>209</v>
      </c>
      <c r="AA119" s="31" t="s">
        <v>210</v>
      </c>
      <c r="AB119" s="31" t="s">
        <v>211</v>
      </c>
      <c r="AC119" s="31" t="s">
        <v>212</v>
      </c>
      <c r="AD119" s="31" t="s">
        <v>213</v>
      </c>
      <c r="AE119" s="31" t="s">
        <v>214</v>
      </c>
      <c r="AF119" s="31" t="s">
        <v>215</v>
      </c>
      <c r="AG119" s="31" t="s">
        <v>216</v>
      </c>
      <c r="AH119" s="31" t="s">
        <v>217</v>
      </c>
      <c r="AI119" s="31" t="s">
        <v>218</v>
      </c>
      <c r="AJ119" s="31" t="s">
        <v>219</v>
      </c>
      <c r="AK119" s="31" t="s">
        <v>220</v>
      </c>
      <c r="AL119" s="31" t="s">
        <v>221</v>
      </c>
      <c r="AM119" s="31" t="s">
        <v>222</v>
      </c>
      <c r="AN119" s="31" t="s">
        <v>223</v>
      </c>
      <c r="AO119" s="31" t="s">
        <v>224</v>
      </c>
      <c r="AP119" s="31" t="s">
        <v>225</v>
      </c>
      <c r="AQ119" s="31" t="s">
        <v>226</v>
      </c>
      <c r="AR119" s="31" t="s">
        <v>227</v>
      </c>
      <c r="AS119" s="31" t="s">
        <v>228</v>
      </c>
      <c r="AT119" s="31" t="s">
        <v>229</v>
      </c>
      <c r="AU119" s="31" t="s">
        <v>230</v>
      </c>
      <c r="AV119" s="31" t="s">
        <v>231</v>
      </c>
      <c r="AW119" s="31" t="s">
        <v>232</v>
      </c>
      <c r="AX119" s="31" t="s">
        <v>233</v>
      </c>
      <c r="AY119" s="31" t="s">
        <v>234</v>
      </c>
      <c r="AZ119" s="31" t="s">
        <v>235</v>
      </c>
      <c r="BA119" s="31" t="s">
        <v>236</v>
      </c>
      <c r="BB119" s="31" t="s">
        <v>237</v>
      </c>
      <c r="BC119" s="31" t="s">
        <v>238</v>
      </c>
      <c r="BD119" s="31" t="s">
        <v>239</v>
      </c>
      <c r="BE119" s="31" t="s">
        <v>240</v>
      </c>
      <c r="BF119" s="31" t="s">
        <v>241</v>
      </c>
      <c r="BG119" s="14"/>
    </row>
    <row r="120" spans="1:59">
      <c r="A120" s="14"/>
      <c r="B120" s="447"/>
      <c r="C120" s="450"/>
      <c r="D120" s="450"/>
      <c r="E120" s="453"/>
      <c r="F120" s="101" t="s">
        <v>293</v>
      </c>
      <c r="G120" s="82"/>
      <c r="H120" s="29" t="s">
        <v>243</v>
      </c>
      <c r="I120" s="29" t="s">
        <v>243</v>
      </c>
      <c r="J120" s="29" t="s">
        <v>244</v>
      </c>
      <c r="K120" s="29" t="s">
        <v>244</v>
      </c>
      <c r="L120" s="29" t="s">
        <v>245</v>
      </c>
      <c r="M120" s="30" t="s">
        <v>245</v>
      </c>
      <c r="N120" s="29" t="s">
        <v>246</v>
      </c>
      <c r="O120" s="29" t="s">
        <v>246</v>
      </c>
      <c r="P120" s="82"/>
      <c r="Q120" s="29" t="s">
        <v>247</v>
      </c>
      <c r="R120" s="29" t="s">
        <v>248</v>
      </c>
      <c r="S120" s="29" t="s">
        <v>248</v>
      </c>
      <c r="T120" s="35" t="s">
        <v>249</v>
      </c>
      <c r="U120" s="29" t="s">
        <v>249</v>
      </c>
      <c r="V120" s="29" t="s">
        <v>250</v>
      </c>
      <c r="W120" s="29" t="s">
        <v>250</v>
      </c>
      <c r="X120" s="29" t="s">
        <v>251</v>
      </c>
      <c r="Y120" s="82"/>
      <c r="Z120" s="29" t="s">
        <v>251</v>
      </c>
      <c r="AA120" s="29" t="s">
        <v>251</v>
      </c>
      <c r="AB120" s="29" t="s">
        <v>252</v>
      </c>
      <c r="AC120" s="29" t="s">
        <v>252</v>
      </c>
      <c r="AD120" s="29" t="s">
        <v>252</v>
      </c>
      <c r="AE120" s="29" t="s">
        <v>252</v>
      </c>
      <c r="AF120" s="29" t="s">
        <v>253</v>
      </c>
      <c r="AG120" s="29" t="s">
        <v>253</v>
      </c>
      <c r="AH120" s="29" t="s">
        <v>253</v>
      </c>
      <c r="AI120" s="29" t="s">
        <v>253</v>
      </c>
      <c r="AJ120" s="29" t="s">
        <v>254</v>
      </c>
      <c r="AK120" s="29" t="s">
        <v>254</v>
      </c>
      <c r="AL120" s="29" t="s">
        <v>254</v>
      </c>
      <c r="AM120" s="29" t="s">
        <v>254</v>
      </c>
      <c r="AN120" s="29" t="s">
        <v>255</v>
      </c>
      <c r="AO120" s="29" t="s">
        <v>255</v>
      </c>
      <c r="AP120" s="29" t="s">
        <v>255</v>
      </c>
      <c r="AQ120" s="29" t="s">
        <v>255</v>
      </c>
      <c r="AR120" s="29" t="s">
        <v>256</v>
      </c>
      <c r="AS120" s="29" t="s">
        <v>256</v>
      </c>
      <c r="AT120" s="29" t="s">
        <v>256</v>
      </c>
      <c r="AU120" s="29" t="s">
        <v>256</v>
      </c>
      <c r="AV120" s="29" t="s">
        <v>257</v>
      </c>
      <c r="AW120" s="29" t="s">
        <v>257</v>
      </c>
      <c r="AX120" s="29" t="s">
        <v>257</v>
      </c>
      <c r="AY120" s="29" t="s">
        <v>257</v>
      </c>
      <c r="AZ120" s="29" t="s">
        <v>258</v>
      </c>
      <c r="BA120" s="29" t="s">
        <v>258</v>
      </c>
      <c r="BB120" s="29" t="s">
        <v>258</v>
      </c>
      <c r="BC120" s="29" t="s">
        <v>258</v>
      </c>
      <c r="BD120" s="29" t="s">
        <v>259</v>
      </c>
      <c r="BE120" s="29" t="s">
        <v>259</v>
      </c>
      <c r="BF120" s="29" t="s">
        <v>259</v>
      </c>
      <c r="BG120" s="14"/>
    </row>
    <row r="121" spans="1:59">
      <c r="A121" s="14"/>
      <c r="B121" s="427" t="s">
        <v>114</v>
      </c>
      <c r="C121" s="427" t="s">
        <v>302</v>
      </c>
      <c r="D121" s="427" t="s">
        <v>283</v>
      </c>
      <c r="E121" s="341" t="s">
        <v>260</v>
      </c>
      <c r="F121" s="459"/>
      <c r="G121" s="28"/>
      <c r="H121" s="15">
        <f>IF(H$22="-","-",H$22*'3h Losses'!G51)</f>
        <v>0</v>
      </c>
      <c r="I121" s="15">
        <f>IF(I$22="-","-",I$22*'3h Losses'!H51)</f>
        <v>0</v>
      </c>
      <c r="J121" s="15">
        <f>IF(J$22="-","-",J$22*'3h Losses'!I51)</f>
        <v>0</v>
      </c>
      <c r="K121" s="15">
        <f>IF(K$22="-","-",K$22*'3h Losses'!J51)</f>
        <v>0</v>
      </c>
      <c r="L121" s="15">
        <f>IF(L$22="-","-",L$22*'3h Losses'!K51)</f>
        <v>0</v>
      </c>
      <c r="M121" s="15">
        <f>IF(M$22="-","-",M$22*'3h Losses'!L51)</f>
        <v>0</v>
      </c>
      <c r="N121" s="15">
        <f>IF(N$22="-","-",N$22*'3h Losses'!M51)</f>
        <v>0</v>
      </c>
      <c r="O121" s="15">
        <f>IF(O$22="-","-",O$22*'3h Losses'!N51)</f>
        <v>0</v>
      </c>
      <c r="P121" s="28"/>
      <c r="Q121" s="15">
        <f>IF(Q$22="-","-",Q$22*'3h Losses'!P51)</f>
        <v>0</v>
      </c>
      <c r="R121" s="15">
        <f>IF(R$22="-","-",R$22*'3h Losses'!Q51)</f>
        <v>0</v>
      </c>
      <c r="S121" s="15">
        <f>IF(S$22="-","-",S$22*'3h Losses'!R51)</f>
        <v>0</v>
      </c>
      <c r="T121" s="15">
        <f>IF(T$22="-","-",T$22*'3h Losses'!S51)</f>
        <v>0</v>
      </c>
      <c r="U121" s="15">
        <f>IF(U$22="-","-",U$22*'3h Losses'!T51)</f>
        <v>0</v>
      </c>
      <c r="V121" s="15">
        <f>IF(V$22="-","-",V$22*'3h Losses'!U51)</f>
        <v>0</v>
      </c>
      <c r="W121" s="15">
        <f>IF(W$22="-","-",W$22*'3h Losses'!V51)</f>
        <v>0</v>
      </c>
      <c r="X121" s="15">
        <f>IF(X$22="-","-",X$22*'3h Losses'!W51)</f>
        <v>0</v>
      </c>
      <c r="Y121" s="28"/>
      <c r="Z121" s="15">
        <f>IF(Z$22="-","-",Z$22*'3h Losses'!Y51)</f>
        <v>0</v>
      </c>
      <c r="AA121" s="15">
        <f>IF(AA$22="-","-",AA$22*'3h Losses'!Z51)</f>
        <v>0</v>
      </c>
      <c r="AB121" s="15">
        <f>IF(AB$22="-","-",AB$22*'3h Losses'!AA51)</f>
        <v>0</v>
      </c>
      <c r="AC121" s="15">
        <f>IF(AC$22="-","-",AC$22*'3h Losses'!AB51)</f>
        <v>0</v>
      </c>
      <c r="AD121" s="15">
        <f>IF(AD$22="-","-",AD$22*'3h Losses'!AC51)</f>
        <v>0</v>
      </c>
      <c r="AE121" s="15">
        <f>IF(AE$22="-","-",AE$22*'3h Losses'!AD51)</f>
        <v>0</v>
      </c>
      <c r="AF121" s="15">
        <f>IF(AF$22="-","-",AF$22*'3h Losses'!AE51)</f>
        <v>0</v>
      </c>
      <c r="AG121" s="15">
        <f>IF(AG$22="-","-",AG$22*'3h Losses'!AF51)</f>
        <v>0</v>
      </c>
      <c r="AH121" s="15">
        <f>IF(AH$22="-","-",AH$22*'3h Losses'!AG51)</f>
        <v>0</v>
      </c>
      <c r="AI121" s="15">
        <f>IF(AI$22="-","-",AI$22*'3h Losses'!AH51)</f>
        <v>0</v>
      </c>
      <c r="AJ121" s="15">
        <f>IF(AJ$22="-","-",AJ$22*'3h Losses'!AI51)</f>
        <v>0</v>
      </c>
      <c r="AK121" s="15">
        <f>IF(AK$22="-","-",AK$22*'3h Losses'!AJ51)</f>
        <v>0</v>
      </c>
      <c r="AL121" s="15">
        <f>IF(AL$22="-","-",AL$22*'3h Losses'!AK51)</f>
        <v>0</v>
      </c>
      <c r="AM121" s="15">
        <f>IF(AM$22="-","-",AM$22*'3h Losses'!AL51)</f>
        <v>5.378897751367548</v>
      </c>
      <c r="AN121" s="15">
        <f>IF(AN$22="-","-",AN$22*'3h Losses'!AM51)</f>
        <v>5.0101514384996442</v>
      </c>
      <c r="AO121" s="15">
        <f>IF(AO$22="-","-",AO$22*'3h Losses'!AN51)</f>
        <v>4.7579473397487506</v>
      </c>
      <c r="AP121" s="15" t="str">
        <f>IF(AP$22="-","-",AP$22*'3h Losses'!AO51)</f>
        <v>-</v>
      </c>
      <c r="AQ121" s="15" t="str">
        <f>IF(AQ$22="-","-",AQ$22*'3h Losses'!AP51)</f>
        <v>-</v>
      </c>
      <c r="AR121" s="15" t="str">
        <f>IF(AR$22="-","-",AR$22*'3h Losses'!AQ51)</f>
        <v>-</v>
      </c>
      <c r="AS121" s="15" t="str">
        <f>IF(AS$22="-","-",AS$22*'3h Losses'!AR51)</f>
        <v>-</v>
      </c>
      <c r="AT121" s="15" t="str">
        <f>IF(AT$22="-","-",AT$22*'3h Losses'!AS51)</f>
        <v>-</v>
      </c>
      <c r="AU121" s="15" t="str">
        <f>IF(AU$22="-","-",AU$22*'3h Losses'!AT51)</f>
        <v>-</v>
      </c>
      <c r="AV121" s="15" t="str">
        <f>IF(AV$22="-","-",AV$22*'3h Losses'!AU51)</f>
        <v>-</v>
      </c>
      <c r="AW121" s="15" t="str">
        <f>IF(AW$22="-","-",AW$22*'3h Losses'!AV51)</f>
        <v>-</v>
      </c>
      <c r="AX121" s="15" t="str">
        <f>IF(AX$22="-","-",AX$22*'3h Losses'!AW51)</f>
        <v>-</v>
      </c>
      <c r="AY121" s="15" t="str">
        <f>IF(AY$22="-","-",AY$22*'3h Losses'!AX51)</f>
        <v>-</v>
      </c>
      <c r="AZ121" s="15" t="str">
        <f>IF(AZ$22="-","-",AZ$22*'3h Losses'!AY51)</f>
        <v>-</v>
      </c>
      <c r="BA121" s="15" t="str">
        <f>IF(BA$22="-","-",BA$22*'3h Losses'!AZ51)</f>
        <v>-</v>
      </c>
      <c r="BB121" s="15" t="str">
        <f>IF(BB$22="-","-",BB$22*'3h Losses'!BA51)</f>
        <v>-</v>
      </c>
      <c r="BC121" s="15" t="str">
        <f>IF(BC$22="-","-",BC$22*'3h Losses'!BB51)</f>
        <v>-</v>
      </c>
      <c r="BD121" s="15" t="str">
        <f>IF(BD$22="-","-",BD$22*'3h Losses'!BC51)</f>
        <v>-</v>
      </c>
      <c r="BE121" s="15" t="str">
        <f>IF(BE$22="-","-",BE$22*'3h Losses'!BD51)</f>
        <v>-</v>
      </c>
      <c r="BF121" s="15" t="str">
        <f>IF(BF$22="-","-",BF$22*'3h Losses'!BE51)</f>
        <v>-</v>
      </c>
      <c r="BG121" s="14"/>
    </row>
    <row r="122" spans="1:59">
      <c r="A122" s="14"/>
      <c r="B122" s="428"/>
      <c r="C122" s="428"/>
      <c r="D122" s="428"/>
      <c r="E122" s="341" t="s">
        <v>262</v>
      </c>
      <c r="F122" s="460"/>
      <c r="G122" s="28"/>
      <c r="H122" s="15">
        <f>IF(H$22="-","-",H$22*'3h Losses'!G52)</f>
        <v>0</v>
      </c>
      <c r="I122" s="15">
        <f>IF(I$22="-","-",I$22*'3h Losses'!H52)</f>
        <v>0</v>
      </c>
      <c r="J122" s="15">
        <f>IF(J$22="-","-",J$22*'3h Losses'!I52)</f>
        <v>0</v>
      </c>
      <c r="K122" s="15">
        <f>IF(K$22="-","-",K$22*'3h Losses'!J52)</f>
        <v>0</v>
      </c>
      <c r="L122" s="15">
        <f>IF(L$22="-","-",L$22*'3h Losses'!K52)</f>
        <v>0</v>
      </c>
      <c r="M122" s="15">
        <f>IF(M$22="-","-",M$22*'3h Losses'!L52)</f>
        <v>0</v>
      </c>
      <c r="N122" s="15">
        <f>IF(N$22="-","-",N$22*'3h Losses'!M52)</f>
        <v>0</v>
      </c>
      <c r="O122" s="15">
        <f>IF(O$22="-","-",O$22*'3h Losses'!N52)</f>
        <v>0</v>
      </c>
      <c r="P122" s="28"/>
      <c r="Q122" s="15">
        <f>IF(Q$22="-","-",Q$22*'3h Losses'!P52)</f>
        <v>0</v>
      </c>
      <c r="R122" s="15">
        <f>IF(R$22="-","-",R$22*'3h Losses'!Q52)</f>
        <v>0</v>
      </c>
      <c r="S122" s="15">
        <f>IF(S$22="-","-",S$22*'3h Losses'!R52)</f>
        <v>0</v>
      </c>
      <c r="T122" s="15">
        <f>IF(T$22="-","-",T$22*'3h Losses'!S52)</f>
        <v>0</v>
      </c>
      <c r="U122" s="15">
        <f>IF(U$22="-","-",U$22*'3h Losses'!T52)</f>
        <v>0</v>
      </c>
      <c r="V122" s="15">
        <f>IF(V$22="-","-",V$22*'3h Losses'!U52)</f>
        <v>0</v>
      </c>
      <c r="W122" s="15">
        <f>IF(W$22="-","-",W$22*'3h Losses'!V52)</f>
        <v>0</v>
      </c>
      <c r="X122" s="15">
        <f>IF(X$22="-","-",X$22*'3h Losses'!W52)</f>
        <v>0</v>
      </c>
      <c r="Y122" s="28"/>
      <c r="Z122" s="15">
        <f>IF(Z$22="-","-",Z$22*'3h Losses'!Y52)</f>
        <v>0</v>
      </c>
      <c r="AA122" s="15">
        <f>IF(AA$22="-","-",AA$22*'3h Losses'!Z52)</f>
        <v>0</v>
      </c>
      <c r="AB122" s="15">
        <f>IF(AB$22="-","-",AB$22*'3h Losses'!AA52)</f>
        <v>0</v>
      </c>
      <c r="AC122" s="15">
        <f>IF(AC$22="-","-",AC$22*'3h Losses'!AB52)</f>
        <v>0</v>
      </c>
      <c r="AD122" s="15">
        <f>IF(AD$22="-","-",AD$22*'3h Losses'!AC52)</f>
        <v>0</v>
      </c>
      <c r="AE122" s="15">
        <f>IF(AE$22="-","-",AE$22*'3h Losses'!AD52)</f>
        <v>0</v>
      </c>
      <c r="AF122" s="15">
        <f>IF(AF$22="-","-",AF$22*'3h Losses'!AE52)</f>
        <v>0</v>
      </c>
      <c r="AG122" s="15">
        <f>IF(AG$22="-","-",AG$22*'3h Losses'!AF52)</f>
        <v>0</v>
      </c>
      <c r="AH122" s="15">
        <f>IF(AH$22="-","-",AH$22*'3h Losses'!AG52)</f>
        <v>0</v>
      </c>
      <c r="AI122" s="15">
        <f>IF(AI$22="-","-",AI$22*'3h Losses'!AH52)</f>
        <v>0</v>
      </c>
      <c r="AJ122" s="15">
        <f>IF(AJ$22="-","-",AJ$22*'3h Losses'!AI52)</f>
        <v>0</v>
      </c>
      <c r="AK122" s="15">
        <f>IF(AK$22="-","-",AK$22*'3h Losses'!AJ52)</f>
        <v>0</v>
      </c>
      <c r="AL122" s="15">
        <f>IF(AL$22="-","-",AL$22*'3h Losses'!AK52)</f>
        <v>0</v>
      </c>
      <c r="AM122" s="15">
        <f>IF(AM$22="-","-",AM$22*'3h Losses'!AL52)</f>
        <v>5.289236502824247</v>
      </c>
      <c r="AN122" s="15">
        <f>IF(AN$22="-","-",AN$22*'3h Losses'!AM52)</f>
        <v>4.9022921281183081</v>
      </c>
      <c r="AO122" s="15">
        <f>IF(AO$22="-","-",AO$22*'3h Losses'!AN52)</f>
        <v>4.6555175179767971</v>
      </c>
      <c r="AP122" s="15" t="str">
        <f>IF(AP$22="-","-",AP$22*'3h Losses'!AO52)</f>
        <v>-</v>
      </c>
      <c r="AQ122" s="15" t="str">
        <f>IF(AQ$22="-","-",AQ$22*'3h Losses'!AP52)</f>
        <v>-</v>
      </c>
      <c r="AR122" s="15" t="str">
        <f>IF(AR$22="-","-",AR$22*'3h Losses'!AQ52)</f>
        <v>-</v>
      </c>
      <c r="AS122" s="15" t="str">
        <f>IF(AS$22="-","-",AS$22*'3h Losses'!AR52)</f>
        <v>-</v>
      </c>
      <c r="AT122" s="15" t="str">
        <f>IF(AT$22="-","-",AT$22*'3h Losses'!AS52)</f>
        <v>-</v>
      </c>
      <c r="AU122" s="15" t="str">
        <f>IF(AU$22="-","-",AU$22*'3h Losses'!AT52)</f>
        <v>-</v>
      </c>
      <c r="AV122" s="15" t="str">
        <f>IF(AV$22="-","-",AV$22*'3h Losses'!AU52)</f>
        <v>-</v>
      </c>
      <c r="AW122" s="15" t="str">
        <f>IF(AW$22="-","-",AW$22*'3h Losses'!AV52)</f>
        <v>-</v>
      </c>
      <c r="AX122" s="15" t="str">
        <f>IF(AX$22="-","-",AX$22*'3h Losses'!AW52)</f>
        <v>-</v>
      </c>
      <c r="AY122" s="15" t="str">
        <f>IF(AY$22="-","-",AY$22*'3h Losses'!AX52)</f>
        <v>-</v>
      </c>
      <c r="AZ122" s="15" t="str">
        <f>IF(AZ$22="-","-",AZ$22*'3h Losses'!AY52)</f>
        <v>-</v>
      </c>
      <c r="BA122" s="15" t="str">
        <f>IF(BA$22="-","-",BA$22*'3h Losses'!AZ52)</f>
        <v>-</v>
      </c>
      <c r="BB122" s="15" t="str">
        <f>IF(BB$22="-","-",BB$22*'3h Losses'!BA52)</f>
        <v>-</v>
      </c>
      <c r="BC122" s="15" t="str">
        <f>IF(BC$22="-","-",BC$22*'3h Losses'!BB52)</f>
        <v>-</v>
      </c>
      <c r="BD122" s="15" t="str">
        <f>IF(BD$22="-","-",BD$22*'3h Losses'!BC52)</f>
        <v>-</v>
      </c>
      <c r="BE122" s="15" t="str">
        <f>IF(BE$22="-","-",BE$22*'3h Losses'!BD52)</f>
        <v>-</v>
      </c>
      <c r="BF122" s="15" t="str">
        <f>IF(BF$22="-","-",BF$22*'3h Losses'!BE52)</f>
        <v>-</v>
      </c>
      <c r="BG122" s="14"/>
    </row>
    <row r="123" spans="1:59">
      <c r="A123" s="14"/>
      <c r="B123" s="428"/>
      <c r="C123" s="428"/>
      <c r="D123" s="428"/>
      <c r="E123" s="341" t="s">
        <v>263</v>
      </c>
      <c r="F123" s="460"/>
      <c r="G123" s="28"/>
      <c r="H123" s="15">
        <f>IF(H$22="-","-",H$22*'3h Losses'!G53)</f>
        <v>0</v>
      </c>
      <c r="I123" s="15">
        <f>IF(I$22="-","-",I$22*'3h Losses'!H53)</f>
        <v>0</v>
      </c>
      <c r="J123" s="15">
        <f>IF(J$22="-","-",J$22*'3h Losses'!I53)</f>
        <v>0</v>
      </c>
      <c r="K123" s="15">
        <f>IF(K$22="-","-",K$22*'3h Losses'!J53)</f>
        <v>0</v>
      </c>
      <c r="L123" s="15">
        <f>IF(L$22="-","-",L$22*'3h Losses'!K53)</f>
        <v>0</v>
      </c>
      <c r="M123" s="15">
        <f>IF(M$22="-","-",M$22*'3h Losses'!L53)</f>
        <v>0</v>
      </c>
      <c r="N123" s="15">
        <f>IF(N$22="-","-",N$22*'3h Losses'!M53)</f>
        <v>0</v>
      </c>
      <c r="O123" s="15">
        <f>IF(O$22="-","-",O$22*'3h Losses'!N53)</f>
        <v>0</v>
      </c>
      <c r="P123" s="28"/>
      <c r="Q123" s="15">
        <f>IF(Q$22="-","-",Q$22*'3h Losses'!P53)</f>
        <v>0</v>
      </c>
      <c r="R123" s="15">
        <f>IF(R$22="-","-",R$22*'3h Losses'!Q53)</f>
        <v>0</v>
      </c>
      <c r="S123" s="15">
        <f>IF(S$22="-","-",S$22*'3h Losses'!R53)</f>
        <v>0</v>
      </c>
      <c r="T123" s="15">
        <f>IF(T$22="-","-",T$22*'3h Losses'!S53)</f>
        <v>0</v>
      </c>
      <c r="U123" s="15">
        <f>IF(U$22="-","-",U$22*'3h Losses'!T53)</f>
        <v>0</v>
      </c>
      <c r="V123" s="15">
        <f>IF(V$22="-","-",V$22*'3h Losses'!U53)</f>
        <v>0</v>
      </c>
      <c r="W123" s="15">
        <f>IF(W$22="-","-",W$22*'3h Losses'!V53)</f>
        <v>0</v>
      </c>
      <c r="X123" s="15">
        <f>IF(X$22="-","-",X$22*'3h Losses'!W53)</f>
        <v>0</v>
      </c>
      <c r="Y123" s="28"/>
      <c r="Z123" s="15">
        <f>IF(Z$22="-","-",Z$22*'3h Losses'!Y53)</f>
        <v>0</v>
      </c>
      <c r="AA123" s="15">
        <f>IF(AA$22="-","-",AA$22*'3h Losses'!Z53)</f>
        <v>0</v>
      </c>
      <c r="AB123" s="15">
        <f>IF(AB$22="-","-",AB$22*'3h Losses'!AA53)</f>
        <v>0</v>
      </c>
      <c r="AC123" s="15">
        <f>IF(AC$22="-","-",AC$22*'3h Losses'!AB53)</f>
        <v>0</v>
      </c>
      <c r="AD123" s="15">
        <f>IF(AD$22="-","-",AD$22*'3h Losses'!AC53)</f>
        <v>0</v>
      </c>
      <c r="AE123" s="15">
        <f>IF(AE$22="-","-",AE$22*'3h Losses'!AD53)</f>
        <v>0</v>
      </c>
      <c r="AF123" s="15">
        <f>IF(AF$22="-","-",AF$22*'3h Losses'!AE53)</f>
        <v>0</v>
      </c>
      <c r="AG123" s="15">
        <f>IF(AG$22="-","-",AG$22*'3h Losses'!AF53)</f>
        <v>0</v>
      </c>
      <c r="AH123" s="15">
        <f>IF(AH$22="-","-",AH$22*'3h Losses'!AG53)</f>
        <v>0</v>
      </c>
      <c r="AI123" s="15">
        <f>IF(AI$22="-","-",AI$22*'3h Losses'!AH53)</f>
        <v>0</v>
      </c>
      <c r="AJ123" s="15">
        <f>IF(AJ$22="-","-",AJ$22*'3h Losses'!AI53)</f>
        <v>0</v>
      </c>
      <c r="AK123" s="15">
        <f>IF(AK$22="-","-",AK$22*'3h Losses'!AJ53)</f>
        <v>0</v>
      </c>
      <c r="AL123" s="15">
        <f>IF(AL$22="-","-",AL$22*'3h Losses'!AK53)</f>
        <v>0</v>
      </c>
      <c r="AM123" s="15">
        <f>IF(AM$22="-","-",AM$22*'3h Losses'!AL53)</f>
        <v>5.4258090264600938</v>
      </c>
      <c r="AN123" s="15">
        <f>IF(AN$22="-","-",AN$22*'3h Losses'!AM53)</f>
        <v>5.0446142814412518</v>
      </c>
      <c r="AO123" s="15">
        <f>IF(AO$22="-","-",AO$22*'3h Losses'!AN53)</f>
        <v>4.7906753708086871</v>
      </c>
      <c r="AP123" s="15" t="str">
        <f>IF(AP$22="-","-",AP$22*'3h Losses'!AO53)</f>
        <v>-</v>
      </c>
      <c r="AQ123" s="15" t="str">
        <f>IF(AQ$22="-","-",AQ$22*'3h Losses'!AP53)</f>
        <v>-</v>
      </c>
      <c r="AR123" s="15" t="str">
        <f>IF(AR$22="-","-",AR$22*'3h Losses'!AQ53)</f>
        <v>-</v>
      </c>
      <c r="AS123" s="15" t="str">
        <f>IF(AS$22="-","-",AS$22*'3h Losses'!AR53)</f>
        <v>-</v>
      </c>
      <c r="AT123" s="15" t="str">
        <f>IF(AT$22="-","-",AT$22*'3h Losses'!AS53)</f>
        <v>-</v>
      </c>
      <c r="AU123" s="15" t="str">
        <f>IF(AU$22="-","-",AU$22*'3h Losses'!AT53)</f>
        <v>-</v>
      </c>
      <c r="AV123" s="15" t="str">
        <f>IF(AV$22="-","-",AV$22*'3h Losses'!AU53)</f>
        <v>-</v>
      </c>
      <c r="AW123" s="15" t="str">
        <f>IF(AW$22="-","-",AW$22*'3h Losses'!AV53)</f>
        <v>-</v>
      </c>
      <c r="AX123" s="15" t="str">
        <f>IF(AX$22="-","-",AX$22*'3h Losses'!AW53)</f>
        <v>-</v>
      </c>
      <c r="AY123" s="15" t="str">
        <f>IF(AY$22="-","-",AY$22*'3h Losses'!AX53)</f>
        <v>-</v>
      </c>
      <c r="AZ123" s="15" t="str">
        <f>IF(AZ$22="-","-",AZ$22*'3h Losses'!AY53)</f>
        <v>-</v>
      </c>
      <c r="BA123" s="15" t="str">
        <f>IF(BA$22="-","-",BA$22*'3h Losses'!AZ53)</f>
        <v>-</v>
      </c>
      <c r="BB123" s="15" t="str">
        <f>IF(BB$22="-","-",BB$22*'3h Losses'!BA53)</f>
        <v>-</v>
      </c>
      <c r="BC123" s="15" t="str">
        <f>IF(BC$22="-","-",BC$22*'3h Losses'!BB53)</f>
        <v>-</v>
      </c>
      <c r="BD123" s="15" t="str">
        <f>IF(BD$22="-","-",BD$22*'3h Losses'!BC53)</f>
        <v>-</v>
      </c>
      <c r="BE123" s="15" t="str">
        <f>IF(BE$22="-","-",BE$22*'3h Losses'!BD53)</f>
        <v>-</v>
      </c>
      <c r="BF123" s="15" t="str">
        <f>IF(BF$22="-","-",BF$22*'3h Losses'!BE53)</f>
        <v>-</v>
      </c>
      <c r="BG123" s="14"/>
    </row>
    <row r="124" spans="1:59">
      <c r="A124" s="14"/>
      <c r="B124" s="428"/>
      <c r="C124" s="428"/>
      <c r="D124" s="428"/>
      <c r="E124" s="341" t="s">
        <v>264</v>
      </c>
      <c r="F124" s="460"/>
      <c r="G124" s="28"/>
      <c r="H124" s="15">
        <f>IF(H$22="-","-",H$22*'3h Losses'!G54)</f>
        <v>0</v>
      </c>
      <c r="I124" s="15">
        <f>IF(I$22="-","-",I$22*'3h Losses'!H54)</f>
        <v>0</v>
      </c>
      <c r="J124" s="15">
        <f>IF(J$22="-","-",J$22*'3h Losses'!I54)</f>
        <v>0</v>
      </c>
      <c r="K124" s="15">
        <f>IF(K$22="-","-",K$22*'3h Losses'!J54)</f>
        <v>0</v>
      </c>
      <c r="L124" s="15">
        <f>IF(L$22="-","-",L$22*'3h Losses'!K54)</f>
        <v>0</v>
      </c>
      <c r="M124" s="15">
        <f>IF(M$22="-","-",M$22*'3h Losses'!L54)</f>
        <v>0</v>
      </c>
      <c r="N124" s="15">
        <f>IF(N$22="-","-",N$22*'3h Losses'!M54)</f>
        <v>0</v>
      </c>
      <c r="O124" s="15">
        <f>IF(O$22="-","-",O$22*'3h Losses'!N54)</f>
        <v>0</v>
      </c>
      <c r="P124" s="28"/>
      <c r="Q124" s="15">
        <f>IF(Q$22="-","-",Q$22*'3h Losses'!P54)</f>
        <v>0</v>
      </c>
      <c r="R124" s="15">
        <f>IF(R$22="-","-",R$22*'3h Losses'!Q54)</f>
        <v>0</v>
      </c>
      <c r="S124" s="15">
        <f>IF(S$22="-","-",S$22*'3h Losses'!R54)</f>
        <v>0</v>
      </c>
      <c r="T124" s="15">
        <f>IF(T$22="-","-",T$22*'3h Losses'!S54)</f>
        <v>0</v>
      </c>
      <c r="U124" s="15">
        <f>IF(U$22="-","-",U$22*'3h Losses'!T54)</f>
        <v>0</v>
      </c>
      <c r="V124" s="15">
        <f>IF(V$22="-","-",V$22*'3h Losses'!U54)</f>
        <v>0</v>
      </c>
      <c r="W124" s="15">
        <f>IF(W$22="-","-",W$22*'3h Losses'!V54)</f>
        <v>0</v>
      </c>
      <c r="X124" s="15">
        <f>IF(X$22="-","-",X$22*'3h Losses'!W54)</f>
        <v>0</v>
      </c>
      <c r="Y124" s="28"/>
      <c r="Z124" s="15">
        <f>IF(Z$22="-","-",Z$22*'3h Losses'!Y54)</f>
        <v>0</v>
      </c>
      <c r="AA124" s="15">
        <f>IF(AA$22="-","-",AA$22*'3h Losses'!Z54)</f>
        <v>0</v>
      </c>
      <c r="AB124" s="15">
        <f>IF(AB$22="-","-",AB$22*'3h Losses'!AA54)</f>
        <v>0</v>
      </c>
      <c r="AC124" s="15">
        <f>IF(AC$22="-","-",AC$22*'3h Losses'!AB54)</f>
        <v>0</v>
      </c>
      <c r="AD124" s="15">
        <f>IF(AD$22="-","-",AD$22*'3h Losses'!AC54)</f>
        <v>0</v>
      </c>
      <c r="AE124" s="15">
        <f>IF(AE$22="-","-",AE$22*'3h Losses'!AD54)</f>
        <v>0</v>
      </c>
      <c r="AF124" s="15">
        <f>IF(AF$22="-","-",AF$22*'3h Losses'!AE54)</f>
        <v>0</v>
      </c>
      <c r="AG124" s="15">
        <f>IF(AG$22="-","-",AG$22*'3h Losses'!AF54)</f>
        <v>0</v>
      </c>
      <c r="AH124" s="15">
        <f>IF(AH$22="-","-",AH$22*'3h Losses'!AG54)</f>
        <v>0</v>
      </c>
      <c r="AI124" s="15">
        <f>IF(AI$22="-","-",AI$22*'3h Losses'!AH54)</f>
        <v>0</v>
      </c>
      <c r="AJ124" s="15">
        <f>IF(AJ$22="-","-",AJ$22*'3h Losses'!AI54)</f>
        <v>0</v>
      </c>
      <c r="AK124" s="15">
        <f>IF(AK$22="-","-",AK$22*'3h Losses'!AJ54)</f>
        <v>0</v>
      </c>
      <c r="AL124" s="15">
        <f>IF(AL$22="-","-",AL$22*'3h Losses'!AK54)</f>
        <v>0</v>
      </c>
      <c r="AM124" s="15">
        <f>IF(AM$22="-","-",AM$22*'3h Losses'!AL54)</f>
        <v>5.4575046424514131</v>
      </c>
      <c r="AN124" s="15">
        <f>IF(AN$22="-","-",AN$22*'3h Losses'!AM54)</f>
        <v>5.1125633267924107</v>
      </c>
      <c r="AO124" s="15">
        <f>IF(AO$22="-","-",AO$22*'3h Losses'!AN54)</f>
        <v>4.8552039551310466</v>
      </c>
      <c r="AP124" s="15" t="str">
        <f>IF(AP$22="-","-",AP$22*'3h Losses'!AO54)</f>
        <v>-</v>
      </c>
      <c r="AQ124" s="15" t="str">
        <f>IF(AQ$22="-","-",AQ$22*'3h Losses'!AP54)</f>
        <v>-</v>
      </c>
      <c r="AR124" s="15" t="str">
        <f>IF(AR$22="-","-",AR$22*'3h Losses'!AQ54)</f>
        <v>-</v>
      </c>
      <c r="AS124" s="15" t="str">
        <f>IF(AS$22="-","-",AS$22*'3h Losses'!AR54)</f>
        <v>-</v>
      </c>
      <c r="AT124" s="15" t="str">
        <f>IF(AT$22="-","-",AT$22*'3h Losses'!AS54)</f>
        <v>-</v>
      </c>
      <c r="AU124" s="15" t="str">
        <f>IF(AU$22="-","-",AU$22*'3h Losses'!AT54)</f>
        <v>-</v>
      </c>
      <c r="AV124" s="15" t="str">
        <f>IF(AV$22="-","-",AV$22*'3h Losses'!AU54)</f>
        <v>-</v>
      </c>
      <c r="AW124" s="15" t="str">
        <f>IF(AW$22="-","-",AW$22*'3h Losses'!AV54)</f>
        <v>-</v>
      </c>
      <c r="AX124" s="15" t="str">
        <f>IF(AX$22="-","-",AX$22*'3h Losses'!AW54)</f>
        <v>-</v>
      </c>
      <c r="AY124" s="15" t="str">
        <f>IF(AY$22="-","-",AY$22*'3h Losses'!AX54)</f>
        <v>-</v>
      </c>
      <c r="AZ124" s="15" t="str">
        <f>IF(AZ$22="-","-",AZ$22*'3h Losses'!AY54)</f>
        <v>-</v>
      </c>
      <c r="BA124" s="15" t="str">
        <f>IF(BA$22="-","-",BA$22*'3h Losses'!AZ54)</f>
        <v>-</v>
      </c>
      <c r="BB124" s="15" t="str">
        <f>IF(BB$22="-","-",BB$22*'3h Losses'!BA54)</f>
        <v>-</v>
      </c>
      <c r="BC124" s="15" t="str">
        <f>IF(BC$22="-","-",BC$22*'3h Losses'!BB54)</f>
        <v>-</v>
      </c>
      <c r="BD124" s="15" t="str">
        <f>IF(BD$22="-","-",BD$22*'3h Losses'!BC54)</f>
        <v>-</v>
      </c>
      <c r="BE124" s="15" t="str">
        <f>IF(BE$22="-","-",BE$22*'3h Losses'!BD54)</f>
        <v>-</v>
      </c>
      <c r="BF124" s="15" t="str">
        <f>IF(BF$22="-","-",BF$22*'3h Losses'!BE54)</f>
        <v>-</v>
      </c>
      <c r="BG124" s="14"/>
    </row>
    <row r="125" spans="1:59">
      <c r="A125" s="14"/>
      <c r="B125" s="428"/>
      <c r="C125" s="428"/>
      <c r="D125" s="428"/>
      <c r="E125" s="341" t="s">
        <v>265</v>
      </c>
      <c r="F125" s="460"/>
      <c r="G125" s="28"/>
      <c r="H125" s="15">
        <f>IF(H$22="-","-",H$22*'3h Losses'!G55)</f>
        <v>0</v>
      </c>
      <c r="I125" s="15">
        <f>IF(I$22="-","-",I$22*'3h Losses'!H55)</f>
        <v>0</v>
      </c>
      <c r="J125" s="15">
        <f>IF(J$22="-","-",J$22*'3h Losses'!I55)</f>
        <v>0</v>
      </c>
      <c r="K125" s="15">
        <f>IF(K$22="-","-",K$22*'3h Losses'!J55)</f>
        <v>0</v>
      </c>
      <c r="L125" s="15">
        <f>IF(L$22="-","-",L$22*'3h Losses'!K55)</f>
        <v>0</v>
      </c>
      <c r="M125" s="15">
        <f>IF(M$22="-","-",M$22*'3h Losses'!L55)</f>
        <v>0</v>
      </c>
      <c r="N125" s="15">
        <f>IF(N$22="-","-",N$22*'3h Losses'!M55)</f>
        <v>0</v>
      </c>
      <c r="O125" s="15">
        <f>IF(O$22="-","-",O$22*'3h Losses'!N55)</f>
        <v>0</v>
      </c>
      <c r="P125" s="28"/>
      <c r="Q125" s="15">
        <f>IF(Q$22="-","-",Q$22*'3h Losses'!P55)</f>
        <v>0</v>
      </c>
      <c r="R125" s="15">
        <f>IF(R$22="-","-",R$22*'3h Losses'!Q55)</f>
        <v>0</v>
      </c>
      <c r="S125" s="15">
        <f>IF(S$22="-","-",S$22*'3h Losses'!R55)</f>
        <v>0</v>
      </c>
      <c r="T125" s="15">
        <f>IF(T$22="-","-",T$22*'3h Losses'!S55)</f>
        <v>0</v>
      </c>
      <c r="U125" s="15">
        <f>IF(U$22="-","-",U$22*'3h Losses'!T55)</f>
        <v>0</v>
      </c>
      <c r="V125" s="15">
        <f>IF(V$22="-","-",V$22*'3h Losses'!U55)</f>
        <v>0</v>
      </c>
      <c r="W125" s="15">
        <f>IF(W$22="-","-",W$22*'3h Losses'!V55)</f>
        <v>0</v>
      </c>
      <c r="X125" s="15">
        <f>IF(X$22="-","-",X$22*'3h Losses'!W55)</f>
        <v>0</v>
      </c>
      <c r="Y125" s="28"/>
      <c r="Z125" s="15">
        <f>IF(Z$22="-","-",Z$22*'3h Losses'!Y55)</f>
        <v>0</v>
      </c>
      <c r="AA125" s="15">
        <f>IF(AA$22="-","-",AA$22*'3h Losses'!Z55)</f>
        <v>0</v>
      </c>
      <c r="AB125" s="15">
        <f>IF(AB$22="-","-",AB$22*'3h Losses'!AA55)</f>
        <v>0</v>
      </c>
      <c r="AC125" s="15">
        <f>IF(AC$22="-","-",AC$22*'3h Losses'!AB55)</f>
        <v>0</v>
      </c>
      <c r="AD125" s="15">
        <f>IF(AD$22="-","-",AD$22*'3h Losses'!AC55)</f>
        <v>0</v>
      </c>
      <c r="AE125" s="15">
        <f>IF(AE$22="-","-",AE$22*'3h Losses'!AD55)</f>
        <v>0</v>
      </c>
      <c r="AF125" s="15">
        <f>IF(AF$22="-","-",AF$22*'3h Losses'!AE55)</f>
        <v>0</v>
      </c>
      <c r="AG125" s="15">
        <f>IF(AG$22="-","-",AG$22*'3h Losses'!AF55)</f>
        <v>0</v>
      </c>
      <c r="AH125" s="15">
        <f>IF(AH$22="-","-",AH$22*'3h Losses'!AG55)</f>
        <v>0</v>
      </c>
      <c r="AI125" s="15">
        <f>IF(AI$22="-","-",AI$22*'3h Losses'!AH55)</f>
        <v>0</v>
      </c>
      <c r="AJ125" s="15">
        <f>IF(AJ$22="-","-",AJ$22*'3h Losses'!AI55)</f>
        <v>0</v>
      </c>
      <c r="AK125" s="15">
        <f>IF(AK$22="-","-",AK$22*'3h Losses'!AJ55)</f>
        <v>0</v>
      </c>
      <c r="AL125" s="15">
        <f>IF(AL$22="-","-",AL$22*'3h Losses'!AK55)</f>
        <v>0</v>
      </c>
      <c r="AM125" s="15">
        <f>IF(AM$22="-","-",AM$22*'3h Losses'!AL55)</f>
        <v>5.3308158473852876</v>
      </c>
      <c r="AN125" s="15">
        <f>IF(AN$22="-","-",AN$22*'3h Losses'!AM55)</f>
        <v>4.9736358268765137</v>
      </c>
      <c r="AO125" s="15">
        <f>IF(AO$22="-","-",AO$22*'3h Losses'!AN55)</f>
        <v>4.7232698735455338</v>
      </c>
      <c r="AP125" s="15" t="str">
        <f>IF(AP$22="-","-",AP$22*'3h Losses'!AO55)</f>
        <v>-</v>
      </c>
      <c r="AQ125" s="15" t="str">
        <f>IF(AQ$22="-","-",AQ$22*'3h Losses'!AP55)</f>
        <v>-</v>
      </c>
      <c r="AR125" s="15" t="str">
        <f>IF(AR$22="-","-",AR$22*'3h Losses'!AQ55)</f>
        <v>-</v>
      </c>
      <c r="AS125" s="15" t="str">
        <f>IF(AS$22="-","-",AS$22*'3h Losses'!AR55)</f>
        <v>-</v>
      </c>
      <c r="AT125" s="15" t="str">
        <f>IF(AT$22="-","-",AT$22*'3h Losses'!AS55)</f>
        <v>-</v>
      </c>
      <c r="AU125" s="15" t="str">
        <f>IF(AU$22="-","-",AU$22*'3h Losses'!AT55)</f>
        <v>-</v>
      </c>
      <c r="AV125" s="15" t="str">
        <f>IF(AV$22="-","-",AV$22*'3h Losses'!AU55)</f>
        <v>-</v>
      </c>
      <c r="AW125" s="15" t="str">
        <f>IF(AW$22="-","-",AW$22*'3h Losses'!AV55)</f>
        <v>-</v>
      </c>
      <c r="AX125" s="15" t="str">
        <f>IF(AX$22="-","-",AX$22*'3h Losses'!AW55)</f>
        <v>-</v>
      </c>
      <c r="AY125" s="15" t="str">
        <f>IF(AY$22="-","-",AY$22*'3h Losses'!AX55)</f>
        <v>-</v>
      </c>
      <c r="AZ125" s="15" t="str">
        <f>IF(AZ$22="-","-",AZ$22*'3h Losses'!AY55)</f>
        <v>-</v>
      </c>
      <c r="BA125" s="15" t="str">
        <f>IF(BA$22="-","-",BA$22*'3h Losses'!AZ55)</f>
        <v>-</v>
      </c>
      <c r="BB125" s="15" t="str">
        <f>IF(BB$22="-","-",BB$22*'3h Losses'!BA55)</f>
        <v>-</v>
      </c>
      <c r="BC125" s="15" t="str">
        <f>IF(BC$22="-","-",BC$22*'3h Losses'!BB55)</f>
        <v>-</v>
      </c>
      <c r="BD125" s="15" t="str">
        <f>IF(BD$22="-","-",BD$22*'3h Losses'!BC55)</f>
        <v>-</v>
      </c>
      <c r="BE125" s="15" t="str">
        <f>IF(BE$22="-","-",BE$22*'3h Losses'!BD55)</f>
        <v>-</v>
      </c>
      <c r="BF125" s="15" t="str">
        <f>IF(BF$22="-","-",BF$22*'3h Losses'!BE55)</f>
        <v>-</v>
      </c>
      <c r="BG125" s="14"/>
    </row>
    <row r="126" spans="1:59">
      <c r="A126" s="14"/>
      <c r="B126" s="428"/>
      <c r="C126" s="428"/>
      <c r="D126" s="428"/>
      <c r="E126" s="341" t="s">
        <v>266</v>
      </c>
      <c r="F126" s="460"/>
      <c r="G126" s="28"/>
      <c r="H126" s="15">
        <f>IF(H$22="-","-",H$22*'3h Losses'!G56)</f>
        <v>0</v>
      </c>
      <c r="I126" s="15">
        <f>IF(I$22="-","-",I$22*'3h Losses'!H56)</f>
        <v>0</v>
      </c>
      <c r="J126" s="15">
        <f>IF(J$22="-","-",J$22*'3h Losses'!I56)</f>
        <v>0</v>
      </c>
      <c r="K126" s="15">
        <f>IF(K$22="-","-",K$22*'3h Losses'!J56)</f>
        <v>0</v>
      </c>
      <c r="L126" s="15">
        <f>IF(L$22="-","-",L$22*'3h Losses'!K56)</f>
        <v>0</v>
      </c>
      <c r="M126" s="15">
        <f>IF(M$22="-","-",M$22*'3h Losses'!L56)</f>
        <v>0</v>
      </c>
      <c r="N126" s="15">
        <f>IF(N$22="-","-",N$22*'3h Losses'!M56)</f>
        <v>0</v>
      </c>
      <c r="O126" s="15">
        <f>IF(O$22="-","-",O$22*'3h Losses'!N56)</f>
        <v>0</v>
      </c>
      <c r="P126" s="28"/>
      <c r="Q126" s="15">
        <f>IF(Q$22="-","-",Q$22*'3h Losses'!P56)</f>
        <v>0</v>
      </c>
      <c r="R126" s="15">
        <f>IF(R$22="-","-",R$22*'3h Losses'!Q56)</f>
        <v>0</v>
      </c>
      <c r="S126" s="15">
        <f>IF(S$22="-","-",S$22*'3h Losses'!R56)</f>
        <v>0</v>
      </c>
      <c r="T126" s="15">
        <f>IF(T$22="-","-",T$22*'3h Losses'!S56)</f>
        <v>0</v>
      </c>
      <c r="U126" s="15">
        <f>IF(U$22="-","-",U$22*'3h Losses'!T56)</f>
        <v>0</v>
      </c>
      <c r="V126" s="15">
        <f>IF(V$22="-","-",V$22*'3h Losses'!U56)</f>
        <v>0</v>
      </c>
      <c r="W126" s="15">
        <f>IF(W$22="-","-",W$22*'3h Losses'!V56)</f>
        <v>0</v>
      </c>
      <c r="X126" s="15">
        <f>IF(X$22="-","-",X$22*'3h Losses'!W56)</f>
        <v>0</v>
      </c>
      <c r="Y126" s="28"/>
      <c r="Z126" s="15">
        <f>IF(Z$22="-","-",Z$22*'3h Losses'!Y56)</f>
        <v>0</v>
      </c>
      <c r="AA126" s="15">
        <f>IF(AA$22="-","-",AA$22*'3h Losses'!Z56)</f>
        <v>0</v>
      </c>
      <c r="AB126" s="15">
        <f>IF(AB$22="-","-",AB$22*'3h Losses'!AA56)</f>
        <v>0</v>
      </c>
      <c r="AC126" s="15">
        <f>IF(AC$22="-","-",AC$22*'3h Losses'!AB56)</f>
        <v>0</v>
      </c>
      <c r="AD126" s="15">
        <f>IF(AD$22="-","-",AD$22*'3h Losses'!AC56)</f>
        <v>0</v>
      </c>
      <c r="AE126" s="15">
        <f>IF(AE$22="-","-",AE$22*'3h Losses'!AD56)</f>
        <v>0</v>
      </c>
      <c r="AF126" s="15">
        <f>IF(AF$22="-","-",AF$22*'3h Losses'!AE56)</f>
        <v>0</v>
      </c>
      <c r="AG126" s="15">
        <f>IF(AG$22="-","-",AG$22*'3h Losses'!AF56)</f>
        <v>0</v>
      </c>
      <c r="AH126" s="15">
        <f>IF(AH$22="-","-",AH$22*'3h Losses'!AG56)</f>
        <v>0</v>
      </c>
      <c r="AI126" s="15">
        <f>IF(AI$22="-","-",AI$22*'3h Losses'!AH56)</f>
        <v>0</v>
      </c>
      <c r="AJ126" s="15">
        <f>IF(AJ$22="-","-",AJ$22*'3h Losses'!AI56)</f>
        <v>0</v>
      </c>
      <c r="AK126" s="15">
        <f>IF(AK$22="-","-",AK$22*'3h Losses'!AJ56)</f>
        <v>0</v>
      </c>
      <c r="AL126" s="15">
        <f>IF(AL$22="-","-",AL$22*'3h Losses'!AK56)</f>
        <v>0</v>
      </c>
      <c r="AM126" s="15">
        <f>IF(AM$22="-","-",AM$22*'3h Losses'!AL56)</f>
        <v>5.2240501279043139</v>
      </c>
      <c r="AN126" s="15">
        <f>IF(AN$22="-","-",AN$22*'3h Losses'!AM56)</f>
        <v>4.8518919645773373</v>
      </c>
      <c r="AO126" s="15">
        <f>IF(AO$22="-","-",AO$22*'3h Losses'!AN56)</f>
        <v>4.6076544290090764</v>
      </c>
      <c r="AP126" s="15" t="str">
        <f>IF(AP$22="-","-",AP$22*'3h Losses'!AO56)</f>
        <v>-</v>
      </c>
      <c r="AQ126" s="15" t="str">
        <f>IF(AQ$22="-","-",AQ$22*'3h Losses'!AP56)</f>
        <v>-</v>
      </c>
      <c r="AR126" s="15" t="str">
        <f>IF(AR$22="-","-",AR$22*'3h Losses'!AQ56)</f>
        <v>-</v>
      </c>
      <c r="AS126" s="15" t="str">
        <f>IF(AS$22="-","-",AS$22*'3h Losses'!AR56)</f>
        <v>-</v>
      </c>
      <c r="AT126" s="15" t="str">
        <f>IF(AT$22="-","-",AT$22*'3h Losses'!AS56)</f>
        <v>-</v>
      </c>
      <c r="AU126" s="15" t="str">
        <f>IF(AU$22="-","-",AU$22*'3h Losses'!AT56)</f>
        <v>-</v>
      </c>
      <c r="AV126" s="15" t="str">
        <f>IF(AV$22="-","-",AV$22*'3h Losses'!AU56)</f>
        <v>-</v>
      </c>
      <c r="AW126" s="15" t="str">
        <f>IF(AW$22="-","-",AW$22*'3h Losses'!AV56)</f>
        <v>-</v>
      </c>
      <c r="AX126" s="15" t="str">
        <f>IF(AX$22="-","-",AX$22*'3h Losses'!AW56)</f>
        <v>-</v>
      </c>
      <c r="AY126" s="15" t="str">
        <f>IF(AY$22="-","-",AY$22*'3h Losses'!AX56)</f>
        <v>-</v>
      </c>
      <c r="AZ126" s="15" t="str">
        <f>IF(AZ$22="-","-",AZ$22*'3h Losses'!AY56)</f>
        <v>-</v>
      </c>
      <c r="BA126" s="15" t="str">
        <f>IF(BA$22="-","-",BA$22*'3h Losses'!AZ56)</f>
        <v>-</v>
      </c>
      <c r="BB126" s="15" t="str">
        <f>IF(BB$22="-","-",BB$22*'3h Losses'!BA56)</f>
        <v>-</v>
      </c>
      <c r="BC126" s="15" t="str">
        <f>IF(BC$22="-","-",BC$22*'3h Losses'!BB56)</f>
        <v>-</v>
      </c>
      <c r="BD126" s="15" t="str">
        <f>IF(BD$22="-","-",BD$22*'3h Losses'!BC56)</f>
        <v>-</v>
      </c>
      <c r="BE126" s="15" t="str">
        <f>IF(BE$22="-","-",BE$22*'3h Losses'!BD56)</f>
        <v>-</v>
      </c>
      <c r="BF126" s="15" t="str">
        <f>IF(BF$22="-","-",BF$22*'3h Losses'!BE56)</f>
        <v>-</v>
      </c>
      <c r="BG126" s="14"/>
    </row>
    <row r="127" spans="1:59">
      <c r="A127" s="14"/>
      <c r="B127" s="428"/>
      <c r="C127" s="428"/>
      <c r="D127" s="428"/>
      <c r="E127" s="341" t="s">
        <v>267</v>
      </c>
      <c r="F127" s="460"/>
      <c r="G127" s="28"/>
      <c r="H127" s="15">
        <f>IF(H$22="-","-",H$22*'3h Losses'!G57)</f>
        <v>0</v>
      </c>
      <c r="I127" s="15">
        <f>IF(I$22="-","-",I$22*'3h Losses'!H57)</f>
        <v>0</v>
      </c>
      <c r="J127" s="15">
        <f>IF(J$22="-","-",J$22*'3h Losses'!I57)</f>
        <v>0</v>
      </c>
      <c r="K127" s="15">
        <f>IF(K$22="-","-",K$22*'3h Losses'!J57)</f>
        <v>0</v>
      </c>
      <c r="L127" s="15">
        <f>IF(L$22="-","-",L$22*'3h Losses'!K57)</f>
        <v>0</v>
      </c>
      <c r="M127" s="15">
        <f>IF(M$22="-","-",M$22*'3h Losses'!L57)</f>
        <v>0</v>
      </c>
      <c r="N127" s="15">
        <f>IF(N$22="-","-",N$22*'3h Losses'!M57)</f>
        <v>0</v>
      </c>
      <c r="O127" s="15">
        <f>IF(O$22="-","-",O$22*'3h Losses'!N57)</f>
        <v>0</v>
      </c>
      <c r="P127" s="28"/>
      <c r="Q127" s="15">
        <f>IF(Q$22="-","-",Q$22*'3h Losses'!P57)</f>
        <v>0</v>
      </c>
      <c r="R127" s="15">
        <f>IF(R$22="-","-",R$22*'3h Losses'!Q57)</f>
        <v>0</v>
      </c>
      <c r="S127" s="15">
        <f>IF(S$22="-","-",S$22*'3h Losses'!R57)</f>
        <v>0</v>
      </c>
      <c r="T127" s="15">
        <f>IF(T$22="-","-",T$22*'3h Losses'!S57)</f>
        <v>0</v>
      </c>
      <c r="U127" s="15">
        <f>IF(U$22="-","-",U$22*'3h Losses'!T57)</f>
        <v>0</v>
      </c>
      <c r="V127" s="15">
        <f>IF(V$22="-","-",V$22*'3h Losses'!U57)</f>
        <v>0</v>
      </c>
      <c r="W127" s="15">
        <f>IF(W$22="-","-",W$22*'3h Losses'!V57)</f>
        <v>0</v>
      </c>
      <c r="X127" s="15">
        <f>IF(X$22="-","-",X$22*'3h Losses'!W57)</f>
        <v>0</v>
      </c>
      <c r="Y127" s="28"/>
      <c r="Z127" s="15">
        <f>IF(Z$22="-","-",Z$22*'3h Losses'!Y57)</f>
        <v>0</v>
      </c>
      <c r="AA127" s="15">
        <f>IF(AA$22="-","-",AA$22*'3h Losses'!Z57)</f>
        <v>0</v>
      </c>
      <c r="AB127" s="15">
        <f>IF(AB$22="-","-",AB$22*'3h Losses'!AA57)</f>
        <v>0</v>
      </c>
      <c r="AC127" s="15">
        <f>IF(AC$22="-","-",AC$22*'3h Losses'!AB57)</f>
        <v>0</v>
      </c>
      <c r="AD127" s="15">
        <f>IF(AD$22="-","-",AD$22*'3h Losses'!AC57)</f>
        <v>0</v>
      </c>
      <c r="AE127" s="15">
        <f>IF(AE$22="-","-",AE$22*'3h Losses'!AD57)</f>
        <v>0</v>
      </c>
      <c r="AF127" s="15">
        <f>IF(AF$22="-","-",AF$22*'3h Losses'!AE57)</f>
        <v>0</v>
      </c>
      <c r="AG127" s="15">
        <f>IF(AG$22="-","-",AG$22*'3h Losses'!AF57)</f>
        <v>0</v>
      </c>
      <c r="AH127" s="15">
        <f>IF(AH$22="-","-",AH$22*'3h Losses'!AG57)</f>
        <v>0</v>
      </c>
      <c r="AI127" s="15">
        <f>IF(AI$22="-","-",AI$22*'3h Losses'!AH57)</f>
        <v>0</v>
      </c>
      <c r="AJ127" s="15">
        <f>IF(AJ$22="-","-",AJ$22*'3h Losses'!AI57)</f>
        <v>0</v>
      </c>
      <c r="AK127" s="15">
        <f>IF(AK$22="-","-",AK$22*'3h Losses'!AJ57)</f>
        <v>0</v>
      </c>
      <c r="AL127" s="15">
        <f>IF(AL$22="-","-",AL$22*'3h Losses'!AK57)</f>
        <v>0</v>
      </c>
      <c r="AM127" s="15">
        <f>IF(AM$22="-","-",AM$22*'3h Losses'!AL57)</f>
        <v>5.3032154735564356</v>
      </c>
      <c r="AN127" s="15">
        <f>IF(AN$22="-","-",AN$22*'3h Losses'!AM57)</f>
        <v>4.9120018273537491</v>
      </c>
      <c r="AO127" s="15">
        <f>IF(AO$22="-","-",AO$22*'3h Losses'!AN57)</f>
        <v>4.6647384443727598</v>
      </c>
      <c r="AP127" s="15" t="str">
        <f>IF(AP$22="-","-",AP$22*'3h Losses'!AO57)</f>
        <v>-</v>
      </c>
      <c r="AQ127" s="15" t="str">
        <f>IF(AQ$22="-","-",AQ$22*'3h Losses'!AP57)</f>
        <v>-</v>
      </c>
      <c r="AR127" s="15" t="str">
        <f>IF(AR$22="-","-",AR$22*'3h Losses'!AQ57)</f>
        <v>-</v>
      </c>
      <c r="AS127" s="15" t="str">
        <f>IF(AS$22="-","-",AS$22*'3h Losses'!AR57)</f>
        <v>-</v>
      </c>
      <c r="AT127" s="15" t="str">
        <f>IF(AT$22="-","-",AT$22*'3h Losses'!AS57)</f>
        <v>-</v>
      </c>
      <c r="AU127" s="15" t="str">
        <f>IF(AU$22="-","-",AU$22*'3h Losses'!AT57)</f>
        <v>-</v>
      </c>
      <c r="AV127" s="15" t="str">
        <f>IF(AV$22="-","-",AV$22*'3h Losses'!AU57)</f>
        <v>-</v>
      </c>
      <c r="AW127" s="15" t="str">
        <f>IF(AW$22="-","-",AW$22*'3h Losses'!AV57)</f>
        <v>-</v>
      </c>
      <c r="AX127" s="15" t="str">
        <f>IF(AX$22="-","-",AX$22*'3h Losses'!AW57)</f>
        <v>-</v>
      </c>
      <c r="AY127" s="15" t="str">
        <f>IF(AY$22="-","-",AY$22*'3h Losses'!AX57)</f>
        <v>-</v>
      </c>
      <c r="AZ127" s="15" t="str">
        <f>IF(AZ$22="-","-",AZ$22*'3h Losses'!AY57)</f>
        <v>-</v>
      </c>
      <c r="BA127" s="15" t="str">
        <f>IF(BA$22="-","-",BA$22*'3h Losses'!AZ57)</f>
        <v>-</v>
      </c>
      <c r="BB127" s="15" t="str">
        <f>IF(BB$22="-","-",BB$22*'3h Losses'!BA57)</f>
        <v>-</v>
      </c>
      <c r="BC127" s="15" t="str">
        <f>IF(BC$22="-","-",BC$22*'3h Losses'!BB57)</f>
        <v>-</v>
      </c>
      <c r="BD127" s="15" t="str">
        <f>IF(BD$22="-","-",BD$22*'3h Losses'!BC57)</f>
        <v>-</v>
      </c>
      <c r="BE127" s="15" t="str">
        <f>IF(BE$22="-","-",BE$22*'3h Losses'!BD57)</f>
        <v>-</v>
      </c>
      <c r="BF127" s="15" t="str">
        <f>IF(BF$22="-","-",BF$22*'3h Losses'!BE57)</f>
        <v>-</v>
      </c>
      <c r="BG127" s="14"/>
    </row>
    <row r="128" spans="1:59">
      <c r="A128" s="14"/>
      <c r="B128" s="428"/>
      <c r="C128" s="428"/>
      <c r="D128" s="428"/>
      <c r="E128" s="341" t="s">
        <v>268</v>
      </c>
      <c r="F128" s="460"/>
      <c r="G128" s="28"/>
      <c r="H128" s="15">
        <f>IF(H$22="-","-",H$22*'3h Losses'!G58)</f>
        <v>0</v>
      </c>
      <c r="I128" s="15">
        <f>IF(I$22="-","-",I$22*'3h Losses'!H58)</f>
        <v>0</v>
      </c>
      <c r="J128" s="15">
        <f>IF(J$22="-","-",J$22*'3h Losses'!I58)</f>
        <v>0</v>
      </c>
      <c r="K128" s="15">
        <f>IF(K$22="-","-",K$22*'3h Losses'!J58)</f>
        <v>0</v>
      </c>
      <c r="L128" s="15">
        <f>IF(L$22="-","-",L$22*'3h Losses'!K58)</f>
        <v>0</v>
      </c>
      <c r="M128" s="15">
        <f>IF(M$22="-","-",M$22*'3h Losses'!L58)</f>
        <v>0</v>
      </c>
      <c r="N128" s="15">
        <f>IF(N$22="-","-",N$22*'3h Losses'!M58)</f>
        <v>0</v>
      </c>
      <c r="O128" s="15">
        <f>IF(O$22="-","-",O$22*'3h Losses'!N58)</f>
        <v>0</v>
      </c>
      <c r="P128" s="28"/>
      <c r="Q128" s="15">
        <f>IF(Q$22="-","-",Q$22*'3h Losses'!P58)</f>
        <v>0</v>
      </c>
      <c r="R128" s="15">
        <f>IF(R$22="-","-",R$22*'3h Losses'!Q58)</f>
        <v>0</v>
      </c>
      <c r="S128" s="15">
        <f>IF(S$22="-","-",S$22*'3h Losses'!R58)</f>
        <v>0</v>
      </c>
      <c r="T128" s="15">
        <f>IF(T$22="-","-",T$22*'3h Losses'!S58)</f>
        <v>0</v>
      </c>
      <c r="U128" s="15">
        <f>IF(U$22="-","-",U$22*'3h Losses'!T58)</f>
        <v>0</v>
      </c>
      <c r="V128" s="15">
        <f>IF(V$22="-","-",V$22*'3h Losses'!U58)</f>
        <v>0</v>
      </c>
      <c r="W128" s="15">
        <f>IF(W$22="-","-",W$22*'3h Losses'!V58)</f>
        <v>0</v>
      </c>
      <c r="X128" s="15">
        <f>IF(X$22="-","-",X$22*'3h Losses'!W58)</f>
        <v>0</v>
      </c>
      <c r="Y128" s="28"/>
      <c r="Z128" s="15">
        <f>IF(Z$22="-","-",Z$22*'3h Losses'!Y58)</f>
        <v>0</v>
      </c>
      <c r="AA128" s="15">
        <f>IF(AA$22="-","-",AA$22*'3h Losses'!Z58)</f>
        <v>0</v>
      </c>
      <c r="AB128" s="15">
        <f>IF(AB$22="-","-",AB$22*'3h Losses'!AA58)</f>
        <v>0</v>
      </c>
      <c r="AC128" s="15">
        <f>IF(AC$22="-","-",AC$22*'3h Losses'!AB58)</f>
        <v>0</v>
      </c>
      <c r="AD128" s="15">
        <f>IF(AD$22="-","-",AD$22*'3h Losses'!AC58)</f>
        <v>0</v>
      </c>
      <c r="AE128" s="15">
        <f>IF(AE$22="-","-",AE$22*'3h Losses'!AD58)</f>
        <v>0</v>
      </c>
      <c r="AF128" s="15">
        <f>IF(AF$22="-","-",AF$22*'3h Losses'!AE58)</f>
        <v>0</v>
      </c>
      <c r="AG128" s="15">
        <f>IF(AG$22="-","-",AG$22*'3h Losses'!AF58)</f>
        <v>0</v>
      </c>
      <c r="AH128" s="15">
        <f>IF(AH$22="-","-",AH$22*'3h Losses'!AG58)</f>
        <v>0</v>
      </c>
      <c r="AI128" s="15">
        <f>IF(AI$22="-","-",AI$22*'3h Losses'!AH58)</f>
        <v>0</v>
      </c>
      <c r="AJ128" s="15">
        <f>IF(AJ$22="-","-",AJ$22*'3h Losses'!AI58)</f>
        <v>0</v>
      </c>
      <c r="AK128" s="15">
        <f>IF(AK$22="-","-",AK$22*'3h Losses'!AJ58)</f>
        <v>0</v>
      </c>
      <c r="AL128" s="15">
        <f>IF(AL$22="-","-",AL$22*'3h Losses'!AK58)</f>
        <v>0</v>
      </c>
      <c r="AM128" s="15">
        <f>IF(AM$22="-","-",AM$22*'3h Losses'!AL58)</f>
        <v>5.3459752471338113</v>
      </c>
      <c r="AN128" s="15">
        <f>IF(AN$22="-","-",AN$22*'3h Losses'!AM58)</f>
        <v>4.9602008255310759</v>
      </c>
      <c r="AO128" s="15">
        <f>IF(AO$22="-","-",AO$22*'3h Losses'!AN58)</f>
        <v>4.710511171598954</v>
      </c>
      <c r="AP128" s="15" t="str">
        <f>IF(AP$22="-","-",AP$22*'3h Losses'!AO58)</f>
        <v>-</v>
      </c>
      <c r="AQ128" s="15" t="str">
        <f>IF(AQ$22="-","-",AQ$22*'3h Losses'!AP58)</f>
        <v>-</v>
      </c>
      <c r="AR128" s="15" t="str">
        <f>IF(AR$22="-","-",AR$22*'3h Losses'!AQ58)</f>
        <v>-</v>
      </c>
      <c r="AS128" s="15" t="str">
        <f>IF(AS$22="-","-",AS$22*'3h Losses'!AR58)</f>
        <v>-</v>
      </c>
      <c r="AT128" s="15" t="str">
        <f>IF(AT$22="-","-",AT$22*'3h Losses'!AS58)</f>
        <v>-</v>
      </c>
      <c r="AU128" s="15" t="str">
        <f>IF(AU$22="-","-",AU$22*'3h Losses'!AT58)</f>
        <v>-</v>
      </c>
      <c r="AV128" s="15" t="str">
        <f>IF(AV$22="-","-",AV$22*'3h Losses'!AU58)</f>
        <v>-</v>
      </c>
      <c r="AW128" s="15" t="str">
        <f>IF(AW$22="-","-",AW$22*'3h Losses'!AV58)</f>
        <v>-</v>
      </c>
      <c r="AX128" s="15" t="str">
        <f>IF(AX$22="-","-",AX$22*'3h Losses'!AW58)</f>
        <v>-</v>
      </c>
      <c r="AY128" s="15" t="str">
        <f>IF(AY$22="-","-",AY$22*'3h Losses'!AX58)</f>
        <v>-</v>
      </c>
      <c r="AZ128" s="15" t="str">
        <f>IF(AZ$22="-","-",AZ$22*'3h Losses'!AY58)</f>
        <v>-</v>
      </c>
      <c r="BA128" s="15" t="str">
        <f>IF(BA$22="-","-",BA$22*'3h Losses'!AZ58)</f>
        <v>-</v>
      </c>
      <c r="BB128" s="15" t="str">
        <f>IF(BB$22="-","-",BB$22*'3h Losses'!BA58)</f>
        <v>-</v>
      </c>
      <c r="BC128" s="15" t="str">
        <f>IF(BC$22="-","-",BC$22*'3h Losses'!BB58)</f>
        <v>-</v>
      </c>
      <c r="BD128" s="15" t="str">
        <f>IF(BD$22="-","-",BD$22*'3h Losses'!BC58)</f>
        <v>-</v>
      </c>
      <c r="BE128" s="15" t="str">
        <f>IF(BE$22="-","-",BE$22*'3h Losses'!BD58)</f>
        <v>-</v>
      </c>
      <c r="BF128" s="15" t="str">
        <f>IF(BF$22="-","-",BF$22*'3h Losses'!BE58)</f>
        <v>-</v>
      </c>
      <c r="BG128" s="14"/>
    </row>
    <row r="129" spans="1:59">
      <c r="A129" s="14"/>
      <c r="B129" s="428"/>
      <c r="C129" s="428"/>
      <c r="D129" s="428"/>
      <c r="E129" s="341" t="s">
        <v>269</v>
      </c>
      <c r="F129" s="460"/>
      <c r="G129" s="28"/>
      <c r="H129" s="15">
        <f>IF(H$22="-","-",H$22*'3h Losses'!G59)</f>
        <v>0</v>
      </c>
      <c r="I129" s="15">
        <f>IF(I$22="-","-",I$22*'3h Losses'!H59)</f>
        <v>0</v>
      </c>
      <c r="J129" s="15">
        <f>IF(J$22="-","-",J$22*'3h Losses'!I59)</f>
        <v>0</v>
      </c>
      <c r="K129" s="15">
        <f>IF(K$22="-","-",K$22*'3h Losses'!J59)</f>
        <v>0</v>
      </c>
      <c r="L129" s="15">
        <f>IF(L$22="-","-",L$22*'3h Losses'!K59)</f>
        <v>0</v>
      </c>
      <c r="M129" s="15">
        <f>IF(M$22="-","-",M$22*'3h Losses'!L59)</f>
        <v>0</v>
      </c>
      <c r="N129" s="15">
        <f>IF(N$22="-","-",N$22*'3h Losses'!M59)</f>
        <v>0</v>
      </c>
      <c r="O129" s="15">
        <f>IF(O$22="-","-",O$22*'3h Losses'!N59)</f>
        <v>0</v>
      </c>
      <c r="P129" s="28"/>
      <c r="Q129" s="15">
        <f>IF(Q$22="-","-",Q$22*'3h Losses'!P59)</f>
        <v>0</v>
      </c>
      <c r="R129" s="15">
        <f>IF(R$22="-","-",R$22*'3h Losses'!Q59)</f>
        <v>0</v>
      </c>
      <c r="S129" s="15">
        <f>IF(S$22="-","-",S$22*'3h Losses'!R59)</f>
        <v>0</v>
      </c>
      <c r="T129" s="15">
        <f>IF(T$22="-","-",T$22*'3h Losses'!S59)</f>
        <v>0</v>
      </c>
      <c r="U129" s="15">
        <f>IF(U$22="-","-",U$22*'3h Losses'!T59)</f>
        <v>0</v>
      </c>
      <c r="V129" s="15">
        <f>IF(V$22="-","-",V$22*'3h Losses'!U59)</f>
        <v>0</v>
      </c>
      <c r="W129" s="15">
        <f>IF(W$22="-","-",W$22*'3h Losses'!V59)</f>
        <v>0</v>
      </c>
      <c r="X129" s="15">
        <f>IF(X$22="-","-",X$22*'3h Losses'!W59)</f>
        <v>0</v>
      </c>
      <c r="Y129" s="28"/>
      <c r="Z129" s="15">
        <f>IF(Z$22="-","-",Z$22*'3h Losses'!Y59)</f>
        <v>0</v>
      </c>
      <c r="AA129" s="15">
        <f>IF(AA$22="-","-",AA$22*'3h Losses'!Z59)</f>
        <v>0</v>
      </c>
      <c r="AB129" s="15">
        <f>IF(AB$22="-","-",AB$22*'3h Losses'!AA59)</f>
        <v>0</v>
      </c>
      <c r="AC129" s="15">
        <f>IF(AC$22="-","-",AC$22*'3h Losses'!AB59)</f>
        <v>0</v>
      </c>
      <c r="AD129" s="15">
        <f>IF(AD$22="-","-",AD$22*'3h Losses'!AC59)</f>
        <v>0</v>
      </c>
      <c r="AE129" s="15">
        <f>IF(AE$22="-","-",AE$22*'3h Losses'!AD59)</f>
        <v>0</v>
      </c>
      <c r="AF129" s="15">
        <f>IF(AF$22="-","-",AF$22*'3h Losses'!AE59)</f>
        <v>0</v>
      </c>
      <c r="AG129" s="15">
        <f>IF(AG$22="-","-",AG$22*'3h Losses'!AF59)</f>
        <v>0</v>
      </c>
      <c r="AH129" s="15">
        <f>IF(AH$22="-","-",AH$22*'3h Losses'!AG59)</f>
        <v>0</v>
      </c>
      <c r="AI129" s="15">
        <f>IF(AI$22="-","-",AI$22*'3h Losses'!AH59)</f>
        <v>0</v>
      </c>
      <c r="AJ129" s="15">
        <f>IF(AJ$22="-","-",AJ$22*'3h Losses'!AI59)</f>
        <v>0</v>
      </c>
      <c r="AK129" s="15">
        <f>IF(AK$22="-","-",AK$22*'3h Losses'!AJ59)</f>
        <v>0</v>
      </c>
      <c r="AL129" s="15">
        <f>IF(AL$22="-","-",AL$22*'3h Losses'!AK59)</f>
        <v>0</v>
      </c>
      <c r="AM129" s="15">
        <f>IF(AM$22="-","-",AM$22*'3h Losses'!AL59)</f>
        <v>5.3423087240113514</v>
      </c>
      <c r="AN129" s="15">
        <f>IF(AN$22="-","-",AN$22*'3h Losses'!AM59)</f>
        <v>4.9872667979756082</v>
      </c>
      <c r="AO129" s="15">
        <f>IF(AO$22="-","-",AO$22*'3h Losses'!AN59)</f>
        <v>4.7362146803992262</v>
      </c>
      <c r="AP129" s="15" t="str">
        <f>IF(AP$22="-","-",AP$22*'3h Losses'!AO59)</f>
        <v>-</v>
      </c>
      <c r="AQ129" s="15" t="str">
        <f>IF(AQ$22="-","-",AQ$22*'3h Losses'!AP59)</f>
        <v>-</v>
      </c>
      <c r="AR129" s="15" t="str">
        <f>IF(AR$22="-","-",AR$22*'3h Losses'!AQ59)</f>
        <v>-</v>
      </c>
      <c r="AS129" s="15" t="str">
        <f>IF(AS$22="-","-",AS$22*'3h Losses'!AR59)</f>
        <v>-</v>
      </c>
      <c r="AT129" s="15" t="str">
        <f>IF(AT$22="-","-",AT$22*'3h Losses'!AS59)</f>
        <v>-</v>
      </c>
      <c r="AU129" s="15" t="str">
        <f>IF(AU$22="-","-",AU$22*'3h Losses'!AT59)</f>
        <v>-</v>
      </c>
      <c r="AV129" s="15" t="str">
        <f>IF(AV$22="-","-",AV$22*'3h Losses'!AU59)</f>
        <v>-</v>
      </c>
      <c r="AW129" s="15" t="str">
        <f>IF(AW$22="-","-",AW$22*'3h Losses'!AV59)</f>
        <v>-</v>
      </c>
      <c r="AX129" s="15" t="str">
        <f>IF(AX$22="-","-",AX$22*'3h Losses'!AW59)</f>
        <v>-</v>
      </c>
      <c r="AY129" s="15" t="str">
        <f>IF(AY$22="-","-",AY$22*'3h Losses'!AX59)</f>
        <v>-</v>
      </c>
      <c r="AZ129" s="15" t="str">
        <f>IF(AZ$22="-","-",AZ$22*'3h Losses'!AY59)</f>
        <v>-</v>
      </c>
      <c r="BA129" s="15" t="str">
        <f>IF(BA$22="-","-",BA$22*'3h Losses'!AZ59)</f>
        <v>-</v>
      </c>
      <c r="BB129" s="15" t="str">
        <f>IF(BB$22="-","-",BB$22*'3h Losses'!BA59)</f>
        <v>-</v>
      </c>
      <c r="BC129" s="15" t="str">
        <f>IF(BC$22="-","-",BC$22*'3h Losses'!BB59)</f>
        <v>-</v>
      </c>
      <c r="BD129" s="15" t="str">
        <f>IF(BD$22="-","-",BD$22*'3h Losses'!BC59)</f>
        <v>-</v>
      </c>
      <c r="BE129" s="15" t="str">
        <f>IF(BE$22="-","-",BE$22*'3h Losses'!BD59)</f>
        <v>-</v>
      </c>
      <c r="BF129" s="15" t="str">
        <f>IF(BF$22="-","-",BF$22*'3h Losses'!BE59)</f>
        <v>-</v>
      </c>
      <c r="BG129" s="14"/>
    </row>
    <row r="130" spans="1:59">
      <c r="A130" s="14"/>
      <c r="B130" s="428"/>
      <c r="C130" s="428"/>
      <c r="D130" s="428"/>
      <c r="E130" s="341" t="s">
        <v>270</v>
      </c>
      <c r="F130" s="460"/>
      <c r="G130" s="28"/>
      <c r="H130" s="15">
        <f>IF(H$22="-","-",H$22*'3h Losses'!G60)</f>
        <v>0</v>
      </c>
      <c r="I130" s="15">
        <f>IF(I$22="-","-",I$22*'3h Losses'!H60)</f>
        <v>0</v>
      </c>
      <c r="J130" s="15">
        <f>IF(J$22="-","-",J$22*'3h Losses'!I60)</f>
        <v>0</v>
      </c>
      <c r="K130" s="15">
        <f>IF(K$22="-","-",K$22*'3h Losses'!J60)</f>
        <v>0</v>
      </c>
      <c r="L130" s="15">
        <f>IF(L$22="-","-",L$22*'3h Losses'!K60)</f>
        <v>0</v>
      </c>
      <c r="M130" s="15">
        <f>IF(M$22="-","-",M$22*'3h Losses'!L60)</f>
        <v>0</v>
      </c>
      <c r="N130" s="15">
        <f>IF(N$22="-","-",N$22*'3h Losses'!M60)</f>
        <v>0</v>
      </c>
      <c r="O130" s="15">
        <f>IF(O$22="-","-",O$22*'3h Losses'!N60)</f>
        <v>0</v>
      </c>
      <c r="P130" s="28"/>
      <c r="Q130" s="15">
        <f>IF(Q$22="-","-",Q$22*'3h Losses'!P60)</f>
        <v>0</v>
      </c>
      <c r="R130" s="15">
        <f>IF(R$22="-","-",R$22*'3h Losses'!Q60)</f>
        <v>0</v>
      </c>
      <c r="S130" s="15">
        <f>IF(S$22="-","-",S$22*'3h Losses'!R60)</f>
        <v>0</v>
      </c>
      <c r="T130" s="15">
        <f>IF(T$22="-","-",T$22*'3h Losses'!S60)</f>
        <v>0</v>
      </c>
      <c r="U130" s="15">
        <f>IF(U$22="-","-",U$22*'3h Losses'!T60)</f>
        <v>0</v>
      </c>
      <c r="V130" s="15">
        <f>IF(V$22="-","-",V$22*'3h Losses'!U60)</f>
        <v>0</v>
      </c>
      <c r="W130" s="15">
        <f>IF(W$22="-","-",W$22*'3h Losses'!V60)</f>
        <v>0</v>
      </c>
      <c r="X130" s="15">
        <f>IF(X$22="-","-",X$22*'3h Losses'!W60)</f>
        <v>0</v>
      </c>
      <c r="Y130" s="28"/>
      <c r="Z130" s="15">
        <f>IF(Z$22="-","-",Z$22*'3h Losses'!Y60)</f>
        <v>0</v>
      </c>
      <c r="AA130" s="15">
        <f>IF(AA$22="-","-",AA$22*'3h Losses'!Z60)</f>
        <v>0</v>
      </c>
      <c r="AB130" s="15">
        <f>IF(AB$22="-","-",AB$22*'3h Losses'!AA60)</f>
        <v>0</v>
      </c>
      <c r="AC130" s="15">
        <f>IF(AC$22="-","-",AC$22*'3h Losses'!AB60)</f>
        <v>0</v>
      </c>
      <c r="AD130" s="15">
        <f>IF(AD$22="-","-",AD$22*'3h Losses'!AC60)</f>
        <v>0</v>
      </c>
      <c r="AE130" s="15">
        <f>IF(AE$22="-","-",AE$22*'3h Losses'!AD60)</f>
        <v>0</v>
      </c>
      <c r="AF130" s="15">
        <f>IF(AF$22="-","-",AF$22*'3h Losses'!AE60)</f>
        <v>0</v>
      </c>
      <c r="AG130" s="15">
        <f>IF(AG$22="-","-",AG$22*'3h Losses'!AF60)</f>
        <v>0</v>
      </c>
      <c r="AH130" s="15">
        <f>IF(AH$22="-","-",AH$22*'3h Losses'!AG60)</f>
        <v>0</v>
      </c>
      <c r="AI130" s="15">
        <f>IF(AI$22="-","-",AI$22*'3h Losses'!AH60)</f>
        <v>0</v>
      </c>
      <c r="AJ130" s="15">
        <f>IF(AJ$22="-","-",AJ$22*'3h Losses'!AI60)</f>
        <v>0</v>
      </c>
      <c r="AK130" s="15">
        <f>IF(AK$22="-","-",AK$22*'3h Losses'!AJ60)</f>
        <v>0</v>
      </c>
      <c r="AL130" s="15">
        <f>IF(AL$22="-","-",AL$22*'3h Losses'!AK60)</f>
        <v>0</v>
      </c>
      <c r="AM130" s="15">
        <f>IF(AM$22="-","-",AM$22*'3h Losses'!AL60)</f>
        <v>5.3346718846103327</v>
      </c>
      <c r="AN130" s="15">
        <f>IF(AN$22="-","-",AN$22*'3h Losses'!AM60)</f>
        <v>4.9523636191554949</v>
      </c>
      <c r="AO130" s="15">
        <f>IF(AO$22="-","-",AO$22*'3h Losses'!AN60)</f>
        <v>4.7030684793603088</v>
      </c>
      <c r="AP130" s="15" t="str">
        <f>IF(AP$22="-","-",AP$22*'3h Losses'!AO60)</f>
        <v>-</v>
      </c>
      <c r="AQ130" s="15" t="str">
        <f>IF(AQ$22="-","-",AQ$22*'3h Losses'!AP60)</f>
        <v>-</v>
      </c>
      <c r="AR130" s="15" t="str">
        <f>IF(AR$22="-","-",AR$22*'3h Losses'!AQ60)</f>
        <v>-</v>
      </c>
      <c r="AS130" s="15" t="str">
        <f>IF(AS$22="-","-",AS$22*'3h Losses'!AR60)</f>
        <v>-</v>
      </c>
      <c r="AT130" s="15" t="str">
        <f>IF(AT$22="-","-",AT$22*'3h Losses'!AS60)</f>
        <v>-</v>
      </c>
      <c r="AU130" s="15" t="str">
        <f>IF(AU$22="-","-",AU$22*'3h Losses'!AT60)</f>
        <v>-</v>
      </c>
      <c r="AV130" s="15" t="str">
        <f>IF(AV$22="-","-",AV$22*'3h Losses'!AU60)</f>
        <v>-</v>
      </c>
      <c r="AW130" s="15" t="str">
        <f>IF(AW$22="-","-",AW$22*'3h Losses'!AV60)</f>
        <v>-</v>
      </c>
      <c r="AX130" s="15" t="str">
        <f>IF(AX$22="-","-",AX$22*'3h Losses'!AW60)</f>
        <v>-</v>
      </c>
      <c r="AY130" s="15" t="str">
        <f>IF(AY$22="-","-",AY$22*'3h Losses'!AX60)</f>
        <v>-</v>
      </c>
      <c r="AZ130" s="15" t="str">
        <f>IF(AZ$22="-","-",AZ$22*'3h Losses'!AY60)</f>
        <v>-</v>
      </c>
      <c r="BA130" s="15" t="str">
        <f>IF(BA$22="-","-",BA$22*'3h Losses'!AZ60)</f>
        <v>-</v>
      </c>
      <c r="BB130" s="15" t="str">
        <f>IF(BB$22="-","-",BB$22*'3h Losses'!BA60)</f>
        <v>-</v>
      </c>
      <c r="BC130" s="15" t="str">
        <f>IF(BC$22="-","-",BC$22*'3h Losses'!BB60)</f>
        <v>-</v>
      </c>
      <c r="BD130" s="15" t="str">
        <f>IF(BD$22="-","-",BD$22*'3h Losses'!BC60)</f>
        <v>-</v>
      </c>
      <c r="BE130" s="15" t="str">
        <f>IF(BE$22="-","-",BE$22*'3h Losses'!BD60)</f>
        <v>-</v>
      </c>
      <c r="BF130" s="15" t="str">
        <f>IF(BF$22="-","-",BF$22*'3h Losses'!BE60)</f>
        <v>-</v>
      </c>
      <c r="BG130" s="14"/>
    </row>
    <row r="131" spans="1:59">
      <c r="A131" s="14"/>
      <c r="B131" s="428"/>
      <c r="C131" s="428"/>
      <c r="D131" s="428"/>
      <c r="E131" s="341" t="s">
        <v>271</v>
      </c>
      <c r="F131" s="460"/>
      <c r="G131" s="28"/>
      <c r="H131" s="15">
        <f>IF(H$22="-","-",H$22*'3h Losses'!G61)</f>
        <v>0</v>
      </c>
      <c r="I131" s="15">
        <f>IF(I$22="-","-",I$22*'3h Losses'!H61)</f>
        <v>0</v>
      </c>
      <c r="J131" s="15">
        <f>IF(J$22="-","-",J$22*'3h Losses'!I61)</f>
        <v>0</v>
      </c>
      <c r="K131" s="15">
        <f>IF(K$22="-","-",K$22*'3h Losses'!J61)</f>
        <v>0</v>
      </c>
      <c r="L131" s="15">
        <f>IF(L$22="-","-",L$22*'3h Losses'!K61)</f>
        <v>0</v>
      </c>
      <c r="M131" s="15">
        <f>IF(M$22="-","-",M$22*'3h Losses'!L61)</f>
        <v>0</v>
      </c>
      <c r="N131" s="15">
        <f>IF(N$22="-","-",N$22*'3h Losses'!M61)</f>
        <v>0</v>
      </c>
      <c r="O131" s="15">
        <f>IF(O$22="-","-",O$22*'3h Losses'!N61)</f>
        <v>0</v>
      </c>
      <c r="P131" s="28"/>
      <c r="Q131" s="15">
        <f>IF(Q$22="-","-",Q$22*'3h Losses'!P61)</f>
        <v>0</v>
      </c>
      <c r="R131" s="15">
        <f>IF(R$22="-","-",R$22*'3h Losses'!Q61)</f>
        <v>0</v>
      </c>
      <c r="S131" s="15">
        <f>IF(S$22="-","-",S$22*'3h Losses'!R61)</f>
        <v>0</v>
      </c>
      <c r="T131" s="15">
        <f>IF(T$22="-","-",T$22*'3h Losses'!S61)</f>
        <v>0</v>
      </c>
      <c r="U131" s="15">
        <f>IF(U$22="-","-",U$22*'3h Losses'!T61)</f>
        <v>0</v>
      </c>
      <c r="V131" s="15">
        <f>IF(V$22="-","-",V$22*'3h Losses'!U61)</f>
        <v>0</v>
      </c>
      <c r="W131" s="15">
        <f>IF(W$22="-","-",W$22*'3h Losses'!V61)</f>
        <v>0</v>
      </c>
      <c r="X131" s="15">
        <f>IF(X$22="-","-",X$22*'3h Losses'!W61)</f>
        <v>0</v>
      </c>
      <c r="Y131" s="28"/>
      <c r="Z131" s="15">
        <f>IF(Z$22="-","-",Z$22*'3h Losses'!Y61)</f>
        <v>0</v>
      </c>
      <c r="AA131" s="15">
        <f>IF(AA$22="-","-",AA$22*'3h Losses'!Z61)</f>
        <v>0</v>
      </c>
      <c r="AB131" s="15">
        <f>IF(AB$22="-","-",AB$22*'3h Losses'!AA61)</f>
        <v>0</v>
      </c>
      <c r="AC131" s="15">
        <f>IF(AC$22="-","-",AC$22*'3h Losses'!AB61)</f>
        <v>0</v>
      </c>
      <c r="AD131" s="15">
        <f>IF(AD$22="-","-",AD$22*'3h Losses'!AC61)</f>
        <v>0</v>
      </c>
      <c r="AE131" s="15">
        <f>IF(AE$22="-","-",AE$22*'3h Losses'!AD61)</f>
        <v>0</v>
      </c>
      <c r="AF131" s="15">
        <f>IF(AF$22="-","-",AF$22*'3h Losses'!AE61)</f>
        <v>0</v>
      </c>
      <c r="AG131" s="15">
        <f>IF(AG$22="-","-",AG$22*'3h Losses'!AF61)</f>
        <v>0</v>
      </c>
      <c r="AH131" s="15">
        <f>IF(AH$22="-","-",AH$22*'3h Losses'!AG61)</f>
        <v>0</v>
      </c>
      <c r="AI131" s="15">
        <f>IF(AI$22="-","-",AI$22*'3h Losses'!AH61)</f>
        <v>0</v>
      </c>
      <c r="AJ131" s="15">
        <f>IF(AJ$22="-","-",AJ$22*'3h Losses'!AI61)</f>
        <v>0</v>
      </c>
      <c r="AK131" s="15">
        <f>IF(AK$22="-","-",AK$22*'3h Losses'!AJ61)</f>
        <v>0</v>
      </c>
      <c r="AL131" s="15">
        <f>IF(AL$22="-","-",AL$22*'3h Losses'!AK61)</f>
        <v>0</v>
      </c>
      <c r="AM131" s="15">
        <f>IF(AM$22="-","-",AM$22*'3h Losses'!AL61)</f>
        <v>5.2675422312949234</v>
      </c>
      <c r="AN131" s="15">
        <f>IF(AN$22="-","-",AN$22*'3h Losses'!AM61)</f>
        <v>4.8858209597137403</v>
      </c>
      <c r="AO131" s="15">
        <f>IF(AO$22="-","-",AO$22*'3h Losses'!AN61)</f>
        <v>4.6398754854244766</v>
      </c>
      <c r="AP131" s="15" t="str">
        <f>IF(AP$22="-","-",AP$22*'3h Losses'!AO61)</f>
        <v>-</v>
      </c>
      <c r="AQ131" s="15" t="str">
        <f>IF(AQ$22="-","-",AQ$22*'3h Losses'!AP61)</f>
        <v>-</v>
      </c>
      <c r="AR131" s="15" t="str">
        <f>IF(AR$22="-","-",AR$22*'3h Losses'!AQ61)</f>
        <v>-</v>
      </c>
      <c r="AS131" s="15" t="str">
        <f>IF(AS$22="-","-",AS$22*'3h Losses'!AR61)</f>
        <v>-</v>
      </c>
      <c r="AT131" s="15" t="str">
        <f>IF(AT$22="-","-",AT$22*'3h Losses'!AS61)</f>
        <v>-</v>
      </c>
      <c r="AU131" s="15" t="str">
        <f>IF(AU$22="-","-",AU$22*'3h Losses'!AT61)</f>
        <v>-</v>
      </c>
      <c r="AV131" s="15" t="str">
        <f>IF(AV$22="-","-",AV$22*'3h Losses'!AU61)</f>
        <v>-</v>
      </c>
      <c r="AW131" s="15" t="str">
        <f>IF(AW$22="-","-",AW$22*'3h Losses'!AV61)</f>
        <v>-</v>
      </c>
      <c r="AX131" s="15" t="str">
        <f>IF(AX$22="-","-",AX$22*'3h Losses'!AW61)</f>
        <v>-</v>
      </c>
      <c r="AY131" s="15" t="str">
        <f>IF(AY$22="-","-",AY$22*'3h Losses'!AX61)</f>
        <v>-</v>
      </c>
      <c r="AZ131" s="15" t="str">
        <f>IF(AZ$22="-","-",AZ$22*'3h Losses'!AY61)</f>
        <v>-</v>
      </c>
      <c r="BA131" s="15" t="str">
        <f>IF(BA$22="-","-",BA$22*'3h Losses'!AZ61)</f>
        <v>-</v>
      </c>
      <c r="BB131" s="15" t="str">
        <f>IF(BB$22="-","-",BB$22*'3h Losses'!BA61)</f>
        <v>-</v>
      </c>
      <c r="BC131" s="15" t="str">
        <f>IF(BC$22="-","-",BC$22*'3h Losses'!BB61)</f>
        <v>-</v>
      </c>
      <c r="BD131" s="15" t="str">
        <f>IF(BD$22="-","-",BD$22*'3h Losses'!BC61)</f>
        <v>-</v>
      </c>
      <c r="BE131" s="15" t="str">
        <f>IF(BE$22="-","-",BE$22*'3h Losses'!BD61)</f>
        <v>-</v>
      </c>
      <c r="BF131" s="15" t="str">
        <f>IF(BF$22="-","-",BF$22*'3h Losses'!BE61)</f>
        <v>-</v>
      </c>
      <c r="BG131" s="14"/>
    </row>
    <row r="132" spans="1:59">
      <c r="A132" s="14"/>
      <c r="B132" s="428"/>
      <c r="C132" s="428"/>
      <c r="D132" s="428"/>
      <c r="E132" s="341" t="s">
        <v>272</v>
      </c>
      <c r="F132" s="460"/>
      <c r="G132" s="28"/>
      <c r="H132" s="15">
        <f>IF(H$22="-","-",H$22*'3h Losses'!G62)</f>
        <v>0</v>
      </c>
      <c r="I132" s="15">
        <f>IF(I$22="-","-",I$22*'3h Losses'!H62)</f>
        <v>0</v>
      </c>
      <c r="J132" s="15">
        <f>IF(J$22="-","-",J$22*'3h Losses'!I62)</f>
        <v>0</v>
      </c>
      <c r="K132" s="15">
        <f>IF(K$22="-","-",K$22*'3h Losses'!J62)</f>
        <v>0</v>
      </c>
      <c r="L132" s="15">
        <f>IF(L$22="-","-",L$22*'3h Losses'!K62)</f>
        <v>0</v>
      </c>
      <c r="M132" s="15">
        <f>IF(M$22="-","-",M$22*'3h Losses'!L62)</f>
        <v>0</v>
      </c>
      <c r="N132" s="15">
        <f>IF(N$22="-","-",N$22*'3h Losses'!M62)</f>
        <v>0</v>
      </c>
      <c r="O132" s="15">
        <f>IF(O$22="-","-",O$22*'3h Losses'!N62)</f>
        <v>0</v>
      </c>
      <c r="P132" s="28"/>
      <c r="Q132" s="15">
        <f>IF(Q$22="-","-",Q$22*'3h Losses'!P62)</f>
        <v>0</v>
      </c>
      <c r="R132" s="15">
        <f>IF(R$22="-","-",R$22*'3h Losses'!Q62)</f>
        <v>0</v>
      </c>
      <c r="S132" s="15">
        <f>IF(S$22="-","-",S$22*'3h Losses'!R62)</f>
        <v>0</v>
      </c>
      <c r="T132" s="15">
        <f>IF(T$22="-","-",T$22*'3h Losses'!S62)</f>
        <v>0</v>
      </c>
      <c r="U132" s="15">
        <f>IF(U$22="-","-",U$22*'3h Losses'!T62)</f>
        <v>0</v>
      </c>
      <c r="V132" s="15">
        <f>IF(V$22="-","-",V$22*'3h Losses'!U62)</f>
        <v>0</v>
      </c>
      <c r="W132" s="15">
        <f>IF(W$22="-","-",W$22*'3h Losses'!V62)</f>
        <v>0</v>
      </c>
      <c r="X132" s="15">
        <f>IF(X$22="-","-",X$22*'3h Losses'!W62)</f>
        <v>0</v>
      </c>
      <c r="Y132" s="28"/>
      <c r="Z132" s="15">
        <f>IF(Z$22="-","-",Z$22*'3h Losses'!Y62)</f>
        <v>0</v>
      </c>
      <c r="AA132" s="15">
        <f>IF(AA$22="-","-",AA$22*'3h Losses'!Z62)</f>
        <v>0</v>
      </c>
      <c r="AB132" s="15">
        <f>IF(AB$22="-","-",AB$22*'3h Losses'!AA62)</f>
        <v>0</v>
      </c>
      <c r="AC132" s="15">
        <f>IF(AC$22="-","-",AC$22*'3h Losses'!AB62)</f>
        <v>0</v>
      </c>
      <c r="AD132" s="15">
        <f>IF(AD$22="-","-",AD$22*'3h Losses'!AC62)</f>
        <v>0</v>
      </c>
      <c r="AE132" s="15">
        <f>IF(AE$22="-","-",AE$22*'3h Losses'!AD62)</f>
        <v>0</v>
      </c>
      <c r="AF132" s="15">
        <f>IF(AF$22="-","-",AF$22*'3h Losses'!AE62)</f>
        <v>0</v>
      </c>
      <c r="AG132" s="15">
        <f>IF(AG$22="-","-",AG$22*'3h Losses'!AF62)</f>
        <v>0</v>
      </c>
      <c r="AH132" s="15">
        <f>IF(AH$22="-","-",AH$22*'3h Losses'!AG62)</f>
        <v>0</v>
      </c>
      <c r="AI132" s="15">
        <f>IF(AI$22="-","-",AI$22*'3h Losses'!AH62)</f>
        <v>0</v>
      </c>
      <c r="AJ132" s="15">
        <f>IF(AJ$22="-","-",AJ$22*'3h Losses'!AI62)</f>
        <v>0</v>
      </c>
      <c r="AK132" s="15">
        <f>IF(AK$22="-","-",AK$22*'3h Losses'!AJ62)</f>
        <v>0</v>
      </c>
      <c r="AL132" s="15">
        <f>IF(AL$22="-","-",AL$22*'3h Losses'!AK62)</f>
        <v>0</v>
      </c>
      <c r="AM132" s="15">
        <f>IF(AM$22="-","-",AM$22*'3h Losses'!AL62)</f>
        <v>5.4034098398307462</v>
      </c>
      <c r="AN132" s="15">
        <f>IF(AN$22="-","-",AN$22*'3h Losses'!AM62)</f>
        <v>5.0588010514295707</v>
      </c>
      <c r="AO132" s="15">
        <f>IF(AO$22="-","-",AO$22*'3h Losses'!AN62)</f>
        <v>4.804147998403705</v>
      </c>
      <c r="AP132" s="15" t="str">
        <f>IF(AP$22="-","-",AP$22*'3h Losses'!AO62)</f>
        <v>-</v>
      </c>
      <c r="AQ132" s="15" t="str">
        <f>IF(AQ$22="-","-",AQ$22*'3h Losses'!AP62)</f>
        <v>-</v>
      </c>
      <c r="AR132" s="15" t="str">
        <f>IF(AR$22="-","-",AR$22*'3h Losses'!AQ62)</f>
        <v>-</v>
      </c>
      <c r="AS132" s="15" t="str">
        <f>IF(AS$22="-","-",AS$22*'3h Losses'!AR62)</f>
        <v>-</v>
      </c>
      <c r="AT132" s="15" t="str">
        <f>IF(AT$22="-","-",AT$22*'3h Losses'!AS62)</f>
        <v>-</v>
      </c>
      <c r="AU132" s="15" t="str">
        <f>IF(AU$22="-","-",AU$22*'3h Losses'!AT62)</f>
        <v>-</v>
      </c>
      <c r="AV132" s="15" t="str">
        <f>IF(AV$22="-","-",AV$22*'3h Losses'!AU62)</f>
        <v>-</v>
      </c>
      <c r="AW132" s="15" t="str">
        <f>IF(AW$22="-","-",AW$22*'3h Losses'!AV62)</f>
        <v>-</v>
      </c>
      <c r="AX132" s="15" t="str">
        <f>IF(AX$22="-","-",AX$22*'3h Losses'!AW62)</f>
        <v>-</v>
      </c>
      <c r="AY132" s="15" t="str">
        <f>IF(AY$22="-","-",AY$22*'3h Losses'!AX62)</f>
        <v>-</v>
      </c>
      <c r="AZ132" s="15" t="str">
        <f>IF(AZ$22="-","-",AZ$22*'3h Losses'!AY62)</f>
        <v>-</v>
      </c>
      <c r="BA132" s="15" t="str">
        <f>IF(BA$22="-","-",BA$22*'3h Losses'!AZ62)</f>
        <v>-</v>
      </c>
      <c r="BB132" s="15" t="str">
        <f>IF(BB$22="-","-",BB$22*'3h Losses'!BA62)</f>
        <v>-</v>
      </c>
      <c r="BC132" s="15" t="str">
        <f>IF(BC$22="-","-",BC$22*'3h Losses'!BB62)</f>
        <v>-</v>
      </c>
      <c r="BD132" s="15" t="str">
        <f>IF(BD$22="-","-",BD$22*'3h Losses'!BC62)</f>
        <v>-</v>
      </c>
      <c r="BE132" s="15" t="str">
        <f>IF(BE$22="-","-",BE$22*'3h Losses'!BD62)</f>
        <v>-</v>
      </c>
      <c r="BF132" s="15" t="str">
        <f>IF(BF$22="-","-",BF$22*'3h Losses'!BE62)</f>
        <v>-</v>
      </c>
      <c r="BG132" s="14"/>
    </row>
    <row r="133" spans="1:59">
      <c r="A133" s="14"/>
      <c r="B133" s="428"/>
      <c r="C133" s="428"/>
      <c r="D133" s="428"/>
      <c r="E133" s="341" t="s">
        <v>273</v>
      </c>
      <c r="F133" s="460"/>
      <c r="G133" s="28"/>
      <c r="H133" s="15">
        <f>IF(H$22="-","-",H$22*'3h Losses'!G63)</f>
        <v>0</v>
      </c>
      <c r="I133" s="15">
        <f>IF(I$22="-","-",I$22*'3h Losses'!H63)</f>
        <v>0</v>
      </c>
      <c r="J133" s="15">
        <f>IF(J$22="-","-",J$22*'3h Losses'!I63)</f>
        <v>0</v>
      </c>
      <c r="K133" s="15">
        <f>IF(K$22="-","-",K$22*'3h Losses'!J63)</f>
        <v>0</v>
      </c>
      <c r="L133" s="15">
        <f>IF(L$22="-","-",L$22*'3h Losses'!K63)</f>
        <v>0</v>
      </c>
      <c r="M133" s="15">
        <f>IF(M$22="-","-",M$22*'3h Losses'!L63)</f>
        <v>0</v>
      </c>
      <c r="N133" s="15">
        <f>IF(N$22="-","-",N$22*'3h Losses'!M63)</f>
        <v>0</v>
      </c>
      <c r="O133" s="15">
        <f>IF(O$22="-","-",O$22*'3h Losses'!N63)</f>
        <v>0</v>
      </c>
      <c r="P133" s="28"/>
      <c r="Q133" s="15">
        <f>IF(Q$22="-","-",Q$22*'3h Losses'!P63)</f>
        <v>0</v>
      </c>
      <c r="R133" s="15">
        <f>IF(R$22="-","-",R$22*'3h Losses'!Q63)</f>
        <v>0</v>
      </c>
      <c r="S133" s="15">
        <f>IF(S$22="-","-",S$22*'3h Losses'!R63)</f>
        <v>0</v>
      </c>
      <c r="T133" s="15">
        <f>IF(T$22="-","-",T$22*'3h Losses'!S63)</f>
        <v>0</v>
      </c>
      <c r="U133" s="15">
        <f>IF(U$22="-","-",U$22*'3h Losses'!T63)</f>
        <v>0</v>
      </c>
      <c r="V133" s="15">
        <f>IF(V$22="-","-",V$22*'3h Losses'!U63)</f>
        <v>0</v>
      </c>
      <c r="W133" s="15">
        <f>IF(W$22="-","-",W$22*'3h Losses'!V63)</f>
        <v>0</v>
      </c>
      <c r="X133" s="15">
        <f>IF(X$22="-","-",X$22*'3h Losses'!W63)</f>
        <v>0</v>
      </c>
      <c r="Y133" s="28"/>
      <c r="Z133" s="15">
        <f>IF(Z$22="-","-",Z$22*'3h Losses'!Y63)</f>
        <v>0</v>
      </c>
      <c r="AA133" s="15">
        <f>IF(AA$22="-","-",AA$22*'3h Losses'!Z63)</f>
        <v>0</v>
      </c>
      <c r="AB133" s="15">
        <f>IF(AB$22="-","-",AB$22*'3h Losses'!AA63)</f>
        <v>0</v>
      </c>
      <c r="AC133" s="15">
        <f>IF(AC$22="-","-",AC$22*'3h Losses'!AB63)</f>
        <v>0</v>
      </c>
      <c r="AD133" s="15">
        <f>IF(AD$22="-","-",AD$22*'3h Losses'!AC63)</f>
        <v>0</v>
      </c>
      <c r="AE133" s="15">
        <f>IF(AE$22="-","-",AE$22*'3h Losses'!AD63)</f>
        <v>0</v>
      </c>
      <c r="AF133" s="15">
        <f>IF(AF$22="-","-",AF$22*'3h Losses'!AE63)</f>
        <v>0</v>
      </c>
      <c r="AG133" s="15">
        <f>IF(AG$22="-","-",AG$22*'3h Losses'!AF63)</f>
        <v>0</v>
      </c>
      <c r="AH133" s="15">
        <f>IF(AH$22="-","-",AH$22*'3h Losses'!AG63)</f>
        <v>0</v>
      </c>
      <c r="AI133" s="15">
        <f>IF(AI$22="-","-",AI$22*'3h Losses'!AH63)</f>
        <v>0</v>
      </c>
      <c r="AJ133" s="15">
        <f>IF(AJ$22="-","-",AJ$22*'3h Losses'!AI63)</f>
        <v>0</v>
      </c>
      <c r="AK133" s="15">
        <f>IF(AK$22="-","-",AK$22*'3h Losses'!AJ63)</f>
        <v>0</v>
      </c>
      <c r="AL133" s="15">
        <f>IF(AL$22="-","-",AL$22*'3h Losses'!AK63)</f>
        <v>0</v>
      </c>
      <c r="AM133" s="15">
        <f>IF(AM$22="-","-",AM$22*'3h Losses'!AL63)</f>
        <v>5.3542670287375493</v>
      </c>
      <c r="AN133" s="15">
        <f>IF(AN$22="-","-",AN$22*'3h Losses'!AM63)</f>
        <v>5.0246354579030417</v>
      </c>
      <c r="AO133" s="15">
        <f>IF(AO$22="-","-",AO$22*'3h Losses'!AN63)</f>
        <v>4.7717022536341291</v>
      </c>
      <c r="AP133" s="15" t="str">
        <f>IF(AP$22="-","-",AP$22*'3h Losses'!AO63)</f>
        <v>-</v>
      </c>
      <c r="AQ133" s="15" t="str">
        <f>IF(AQ$22="-","-",AQ$22*'3h Losses'!AP63)</f>
        <v>-</v>
      </c>
      <c r="AR133" s="15" t="str">
        <f>IF(AR$22="-","-",AR$22*'3h Losses'!AQ63)</f>
        <v>-</v>
      </c>
      <c r="AS133" s="15" t="str">
        <f>IF(AS$22="-","-",AS$22*'3h Losses'!AR63)</f>
        <v>-</v>
      </c>
      <c r="AT133" s="15" t="str">
        <f>IF(AT$22="-","-",AT$22*'3h Losses'!AS63)</f>
        <v>-</v>
      </c>
      <c r="AU133" s="15" t="str">
        <f>IF(AU$22="-","-",AU$22*'3h Losses'!AT63)</f>
        <v>-</v>
      </c>
      <c r="AV133" s="15" t="str">
        <f>IF(AV$22="-","-",AV$22*'3h Losses'!AU63)</f>
        <v>-</v>
      </c>
      <c r="AW133" s="15" t="str">
        <f>IF(AW$22="-","-",AW$22*'3h Losses'!AV63)</f>
        <v>-</v>
      </c>
      <c r="AX133" s="15" t="str">
        <f>IF(AX$22="-","-",AX$22*'3h Losses'!AW63)</f>
        <v>-</v>
      </c>
      <c r="AY133" s="15" t="str">
        <f>IF(AY$22="-","-",AY$22*'3h Losses'!AX63)</f>
        <v>-</v>
      </c>
      <c r="AZ133" s="15" t="str">
        <f>IF(AZ$22="-","-",AZ$22*'3h Losses'!AY63)</f>
        <v>-</v>
      </c>
      <c r="BA133" s="15" t="str">
        <f>IF(BA$22="-","-",BA$22*'3h Losses'!AZ63)</f>
        <v>-</v>
      </c>
      <c r="BB133" s="15" t="str">
        <f>IF(BB$22="-","-",BB$22*'3h Losses'!BA63)</f>
        <v>-</v>
      </c>
      <c r="BC133" s="15" t="str">
        <f>IF(BC$22="-","-",BC$22*'3h Losses'!BB63)</f>
        <v>-</v>
      </c>
      <c r="BD133" s="15" t="str">
        <f>IF(BD$22="-","-",BD$22*'3h Losses'!BC63)</f>
        <v>-</v>
      </c>
      <c r="BE133" s="15" t="str">
        <f>IF(BE$22="-","-",BE$22*'3h Losses'!BD63)</f>
        <v>-</v>
      </c>
      <c r="BF133" s="15" t="str">
        <f>IF(BF$22="-","-",BF$22*'3h Losses'!BE63)</f>
        <v>-</v>
      </c>
      <c r="BG133" s="14"/>
    </row>
    <row r="134" spans="1:59">
      <c r="A134" s="14"/>
      <c r="B134" s="429"/>
      <c r="C134" s="428"/>
      <c r="D134" s="428"/>
      <c r="E134" s="341" t="s">
        <v>274</v>
      </c>
      <c r="F134" s="460"/>
      <c r="G134" s="28"/>
      <c r="H134" s="15">
        <f>IF(H$22="-","-",H$22*'3h Losses'!G64)</f>
        <v>0</v>
      </c>
      <c r="I134" s="15">
        <f>IF(I$22="-","-",I$22*'3h Losses'!H64)</f>
        <v>0</v>
      </c>
      <c r="J134" s="15">
        <f>IF(J$22="-","-",J$22*'3h Losses'!I64)</f>
        <v>0</v>
      </c>
      <c r="K134" s="15">
        <f>IF(K$22="-","-",K$22*'3h Losses'!J64)</f>
        <v>0</v>
      </c>
      <c r="L134" s="15">
        <f>IF(L$22="-","-",L$22*'3h Losses'!K64)</f>
        <v>0</v>
      </c>
      <c r="M134" s="15">
        <f>IF(M$22="-","-",M$22*'3h Losses'!L64)</f>
        <v>0</v>
      </c>
      <c r="N134" s="15">
        <f>IF(N$22="-","-",N$22*'3h Losses'!M64)</f>
        <v>0</v>
      </c>
      <c r="O134" s="15">
        <f>IF(O$22="-","-",O$22*'3h Losses'!N64)</f>
        <v>0</v>
      </c>
      <c r="P134" s="28"/>
      <c r="Q134" s="15">
        <f>IF(Q$22="-","-",Q$22*'3h Losses'!P64)</f>
        <v>0</v>
      </c>
      <c r="R134" s="15">
        <f>IF(R$22="-","-",R$22*'3h Losses'!Q64)</f>
        <v>0</v>
      </c>
      <c r="S134" s="15">
        <f>IF(S$22="-","-",S$22*'3h Losses'!R64)</f>
        <v>0</v>
      </c>
      <c r="T134" s="15">
        <f>IF(T$22="-","-",T$22*'3h Losses'!S64)</f>
        <v>0</v>
      </c>
      <c r="U134" s="15">
        <f>IF(U$22="-","-",U$22*'3h Losses'!T64)</f>
        <v>0</v>
      </c>
      <c r="V134" s="15">
        <f>IF(V$22="-","-",V$22*'3h Losses'!U64)</f>
        <v>0</v>
      </c>
      <c r="W134" s="15">
        <f>IF(W$22="-","-",W$22*'3h Losses'!V64)</f>
        <v>0</v>
      </c>
      <c r="X134" s="15">
        <f>IF(X$22="-","-",X$22*'3h Losses'!W64)</f>
        <v>0</v>
      </c>
      <c r="Y134" s="28"/>
      <c r="Z134" s="15">
        <f>IF(Z$22="-","-",Z$22*'3h Losses'!Y64)</f>
        <v>0</v>
      </c>
      <c r="AA134" s="15">
        <f>IF(AA$22="-","-",AA$22*'3h Losses'!Z64)</f>
        <v>0</v>
      </c>
      <c r="AB134" s="15">
        <f>IF(AB$22="-","-",AB$22*'3h Losses'!AA64)</f>
        <v>0</v>
      </c>
      <c r="AC134" s="15">
        <f>IF(AC$22="-","-",AC$22*'3h Losses'!AB64)</f>
        <v>0</v>
      </c>
      <c r="AD134" s="15">
        <f>IF(AD$22="-","-",AD$22*'3h Losses'!AC64)</f>
        <v>0</v>
      </c>
      <c r="AE134" s="15">
        <f>IF(AE$22="-","-",AE$22*'3h Losses'!AD64)</f>
        <v>0</v>
      </c>
      <c r="AF134" s="15">
        <f>IF(AF$22="-","-",AF$22*'3h Losses'!AE64)</f>
        <v>0</v>
      </c>
      <c r="AG134" s="15">
        <f>IF(AG$22="-","-",AG$22*'3h Losses'!AF64)</f>
        <v>0</v>
      </c>
      <c r="AH134" s="15">
        <f>IF(AH$22="-","-",AH$22*'3h Losses'!AG64)</f>
        <v>0</v>
      </c>
      <c r="AI134" s="15">
        <f>IF(AI$22="-","-",AI$22*'3h Losses'!AH64)</f>
        <v>0</v>
      </c>
      <c r="AJ134" s="15">
        <f>IF(AJ$22="-","-",AJ$22*'3h Losses'!AI64)</f>
        <v>0</v>
      </c>
      <c r="AK134" s="15">
        <f>IF(AK$22="-","-",AK$22*'3h Losses'!AJ64)</f>
        <v>0</v>
      </c>
      <c r="AL134" s="15">
        <f>IF(AL$22="-","-",AL$22*'3h Losses'!AK64)</f>
        <v>0</v>
      </c>
      <c r="AM134" s="15">
        <f>IF(AM$22="-","-",AM$22*'3h Losses'!AL64)</f>
        <v>5.1584724129032669</v>
      </c>
      <c r="AN134" s="15">
        <f>IF(AN$22="-","-",AN$22*'3h Losses'!AM64)</f>
        <v>4.777005299798323</v>
      </c>
      <c r="AO134" s="15">
        <f>IF(AO$22="-","-",AO$22*'3h Losses'!AN64)</f>
        <v>4.5365374554321924</v>
      </c>
      <c r="AP134" s="15" t="str">
        <f>IF(AP$22="-","-",AP$22*'3h Losses'!AO64)</f>
        <v>-</v>
      </c>
      <c r="AQ134" s="15" t="str">
        <f>IF(AQ$22="-","-",AQ$22*'3h Losses'!AP64)</f>
        <v>-</v>
      </c>
      <c r="AR134" s="15" t="str">
        <f>IF(AR$22="-","-",AR$22*'3h Losses'!AQ64)</f>
        <v>-</v>
      </c>
      <c r="AS134" s="15" t="str">
        <f>IF(AS$22="-","-",AS$22*'3h Losses'!AR64)</f>
        <v>-</v>
      </c>
      <c r="AT134" s="15" t="str">
        <f>IF(AT$22="-","-",AT$22*'3h Losses'!AS64)</f>
        <v>-</v>
      </c>
      <c r="AU134" s="15" t="str">
        <f>IF(AU$22="-","-",AU$22*'3h Losses'!AT64)</f>
        <v>-</v>
      </c>
      <c r="AV134" s="15" t="str">
        <f>IF(AV$22="-","-",AV$22*'3h Losses'!AU64)</f>
        <v>-</v>
      </c>
      <c r="AW134" s="15" t="str">
        <f>IF(AW$22="-","-",AW$22*'3h Losses'!AV64)</f>
        <v>-</v>
      </c>
      <c r="AX134" s="15" t="str">
        <f>IF(AX$22="-","-",AX$22*'3h Losses'!AW64)</f>
        <v>-</v>
      </c>
      <c r="AY134" s="15" t="str">
        <f>IF(AY$22="-","-",AY$22*'3h Losses'!AX64)</f>
        <v>-</v>
      </c>
      <c r="AZ134" s="15" t="str">
        <f>IF(AZ$22="-","-",AZ$22*'3h Losses'!AY64)</f>
        <v>-</v>
      </c>
      <c r="BA134" s="15" t="str">
        <f>IF(BA$22="-","-",BA$22*'3h Losses'!AZ64)</f>
        <v>-</v>
      </c>
      <c r="BB134" s="15" t="str">
        <f>IF(BB$22="-","-",BB$22*'3h Losses'!BA64)</f>
        <v>-</v>
      </c>
      <c r="BC134" s="15" t="str">
        <f>IF(BC$22="-","-",BC$22*'3h Losses'!BB64)</f>
        <v>-</v>
      </c>
      <c r="BD134" s="15" t="str">
        <f>IF(BD$22="-","-",BD$22*'3h Losses'!BC64)</f>
        <v>-</v>
      </c>
      <c r="BE134" s="15" t="str">
        <f>IF(BE$22="-","-",BE$22*'3h Losses'!BD64)</f>
        <v>-</v>
      </c>
      <c r="BF134" s="15" t="str">
        <f>IF(BF$22="-","-",BF$22*'3h Losses'!BE64)</f>
        <v>-</v>
      </c>
      <c r="BG134" s="14"/>
    </row>
    <row r="135" spans="1:59">
      <c r="A135" s="14"/>
      <c r="B135" s="462" t="s">
        <v>115</v>
      </c>
      <c r="C135" s="428"/>
      <c r="D135" s="428"/>
      <c r="E135" s="378" t="s">
        <v>260</v>
      </c>
      <c r="F135" s="460"/>
      <c r="G135" s="28"/>
      <c r="H135" s="15">
        <f>IF(H$30="-","-",H$30*'3h Losses'!G65)</f>
        <v>0</v>
      </c>
      <c r="I135" s="15">
        <f>IF(I$30="-","-",I$30*'3h Losses'!H65)</f>
        <v>0</v>
      </c>
      <c r="J135" s="15">
        <f>IF(J$30="-","-",J$30*'3h Losses'!I65)</f>
        <v>0</v>
      </c>
      <c r="K135" s="15">
        <f>IF(K$30="-","-",K$30*'3h Losses'!J65)</f>
        <v>0</v>
      </c>
      <c r="L135" s="15">
        <f>IF(L$30="-","-",L$30*'3h Losses'!K65)</f>
        <v>0</v>
      </c>
      <c r="M135" s="15">
        <f>IF(M$30="-","-",M$30*'3h Losses'!L65)</f>
        <v>0</v>
      </c>
      <c r="N135" s="15">
        <f>IF(N$30="-","-",N$30*'3h Losses'!M65)</f>
        <v>0</v>
      </c>
      <c r="O135" s="15">
        <f>IF(O$30="-","-",O$30*'3h Losses'!N65)</f>
        <v>0</v>
      </c>
      <c r="P135" s="28"/>
      <c r="Q135" s="15">
        <f>IF(Q$30="-","-",Q$30*'3h Losses'!P65)</f>
        <v>0</v>
      </c>
      <c r="R135" s="15">
        <f>IF(R$30="-","-",R$30*'3h Losses'!Q65)</f>
        <v>0</v>
      </c>
      <c r="S135" s="15">
        <f>IF(S$30="-","-",S$30*'3h Losses'!R65)</f>
        <v>0</v>
      </c>
      <c r="T135" s="15">
        <f>IF(T$30="-","-",T$30*'3h Losses'!S65)</f>
        <v>0</v>
      </c>
      <c r="U135" s="15">
        <f>IF(U$30="-","-",U$30*'3h Losses'!T65)</f>
        <v>0</v>
      </c>
      <c r="V135" s="15">
        <f>IF(V$30="-","-",V$30*'3h Losses'!U65)</f>
        <v>0</v>
      </c>
      <c r="W135" s="15">
        <f>IF(W$30="-","-",W$30*'3h Losses'!V65)</f>
        <v>0</v>
      </c>
      <c r="X135" s="15">
        <f>IF(X$30="-","-",X$30*'3h Losses'!W65)</f>
        <v>0</v>
      </c>
      <c r="Y135" s="28"/>
      <c r="Z135" s="15">
        <f>IF(Z$30="-","-",Z$30*'3h Losses'!Y65)</f>
        <v>0</v>
      </c>
      <c r="AA135" s="15">
        <f>IF(AA$30="-","-",AA$30*'3h Losses'!Z65)</f>
        <v>0</v>
      </c>
      <c r="AB135" s="15">
        <f>IF(AB$30="-","-",AB$30*'3h Losses'!AA65)</f>
        <v>0</v>
      </c>
      <c r="AC135" s="15">
        <f>IF(AC$30="-","-",AC$30*'3h Losses'!AB65)</f>
        <v>0</v>
      </c>
      <c r="AD135" s="15">
        <f>IF(AD$30="-","-",AD$30*'3h Losses'!AC65)</f>
        <v>0</v>
      </c>
      <c r="AE135" s="15">
        <f>IF(AE$30="-","-",AE$30*'3h Losses'!AD65)</f>
        <v>0</v>
      </c>
      <c r="AF135" s="15">
        <f>IF(AF$30="-","-",AF$30*'3h Losses'!AE65)</f>
        <v>0</v>
      </c>
      <c r="AG135" s="15">
        <f>IF(AG$30="-","-",AG$30*'3h Losses'!AF65)</f>
        <v>0</v>
      </c>
      <c r="AH135" s="15">
        <f>IF(AH$30="-","-",AH$30*'3h Losses'!AG65)</f>
        <v>0</v>
      </c>
      <c r="AI135" s="15">
        <f>IF(AI$30="-","-",AI$30*'3h Losses'!AH65)</f>
        <v>0</v>
      </c>
      <c r="AJ135" s="15">
        <f>IF(AJ$30="-","-",AJ$30*'3h Losses'!AI65)</f>
        <v>0</v>
      </c>
      <c r="AK135" s="15">
        <f>IF(AK$30="-","-",AK$30*'3h Losses'!AJ65)</f>
        <v>0</v>
      </c>
      <c r="AL135" s="15">
        <f>IF(AL$30="-","-",AL$30*'3h Losses'!AK65)</f>
        <v>0</v>
      </c>
      <c r="AM135" s="15">
        <f>IF(AM$30="-","-",AM$30*'3h Losses'!AL65)</f>
        <v>5.3664407943356336</v>
      </c>
      <c r="AN135" s="15">
        <f>IF(AN$30="-","-",AN$30*'3h Losses'!AM65)</f>
        <v>4.996608308098577</v>
      </c>
      <c r="AO135" s="15">
        <f>IF(AO$30="-","-",AO$30*'3h Losses'!AN65)</f>
        <v>4.7233040965509421</v>
      </c>
      <c r="AP135" s="15" t="str">
        <f>IF(AP$30="-","-",AP$30*'3h Losses'!AO65)</f>
        <v>-</v>
      </c>
      <c r="AQ135" s="15" t="str">
        <f>IF(AQ$30="-","-",AQ$30*'3h Losses'!AP65)</f>
        <v>-</v>
      </c>
      <c r="AR135" s="15" t="str">
        <f>IF(AR$30="-","-",AR$30*'3h Losses'!AQ65)</f>
        <v>-</v>
      </c>
      <c r="AS135" s="15" t="str">
        <f>IF(AS$30="-","-",AS$30*'3h Losses'!AR65)</f>
        <v>-</v>
      </c>
      <c r="AT135" s="15" t="str">
        <f>IF(AT$30="-","-",AT$30*'3h Losses'!AS65)</f>
        <v>-</v>
      </c>
      <c r="AU135" s="15" t="str">
        <f>IF(AU$30="-","-",AU$30*'3h Losses'!AT65)</f>
        <v>-</v>
      </c>
      <c r="AV135" s="15" t="str">
        <f>IF(AV$30="-","-",AV$30*'3h Losses'!AU65)</f>
        <v>-</v>
      </c>
      <c r="AW135" s="15" t="str">
        <f>IF(AW$30="-","-",AW$30*'3h Losses'!AV65)</f>
        <v>-</v>
      </c>
      <c r="AX135" s="15" t="str">
        <f>IF(AX$30="-","-",AX$30*'3h Losses'!AW65)</f>
        <v>-</v>
      </c>
      <c r="AY135" s="15" t="str">
        <f>IF(AY$30="-","-",AY$30*'3h Losses'!AX65)</f>
        <v>-</v>
      </c>
      <c r="AZ135" s="15" t="str">
        <f>IF(AZ$30="-","-",AZ$30*'3h Losses'!AY65)</f>
        <v>-</v>
      </c>
      <c r="BA135" s="15" t="str">
        <f>IF(BA$30="-","-",BA$30*'3h Losses'!AZ65)</f>
        <v>-</v>
      </c>
      <c r="BB135" s="15" t="str">
        <f>IF(BB$30="-","-",BB$30*'3h Losses'!BA65)</f>
        <v>-</v>
      </c>
      <c r="BC135" s="15" t="str">
        <f>IF(BC$30="-","-",BC$30*'3h Losses'!BB65)</f>
        <v>-</v>
      </c>
      <c r="BD135" s="15" t="str">
        <f>IF(BD$30="-","-",BD$30*'3h Losses'!BC65)</f>
        <v>-</v>
      </c>
      <c r="BE135" s="15" t="str">
        <f>IF(BE$30="-","-",BE$30*'3h Losses'!BD65)</f>
        <v>-</v>
      </c>
      <c r="BF135" s="15" t="str">
        <f>IF(BF$30="-","-",BF$30*'3h Losses'!BE65)</f>
        <v>-</v>
      </c>
      <c r="BG135" s="14"/>
    </row>
    <row r="136" spans="1:59">
      <c r="A136" s="14"/>
      <c r="B136" s="463"/>
      <c r="C136" s="428"/>
      <c r="D136" s="428"/>
      <c r="E136" s="378" t="s">
        <v>262</v>
      </c>
      <c r="F136" s="460"/>
      <c r="G136" s="28"/>
      <c r="H136" s="15">
        <f>IF(H$30="-","-",H$30*'3h Losses'!G66)</f>
        <v>0</v>
      </c>
      <c r="I136" s="15">
        <f>IF(I$30="-","-",I$30*'3h Losses'!H66)</f>
        <v>0</v>
      </c>
      <c r="J136" s="15">
        <f>IF(J$30="-","-",J$30*'3h Losses'!I66)</f>
        <v>0</v>
      </c>
      <c r="K136" s="15">
        <f>IF(K$30="-","-",K$30*'3h Losses'!J66)</f>
        <v>0</v>
      </c>
      <c r="L136" s="15">
        <f>IF(L$30="-","-",L$30*'3h Losses'!K66)</f>
        <v>0</v>
      </c>
      <c r="M136" s="15">
        <f>IF(M$30="-","-",M$30*'3h Losses'!L66)</f>
        <v>0</v>
      </c>
      <c r="N136" s="15">
        <f>IF(N$30="-","-",N$30*'3h Losses'!M66)</f>
        <v>0</v>
      </c>
      <c r="O136" s="15">
        <f>IF(O$30="-","-",O$30*'3h Losses'!N66)</f>
        <v>0</v>
      </c>
      <c r="P136" s="28"/>
      <c r="Q136" s="15">
        <f>IF(Q$30="-","-",Q$30*'3h Losses'!P66)</f>
        <v>0</v>
      </c>
      <c r="R136" s="15">
        <f>IF(R$30="-","-",R$30*'3h Losses'!Q66)</f>
        <v>0</v>
      </c>
      <c r="S136" s="15">
        <f>IF(S$30="-","-",S$30*'3h Losses'!R66)</f>
        <v>0</v>
      </c>
      <c r="T136" s="15">
        <f>IF(T$30="-","-",T$30*'3h Losses'!S66)</f>
        <v>0</v>
      </c>
      <c r="U136" s="15">
        <f>IF(U$30="-","-",U$30*'3h Losses'!T66)</f>
        <v>0</v>
      </c>
      <c r="V136" s="15">
        <f>IF(V$30="-","-",V$30*'3h Losses'!U66)</f>
        <v>0</v>
      </c>
      <c r="W136" s="15">
        <f>IF(W$30="-","-",W$30*'3h Losses'!V66)</f>
        <v>0</v>
      </c>
      <c r="X136" s="15">
        <f>IF(X$30="-","-",X$30*'3h Losses'!W66)</f>
        <v>0</v>
      </c>
      <c r="Y136" s="28"/>
      <c r="Z136" s="15">
        <f>IF(Z$30="-","-",Z$30*'3h Losses'!Y66)</f>
        <v>0</v>
      </c>
      <c r="AA136" s="15">
        <f>IF(AA$30="-","-",AA$30*'3h Losses'!Z66)</f>
        <v>0</v>
      </c>
      <c r="AB136" s="15">
        <f>IF(AB$30="-","-",AB$30*'3h Losses'!AA66)</f>
        <v>0</v>
      </c>
      <c r="AC136" s="15">
        <f>IF(AC$30="-","-",AC$30*'3h Losses'!AB66)</f>
        <v>0</v>
      </c>
      <c r="AD136" s="15">
        <f>IF(AD$30="-","-",AD$30*'3h Losses'!AC66)</f>
        <v>0</v>
      </c>
      <c r="AE136" s="15">
        <f>IF(AE$30="-","-",AE$30*'3h Losses'!AD66)</f>
        <v>0</v>
      </c>
      <c r="AF136" s="15">
        <f>IF(AF$30="-","-",AF$30*'3h Losses'!AE66)</f>
        <v>0</v>
      </c>
      <c r="AG136" s="15">
        <f>IF(AG$30="-","-",AG$30*'3h Losses'!AF66)</f>
        <v>0</v>
      </c>
      <c r="AH136" s="15">
        <f>IF(AH$30="-","-",AH$30*'3h Losses'!AG66)</f>
        <v>0</v>
      </c>
      <c r="AI136" s="15">
        <f>IF(AI$30="-","-",AI$30*'3h Losses'!AH66)</f>
        <v>0</v>
      </c>
      <c r="AJ136" s="15">
        <f>IF(AJ$30="-","-",AJ$30*'3h Losses'!AI66)</f>
        <v>0</v>
      </c>
      <c r="AK136" s="15">
        <f>IF(AK$30="-","-",AK$30*'3h Losses'!AJ66)</f>
        <v>0</v>
      </c>
      <c r="AL136" s="15">
        <f>IF(AL$30="-","-",AL$30*'3h Losses'!AK66)</f>
        <v>0</v>
      </c>
      <c r="AM136" s="15">
        <f>IF(AM$30="-","-",AM$30*'3h Losses'!AL66)</f>
        <v>5.285905114708326</v>
      </c>
      <c r="AN136" s="15">
        <f>IF(AN$30="-","-",AN$30*'3h Losses'!AM66)</f>
        <v>4.8969823384752127</v>
      </c>
      <c r="AO136" s="15">
        <f>IF(AO$30="-","-",AO$30*'3h Losses'!AN66)</f>
        <v>4.629127462836788</v>
      </c>
      <c r="AP136" s="15" t="str">
        <f>IF(AP$30="-","-",AP$30*'3h Losses'!AO66)</f>
        <v>-</v>
      </c>
      <c r="AQ136" s="15" t="str">
        <f>IF(AQ$30="-","-",AQ$30*'3h Losses'!AP66)</f>
        <v>-</v>
      </c>
      <c r="AR136" s="15" t="str">
        <f>IF(AR$30="-","-",AR$30*'3h Losses'!AQ66)</f>
        <v>-</v>
      </c>
      <c r="AS136" s="15" t="str">
        <f>IF(AS$30="-","-",AS$30*'3h Losses'!AR66)</f>
        <v>-</v>
      </c>
      <c r="AT136" s="15" t="str">
        <f>IF(AT$30="-","-",AT$30*'3h Losses'!AS66)</f>
        <v>-</v>
      </c>
      <c r="AU136" s="15" t="str">
        <f>IF(AU$30="-","-",AU$30*'3h Losses'!AT66)</f>
        <v>-</v>
      </c>
      <c r="AV136" s="15" t="str">
        <f>IF(AV$30="-","-",AV$30*'3h Losses'!AU66)</f>
        <v>-</v>
      </c>
      <c r="AW136" s="15" t="str">
        <f>IF(AW$30="-","-",AW$30*'3h Losses'!AV66)</f>
        <v>-</v>
      </c>
      <c r="AX136" s="15" t="str">
        <f>IF(AX$30="-","-",AX$30*'3h Losses'!AW66)</f>
        <v>-</v>
      </c>
      <c r="AY136" s="15" t="str">
        <f>IF(AY$30="-","-",AY$30*'3h Losses'!AX66)</f>
        <v>-</v>
      </c>
      <c r="AZ136" s="15" t="str">
        <f>IF(AZ$30="-","-",AZ$30*'3h Losses'!AY66)</f>
        <v>-</v>
      </c>
      <c r="BA136" s="15" t="str">
        <f>IF(BA$30="-","-",BA$30*'3h Losses'!AZ66)</f>
        <v>-</v>
      </c>
      <c r="BB136" s="15" t="str">
        <f>IF(BB$30="-","-",BB$30*'3h Losses'!BA66)</f>
        <v>-</v>
      </c>
      <c r="BC136" s="15" t="str">
        <f>IF(BC$30="-","-",BC$30*'3h Losses'!BB66)</f>
        <v>-</v>
      </c>
      <c r="BD136" s="15" t="str">
        <f>IF(BD$30="-","-",BD$30*'3h Losses'!BC66)</f>
        <v>-</v>
      </c>
      <c r="BE136" s="15" t="str">
        <f>IF(BE$30="-","-",BE$30*'3h Losses'!BD66)</f>
        <v>-</v>
      </c>
      <c r="BF136" s="15" t="str">
        <f>IF(BF$30="-","-",BF$30*'3h Losses'!BE66)</f>
        <v>-</v>
      </c>
      <c r="BG136" s="14"/>
    </row>
    <row r="137" spans="1:59">
      <c r="A137" s="14"/>
      <c r="B137" s="463"/>
      <c r="C137" s="428"/>
      <c r="D137" s="428"/>
      <c r="E137" s="378" t="s">
        <v>263</v>
      </c>
      <c r="F137" s="460"/>
      <c r="G137" s="28"/>
      <c r="H137" s="15">
        <f>IF(H$30="-","-",H$30*'3h Losses'!G67)</f>
        <v>0</v>
      </c>
      <c r="I137" s="15">
        <f>IF(I$30="-","-",I$30*'3h Losses'!H67)</f>
        <v>0</v>
      </c>
      <c r="J137" s="15">
        <f>IF(J$30="-","-",J$30*'3h Losses'!I67)</f>
        <v>0</v>
      </c>
      <c r="K137" s="15">
        <f>IF(K$30="-","-",K$30*'3h Losses'!J67)</f>
        <v>0</v>
      </c>
      <c r="L137" s="15">
        <f>IF(L$30="-","-",L$30*'3h Losses'!K67)</f>
        <v>0</v>
      </c>
      <c r="M137" s="15">
        <f>IF(M$30="-","-",M$30*'3h Losses'!L67)</f>
        <v>0</v>
      </c>
      <c r="N137" s="15">
        <f>IF(N$30="-","-",N$30*'3h Losses'!M67)</f>
        <v>0</v>
      </c>
      <c r="O137" s="15">
        <f>IF(O$30="-","-",O$30*'3h Losses'!N67)</f>
        <v>0</v>
      </c>
      <c r="P137" s="28"/>
      <c r="Q137" s="15">
        <f>IF(Q$30="-","-",Q$30*'3h Losses'!P67)</f>
        <v>0</v>
      </c>
      <c r="R137" s="15">
        <f>IF(R$30="-","-",R$30*'3h Losses'!Q67)</f>
        <v>0</v>
      </c>
      <c r="S137" s="15">
        <f>IF(S$30="-","-",S$30*'3h Losses'!R67)</f>
        <v>0</v>
      </c>
      <c r="T137" s="15">
        <f>IF(T$30="-","-",T$30*'3h Losses'!S67)</f>
        <v>0</v>
      </c>
      <c r="U137" s="15">
        <f>IF(U$30="-","-",U$30*'3h Losses'!T67)</f>
        <v>0</v>
      </c>
      <c r="V137" s="15">
        <f>IF(V$30="-","-",V$30*'3h Losses'!U67)</f>
        <v>0</v>
      </c>
      <c r="W137" s="15">
        <f>IF(W$30="-","-",W$30*'3h Losses'!V67)</f>
        <v>0</v>
      </c>
      <c r="X137" s="15">
        <f>IF(X$30="-","-",X$30*'3h Losses'!W67)</f>
        <v>0</v>
      </c>
      <c r="Y137" s="28"/>
      <c r="Z137" s="15">
        <f>IF(Z$30="-","-",Z$30*'3h Losses'!Y67)</f>
        <v>0</v>
      </c>
      <c r="AA137" s="15">
        <f>IF(AA$30="-","-",AA$30*'3h Losses'!Z67)</f>
        <v>0</v>
      </c>
      <c r="AB137" s="15">
        <f>IF(AB$30="-","-",AB$30*'3h Losses'!AA67)</f>
        <v>0</v>
      </c>
      <c r="AC137" s="15">
        <f>IF(AC$30="-","-",AC$30*'3h Losses'!AB67)</f>
        <v>0</v>
      </c>
      <c r="AD137" s="15">
        <f>IF(AD$30="-","-",AD$30*'3h Losses'!AC67)</f>
        <v>0</v>
      </c>
      <c r="AE137" s="15">
        <f>IF(AE$30="-","-",AE$30*'3h Losses'!AD67)</f>
        <v>0</v>
      </c>
      <c r="AF137" s="15">
        <f>IF(AF$30="-","-",AF$30*'3h Losses'!AE67)</f>
        <v>0</v>
      </c>
      <c r="AG137" s="15">
        <f>IF(AG$30="-","-",AG$30*'3h Losses'!AF67)</f>
        <v>0</v>
      </c>
      <c r="AH137" s="15">
        <f>IF(AH$30="-","-",AH$30*'3h Losses'!AG67)</f>
        <v>0</v>
      </c>
      <c r="AI137" s="15">
        <f>IF(AI$30="-","-",AI$30*'3h Losses'!AH67)</f>
        <v>0</v>
      </c>
      <c r="AJ137" s="15">
        <f>IF(AJ$30="-","-",AJ$30*'3h Losses'!AI67)</f>
        <v>0</v>
      </c>
      <c r="AK137" s="15">
        <f>IF(AK$30="-","-",AK$30*'3h Losses'!AJ67)</f>
        <v>0</v>
      </c>
      <c r="AL137" s="15">
        <f>IF(AL$30="-","-",AL$30*'3h Losses'!AK67)</f>
        <v>0</v>
      </c>
      <c r="AM137" s="15">
        <f>IF(AM$30="-","-",AM$30*'3h Losses'!AL67)</f>
        <v>5.4115769047906035</v>
      </c>
      <c r="AN137" s="15">
        <f>IF(AN$30="-","-",AN$30*'3h Losses'!AM67)</f>
        <v>5.0290647732133653</v>
      </c>
      <c r="AO137" s="15">
        <f>IF(AO$30="-","-",AO$30*'3h Losses'!AN67)</f>
        <v>4.7539852596886982</v>
      </c>
      <c r="AP137" s="15" t="str">
        <f>IF(AP$30="-","-",AP$30*'3h Losses'!AO67)</f>
        <v>-</v>
      </c>
      <c r="AQ137" s="15" t="str">
        <f>IF(AQ$30="-","-",AQ$30*'3h Losses'!AP67)</f>
        <v>-</v>
      </c>
      <c r="AR137" s="15" t="str">
        <f>IF(AR$30="-","-",AR$30*'3h Losses'!AQ67)</f>
        <v>-</v>
      </c>
      <c r="AS137" s="15" t="str">
        <f>IF(AS$30="-","-",AS$30*'3h Losses'!AR67)</f>
        <v>-</v>
      </c>
      <c r="AT137" s="15" t="str">
        <f>IF(AT$30="-","-",AT$30*'3h Losses'!AS67)</f>
        <v>-</v>
      </c>
      <c r="AU137" s="15" t="str">
        <f>IF(AU$30="-","-",AU$30*'3h Losses'!AT67)</f>
        <v>-</v>
      </c>
      <c r="AV137" s="15" t="str">
        <f>IF(AV$30="-","-",AV$30*'3h Losses'!AU67)</f>
        <v>-</v>
      </c>
      <c r="AW137" s="15" t="str">
        <f>IF(AW$30="-","-",AW$30*'3h Losses'!AV67)</f>
        <v>-</v>
      </c>
      <c r="AX137" s="15" t="str">
        <f>IF(AX$30="-","-",AX$30*'3h Losses'!AW67)</f>
        <v>-</v>
      </c>
      <c r="AY137" s="15" t="str">
        <f>IF(AY$30="-","-",AY$30*'3h Losses'!AX67)</f>
        <v>-</v>
      </c>
      <c r="AZ137" s="15" t="str">
        <f>IF(AZ$30="-","-",AZ$30*'3h Losses'!AY67)</f>
        <v>-</v>
      </c>
      <c r="BA137" s="15" t="str">
        <f>IF(BA$30="-","-",BA$30*'3h Losses'!AZ67)</f>
        <v>-</v>
      </c>
      <c r="BB137" s="15" t="str">
        <f>IF(BB$30="-","-",BB$30*'3h Losses'!BA67)</f>
        <v>-</v>
      </c>
      <c r="BC137" s="15" t="str">
        <f>IF(BC$30="-","-",BC$30*'3h Losses'!BB67)</f>
        <v>-</v>
      </c>
      <c r="BD137" s="15" t="str">
        <f>IF(BD$30="-","-",BD$30*'3h Losses'!BC67)</f>
        <v>-</v>
      </c>
      <c r="BE137" s="15" t="str">
        <f>IF(BE$30="-","-",BE$30*'3h Losses'!BD67)</f>
        <v>-</v>
      </c>
      <c r="BF137" s="15" t="str">
        <f>IF(BF$30="-","-",BF$30*'3h Losses'!BE67)</f>
        <v>-</v>
      </c>
      <c r="BG137" s="14"/>
    </row>
    <row r="138" spans="1:59">
      <c r="A138" s="14"/>
      <c r="B138" s="463"/>
      <c r="C138" s="428"/>
      <c r="D138" s="428"/>
      <c r="E138" s="378" t="s">
        <v>264</v>
      </c>
      <c r="F138" s="460"/>
      <c r="G138" s="28"/>
      <c r="H138" s="15">
        <f>IF(H$30="-","-",H$30*'3h Losses'!G68)</f>
        <v>0</v>
      </c>
      <c r="I138" s="15">
        <f>IF(I$30="-","-",I$30*'3h Losses'!H68)</f>
        <v>0</v>
      </c>
      <c r="J138" s="15">
        <f>IF(J$30="-","-",J$30*'3h Losses'!I68)</f>
        <v>0</v>
      </c>
      <c r="K138" s="15">
        <f>IF(K$30="-","-",K$30*'3h Losses'!J68)</f>
        <v>0</v>
      </c>
      <c r="L138" s="15">
        <f>IF(L$30="-","-",L$30*'3h Losses'!K68)</f>
        <v>0</v>
      </c>
      <c r="M138" s="15">
        <f>IF(M$30="-","-",M$30*'3h Losses'!L68)</f>
        <v>0</v>
      </c>
      <c r="N138" s="15">
        <f>IF(N$30="-","-",N$30*'3h Losses'!M68)</f>
        <v>0</v>
      </c>
      <c r="O138" s="15">
        <f>IF(O$30="-","-",O$30*'3h Losses'!N68)</f>
        <v>0</v>
      </c>
      <c r="P138" s="28"/>
      <c r="Q138" s="15">
        <f>IF(Q$30="-","-",Q$30*'3h Losses'!P68)</f>
        <v>0</v>
      </c>
      <c r="R138" s="15">
        <f>IF(R$30="-","-",R$30*'3h Losses'!Q68)</f>
        <v>0</v>
      </c>
      <c r="S138" s="15">
        <f>IF(S$30="-","-",S$30*'3h Losses'!R68)</f>
        <v>0</v>
      </c>
      <c r="T138" s="15">
        <f>IF(T$30="-","-",T$30*'3h Losses'!S68)</f>
        <v>0</v>
      </c>
      <c r="U138" s="15">
        <f>IF(U$30="-","-",U$30*'3h Losses'!T68)</f>
        <v>0</v>
      </c>
      <c r="V138" s="15">
        <f>IF(V$30="-","-",V$30*'3h Losses'!U68)</f>
        <v>0</v>
      </c>
      <c r="W138" s="15">
        <f>IF(W$30="-","-",W$30*'3h Losses'!V68)</f>
        <v>0</v>
      </c>
      <c r="X138" s="15">
        <f>IF(X$30="-","-",X$30*'3h Losses'!W68)</f>
        <v>0</v>
      </c>
      <c r="Y138" s="28"/>
      <c r="Z138" s="15">
        <f>IF(Z$30="-","-",Z$30*'3h Losses'!Y68)</f>
        <v>0</v>
      </c>
      <c r="AA138" s="15">
        <f>IF(AA$30="-","-",AA$30*'3h Losses'!Z68)</f>
        <v>0</v>
      </c>
      <c r="AB138" s="15">
        <f>IF(AB$30="-","-",AB$30*'3h Losses'!AA68)</f>
        <v>0</v>
      </c>
      <c r="AC138" s="15">
        <f>IF(AC$30="-","-",AC$30*'3h Losses'!AB68)</f>
        <v>0</v>
      </c>
      <c r="AD138" s="15">
        <f>IF(AD$30="-","-",AD$30*'3h Losses'!AC68)</f>
        <v>0</v>
      </c>
      <c r="AE138" s="15">
        <f>IF(AE$30="-","-",AE$30*'3h Losses'!AD68)</f>
        <v>0</v>
      </c>
      <c r="AF138" s="15">
        <f>IF(AF$30="-","-",AF$30*'3h Losses'!AE68)</f>
        <v>0</v>
      </c>
      <c r="AG138" s="15">
        <f>IF(AG$30="-","-",AG$30*'3h Losses'!AF68)</f>
        <v>0</v>
      </c>
      <c r="AH138" s="15">
        <f>IF(AH$30="-","-",AH$30*'3h Losses'!AG68)</f>
        <v>0</v>
      </c>
      <c r="AI138" s="15">
        <f>IF(AI$30="-","-",AI$30*'3h Losses'!AH68)</f>
        <v>0</v>
      </c>
      <c r="AJ138" s="15">
        <f>IF(AJ$30="-","-",AJ$30*'3h Losses'!AI68)</f>
        <v>0</v>
      </c>
      <c r="AK138" s="15">
        <f>IF(AK$30="-","-",AK$30*'3h Losses'!AJ68)</f>
        <v>0</v>
      </c>
      <c r="AL138" s="15">
        <f>IF(AL$30="-","-",AL$30*'3h Losses'!AK68)</f>
        <v>0</v>
      </c>
      <c r="AM138" s="15">
        <f>IF(AM$30="-","-",AM$30*'3h Losses'!AL68)</f>
        <v>5.4405870407081913</v>
      </c>
      <c r="AN138" s="15">
        <f>IF(AN$30="-","-",AN$30*'3h Losses'!AM68)</f>
        <v>5.0917030941109171</v>
      </c>
      <c r="AO138" s="15">
        <f>IF(AO$30="-","-",AO$30*'3h Losses'!AN68)</f>
        <v>4.8131973930906593</v>
      </c>
      <c r="AP138" s="15" t="str">
        <f>IF(AP$30="-","-",AP$30*'3h Losses'!AO68)</f>
        <v>-</v>
      </c>
      <c r="AQ138" s="15" t="str">
        <f>IF(AQ$30="-","-",AQ$30*'3h Losses'!AP68)</f>
        <v>-</v>
      </c>
      <c r="AR138" s="15" t="str">
        <f>IF(AR$30="-","-",AR$30*'3h Losses'!AQ68)</f>
        <v>-</v>
      </c>
      <c r="AS138" s="15" t="str">
        <f>IF(AS$30="-","-",AS$30*'3h Losses'!AR68)</f>
        <v>-</v>
      </c>
      <c r="AT138" s="15" t="str">
        <f>IF(AT$30="-","-",AT$30*'3h Losses'!AS68)</f>
        <v>-</v>
      </c>
      <c r="AU138" s="15" t="str">
        <f>IF(AU$30="-","-",AU$30*'3h Losses'!AT68)</f>
        <v>-</v>
      </c>
      <c r="AV138" s="15" t="str">
        <f>IF(AV$30="-","-",AV$30*'3h Losses'!AU68)</f>
        <v>-</v>
      </c>
      <c r="AW138" s="15" t="str">
        <f>IF(AW$30="-","-",AW$30*'3h Losses'!AV68)</f>
        <v>-</v>
      </c>
      <c r="AX138" s="15" t="str">
        <f>IF(AX$30="-","-",AX$30*'3h Losses'!AW68)</f>
        <v>-</v>
      </c>
      <c r="AY138" s="15" t="str">
        <f>IF(AY$30="-","-",AY$30*'3h Losses'!AX68)</f>
        <v>-</v>
      </c>
      <c r="AZ138" s="15" t="str">
        <f>IF(AZ$30="-","-",AZ$30*'3h Losses'!AY68)</f>
        <v>-</v>
      </c>
      <c r="BA138" s="15" t="str">
        <f>IF(BA$30="-","-",BA$30*'3h Losses'!AZ68)</f>
        <v>-</v>
      </c>
      <c r="BB138" s="15" t="str">
        <f>IF(BB$30="-","-",BB$30*'3h Losses'!BA68)</f>
        <v>-</v>
      </c>
      <c r="BC138" s="15" t="str">
        <f>IF(BC$30="-","-",BC$30*'3h Losses'!BB68)</f>
        <v>-</v>
      </c>
      <c r="BD138" s="15" t="str">
        <f>IF(BD$30="-","-",BD$30*'3h Losses'!BC68)</f>
        <v>-</v>
      </c>
      <c r="BE138" s="15" t="str">
        <f>IF(BE$30="-","-",BE$30*'3h Losses'!BD68)</f>
        <v>-</v>
      </c>
      <c r="BF138" s="15" t="str">
        <f>IF(BF$30="-","-",BF$30*'3h Losses'!BE68)</f>
        <v>-</v>
      </c>
      <c r="BG138" s="14"/>
    </row>
    <row r="139" spans="1:59">
      <c r="A139" s="14"/>
      <c r="B139" s="463"/>
      <c r="C139" s="428"/>
      <c r="D139" s="428"/>
      <c r="E139" s="378" t="s">
        <v>265</v>
      </c>
      <c r="F139" s="460"/>
      <c r="G139" s="28"/>
      <c r="H139" s="15">
        <f>IF(H$30="-","-",H$30*'3h Losses'!G69)</f>
        <v>0</v>
      </c>
      <c r="I139" s="15">
        <f>IF(I$30="-","-",I$30*'3h Losses'!H69)</f>
        <v>0</v>
      </c>
      <c r="J139" s="15">
        <f>IF(J$30="-","-",J$30*'3h Losses'!I69)</f>
        <v>0</v>
      </c>
      <c r="K139" s="15">
        <f>IF(K$30="-","-",K$30*'3h Losses'!J69)</f>
        <v>0</v>
      </c>
      <c r="L139" s="15">
        <f>IF(L$30="-","-",L$30*'3h Losses'!K69)</f>
        <v>0</v>
      </c>
      <c r="M139" s="15">
        <f>IF(M$30="-","-",M$30*'3h Losses'!L69)</f>
        <v>0</v>
      </c>
      <c r="N139" s="15">
        <f>IF(N$30="-","-",N$30*'3h Losses'!M69)</f>
        <v>0</v>
      </c>
      <c r="O139" s="15">
        <f>IF(O$30="-","-",O$30*'3h Losses'!N69)</f>
        <v>0</v>
      </c>
      <c r="P139" s="28"/>
      <c r="Q139" s="15">
        <f>IF(Q$30="-","-",Q$30*'3h Losses'!P69)</f>
        <v>0</v>
      </c>
      <c r="R139" s="15">
        <f>IF(R$30="-","-",R$30*'3h Losses'!Q69)</f>
        <v>0</v>
      </c>
      <c r="S139" s="15">
        <f>IF(S$30="-","-",S$30*'3h Losses'!R69)</f>
        <v>0</v>
      </c>
      <c r="T139" s="15">
        <f>IF(T$30="-","-",T$30*'3h Losses'!S69)</f>
        <v>0</v>
      </c>
      <c r="U139" s="15">
        <f>IF(U$30="-","-",U$30*'3h Losses'!T69)</f>
        <v>0</v>
      </c>
      <c r="V139" s="15">
        <f>IF(V$30="-","-",V$30*'3h Losses'!U69)</f>
        <v>0</v>
      </c>
      <c r="W139" s="15">
        <f>IF(W$30="-","-",W$30*'3h Losses'!V69)</f>
        <v>0</v>
      </c>
      <c r="X139" s="15">
        <f>IF(X$30="-","-",X$30*'3h Losses'!W69)</f>
        <v>0</v>
      </c>
      <c r="Y139" s="28"/>
      <c r="Z139" s="15">
        <f>IF(Z$30="-","-",Z$30*'3h Losses'!Y69)</f>
        <v>0</v>
      </c>
      <c r="AA139" s="15">
        <f>IF(AA$30="-","-",AA$30*'3h Losses'!Z69)</f>
        <v>0</v>
      </c>
      <c r="AB139" s="15">
        <f>IF(AB$30="-","-",AB$30*'3h Losses'!AA69)</f>
        <v>0</v>
      </c>
      <c r="AC139" s="15">
        <f>IF(AC$30="-","-",AC$30*'3h Losses'!AB69)</f>
        <v>0</v>
      </c>
      <c r="AD139" s="15">
        <f>IF(AD$30="-","-",AD$30*'3h Losses'!AC69)</f>
        <v>0</v>
      </c>
      <c r="AE139" s="15">
        <f>IF(AE$30="-","-",AE$30*'3h Losses'!AD69)</f>
        <v>0</v>
      </c>
      <c r="AF139" s="15">
        <f>IF(AF$30="-","-",AF$30*'3h Losses'!AE69)</f>
        <v>0</v>
      </c>
      <c r="AG139" s="15">
        <f>IF(AG$30="-","-",AG$30*'3h Losses'!AF69)</f>
        <v>0</v>
      </c>
      <c r="AH139" s="15">
        <f>IF(AH$30="-","-",AH$30*'3h Losses'!AG69)</f>
        <v>0</v>
      </c>
      <c r="AI139" s="15">
        <f>IF(AI$30="-","-",AI$30*'3h Losses'!AH69)</f>
        <v>0</v>
      </c>
      <c r="AJ139" s="15">
        <f>IF(AJ$30="-","-",AJ$30*'3h Losses'!AI69)</f>
        <v>0</v>
      </c>
      <c r="AK139" s="15">
        <f>IF(AK$30="-","-",AK$30*'3h Losses'!AJ69)</f>
        <v>0</v>
      </c>
      <c r="AL139" s="15">
        <f>IF(AL$30="-","-",AL$30*'3h Losses'!AK69)</f>
        <v>0</v>
      </c>
      <c r="AM139" s="15">
        <f>IF(AM$30="-","-",AM$30*'3h Losses'!AL69)</f>
        <v>5.3255494924784026</v>
      </c>
      <c r="AN139" s="15">
        <f>IF(AN$30="-","-",AN$30*'3h Losses'!AM69)</f>
        <v>4.9681480989784168</v>
      </c>
      <c r="AO139" s="15">
        <f>IF(AO$30="-","-",AO$30*'3h Losses'!AN69)</f>
        <v>4.6964006024131146</v>
      </c>
      <c r="AP139" s="15" t="str">
        <f>IF(AP$30="-","-",AP$30*'3h Losses'!AO69)</f>
        <v>-</v>
      </c>
      <c r="AQ139" s="15" t="str">
        <f>IF(AQ$30="-","-",AQ$30*'3h Losses'!AP69)</f>
        <v>-</v>
      </c>
      <c r="AR139" s="15" t="str">
        <f>IF(AR$30="-","-",AR$30*'3h Losses'!AQ69)</f>
        <v>-</v>
      </c>
      <c r="AS139" s="15" t="str">
        <f>IF(AS$30="-","-",AS$30*'3h Losses'!AR69)</f>
        <v>-</v>
      </c>
      <c r="AT139" s="15" t="str">
        <f>IF(AT$30="-","-",AT$30*'3h Losses'!AS69)</f>
        <v>-</v>
      </c>
      <c r="AU139" s="15" t="str">
        <f>IF(AU$30="-","-",AU$30*'3h Losses'!AT69)</f>
        <v>-</v>
      </c>
      <c r="AV139" s="15" t="str">
        <f>IF(AV$30="-","-",AV$30*'3h Losses'!AU69)</f>
        <v>-</v>
      </c>
      <c r="AW139" s="15" t="str">
        <f>IF(AW$30="-","-",AW$30*'3h Losses'!AV69)</f>
        <v>-</v>
      </c>
      <c r="AX139" s="15" t="str">
        <f>IF(AX$30="-","-",AX$30*'3h Losses'!AW69)</f>
        <v>-</v>
      </c>
      <c r="AY139" s="15" t="str">
        <f>IF(AY$30="-","-",AY$30*'3h Losses'!AX69)</f>
        <v>-</v>
      </c>
      <c r="AZ139" s="15" t="str">
        <f>IF(AZ$30="-","-",AZ$30*'3h Losses'!AY69)</f>
        <v>-</v>
      </c>
      <c r="BA139" s="15" t="str">
        <f>IF(BA$30="-","-",BA$30*'3h Losses'!AZ69)</f>
        <v>-</v>
      </c>
      <c r="BB139" s="15" t="str">
        <f>IF(BB$30="-","-",BB$30*'3h Losses'!BA69)</f>
        <v>-</v>
      </c>
      <c r="BC139" s="15" t="str">
        <f>IF(BC$30="-","-",BC$30*'3h Losses'!BB69)</f>
        <v>-</v>
      </c>
      <c r="BD139" s="15" t="str">
        <f>IF(BD$30="-","-",BD$30*'3h Losses'!BC69)</f>
        <v>-</v>
      </c>
      <c r="BE139" s="15" t="str">
        <f>IF(BE$30="-","-",BE$30*'3h Losses'!BD69)</f>
        <v>-</v>
      </c>
      <c r="BF139" s="15" t="str">
        <f>IF(BF$30="-","-",BF$30*'3h Losses'!BE69)</f>
        <v>-</v>
      </c>
      <c r="BG139" s="14"/>
    </row>
    <row r="140" spans="1:59">
      <c r="A140" s="14"/>
      <c r="B140" s="463"/>
      <c r="C140" s="428"/>
      <c r="D140" s="428"/>
      <c r="E140" s="378" t="s">
        <v>266</v>
      </c>
      <c r="F140" s="460"/>
      <c r="G140" s="28"/>
      <c r="H140" s="15">
        <f>IF(H$30="-","-",H$30*'3h Losses'!G70)</f>
        <v>0</v>
      </c>
      <c r="I140" s="15">
        <f>IF(I$30="-","-",I$30*'3h Losses'!H70)</f>
        <v>0</v>
      </c>
      <c r="J140" s="15">
        <f>IF(J$30="-","-",J$30*'3h Losses'!I70)</f>
        <v>0</v>
      </c>
      <c r="K140" s="15">
        <f>IF(K$30="-","-",K$30*'3h Losses'!J70)</f>
        <v>0</v>
      </c>
      <c r="L140" s="15">
        <f>IF(L$30="-","-",L$30*'3h Losses'!K70)</f>
        <v>0</v>
      </c>
      <c r="M140" s="15">
        <f>IF(M$30="-","-",M$30*'3h Losses'!L70)</f>
        <v>0</v>
      </c>
      <c r="N140" s="15">
        <f>IF(N$30="-","-",N$30*'3h Losses'!M70)</f>
        <v>0</v>
      </c>
      <c r="O140" s="15">
        <f>IF(O$30="-","-",O$30*'3h Losses'!N70)</f>
        <v>0</v>
      </c>
      <c r="P140" s="28"/>
      <c r="Q140" s="15">
        <f>IF(Q$30="-","-",Q$30*'3h Losses'!P70)</f>
        <v>0</v>
      </c>
      <c r="R140" s="15">
        <f>IF(R$30="-","-",R$30*'3h Losses'!Q70)</f>
        <v>0</v>
      </c>
      <c r="S140" s="15">
        <f>IF(S$30="-","-",S$30*'3h Losses'!R70)</f>
        <v>0</v>
      </c>
      <c r="T140" s="15">
        <f>IF(T$30="-","-",T$30*'3h Losses'!S70)</f>
        <v>0</v>
      </c>
      <c r="U140" s="15">
        <f>IF(U$30="-","-",U$30*'3h Losses'!T70)</f>
        <v>0</v>
      </c>
      <c r="V140" s="15">
        <f>IF(V$30="-","-",V$30*'3h Losses'!U70)</f>
        <v>0</v>
      </c>
      <c r="W140" s="15">
        <f>IF(W$30="-","-",W$30*'3h Losses'!V70)</f>
        <v>0</v>
      </c>
      <c r="X140" s="15">
        <f>IF(X$30="-","-",X$30*'3h Losses'!W70)</f>
        <v>0</v>
      </c>
      <c r="Y140" s="28"/>
      <c r="Z140" s="15">
        <f>IF(Z$30="-","-",Z$30*'3h Losses'!Y70)</f>
        <v>0</v>
      </c>
      <c r="AA140" s="15">
        <f>IF(AA$30="-","-",AA$30*'3h Losses'!Z70)</f>
        <v>0</v>
      </c>
      <c r="AB140" s="15">
        <f>IF(AB$30="-","-",AB$30*'3h Losses'!AA70)</f>
        <v>0</v>
      </c>
      <c r="AC140" s="15">
        <f>IF(AC$30="-","-",AC$30*'3h Losses'!AB70)</f>
        <v>0</v>
      </c>
      <c r="AD140" s="15">
        <f>IF(AD$30="-","-",AD$30*'3h Losses'!AC70)</f>
        <v>0</v>
      </c>
      <c r="AE140" s="15">
        <f>IF(AE$30="-","-",AE$30*'3h Losses'!AD70)</f>
        <v>0</v>
      </c>
      <c r="AF140" s="15">
        <f>IF(AF$30="-","-",AF$30*'3h Losses'!AE70)</f>
        <v>0</v>
      </c>
      <c r="AG140" s="15">
        <f>IF(AG$30="-","-",AG$30*'3h Losses'!AF70)</f>
        <v>0</v>
      </c>
      <c r="AH140" s="15">
        <f>IF(AH$30="-","-",AH$30*'3h Losses'!AG70)</f>
        <v>0</v>
      </c>
      <c r="AI140" s="15">
        <f>IF(AI$30="-","-",AI$30*'3h Losses'!AH70)</f>
        <v>0</v>
      </c>
      <c r="AJ140" s="15">
        <f>IF(AJ$30="-","-",AJ$30*'3h Losses'!AI70)</f>
        <v>0</v>
      </c>
      <c r="AK140" s="15">
        <f>IF(AK$30="-","-",AK$30*'3h Losses'!AJ70)</f>
        <v>0</v>
      </c>
      <c r="AL140" s="15">
        <f>IF(AL$30="-","-",AL$30*'3h Losses'!AK70)</f>
        <v>0</v>
      </c>
      <c r="AM140" s="15">
        <f>IF(AM$30="-","-",AM$30*'3h Losses'!AL70)</f>
        <v>5.2182596178078677</v>
      </c>
      <c r="AN140" s="15">
        <f>IF(AN$30="-","-",AN$30*'3h Losses'!AM70)</f>
        <v>4.8420228670606615</v>
      </c>
      <c r="AO140" s="15">
        <f>IF(AO$30="-","-",AO$30*'3h Losses'!AN70)</f>
        <v>4.577174161623268</v>
      </c>
      <c r="AP140" s="15" t="str">
        <f>IF(AP$30="-","-",AP$30*'3h Losses'!AO70)</f>
        <v>-</v>
      </c>
      <c r="AQ140" s="15" t="str">
        <f>IF(AQ$30="-","-",AQ$30*'3h Losses'!AP70)</f>
        <v>-</v>
      </c>
      <c r="AR140" s="15" t="str">
        <f>IF(AR$30="-","-",AR$30*'3h Losses'!AQ70)</f>
        <v>-</v>
      </c>
      <c r="AS140" s="15" t="str">
        <f>IF(AS$30="-","-",AS$30*'3h Losses'!AR70)</f>
        <v>-</v>
      </c>
      <c r="AT140" s="15" t="str">
        <f>IF(AT$30="-","-",AT$30*'3h Losses'!AS70)</f>
        <v>-</v>
      </c>
      <c r="AU140" s="15" t="str">
        <f>IF(AU$30="-","-",AU$30*'3h Losses'!AT70)</f>
        <v>-</v>
      </c>
      <c r="AV140" s="15" t="str">
        <f>IF(AV$30="-","-",AV$30*'3h Losses'!AU70)</f>
        <v>-</v>
      </c>
      <c r="AW140" s="15" t="str">
        <f>IF(AW$30="-","-",AW$30*'3h Losses'!AV70)</f>
        <v>-</v>
      </c>
      <c r="AX140" s="15" t="str">
        <f>IF(AX$30="-","-",AX$30*'3h Losses'!AW70)</f>
        <v>-</v>
      </c>
      <c r="AY140" s="15" t="str">
        <f>IF(AY$30="-","-",AY$30*'3h Losses'!AX70)</f>
        <v>-</v>
      </c>
      <c r="AZ140" s="15" t="str">
        <f>IF(AZ$30="-","-",AZ$30*'3h Losses'!AY70)</f>
        <v>-</v>
      </c>
      <c r="BA140" s="15" t="str">
        <f>IF(BA$30="-","-",BA$30*'3h Losses'!AZ70)</f>
        <v>-</v>
      </c>
      <c r="BB140" s="15" t="str">
        <f>IF(BB$30="-","-",BB$30*'3h Losses'!BA70)</f>
        <v>-</v>
      </c>
      <c r="BC140" s="15" t="str">
        <f>IF(BC$30="-","-",BC$30*'3h Losses'!BB70)</f>
        <v>-</v>
      </c>
      <c r="BD140" s="15" t="str">
        <f>IF(BD$30="-","-",BD$30*'3h Losses'!BC70)</f>
        <v>-</v>
      </c>
      <c r="BE140" s="15" t="str">
        <f>IF(BE$30="-","-",BE$30*'3h Losses'!BD70)</f>
        <v>-</v>
      </c>
      <c r="BF140" s="15" t="str">
        <f>IF(BF$30="-","-",BF$30*'3h Losses'!BE70)</f>
        <v>-</v>
      </c>
      <c r="BG140" s="14"/>
    </row>
    <row r="141" spans="1:59">
      <c r="A141" s="14"/>
      <c r="B141" s="463"/>
      <c r="C141" s="428"/>
      <c r="D141" s="428"/>
      <c r="E141" s="378" t="s">
        <v>267</v>
      </c>
      <c r="F141" s="460"/>
      <c r="G141" s="28"/>
      <c r="H141" s="15">
        <f>IF(H$30="-","-",H$30*'3h Losses'!G71)</f>
        <v>0</v>
      </c>
      <c r="I141" s="15">
        <f>IF(I$30="-","-",I$30*'3h Losses'!H71)</f>
        <v>0</v>
      </c>
      <c r="J141" s="15">
        <f>IF(J$30="-","-",J$30*'3h Losses'!I71)</f>
        <v>0</v>
      </c>
      <c r="K141" s="15">
        <f>IF(K$30="-","-",K$30*'3h Losses'!J71)</f>
        <v>0</v>
      </c>
      <c r="L141" s="15">
        <f>IF(L$30="-","-",L$30*'3h Losses'!K71)</f>
        <v>0</v>
      </c>
      <c r="M141" s="15">
        <f>IF(M$30="-","-",M$30*'3h Losses'!L71)</f>
        <v>0</v>
      </c>
      <c r="N141" s="15">
        <f>IF(N$30="-","-",N$30*'3h Losses'!M71)</f>
        <v>0</v>
      </c>
      <c r="O141" s="15">
        <f>IF(O$30="-","-",O$30*'3h Losses'!N71)</f>
        <v>0</v>
      </c>
      <c r="P141" s="28"/>
      <c r="Q141" s="15">
        <f>IF(Q$30="-","-",Q$30*'3h Losses'!P71)</f>
        <v>0</v>
      </c>
      <c r="R141" s="15">
        <f>IF(R$30="-","-",R$30*'3h Losses'!Q71)</f>
        <v>0</v>
      </c>
      <c r="S141" s="15">
        <f>IF(S$30="-","-",S$30*'3h Losses'!R71)</f>
        <v>0</v>
      </c>
      <c r="T141" s="15">
        <f>IF(T$30="-","-",T$30*'3h Losses'!S71)</f>
        <v>0</v>
      </c>
      <c r="U141" s="15">
        <f>IF(U$30="-","-",U$30*'3h Losses'!T71)</f>
        <v>0</v>
      </c>
      <c r="V141" s="15">
        <f>IF(V$30="-","-",V$30*'3h Losses'!U71)</f>
        <v>0</v>
      </c>
      <c r="W141" s="15">
        <f>IF(W$30="-","-",W$30*'3h Losses'!V71)</f>
        <v>0</v>
      </c>
      <c r="X141" s="15">
        <f>IF(X$30="-","-",X$30*'3h Losses'!W71)</f>
        <v>0</v>
      </c>
      <c r="Y141" s="28"/>
      <c r="Z141" s="15">
        <f>IF(Z$30="-","-",Z$30*'3h Losses'!Y71)</f>
        <v>0</v>
      </c>
      <c r="AA141" s="15">
        <f>IF(AA$30="-","-",AA$30*'3h Losses'!Z71)</f>
        <v>0</v>
      </c>
      <c r="AB141" s="15">
        <f>IF(AB$30="-","-",AB$30*'3h Losses'!AA71)</f>
        <v>0</v>
      </c>
      <c r="AC141" s="15">
        <f>IF(AC$30="-","-",AC$30*'3h Losses'!AB71)</f>
        <v>0</v>
      </c>
      <c r="AD141" s="15">
        <f>IF(AD$30="-","-",AD$30*'3h Losses'!AC71)</f>
        <v>0</v>
      </c>
      <c r="AE141" s="15">
        <f>IF(AE$30="-","-",AE$30*'3h Losses'!AD71)</f>
        <v>0</v>
      </c>
      <c r="AF141" s="15">
        <f>IF(AF$30="-","-",AF$30*'3h Losses'!AE71)</f>
        <v>0</v>
      </c>
      <c r="AG141" s="15">
        <f>IF(AG$30="-","-",AG$30*'3h Losses'!AF71)</f>
        <v>0</v>
      </c>
      <c r="AH141" s="15">
        <f>IF(AH$30="-","-",AH$30*'3h Losses'!AG71)</f>
        <v>0</v>
      </c>
      <c r="AI141" s="15">
        <f>IF(AI$30="-","-",AI$30*'3h Losses'!AH71)</f>
        <v>0</v>
      </c>
      <c r="AJ141" s="15">
        <f>IF(AJ$30="-","-",AJ$30*'3h Losses'!AI71)</f>
        <v>0</v>
      </c>
      <c r="AK141" s="15">
        <f>IF(AK$30="-","-",AK$30*'3h Losses'!AJ71)</f>
        <v>0</v>
      </c>
      <c r="AL141" s="15">
        <f>IF(AL$30="-","-",AL$30*'3h Losses'!AK71)</f>
        <v>0</v>
      </c>
      <c r="AM141" s="15">
        <f>IF(AM$30="-","-",AM$30*'3h Losses'!AL71)</f>
        <v>5.2960663058305748</v>
      </c>
      <c r="AN141" s="15">
        <f>IF(AN$30="-","-",AN$30*'3h Losses'!AM71)</f>
        <v>4.9028061583216322</v>
      </c>
      <c r="AO141" s="15">
        <f>IF(AO$30="-","-",AO$30*'3h Losses'!AN71)</f>
        <v>4.6346327316995852</v>
      </c>
      <c r="AP141" s="15" t="str">
        <f>IF(AP$30="-","-",AP$30*'3h Losses'!AO71)</f>
        <v>-</v>
      </c>
      <c r="AQ141" s="15" t="str">
        <f>IF(AQ$30="-","-",AQ$30*'3h Losses'!AP71)</f>
        <v>-</v>
      </c>
      <c r="AR141" s="15" t="str">
        <f>IF(AR$30="-","-",AR$30*'3h Losses'!AQ71)</f>
        <v>-</v>
      </c>
      <c r="AS141" s="15" t="str">
        <f>IF(AS$30="-","-",AS$30*'3h Losses'!AR71)</f>
        <v>-</v>
      </c>
      <c r="AT141" s="15" t="str">
        <f>IF(AT$30="-","-",AT$30*'3h Losses'!AS71)</f>
        <v>-</v>
      </c>
      <c r="AU141" s="15" t="str">
        <f>IF(AU$30="-","-",AU$30*'3h Losses'!AT71)</f>
        <v>-</v>
      </c>
      <c r="AV141" s="15" t="str">
        <f>IF(AV$30="-","-",AV$30*'3h Losses'!AU71)</f>
        <v>-</v>
      </c>
      <c r="AW141" s="15" t="str">
        <f>IF(AW$30="-","-",AW$30*'3h Losses'!AV71)</f>
        <v>-</v>
      </c>
      <c r="AX141" s="15" t="str">
        <f>IF(AX$30="-","-",AX$30*'3h Losses'!AW71)</f>
        <v>-</v>
      </c>
      <c r="AY141" s="15" t="str">
        <f>IF(AY$30="-","-",AY$30*'3h Losses'!AX71)</f>
        <v>-</v>
      </c>
      <c r="AZ141" s="15" t="str">
        <f>IF(AZ$30="-","-",AZ$30*'3h Losses'!AY71)</f>
        <v>-</v>
      </c>
      <c r="BA141" s="15" t="str">
        <f>IF(BA$30="-","-",BA$30*'3h Losses'!AZ71)</f>
        <v>-</v>
      </c>
      <c r="BB141" s="15" t="str">
        <f>IF(BB$30="-","-",BB$30*'3h Losses'!BA71)</f>
        <v>-</v>
      </c>
      <c r="BC141" s="15" t="str">
        <f>IF(BC$30="-","-",BC$30*'3h Losses'!BB71)</f>
        <v>-</v>
      </c>
      <c r="BD141" s="15" t="str">
        <f>IF(BD$30="-","-",BD$30*'3h Losses'!BC71)</f>
        <v>-</v>
      </c>
      <c r="BE141" s="15" t="str">
        <f>IF(BE$30="-","-",BE$30*'3h Losses'!BD71)</f>
        <v>-</v>
      </c>
      <c r="BF141" s="15" t="str">
        <f>IF(BF$30="-","-",BF$30*'3h Losses'!BE71)</f>
        <v>-</v>
      </c>
      <c r="BG141" s="14"/>
    </row>
    <row r="142" spans="1:59">
      <c r="A142" s="14"/>
      <c r="B142" s="463"/>
      <c r="C142" s="428"/>
      <c r="D142" s="428"/>
      <c r="E142" s="378" t="s">
        <v>268</v>
      </c>
      <c r="F142" s="460"/>
      <c r="G142" s="28"/>
      <c r="H142" s="15">
        <f>IF(H$30="-","-",H$30*'3h Losses'!G72)</f>
        <v>0</v>
      </c>
      <c r="I142" s="15">
        <f>IF(I$30="-","-",I$30*'3h Losses'!H72)</f>
        <v>0</v>
      </c>
      <c r="J142" s="15">
        <f>IF(J$30="-","-",J$30*'3h Losses'!I72)</f>
        <v>0</v>
      </c>
      <c r="K142" s="15">
        <f>IF(K$30="-","-",K$30*'3h Losses'!J72)</f>
        <v>0</v>
      </c>
      <c r="L142" s="15">
        <f>IF(L$30="-","-",L$30*'3h Losses'!K72)</f>
        <v>0</v>
      </c>
      <c r="M142" s="15">
        <f>IF(M$30="-","-",M$30*'3h Losses'!L72)</f>
        <v>0</v>
      </c>
      <c r="N142" s="15">
        <f>IF(N$30="-","-",N$30*'3h Losses'!M72)</f>
        <v>0</v>
      </c>
      <c r="O142" s="15">
        <f>IF(O$30="-","-",O$30*'3h Losses'!N72)</f>
        <v>0</v>
      </c>
      <c r="P142" s="28"/>
      <c r="Q142" s="15">
        <f>IF(Q$30="-","-",Q$30*'3h Losses'!P72)</f>
        <v>0</v>
      </c>
      <c r="R142" s="15">
        <f>IF(R$30="-","-",R$30*'3h Losses'!Q72)</f>
        <v>0</v>
      </c>
      <c r="S142" s="15">
        <f>IF(S$30="-","-",S$30*'3h Losses'!R72)</f>
        <v>0</v>
      </c>
      <c r="T142" s="15">
        <f>IF(T$30="-","-",T$30*'3h Losses'!S72)</f>
        <v>0</v>
      </c>
      <c r="U142" s="15">
        <f>IF(U$30="-","-",U$30*'3h Losses'!T72)</f>
        <v>0</v>
      </c>
      <c r="V142" s="15">
        <f>IF(V$30="-","-",V$30*'3h Losses'!U72)</f>
        <v>0</v>
      </c>
      <c r="W142" s="15">
        <f>IF(W$30="-","-",W$30*'3h Losses'!V72)</f>
        <v>0</v>
      </c>
      <c r="X142" s="15">
        <f>IF(X$30="-","-",X$30*'3h Losses'!W72)</f>
        <v>0</v>
      </c>
      <c r="Y142" s="28"/>
      <c r="Z142" s="15">
        <f>IF(Z$30="-","-",Z$30*'3h Losses'!Y72)</f>
        <v>0</v>
      </c>
      <c r="AA142" s="15">
        <f>IF(AA$30="-","-",AA$30*'3h Losses'!Z72)</f>
        <v>0</v>
      </c>
      <c r="AB142" s="15">
        <f>IF(AB$30="-","-",AB$30*'3h Losses'!AA72)</f>
        <v>0</v>
      </c>
      <c r="AC142" s="15">
        <f>IF(AC$30="-","-",AC$30*'3h Losses'!AB72)</f>
        <v>0</v>
      </c>
      <c r="AD142" s="15">
        <f>IF(AD$30="-","-",AD$30*'3h Losses'!AC72)</f>
        <v>0</v>
      </c>
      <c r="AE142" s="15">
        <f>IF(AE$30="-","-",AE$30*'3h Losses'!AD72)</f>
        <v>0</v>
      </c>
      <c r="AF142" s="15">
        <f>IF(AF$30="-","-",AF$30*'3h Losses'!AE72)</f>
        <v>0</v>
      </c>
      <c r="AG142" s="15">
        <f>IF(AG$30="-","-",AG$30*'3h Losses'!AF72)</f>
        <v>0</v>
      </c>
      <c r="AH142" s="15">
        <f>IF(AH$30="-","-",AH$30*'3h Losses'!AG72)</f>
        <v>0</v>
      </c>
      <c r="AI142" s="15">
        <f>IF(AI$30="-","-",AI$30*'3h Losses'!AH72)</f>
        <v>0</v>
      </c>
      <c r="AJ142" s="15">
        <f>IF(AJ$30="-","-",AJ$30*'3h Losses'!AI72)</f>
        <v>0</v>
      </c>
      <c r="AK142" s="15">
        <f>IF(AK$30="-","-",AK$30*'3h Losses'!AJ72)</f>
        <v>0</v>
      </c>
      <c r="AL142" s="15">
        <f>IF(AL$30="-","-",AL$30*'3h Losses'!AK72)</f>
        <v>0</v>
      </c>
      <c r="AM142" s="15">
        <f>IF(AM$30="-","-",AM$30*'3h Losses'!AL72)</f>
        <v>5.3513236701665718</v>
      </c>
      <c r="AN142" s="15">
        <f>IF(AN$30="-","-",AN$30*'3h Losses'!AM72)</f>
        <v>4.9630477585181323</v>
      </c>
      <c r="AO142" s="15">
        <f>IF(AO$30="-","-",AO$30*'3h Losses'!AN72)</f>
        <v>4.6915792401000393</v>
      </c>
      <c r="AP142" s="15" t="str">
        <f>IF(AP$30="-","-",AP$30*'3h Losses'!AO72)</f>
        <v>-</v>
      </c>
      <c r="AQ142" s="15" t="str">
        <f>IF(AQ$30="-","-",AQ$30*'3h Losses'!AP72)</f>
        <v>-</v>
      </c>
      <c r="AR142" s="15" t="str">
        <f>IF(AR$30="-","-",AR$30*'3h Losses'!AQ72)</f>
        <v>-</v>
      </c>
      <c r="AS142" s="15" t="str">
        <f>IF(AS$30="-","-",AS$30*'3h Losses'!AR72)</f>
        <v>-</v>
      </c>
      <c r="AT142" s="15" t="str">
        <f>IF(AT$30="-","-",AT$30*'3h Losses'!AS72)</f>
        <v>-</v>
      </c>
      <c r="AU142" s="15" t="str">
        <f>IF(AU$30="-","-",AU$30*'3h Losses'!AT72)</f>
        <v>-</v>
      </c>
      <c r="AV142" s="15" t="str">
        <f>IF(AV$30="-","-",AV$30*'3h Losses'!AU72)</f>
        <v>-</v>
      </c>
      <c r="AW142" s="15" t="str">
        <f>IF(AW$30="-","-",AW$30*'3h Losses'!AV72)</f>
        <v>-</v>
      </c>
      <c r="AX142" s="15" t="str">
        <f>IF(AX$30="-","-",AX$30*'3h Losses'!AW72)</f>
        <v>-</v>
      </c>
      <c r="AY142" s="15" t="str">
        <f>IF(AY$30="-","-",AY$30*'3h Losses'!AX72)</f>
        <v>-</v>
      </c>
      <c r="AZ142" s="15" t="str">
        <f>IF(AZ$30="-","-",AZ$30*'3h Losses'!AY72)</f>
        <v>-</v>
      </c>
      <c r="BA142" s="15" t="str">
        <f>IF(BA$30="-","-",BA$30*'3h Losses'!AZ72)</f>
        <v>-</v>
      </c>
      <c r="BB142" s="15" t="str">
        <f>IF(BB$30="-","-",BB$30*'3h Losses'!BA72)</f>
        <v>-</v>
      </c>
      <c r="BC142" s="15" t="str">
        <f>IF(BC$30="-","-",BC$30*'3h Losses'!BB72)</f>
        <v>-</v>
      </c>
      <c r="BD142" s="15" t="str">
        <f>IF(BD$30="-","-",BD$30*'3h Losses'!BC72)</f>
        <v>-</v>
      </c>
      <c r="BE142" s="15" t="str">
        <f>IF(BE$30="-","-",BE$30*'3h Losses'!BD72)</f>
        <v>-</v>
      </c>
      <c r="BF142" s="15" t="str">
        <f>IF(BF$30="-","-",BF$30*'3h Losses'!BE72)</f>
        <v>-</v>
      </c>
      <c r="BG142" s="14"/>
    </row>
    <row r="143" spans="1:59">
      <c r="A143" s="14"/>
      <c r="B143" s="463"/>
      <c r="C143" s="428"/>
      <c r="D143" s="428"/>
      <c r="E143" s="378" t="s">
        <v>269</v>
      </c>
      <c r="F143" s="460"/>
      <c r="G143" s="28"/>
      <c r="H143" s="15">
        <f>IF(H$30="-","-",H$30*'3h Losses'!G73)</f>
        <v>0</v>
      </c>
      <c r="I143" s="15">
        <f>IF(I$30="-","-",I$30*'3h Losses'!H73)</f>
        <v>0</v>
      </c>
      <c r="J143" s="15">
        <f>IF(J$30="-","-",J$30*'3h Losses'!I73)</f>
        <v>0</v>
      </c>
      <c r="K143" s="15">
        <f>IF(K$30="-","-",K$30*'3h Losses'!J73)</f>
        <v>0</v>
      </c>
      <c r="L143" s="15">
        <f>IF(L$30="-","-",L$30*'3h Losses'!K73)</f>
        <v>0</v>
      </c>
      <c r="M143" s="15">
        <f>IF(M$30="-","-",M$30*'3h Losses'!L73)</f>
        <v>0</v>
      </c>
      <c r="N143" s="15">
        <f>IF(N$30="-","-",N$30*'3h Losses'!M73)</f>
        <v>0</v>
      </c>
      <c r="O143" s="15">
        <f>IF(O$30="-","-",O$30*'3h Losses'!N73)</f>
        <v>0</v>
      </c>
      <c r="P143" s="28"/>
      <c r="Q143" s="15">
        <f>IF(Q$30="-","-",Q$30*'3h Losses'!P73)</f>
        <v>0</v>
      </c>
      <c r="R143" s="15">
        <f>IF(R$30="-","-",R$30*'3h Losses'!Q73)</f>
        <v>0</v>
      </c>
      <c r="S143" s="15">
        <f>IF(S$30="-","-",S$30*'3h Losses'!R73)</f>
        <v>0</v>
      </c>
      <c r="T143" s="15">
        <f>IF(T$30="-","-",T$30*'3h Losses'!S73)</f>
        <v>0</v>
      </c>
      <c r="U143" s="15">
        <f>IF(U$30="-","-",U$30*'3h Losses'!T73)</f>
        <v>0</v>
      </c>
      <c r="V143" s="15">
        <f>IF(V$30="-","-",V$30*'3h Losses'!U73)</f>
        <v>0</v>
      </c>
      <c r="W143" s="15">
        <f>IF(W$30="-","-",W$30*'3h Losses'!V73)</f>
        <v>0</v>
      </c>
      <c r="X143" s="15">
        <f>IF(X$30="-","-",X$30*'3h Losses'!W73)</f>
        <v>0</v>
      </c>
      <c r="Y143" s="28"/>
      <c r="Z143" s="15">
        <f>IF(Z$30="-","-",Z$30*'3h Losses'!Y73)</f>
        <v>0</v>
      </c>
      <c r="AA143" s="15">
        <f>IF(AA$30="-","-",AA$30*'3h Losses'!Z73)</f>
        <v>0</v>
      </c>
      <c r="AB143" s="15">
        <f>IF(AB$30="-","-",AB$30*'3h Losses'!AA73)</f>
        <v>0</v>
      </c>
      <c r="AC143" s="15">
        <f>IF(AC$30="-","-",AC$30*'3h Losses'!AB73)</f>
        <v>0</v>
      </c>
      <c r="AD143" s="15">
        <f>IF(AD$30="-","-",AD$30*'3h Losses'!AC73)</f>
        <v>0</v>
      </c>
      <c r="AE143" s="15">
        <f>IF(AE$30="-","-",AE$30*'3h Losses'!AD73)</f>
        <v>0</v>
      </c>
      <c r="AF143" s="15">
        <f>IF(AF$30="-","-",AF$30*'3h Losses'!AE73)</f>
        <v>0</v>
      </c>
      <c r="AG143" s="15">
        <f>IF(AG$30="-","-",AG$30*'3h Losses'!AF73)</f>
        <v>0</v>
      </c>
      <c r="AH143" s="15">
        <f>IF(AH$30="-","-",AH$30*'3h Losses'!AG73)</f>
        <v>0</v>
      </c>
      <c r="AI143" s="15">
        <f>IF(AI$30="-","-",AI$30*'3h Losses'!AH73)</f>
        <v>0</v>
      </c>
      <c r="AJ143" s="15">
        <f>IF(AJ$30="-","-",AJ$30*'3h Losses'!AI73)</f>
        <v>0</v>
      </c>
      <c r="AK143" s="15">
        <f>IF(AK$30="-","-",AK$30*'3h Losses'!AJ73)</f>
        <v>0</v>
      </c>
      <c r="AL143" s="15">
        <f>IF(AL$30="-","-",AL$30*'3h Losses'!AK73)</f>
        <v>0</v>
      </c>
      <c r="AM143" s="15">
        <f>IF(AM$30="-","-",AM$30*'3h Losses'!AL73)</f>
        <v>5.3313487158073931</v>
      </c>
      <c r="AN143" s="15">
        <f>IF(AN$30="-","-",AN$30*'3h Losses'!AM73)</f>
        <v>4.9748032482842399</v>
      </c>
      <c r="AO143" s="15">
        <f>IF(AO$30="-","-",AO$30*'3h Losses'!AN73)</f>
        <v>4.7026917287214154</v>
      </c>
      <c r="AP143" s="15" t="str">
        <f>IF(AP$30="-","-",AP$30*'3h Losses'!AO73)</f>
        <v>-</v>
      </c>
      <c r="AQ143" s="15" t="str">
        <f>IF(AQ$30="-","-",AQ$30*'3h Losses'!AP73)</f>
        <v>-</v>
      </c>
      <c r="AR143" s="15" t="str">
        <f>IF(AR$30="-","-",AR$30*'3h Losses'!AQ73)</f>
        <v>-</v>
      </c>
      <c r="AS143" s="15" t="str">
        <f>IF(AS$30="-","-",AS$30*'3h Losses'!AR73)</f>
        <v>-</v>
      </c>
      <c r="AT143" s="15" t="str">
        <f>IF(AT$30="-","-",AT$30*'3h Losses'!AS73)</f>
        <v>-</v>
      </c>
      <c r="AU143" s="15" t="str">
        <f>IF(AU$30="-","-",AU$30*'3h Losses'!AT73)</f>
        <v>-</v>
      </c>
      <c r="AV143" s="15" t="str">
        <f>IF(AV$30="-","-",AV$30*'3h Losses'!AU73)</f>
        <v>-</v>
      </c>
      <c r="AW143" s="15" t="str">
        <f>IF(AW$30="-","-",AW$30*'3h Losses'!AV73)</f>
        <v>-</v>
      </c>
      <c r="AX143" s="15" t="str">
        <f>IF(AX$30="-","-",AX$30*'3h Losses'!AW73)</f>
        <v>-</v>
      </c>
      <c r="AY143" s="15" t="str">
        <f>IF(AY$30="-","-",AY$30*'3h Losses'!AX73)</f>
        <v>-</v>
      </c>
      <c r="AZ143" s="15" t="str">
        <f>IF(AZ$30="-","-",AZ$30*'3h Losses'!AY73)</f>
        <v>-</v>
      </c>
      <c r="BA143" s="15" t="str">
        <f>IF(BA$30="-","-",BA$30*'3h Losses'!AZ73)</f>
        <v>-</v>
      </c>
      <c r="BB143" s="15" t="str">
        <f>IF(BB$30="-","-",BB$30*'3h Losses'!BA73)</f>
        <v>-</v>
      </c>
      <c r="BC143" s="15" t="str">
        <f>IF(BC$30="-","-",BC$30*'3h Losses'!BB73)</f>
        <v>-</v>
      </c>
      <c r="BD143" s="15" t="str">
        <f>IF(BD$30="-","-",BD$30*'3h Losses'!BC73)</f>
        <v>-</v>
      </c>
      <c r="BE143" s="15" t="str">
        <f>IF(BE$30="-","-",BE$30*'3h Losses'!BD73)</f>
        <v>-</v>
      </c>
      <c r="BF143" s="15" t="str">
        <f>IF(BF$30="-","-",BF$30*'3h Losses'!BE73)</f>
        <v>-</v>
      </c>
      <c r="BG143" s="14"/>
    </row>
    <row r="144" spans="1:59">
      <c r="A144" s="14"/>
      <c r="B144" s="463"/>
      <c r="C144" s="428"/>
      <c r="D144" s="428"/>
      <c r="E144" s="378" t="s">
        <v>270</v>
      </c>
      <c r="F144" s="460"/>
      <c r="G144" s="28"/>
      <c r="H144" s="15">
        <f>IF(H$30="-","-",H$30*'3h Losses'!G74)</f>
        <v>0</v>
      </c>
      <c r="I144" s="15">
        <f>IF(I$30="-","-",I$30*'3h Losses'!H74)</f>
        <v>0</v>
      </c>
      <c r="J144" s="15">
        <f>IF(J$30="-","-",J$30*'3h Losses'!I74)</f>
        <v>0</v>
      </c>
      <c r="K144" s="15">
        <f>IF(K$30="-","-",K$30*'3h Losses'!J74)</f>
        <v>0</v>
      </c>
      <c r="L144" s="15">
        <f>IF(L$30="-","-",L$30*'3h Losses'!K74)</f>
        <v>0</v>
      </c>
      <c r="M144" s="15">
        <f>IF(M$30="-","-",M$30*'3h Losses'!L74)</f>
        <v>0</v>
      </c>
      <c r="N144" s="15">
        <f>IF(N$30="-","-",N$30*'3h Losses'!M74)</f>
        <v>0</v>
      </c>
      <c r="O144" s="15">
        <f>IF(O$30="-","-",O$30*'3h Losses'!N74)</f>
        <v>0</v>
      </c>
      <c r="P144" s="28"/>
      <c r="Q144" s="15">
        <f>IF(Q$30="-","-",Q$30*'3h Losses'!P74)</f>
        <v>0</v>
      </c>
      <c r="R144" s="15">
        <f>IF(R$30="-","-",R$30*'3h Losses'!Q74)</f>
        <v>0</v>
      </c>
      <c r="S144" s="15">
        <f>IF(S$30="-","-",S$30*'3h Losses'!R74)</f>
        <v>0</v>
      </c>
      <c r="T144" s="15">
        <f>IF(T$30="-","-",T$30*'3h Losses'!S74)</f>
        <v>0</v>
      </c>
      <c r="U144" s="15">
        <f>IF(U$30="-","-",U$30*'3h Losses'!T74)</f>
        <v>0</v>
      </c>
      <c r="V144" s="15">
        <f>IF(V$30="-","-",V$30*'3h Losses'!U74)</f>
        <v>0</v>
      </c>
      <c r="W144" s="15">
        <f>IF(W$30="-","-",W$30*'3h Losses'!V74)</f>
        <v>0</v>
      </c>
      <c r="X144" s="15">
        <f>IF(X$30="-","-",X$30*'3h Losses'!W74)</f>
        <v>0</v>
      </c>
      <c r="Y144" s="28"/>
      <c r="Z144" s="15">
        <f>IF(Z$30="-","-",Z$30*'3h Losses'!Y74)</f>
        <v>0</v>
      </c>
      <c r="AA144" s="15">
        <f>IF(AA$30="-","-",AA$30*'3h Losses'!Z74)</f>
        <v>0</v>
      </c>
      <c r="AB144" s="15">
        <f>IF(AB$30="-","-",AB$30*'3h Losses'!AA74)</f>
        <v>0</v>
      </c>
      <c r="AC144" s="15">
        <f>IF(AC$30="-","-",AC$30*'3h Losses'!AB74)</f>
        <v>0</v>
      </c>
      <c r="AD144" s="15">
        <f>IF(AD$30="-","-",AD$30*'3h Losses'!AC74)</f>
        <v>0</v>
      </c>
      <c r="AE144" s="15">
        <f>IF(AE$30="-","-",AE$30*'3h Losses'!AD74)</f>
        <v>0</v>
      </c>
      <c r="AF144" s="15">
        <f>IF(AF$30="-","-",AF$30*'3h Losses'!AE74)</f>
        <v>0</v>
      </c>
      <c r="AG144" s="15">
        <f>IF(AG$30="-","-",AG$30*'3h Losses'!AF74)</f>
        <v>0</v>
      </c>
      <c r="AH144" s="15">
        <f>IF(AH$30="-","-",AH$30*'3h Losses'!AG74)</f>
        <v>0</v>
      </c>
      <c r="AI144" s="15">
        <f>IF(AI$30="-","-",AI$30*'3h Losses'!AH74)</f>
        <v>0</v>
      </c>
      <c r="AJ144" s="15">
        <f>IF(AJ$30="-","-",AJ$30*'3h Losses'!AI74)</f>
        <v>0</v>
      </c>
      <c r="AK144" s="15">
        <f>IF(AK$30="-","-",AK$30*'3h Losses'!AJ74)</f>
        <v>0</v>
      </c>
      <c r="AL144" s="15">
        <f>IF(AL$30="-","-",AL$30*'3h Losses'!AK74)</f>
        <v>0</v>
      </c>
      <c r="AM144" s="15">
        <f>IF(AM$30="-","-",AM$30*'3h Losses'!AL74)</f>
        <v>5.3348821957149672</v>
      </c>
      <c r="AN144" s="15">
        <f>IF(AN$30="-","-",AN$30*'3h Losses'!AM74)</f>
        <v>4.9507866035829249</v>
      </c>
      <c r="AO144" s="15">
        <f>IF(AO$30="-","-",AO$30*'3h Losses'!AN74)</f>
        <v>4.6799887451556899</v>
      </c>
      <c r="AP144" s="15" t="str">
        <f>IF(AP$30="-","-",AP$30*'3h Losses'!AO74)</f>
        <v>-</v>
      </c>
      <c r="AQ144" s="15" t="str">
        <f>IF(AQ$30="-","-",AQ$30*'3h Losses'!AP74)</f>
        <v>-</v>
      </c>
      <c r="AR144" s="15" t="str">
        <f>IF(AR$30="-","-",AR$30*'3h Losses'!AQ74)</f>
        <v>-</v>
      </c>
      <c r="AS144" s="15" t="str">
        <f>IF(AS$30="-","-",AS$30*'3h Losses'!AR74)</f>
        <v>-</v>
      </c>
      <c r="AT144" s="15" t="str">
        <f>IF(AT$30="-","-",AT$30*'3h Losses'!AS74)</f>
        <v>-</v>
      </c>
      <c r="AU144" s="15" t="str">
        <f>IF(AU$30="-","-",AU$30*'3h Losses'!AT74)</f>
        <v>-</v>
      </c>
      <c r="AV144" s="15" t="str">
        <f>IF(AV$30="-","-",AV$30*'3h Losses'!AU74)</f>
        <v>-</v>
      </c>
      <c r="AW144" s="15" t="str">
        <f>IF(AW$30="-","-",AW$30*'3h Losses'!AV74)</f>
        <v>-</v>
      </c>
      <c r="AX144" s="15" t="str">
        <f>IF(AX$30="-","-",AX$30*'3h Losses'!AW74)</f>
        <v>-</v>
      </c>
      <c r="AY144" s="15" t="str">
        <f>IF(AY$30="-","-",AY$30*'3h Losses'!AX74)</f>
        <v>-</v>
      </c>
      <c r="AZ144" s="15" t="str">
        <f>IF(AZ$30="-","-",AZ$30*'3h Losses'!AY74)</f>
        <v>-</v>
      </c>
      <c r="BA144" s="15" t="str">
        <f>IF(BA$30="-","-",BA$30*'3h Losses'!AZ74)</f>
        <v>-</v>
      </c>
      <c r="BB144" s="15" t="str">
        <f>IF(BB$30="-","-",BB$30*'3h Losses'!BA74)</f>
        <v>-</v>
      </c>
      <c r="BC144" s="15" t="str">
        <f>IF(BC$30="-","-",BC$30*'3h Losses'!BB74)</f>
        <v>-</v>
      </c>
      <c r="BD144" s="15" t="str">
        <f>IF(BD$30="-","-",BD$30*'3h Losses'!BC74)</f>
        <v>-</v>
      </c>
      <c r="BE144" s="15" t="str">
        <f>IF(BE$30="-","-",BE$30*'3h Losses'!BD74)</f>
        <v>-</v>
      </c>
      <c r="BF144" s="15" t="str">
        <f>IF(BF$30="-","-",BF$30*'3h Losses'!BE74)</f>
        <v>-</v>
      </c>
      <c r="BG144" s="14"/>
    </row>
    <row r="145" spans="1:59">
      <c r="A145" s="14"/>
      <c r="B145" s="463"/>
      <c r="C145" s="428"/>
      <c r="D145" s="428"/>
      <c r="E145" s="378" t="s">
        <v>271</v>
      </c>
      <c r="F145" s="460"/>
      <c r="G145" s="28"/>
      <c r="H145" s="15">
        <f>IF(H$30="-","-",H$30*'3h Losses'!G75)</f>
        <v>0</v>
      </c>
      <c r="I145" s="15">
        <f>IF(I$30="-","-",I$30*'3h Losses'!H75)</f>
        <v>0</v>
      </c>
      <c r="J145" s="15">
        <f>IF(J$30="-","-",J$30*'3h Losses'!I75)</f>
        <v>0</v>
      </c>
      <c r="K145" s="15">
        <f>IF(K$30="-","-",K$30*'3h Losses'!J75)</f>
        <v>0</v>
      </c>
      <c r="L145" s="15">
        <f>IF(L$30="-","-",L$30*'3h Losses'!K75)</f>
        <v>0</v>
      </c>
      <c r="M145" s="15">
        <f>IF(M$30="-","-",M$30*'3h Losses'!L75)</f>
        <v>0</v>
      </c>
      <c r="N145" s="15">
        <f>IF(N$30="-","-",N$30*'3h Losses'!M75)</f>
        <v>0</v>
      </c>
      <c r="O145" s="15">
        <f>IF(O$30="-","-",O$30*'3h Losses'!N75)</f>
        <v>0</v>
      </c>
      <c r="P145" s="28"/>
      <c r="Q145" s="15">
        <f>IF(Q$30="-","-",Q$30*'3h Losses'!P75)</f>
        <v>0</v>
      </c>
      <c r="R145" s="15">
        <f>IF(R$30="-","-",R$30*'3h Losses'!Q75)</f>
        <v>0</v>
      </c>
      <c r="S145" s="15">
        <f>IF(S$30="-","-",S$30*'3h Losses'!R75)</f>
        <v>0</v>
      </c>
      <c r="T145" s="15">
        <f>IF(T$30="-","-",T$30*'3h Losses'!S75)</f>
        <v>0</v>
      </c>
      <c r="U145" s="15">
        <f>IF(U$30="-","-",U$30*'3h Losses'!T75)</f>
        <v>0</v>
      </c>
      <c r="V145" s="15">
        <f>IF(V$30="-","-",V$30*'3h Losses'!U75)</f>
        <v>0</v>
      </c>
      <c r="W145" s="15">
        <f>IF(W$30="-","-",W$30*'3h Losses'!V75)</f>
        <v>0</v>
      </c>
      <c r="X145" s="15">
        <f>IF(X$30="-","-",X$30*'3h Losses'!W75)</f>
        <v>0</v>
      </c>
      <c r="Y145" s="28"/>
      <c r="Z145" s="15">
        <f>IF(Z$30="-","-",Z$30*'3h Losses'!Y75)</f>
        <v>0</v>
      </c>
      <c r="AA145" s="15">
        <f>IF(AA$30="-","-",AA$30*'3h Losses'!Z75)</f>
        <v>0</v>
      </c>
      <c r="AB145" s="15">
        <f>IF(AB$30="-","-",AB$30*'3h Losses'!AA75)</f>
        <v>0</v>
      </c>
      <c r="AC145" s="15">
        <f>IF(AC$30="-","-",AC$30*'3h Losses'!AB75)</f>
        <v>0</v>
      </c>
      <c r="AD145" s="15">
        <f>IF(AD$30="-","-",AD$30*'3h Losses'!AC75)</f>
        <v>0</v>
      </c>
      <c r="AE145" s="15">
        <f>IF(AE$30="-","-",AE$30*'3h Losses'!AD75)</f>
        <v>0</v>
      </c>
      <c r="AF145" s="15">
        <f>IF(AF$30="-","-",AF$30*'3h Losses'!AE75)</f>
        <v>0</v>
      </c>
      <c r="AG145" s="15">
        <f>IF(AG$30="-","-",AG$30*'3h Losses'!AF75)</f>
        <v>0</v>
      </c>
      <c r="AH145" s="15">
        <f>IF(AH$30="-","-",AH$30*'3h Losses'!AG75)</f>
        <v>0</v>
      </c>
      <c r="AI145" s="15">
        <f>IF(AI$30="-","-",AI$30*'3h Losses'!AH75)</f>
        <v>0</v>
      </c>
      <c r="AJ145" s="15">
        <f>IF(AJ$30="-","-",AJ$30*'3h Losses'!AI75)</f>
        <v>0</v>
      </c>
      <c r="AK145" s="15">
        <f>IF(AK$30="-","-",AK$30*'3h Losses'!AJ75)</f>
        <v>0</v>
      </c>
      <c r="AL145" s="15">
        <f>IF(AL$30="-","-",AL$30*'3h Losses'!AK75)</f>
        <v>0</v>
      </c>
      <c r="AM145" s="15">
        <f>IF(AM$30="-","-",AM$30*'3h Losses'!AL75)</f>
        <v>5.2687105697961121</v>
      </c>
      <c r="AN145" s="15">
        <f>IF(AN$30="-","-",AN$30*'3h Losses'!AM75)</f>
        <v>4.8846468477665521</v>
      </c>
      <c r="AO145" s="15">
        <f>IF(AO$30="-","-",AO$30*'3h Losses'!AN75)</f>
        <v>4.6174666981331098</v>
      </c>
      <c r="AP145" s="15" t="str">
        <f>IF(AP$30="-","-",AP$30*'3h Losses'!AO75)</f>
        <v>-</v>
      </c>
      <c r="AQ145" s="15" t="str">
        <f>IF(AQ$30="-","-",AQ$30*'3h Losses'!AP75)</f>
        <v>-</v>
      </c>
      <c r="AR145" s="15" t="str">
        <f>IF(AR$30="-","-",AR$30*'3h Losses'!AQ75)</f>
        <v>-</v>
      </c>
      <c r="AS145" s="15" t="str">
        <f>IF(AS$30="-","-",AS$30*'3h Losses'!AR75)</f>
        <v>-</v>
      </c>
      <c r="AT145" s="15" t="str">
        <f>IF(AT$30="-","-",AT$30*'3h Losses'!AS75)</f>
        <v>-</v>
      </c>
      <c r="AU145" s="15" t="str">
        <f>IF(AU$30="-","-",AU$30*'3h Losses'!AT75)</f>
        <v>-</v>
      </c>
      <c r="AV145" s="15" t="str">
        <f>IF(AV$30="-","-",AV$30*'3h Losses'!AU75)</f>
        <v>-</v>
      </c>
      <c r="AW145" s="15" t="str">
        <f>IF(AW$30="-","-",AW$30*'3h Losses'!AV75)</f>
        <v>-</v>
      </c>
      <c r="AX145" s="15" t="str">
        <f>IF(AX$30="-","-",AX$30*'3h Losses'!AW75)</f>
        <v>-</v>
      </c>
      <c r="AY145" s="15" t="str">
        <f>IF(AY$30="-","-",AY$30*'3h Losses'!AX75)</f>
        <v>-</v>
      </c>
      <c r="AZ145" s="15" t="str">
        <f>IF(AZ$30="-","-",AZ$30*'3h Losses'!AY75)</f>
        <v>-</v>
      </c>
      <c r="BA145" s="15" t="str">
        <f>IF(BA$30="-","-",BA$30*'3h Losses'!AZ75)</f>
        <v>-</v>
      </c>
      <c r="BB145" s="15" t="str">
        <f>IF(BB$30="-","-",BB$30*'3h Losses'!BA75)</f>
        <v>-</v>
      </c>
      <c r="BC145" s="15" t="str">
        <f>IF(BC$30="-","-",BC$30*'3h Losses'!BB75)</f>
        <v>-</v>
      </c>
      <c r="BD145" s="15" t="str">
        <f>IF(BD$30="-","-",BD$30*'3h Losses'!BC75)</f>
        <v>-</v>
      </c>
      <c r="BE145" s="15" t="str">
        <f>IF(BE$30="-","-",BE$30*'3h Losses'!BD75)</f>
        <v>-</v>
      </c>
      <c r="BF145" s="15" t="str">
        <f>IF(BF$30="-","-",BF$30*'3h Losses'!BE75)</f>
        <v>-</v>
      </c>
      <c r="BG145" s="14"/>
    </row>
    <row r="146" spans="1:59">
      <c r="A146" s="14"/>
      <c r="B146" s="463"/>
      <c r="C146" s="428"/>
      <c r="D146" s="428"/>
      <c r="E146" s="378" t="s">
        <v>272</v>
      </c>
      <c r="F146" s="460"/>
      <c r="G146" s="28"/>
      <c r="H146" s="15">
        <f>IF(H$30="-","-",H$30*'3h Losses'!G76)</f>
        <v>0</v>
      </c>
      <c r="I146" s="15">
        <f>IF(I$30="-","-",I$30*'3h Losses'!H76)</f>
        <v>0</v>
      </c>
      <c r="J146" s="15">
        <f>IF(J$30="-","-",J$30*'3h Losses'!I76)</f>
        <v>0</v>
      </c>
      <c r="K146" s="15">
        <f>IF(K$30="-","-",K$30*'3h Losses'!J76)</f>
        <v>0</v>
      </c>
      <c r="L146" s="15">
        <f>IF(L$30="-","-",L$30*'3h Losses'!K76)</f>
        <v>0</v>
      </c>
      <c r="M146" s="15">
        <f>IF(M$30="-","-",M$30*'3h Losses'!L76)</f>
        <v>0</v>
      </c>
      <c r="N146" s="15">
        <f>IF(N$30="-","-",N$30*'3h Losses'!M76)</f>
        <v>0</v>
      </c>
      <c r="O146" s="15">
        <f>IF(O$30="-","-",O$30*'3h Losses'!N76)</f>
        <v>0</v>
      </c>
      <c r="P146" s="28"/>
      <c r="Q146" s="15">
        <f>IF(Q$30="-","-",Q$30*'3h Losses'!P76)</f>
        <v>0</v>
      </c>
      <c r="R146" s="15">
        <f>IF(R$30="-","-",R$30*'3h Losses'!Q76)</f>
        <v>0</v>
      </c>
      <c r="S146" s="15">
        <f>IF(S$30="-","-",S$30*'3h Losses'!R76)</f>
        <v>0</v>
      </c>
      <c r="T146" s="15">
        <f>IF(T$30="-","-",T$30*'3h Losses'!S76)</f>
        <v>0</v>
      </c>
      <c r="U146" s="15">
        <f>IF(U$30="-","-",U$30*'3h Losses'!T76)</f>
        <v>0</v>
      </c>
      <c r="V146" s="15">
        <f>IF(V$30="-","-",V$30*'3h Losses'!U76)</f>
        <v>0</v>
      </c>
      <c r="W146" s="15">
        <f>IF(W$30="-","-",W$30*'3h Losses'!V76)</f>
        <v>0</v>
      </c>
      <c r="X146" s="15">
        <f>IF(X$30="-","-",X$30*'3h Losses'!W76)</f>
        <v>0</v>
      </c>
      <c r="Y146" s="28"/>
      <c r="Z146" s="15">
        <f>IF(Z$30="-","-",Z$30*'3h Losses'!Y76)</f>
        <v>0</v>
      </c>
      <c r="AA146" s="15">
        <f>IF(AA$30="-","-",AA$30*'3h Losses'!Z76)</f>
        <v>0</v>
      </c>
      <c r="AB146" s="15">
        <f>IF(AB$30="-","-",AB$30*'3h Losses'!AA76)</f>
        <v>0</v>
      </c>
      <c r="AC146" s="15">
        <f>IF(AC$30="-","-",AC$30*'3h Losses'!AB76)</f>
        <v>0</v>
      </c>
      <c r="AD146" s="15">
        <f>IF(AD$30="-","-",AD$30*'3h Losses'!AC76)</f>
        <v>0</v>
      </c>
      <c r="AE146" s="15">
        <f>IF(AE$30="-","-",AE$30*'3h Losses'!AD76)</f>
        <v>0</v>
      </c>
      <c r="AF146" s="15">
        <f>IF(AF$30="-","-",AF$30*'3h Losses'!AE76)</f>
        <v>0</v>
      </c>
      <c r="AG146" s="15">
        <f>IF(AG$30="-","-",AG$30*'3h Losses'!AF76)</f>
        <v>0</v>
      </c>
      <c r="AH146" s="15">
        <f>IF(AH$30="-","-",AH$30*'3h Losses'!AG76)</f>
        <v>0</v>
      </c>
      <c r="AI146" s="15">
        <f>IF(AI$30="-","-",AI$30*'3h Losses'!AH76)</f>
        <v>0</v>
      </c>
      <c r="AJ146" s="15">
        <f>IF(AJ$30="-","-",AJ$30*'3h Losses'!AI76)</f>
        <v>0</v>
      </c>
      <c r="AK146" s="15">
        <f>IF(AK$30="-","-",AK$30*'3h Losses'!AJ76)</f>
        <v>0</v>
      </c>
      <c r="AL146" s="15">
        <f>IF(AL$30="-","-",AL$30*'3h Losses'!AK76)</f>
        <v>0</v>
      </c>
      <c r="AM146" s="15">
        <f>IF(AM$30="-","-",AM$30*'3h Losses'!AL76)</f>
        <v>5.3893718247477933</v>
      </c>
      <c r="AN146" s="15">
        <f>IF(AN$30="-","-",AN$30*'3h Losses'!AM76)</f>
        <v>5.0405527201609894</v>
      </c>
      <c r="AO146" s="15">
        <f>IF(AO$30="-","-",AO$30*'3h Losses'!AN76)</f>
        <v>4.764844839534236</v>
      </c>
      <c r="AP146" s="15" t="str">
        <f>IF(AP$30="-","-",AP$30*'3h Losses'!AO76)</f>
        <v>-</v>
      </c>
      <c r="AQ146" s="15" t="str">
        <f>IF(AQ$30="-","-",AQ$30*'3h Losses'!AP76)</f>
        <v>-</v>
      </c>
      <c r="AR146" s="15" t="str">
        <f>IF(AR$30="-","-",AR$30*'3h Losses'!AQ76)</f>
        <v>-</v>
      </c>
      <c r="AS146" s="15" t="str">
        <f>IF(AS$30="-","-",AS$30*'3h Losses'!AR76)</f>
        <v>-</v>
      </c>
      <c r="AT146" s="15" t="str">
        <f>IF(AT$30="-","-",AT$30*'3h Losses'!AS76)</f>
        <v>-</v>
      </c>
      <c r="AU146" s="15" t="str">
        <f>IF(AU$30="-","-",AU$30*'3h Losses'!AT76)</f>
        <v>-</v>
      </c>
      <c r="AV146" s="15" t="str">
        <f>IF(AV$30="-","-",AV$30*'3h Losses'!AU76)</f>
        <v>-</v>
      </c>
      <c r="AW146" s="15" t="str">
        <f>IF(AW$30="-","-",AW$30*'3h Losses'!AV76)</f>
        <v>-</v>
      </c>
      <c r="AX146" s="15" t="str">
        <f>IF(AX$30="-","-",AX$30*'3h Losses'!AW76)</f>
        <v>-</v>
      </c>
      <c r="AY146" s="15" t="str">
        <f>IF(AY$30="-","-",AY$30*'3h Losses'!AX76)</f>
        <v>-</v>
      </c>
      <c r="AZ146" s="15" t="str">
        <f>IF(AZ$30="-","-",AZ$30*'3h Losses'!AY76)</f>
        <v>-</v>
      </c>
      <c r="BA146" s="15" t="str">
        <f>IF(BA$30="-","-",BA$30*'3h Losses'!AZ76)</f>
        <v>-</v>
      </c>
      <c r="BB146" s="15" t="str">
        <f>IF(BB$30="-","-",BB$30*'3h Losses'!BA76)</f>
        <v>-</v>
      </c>
      <c r="BC146" s="15" t="str">
        <f>IF(BC$30="-","-",BC$30*'3h Losses'!BB76)</f>
        <v>-</v>
      </c>
      <c r="BD146" s="15" t="str">
        <f>IF(BD$30="-","-",BD$30*'3h Losses'!BC76)</f>
        <v>-</v>
      </c>
      <c r="BE146" s="15" t="str">
        <f>IF(BE$30="-","-",BE$30*'3h Losses'!BD76)</f>
        <v>-</v>
      </c>
      <c r="BF146" s="15" t="str">
        <f>IF(BF$30="-","-",BF$30*'3h Losses'!BE76)</f>
        <v>-</v>
      </c>
      <c r="BG146" s="14"/>
    </row>
    <row r="147" spans="1:59">
      <c r="A147" s="14"/>
      <c r="B147" s="463"/>
      <c r="C147" s="428"/>
      <c r="D147" s="428"/>
      <c r="E147" s="378" t="s">
        <v>273</v>
      </c>
      <c r="F147" s="460"/>
      <c r="G147" s="28"/>
      <c r="H147" s="15">
        <f>IF(H$30="-","-",H$30*'3h Losses'!G77)</f>
        <v>0</v>
      </c>
      <c r="I147" s="15">
        <f>IF(I$30="-","-",I$30*'3h Losses'!H77)</f>
        <v>0</v>
      </c>
      <c r="J147" s="15">
        <f>IF(J$30="-","-",J$30*'3h Losses'!I77)</f>
        <v>0</v>
      </c>
      <c r="K147" s="15">
        <f>IF(K$30="-","-",K$30*'3h Losses'!J77)</f>
        <v>0</v>
      </c>
      <c r="L147" s="15">
        <f>IF(L$30="-","-",L$30*'3h Losses'!K77)</f>
        <v>0</v>
      </c>
      <c r="M147" s="15">
        <f>IF(M$30="-","-",M$30*'3h Losses'!L77)</f>
        <v>0</v>
      </c>
      <c r="N147" s="15">
        <f>IF(N$30="-","-",N$30*'3h Losses'!M77)</f>
        <v>0</v>
      </c>
      <c r="O147" s="15">
        <f>IF(O$30="-","-",O$30*'3h Losses'!N77)</f>
        <v>0</v>
      </c>
      <c r="P147" s="28"/>
      <c r="Q147" s="15">
        <f>IF(Q$30="-","-",Q$30*'3h Losses'!P77)</f>
        <v>0</v>
      </c>
      <c r="R147" s="15">
        <f>IF(R$30="-","-",R$30*'3h Losses'!Q77)</f>
        <v>0</v>
      </c>
      <c r="S147" s="15">
        <f>IF(S$30="-","-",S$30*'3h Losses'!R77)</f>
        <v>0</v>
      </c>
      <c r="T147" s="15">
        <f>IF(T$30="-","-",T$30*'3h Losses'!S77)</f>
        <v>0</v>
      </c>
      <c r="U147" s="15">
        <f>IF(U$30="-","-",U$30*'3h Losses'!T77)</f>
        <v>0</v>
      </c>
      <c r="V147" s="15">
        <f>IF(V$30="-","-",V$30*'3h Losses'!U77)</f>
        <v>0</v>
      </c>
      <c r="W147" s="15">
        <f>IF(W$30="-","-",W$30*'3h Losses'!V77)</f>
        <v>0</v>
      </c>
      <c r="X147" s="15">
        <f>IF(X$30="-","-",X$30*'3h Losses'!W77)</f>
        <v>0</v>
      </c>
      <c r="Y147" s="28"/>
      <c r="Z147" s="15">
        <f>IF(Z$30="-","-",Z$30*'3h Losses'!Y77)</f>
        <v>0</v>
      </c>
      <c r="AA147" s="15">
        <f>IF(AA$30="-","-",AA$30*'3h Losses'!Z77)</f>
        <v>0</v>
      </c>
      <c r="AB147" s="15">
        <f>IF(AB$30="-","-",AB$30*'3h Losses'!AA77)</f>
        <v>0</v>
      </c>
      <c r="AC147" s="15">
        <f>IF(AC$30="-","-",AC$30*'3h Losses'!AB77)</f>
        <v>0</v>
      </c>
      <c r="AD147" s="15">
        <f>IF(AD$30="-","-",AD$30*'3h Losses'!AC77)</f>
        <v>0</v>
      </c>
      <c r="AE147" s="15">
        <f>IF(AE$30="-","-",AE$30*'3h Losses'!AD77)</f>
        <v>0</v>
      </c>
      <c r="AF147" s="15">
        <f>IF(AF$30="-","-",AF$30*'3h Losses'!AE77)</f>
        <v>0</v>
      </c>
      <c r="AG147" s="15">
        <f>IF(AG$30="-","-",AG$30*'3h Losses'!AF77)</f>
        <v>0</v>
      </c>
      <c r="AH147" s="15">
        <f>IF(AH$30="-","-",AH$30*'3h Losses'!AG77)</f>
        <v>0</v>
      </c>
      <c r="AI147" s="15">
        <f>IF(AI$30="-","-",AI$30*'3h Losses'!AH77)</f>
        <v>0</v>
      </c>
      <c r="AJ147" s="15">
        <f>IF(AJ$30="-","-",AJ$30*'3h Losses'!AI77)</f>
        <v>0</v>
      </c>
      <c r="AK147" s="15">
        <f>IF(AK$30="-","-",AK$30*'3h Losses'!AJ77)</f>
        <v>0</v>
      </c>
      <c r="AL147" s="15">
        <f>IF(AL$30="-","-",AL$30*'3h Losses'!AK77)</f>
        <v>0</v>
      </c>
      <c r="AM147" s="15">
        <f>IF(AM$30="-","-",AM$30*'3h Losses'!AL77)</f>
        <v>5.3390088901657169</v>
      </c>
      <c r="AN147" s="15">
        <f>IF(AN$30="-","-",AN$30*'3h Losses'!AM77)</f>
        <v>5.0051455753079024</v>
      </c>
      <c r="AO147" s="15">
        <f>IF(AO$30="-","-",AO$30*'3h Losses'!AN77)</f>
        <v>4.7313743927792453</v>
      </c>
      <c r="AP147" s="15" t="str">
        <f>IF(AP$30="-","-",AP$30*'3h Losses'!AO77)</f>
        <v>-</v>
      </c>
      <c r="AQ147" s="15" t="str">
        <f>IF(AQ$30="-","-",AQ$30*'3h Losses'!AP77)</f>
        <v>-</v>
      </c>
      <c r="AR147" s="15" t="str">
        <f>IF(AR$30="-","-",AR$30*'3h Losses'!AQ77)</f>
        <v>-</v>
      </c>
      <c r="AS147" s="15" t="str">
        <f>IF(AS$30="-","-",AS$30*'3h Losses'!AR77)</f>
        <v>-</v>
      </c>
      <c r="AT147" s="15" t="str">
        <f>IF(AT$30="-","-",AT$30*'3h Losses'!AS77)</f>
        <v>-</v>
      </c>
      <c r="AU147" s="15" t="str">
        <f>IF(AU$30="-","-",AU$30*'3h Losses'!AT77)</f>
        <v>-</v>
      </c>
      <c r="AV147" s="15" t="str">
        <f>IF(AV$30="-","-",AV$30*'3h Losses'!AU77)</f>
        <v>-</v>
      </c>
      <c r="AW147" s="15" t="str">
        <f>IF(AW$30="-","-",AW$30*'3h Losses'!AV77)</f>
        <v>-</v>
      </c>
      <c r="AX147" s="15" t="str">
        <f>IF(AX$30="-","-",AX$30*'3h Losses'!AW77)</f>
        <v>-</v>
      </c>
      <c r="AY147" s="15" t="str">
        <f>IF(AY$30="-","-",AY$30*'3h Losses'!AX77)</f>
        <v>-</v>
      </c>
      <c r="AZ147" s="15" t="str">
        <f>IF(AZ$30="-","-",AZ$30*'3h Losses'!AY77)</f>
        <v>-</v>
      </c>
      <c r="BA147" s="15" t="str">
        <f>IF(BA$30="-","-",BA$30*'3h Losses'!AZ77)</f>
        <v>-</v>
      </c>
      <c r="BB147" s="15" t="str">
        <f>IF(BB$30="-","-",BB$30*'3h Losses'!BA77)</f>
        <v>-</v>
      </c>
      <c r="BC147" s="15" t="str">
        <f>IF(BC$30="-","-",BC$30*'3h Losses'!BB77)</f>
        <v>-</v>
      </c>
      <c r="BD147" s="15" t="str">
        <f>IF(BD$30="-","-",BD$30*'3h Losses'!BC77)</f>
        <v>-</v>
      </c>
      <c r="BE147" s="15" t="str">
        <f>IF(BE$30="-","-",BE$30*'3h Losses'!BD77)</f>
        <v>-</v>
      </c>
      <c r="BF147" s="15" t="str">
        <f>IF(BF$30="-","-",BF$30*'3h Losses'!BE77)</f>
        <v>-</v>
      </c>
      <c r="BG147" s="14"/>
    </row>
    <row r="148" spans="1:59">
      <c r="A148" s="14"/>
      <c r="B148" s="464"/>
      <c r="C148" s="429"/>
      <c r="D148" s="429"/>
      <c r="E148" s="378" t="s">
        <v>274</v>
      </c>
      <c r="F148" s="461"/>
      <c r="G148" s="342"/>
      <c r="H148" s="15">
        <f>IF(H$30="-","-",H$30*'3h Losses'!G78)</f>
        <v>0</v>
      </c>
      <c r="I148" s="15">
        <f>IF(I$30="-","-",I$30*'3h Losses'!H78)</f>
        <v>0</v>
      </c>
      <c r="J148" s="15">
        <f>IF(J$30="-","-",J$30*'3h Losses'!I78)</f>
        <v>0</v>
      </c>
      <c r="K148" s="15">
        <f>IF(K$30="-","-",K$30*'3h Losses'!J78)</f>
        <v>0</v>
      </c>
      <c r="L148" s="15">
        <f>IF(L$30="-","-",L$30*'3h Losses'!K78)</f>
        <v>0</v>
      </c>
      <c r="M148" s="15">
        <f>IF(M$30="-","-",M$30*'3h Losses'!L78)</f>
        <v>0</v>
      </c>
      <c r="N148" s="15">
        <f>IF(N$30="-","-",N$30*'3h Losses'!M78)</f>
        <v>0</v>
      </c>
      <c r="O148" s="15">
        <f>IF(O$30="-","-",O$30*'3h Losses'!N78)</f>
        <v>0</v>
      </c>
      <c r="P148" s="28"/>
      <c r="Q148" s="15">
        <f>IF(Q$30="-","-",Q$30*'3h Losses'!P78)</f>
        <v>0</v>
      </c>
      <c r="R148" s="15">
        <f>IF(R$30="-","-",R$30*'3h Losses'!Q78)</f>
        <v>0</v>
      </c>
      <c r="S148" s="15">
        <f>IF(S$30="-","-",S$30*'3h Losses'!R78)</f>
        <v>0</v>
      </c>
      <c r="T148" s="15">
        <f>IF(T$30="-","-",T$30*'3h Losses'!S78)</f>
        <v>0</v>
      </c>
      <c r="U148" s="15">
        <f>IF(U$30="-","-",U$30*'3h Losses'!T78)</f>
        <v>0</v>
      </c>
      <c r="V148" s="15">
        <f>IF(V$30="-","-",V$30*'3h Losses'!U78)</f>
        <v>0</v>
      </c>
      <c r="W148" s="15">
        <f>IF(W$30="-","-",W$30*'3h Losses'!V78)</f>
        <v>0</v>
      </c>
      <c r="X148" s="15">
        <f>IF(X$30="-","-",X$30*'3h Losses'!W78)</f>
        <v>0</v>
      </c>
      <c r="Y148" s="28"/>
      <c r="Z148" s="15">
        <f>IF(Z$30="-","-",Z$30*'3h Losses'!Y78)</f>
        <v>0</v>
      </c>
      <c r="AA148" s="15">
        <f>IF(AA$30="-","-",AA$30*'3h Losses'!Z78)</f>
        <v>0</v>
      </c>
      <c r="AB148" s="15">
        <f>IF(AB$30="-","-",AB$30*'3h Losses'!AA78)</f>
        <v>0</v>
      </c>
      <c r="AC148" s="15">
        <f>IF(AC$30="-","-",AC$30*'3h Losses'!AB78)</f>
        <v>0</v>
      </c>
      <c r="AD148" s="15">
        <f>IF(AD$30="-","-",AD$30*'3h Losses'!AC78)</f>
        <v>0</v>
      </c>
      <c r="AE148" s="15">
        <f>IF(AE$30="-","-",AE$30*'3h Losses'!AD78)</f>
        <v>0</v>
      </c>
      <c r="AF148" s="15">
        <f>IF(AF$30="-","-",AF$30*'3h Losses'!AE78)</f>
        <v>0</v>
      </c>
      <c r="AG148" s="15">
        <f>IF(AG$30="-","-",AG$30*'3h Losses'!AF78)</f>
        <v>0</v>
      </c>
      <c r="AH148" s="15">
        <f>IF(AH$30="-","-",AH$30*'3h Losses'!AG78)</f>
        <v>0</v>
      </c>
      <c r="AI148" s="15">
        <f>IF(AI$30="-","-",AI$30*'3h Losses'!AH78)</f>
        <v>0</v>
      </c>
      <c r="AJ148" s="15">
        <f>IF(AJ$30="-","-",AJ$30*'3h Losses'!AI78)</f>
        <v>0</v>
      </c>
      <c r="AK148" s="15">
        <f>IF(AK$30="-","-",AK$30*'3h Losses'!AJ78)</f>
        <v>0</v>
      </c>
      <c r="AL148" s="15">
        <f>IF(AL$30="-","-",AL$30*'3h Losses'!AK78)</f>
        <v>0</v>
      </c>
      <c r="AM148" s="15">
        <f>IF(AM$30="-","-",AM$30*'3h Losses'!AL78)</f>
        <v>5.1497217673007478</v>
      </c>
      <c r="AN148" s="15">
        <f>IF(AN$30="-","-",AN$30*'3h Losses'!AM78)</f>
        <v>4.7646428773790053</v>
      </c>
      <c r="AO148" s="15">
        <f>IF(AO$30="-","-",AO$30*'3h Losses'!AN78)</f>
        <v>4.5040266984406836</v>
      </c>
      <c r="AP148" s="15" t="str">
        <f>IF(AP$30="-","-",AP$30*'3h Losses'!AO78)</f>
        <v>-</v>
      </c>
      <c r="AQ148" s="15" t="str">
        <f>IF(AQ$30="-","-",AQ$30*'3h Losses'!AP78)</f>
        <v>-</v>
      </c>
      <c r="AR148" s="15" t="str">
        <f>IF(AR$30="-","-",AR$30*'3h Losses'!AQ78)</f>
        <v>-</v>
      </c>
      <c r="AS148" s="15" t="str">
        <f>IF(AS$30="-","-",AS$30*'3h Losses'!AR78)</f>
        <v>-</v>
      </c>
      <c r="AT148" s="15" t="str">
        <f>IF(AT$30="-","-",AT$30*'3h Losses'!AS78)</f>
        <v>-</v>
      </c>
      <c r="AU148" s="15" t="str">
        <f>IF(AU$30="-","-",AU$30*'3h Losses'!AT78)</f>
        <v>-</v>
      </c>
      <c r="AV148" s="15" t="str">
        <f>IF(AV$30="-","-",AV$30*'3h Losses'!AU78)</f>
        <v>-</v>
      </c>
      <c r="AW148" s="15" t="str">
        <f>IF(AW$30="-","-",AW$30*'3h Losses'!AV78)</f>
        <v>-</v>
      </c>
      <c r="AX148" s="15" t="str">
        <f>IF(AX$30="-","-",AX$30*'3h Losses'!AW78)</f>
        <v>-</v>
      </c>
      <c r="AY148" s="15" t="str">
        <f>IF(AY$30="-","-",AY$30*'3h Losses'!AX78)</f>
        <v>-</v>
      </c>
      <c r="AZ148" s="15" t="str">
        <f>IF(AZ$30="-","-",AZ$30*'3h Losses'!AY78)</f>
        <v>-</v>
      </c>
      <c r="BA148" s="15" t="str">
        <f>IF(BA$30="-","-",BA$30*'3h Losses'!AZ78)</f>
        <v>-</v>
      </c>
      <c r="BB148" s="15" t="str">
        <f>IF(BB$30="-","-",BB$30*'3h Losses'!BA78)</f>
        <v>-</v>
      </c>
      <c r="BC148" s="15" t="str">
        <f>IF(BC$30="-","-",BC$30*'3h Losses'!BB78)</f>
        <v>-</v>
      </c>
      <c r="BD148" s="15" t="str">
        <f>IF(BD$30="-","-",BD$30*'3h Losses'!BC78)</f>
        <v>-</v>
      </c>
      <c r="BE148" s="15" t="str">
        <f>IF(BE$30="-","-",BE$30*'3h Losses'!BD78)</f>
        <v>-</v>
      </c>
      <c r="BF148" s="15" t="str">
        <f>IF(BF$30="-","-",BF$30*'3h Losses'!BE78)</f>
        <v>-</v>
      </c>
      <c r="BG148" s="14"/>
    </row>
    <row r="149" spans="1:59">
      <c r="A149" s="14"/>
      <c r="B149" s="343"/>
      <c r="C149" s="343"/>
      <c r="D149" s="343"/>
      <c r="E149" s="344"/>
      <c r="F149" s="345"/>
      <c r="G149" s="345"/>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c r="AR149" s="346"/>
      <c r="AS149" s="346"/>
      <c r="AT149" s="346"/>
      <c r="AU149" s="346"/>
      <c r="AV149" s="346"/>
      <c r="AW149" s="346"/>
      <c r="AX149" s="346"/>
      <c r="AY149" s="346"/>
      <c r="AZ149" s="346"/>
      <c r="BA149" s="346"/>
      <c r="BB149" s="346"/>
      <c r="BC149" s="346"/>
      <c r="BD149" s="346"/>
      <c r="BE149" s="346"/>
      <c r="BF149" s="346"/>
      <c r="BG149" s="14"/>
    </row>
    <row r="150" spans="1:59">
      <c r="B150" s="14"/>
      <c r="C150" s="14"/>
      <c r="D150" s="14"/>
      <c r="E150" s="14"/>
      <c r="F150" s="14"/>
      <c r="G150" s="345"/>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row>
    <row r="151" spans="1:59">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row>
  </sheetData>
  <mergeCells count="67">
    <mergeCell ref="E115:E120"/>
    <mergeCell ref="F115:F116"/>
    <mergeCell ref="H115:O115"/>
    <mergeCell ref="H116:O116"/>
    <mergeCell ref="B121:B134"/>
    <mergeCell ref="C121:C148"/>
    <mergeCell ref="D121:D148"/>
    <mergeCell ref="F121:F148"/>
    <mergeCell ref="B135:B148"/>
    <mergeCell ref="C22:D22"/>
    <mergeCell ref="B15:B22"/>
    <mergeCell ref="B115:B120"/>
    <mergeCell ref="C115:C120"/>
    <mergeCell ref="D115:D120"/>
    <mergeCell ref="C30:D30"/>
    <mergeCell ref="B23:B30"/>
    <mergeCell ref="C18:D18"/>
    <mergeCell ref="C17:D17"/>
    <mergeCell ref="C16:D16"/>
    <mergeCell ref="C15:D15"/>
    <mergeCell ref="C45:C72"/>
    <mergeCell ref="C24:D24"/>
    <mergeCell ref="C19:D19"/>
    <mergeCell ref="C27:D27"/>
    <mergeCell ref="C33:D33"/>
    <mergeCell ref="H77:O77"/>
    <mergeCell ref="H78:O78"/>
    <mergeCell ref="B83:B96"/>
    <mergeCell ref="C83:C110"/>
    <mergeCell ref="D83:D110"/>
    <mergeCell ref="F83:F110"/>
    <mergeCell ref="B97:B110"/>
    <mergeCell ref="B77:B82"/>
    <mergeCell ref="C77:C82"/>
    <mergeCell ref="D77:D82"/>
    <mergeCell ref="E77:E82"/>
    <mergeCell ref="F77:F78"/>
    <mergeCell ref="H40:O40"/>
    <mergeCell ref="C34:D34"/>
    <mergeCell ref="B31:B34"/>
    <mergeCell ref="F15:F34"/>
    <mergeCell ref="C32:D32"/>
    <mergeCell ref="C31:D31"/>
    <mergeCell ref="C23:D23"/>
    <mergeCell ref="C28:D28"/>
    <mergeCell ref="C26:D26"/>
    <mergeCell ref="C25:D25"/>
    <mergeCell ref="H39:O39"/>
    <mergeCell ref="D39:D44"/>
    <mergeCell ref="E39:E44"/>
    <mergeCell ref="C21:D21"/>
    <mergeCell ref="C29:D29"/>
    <mergeCell ref="C20:D20"/>
    <mergeCell ref="C9:D14"/>
    <mergeCell ref="B3:J3"/>
    <mergeCell ref="B9:B14"/>
    <mergeCell ref="E9:E14"/>
    <mergeCell ref="H10:O10"/>
    <mergeCell ref="F9:F10"/>
    <mergeCell ref="H9:O9"/>
    <mergeCell ref="F45:F72"/>
    <mergeCell ref="B45:B58"/>
    <mergeCell ref="D45:D72"/>
    <mergeCell ref="F39:F40"/>
    <mergeCell ref="B59:B72"/>
    <mergeCell ref="B39:B44"/>
    <mergeCell ref="C39:C44"/>
  </mergeCells>
  <phoneticPr fontId="189" type="noConversion"/>
  <printOptions headings="1" gridLines="1"/>
  <pageMargins left="0.70866141732283472" right="0.70866141732283472" top="0.74803149606299213" bottom="0.74803149606299213" header="0.31496062992125984" footer="0.31496062992125984"/>
  <pageSetup orientation="landscape" r:id="rId1"/>
  <headerFooter>
    <oddFooter>&amp;C_x000D_&amp;1#&amp;"Calibri"&amp;10&amp;K000000 OFFICIAL-InternalOnly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L30"/>
  <sheetViews>
    <sheetView zoomScaleNormal="100" workbookViewId="0"/>
  </sheetViews>
  <sheetFormatPr defaultColWidth="9" defaultRowHeight="11.25" zeroHeight="1"/>
  <cols>
    <col min="1" max="1" width="5.125" style="55" customWidth="1"/>
    <col min="2" max="2" width="37" style="4" customWidth="1"/>
    <col min="3" max="3" width="13" style="4" customWidth="1"/>
    <col min="4" max="4" width="12" style="4" customWidth="1"/>
    <col min="5" max="5" width="9" style="55" customWidth="1"/>
    <col min="6" max="6" width="9" style="4" customWidth="1"/>
    <col min="7" max="7" width="36.75" style="4" customWidth="1"/>
    <col min="8" max="8" width="22.75" style="4" customWidth="1"/>
    <col min="9" max="10" width="9" style="4" customWidth="1"/>
    <col min="11" max="11" width="38.625" style="4" customWidth="1"/>
    <col min="12" max="12" width="21.625" style="4" customWidth="1"/>
    <col min="13" max="28" width="9" style="4" customWidth="1"/>
    <col min="29" max="16384" width="9" style="4"/>
  </cols>
  <sheetData>
    <row r="1" spans="2:12" s="2" customFormat="1" ht="12.75" customHeight="1">
      <c r="D1" s="39"/>
    </row>
    <row r="2" spans="2:12" s="2" customFormat="1" ht="18.75" customHeight="1">
      <c r="B2" s="40" t="s">
        <v>307</v>
      </c>
      <c r="D2" s="39"/>
    </row>
    <row r="3" spans="2:12" s="2" customFormat="1" ht="67.5" customHeight="1">
      <c r="B3" s="420" t="s">
        <v>308</v>
      </c>
      <c r="C3" s="420"/>
      <c r="D3" s="420"/>
    </row>
    <row r="4" spans="2:12" s="2" customFormat="1" ht="12.75" customHeight="1">
      <c r="D4" s="39"/>
    </row>
    <row r="5" spans="2:12" s="55" customFormat="1"/>
    <row r="6" spans="2:12" s="55" customFormat="1">
      <c r="B6" s="127" t="s">
        <v>309</v>
      </c>
      <c r="G6" s="127" t="s">
        <v>309</v>
      </c>
      <c r="K6" s="127" t="s">
        <v>310</v>
      </c>
    </row>
    <row r="7" spans="2:12" s="55" customFormat="1"/>
    <row r="8" spans="2:12" s="55" customFormat="1">
      <c r="B8" s="129" t="s">
        <v>110</v>
      </c>
      <c r="C8" s="467" t="s">
        <v>311</v>
      </c>
      <c r="D8" s="468"/>
      <c r="G8" s="129" t="s">
        <v>110</v>
      </c>
      <c r="H8" s="347" t="s">
        <v>311</v>
      </c>
      <c r="K8" s="129" t="s">
        <v>110</v>
      </c>
      <c r="L8" s="347" t="s">
        <v>311</v>
      </c>
    </row>
    <row r="9" spans="2:12" s="55" customFormat="1">
      <c r="B9" s="26" t="s">
        <v>114</v>
      </c>
      <c r="C9" s="465">
        <v>3.1</v>
      </c>
      <c r="D9" s="466"/>
      <c r="G9" s="26" t="s">
        <v>114</v>
      </c>
      <c r="H9" s="221">
        <v>2.7</v>
      </c>
      <c r="K9" s="26" t="s">
        <v>114</v>
      </c>
      <c r="L9" s="221">
        <v>2.5</v>
      </c>
    </row>
    <row r="10" spans="2:12" s="55" customFormat="1">
      <c r="B10" s="26" t="s">
        <v>115</v>
      </c>
      <c r="C10" s="465">
        <v>4.2</v>
      </c>
      <c r="D10" s="466"/>
      <c r="G10" s="26" t="s">
        <v>115</v>
      </c>
      <c r="H10" s="221">
        <v>3.9</v>
      </c>
      <c r="K10" s="26" t="s">
        <v>115</v>
      </c>
      <c r="L10" s="221">
        <v>3.4</v>
      </c>
    </row>
    <row r="11" spans="2:12" s="55" customFormat="1">
      <c r="B11" s="26" t="s">
        <v>116</v>
      </c>
      <c r="C11" s="465">
        <v>12</v>
      </c>
      <c r="D11" s="466"/>
      <c r="G11" s="26" t="s">
        <v>116</v>
      </c>
      <c r="H11" s="221">
        <v>11.5</v>
      </c>
      <c r="K11" s="26" t="s">
        <v>116</v>
      </c>
      <c r="L11" s="221">
        <v>9.5</v>
      </c>
    </row>
    <row r="12" spans="2:12" s="55" customFormat="1">
      <c r="B12" s="128"/>
      <c r="C12" s="62"/>
      <c r="D12" s="62"/>
      <c r="G12" s="128"/>
      <c r="H12" s="62"/>
    </row>
    <row r="13" spans="2:12" s="55" customFormat="1">
      <c r="B13" s="128"/>
      <c r="C13" s="62"/>
      <c r="D13" s="62"/>
      <c r="G13" s="128"/>
      <c r="H13" s="62"/>
      <c r="I13" s="62"/>
    </row>
    <row r="14" spans="2:12" s="55" customFormat="1" ht="12.4">
      <c r="B14" s="81" t="s">
        <v>312</v>
      </c>
      <c r="C14" s="14"/>
      <c r="D14" s="14"/>
      <c r="E14" s="14"/>
      <c r="G14" s="81"/>
      <c r="H14" s="14"/>
      <c r="I14" s="14"/>
    </row>
    <row r="15" spans="2:12" s="55" customFormat="1" ht="12.4">
      <c r="B15" s="14"/>
      <c r="C15" s="14"/>
      <c r="D15" s="14"/>
      <c r="E15" s="14"/>
    </row>
    <row r="16" spans="2:12" s="55" customFormat="1" ht="12.4">
      <c r="B16" s="129" t="s">
        <v>110</v>
      </c>
      <c r="C16" s="102" t="s">
        <v>313</v>
      </c>
      <c r="D16" s="102" t="s">
        <v>314</v>
      </c>
    </row>
    <row r="17" spans="2:4" s="55" customFormat="1" ht="12.4">
      <c r="B17" s="26" t="s">
        <v>114</v>
      </c>
      <c r="C17" s="146">
        <v>0.43239827522563951</v>
      </c>
      <c r="D17" s="146">
        <v>0.56760172477436055</v>
      </c>
    </row>
    <row r="18" spans="2:4" s="55" customFormat="1" ht="12.4">
      <c r="B18" s="26" t="s">
        <v>115</v>
      </c>
      <c r="C18" s="146">
        <v>0.39487128143182382</v>
      </c>
      <c r="D18" s="146">
        <v>0.60512871856817618</v>
      </c>
    </row>
    <row r="19" spans="2:4" s="55" customFormat="1" ht="12.4">
      <c r="B19" s="103" t="s">
        <v>116</v>
      </c>
      <c r="C19" s="146">
        <v>0.24711723243957096</v>
      </c>
      <c r="D19" s="146">
        <v>0.75288276692031531</v>
      </c>
    </row>
    <row r="20" spans="2:4" s="55" customFormat="1">
      <c r="B20" s="128"/>
      <c r="C20" s="62"/>
      <c r="D20" s="62"/>
    </row>
    <row r="21" spans="2:4" s="55" customFormat="1">
      <c r="B21" s="128"/>
      <c r="C21" s="62"/>
      <c r="D21" s="62"/>
    </row>
    <row r="22" spans="2:4" s="55" customFormat="1" hidden="1">
      <c r="B22" s="128"/>
      <c r="C22" s="62"/>
      <c r="D22" s="62"/>
    </row>
    <row r="23" spans="2:4" s="55" customFormat="1" hidden="1">
      <c r="B23" s="128"/>
      <c r="C23" s="62"/>
      <c r="D23" s="62"/>
    </row>
    <row r="24" spans="2:4" s="55" customFormat="1" hidden="1">
      <c r="B24" s="128"/>
      <c r="C24" s="62"/>
      <c r="D24" s="62"/>
    </row>
    <row r="25" spans="2:4" s="55" customFormat="1" hidden="1">
      <c r="B25" s="128"/>
      <c r="C25" s="62"/>
      <c r="D25" s="62"/>
    </row>
    <row r="26" spans="2:4" s="55" customFormat="1" hidden="1">
      <c r="B26" s="128"/>
      <c r="C26" s="62"/>
      <c r="D26" s="62"/>
    </row>
    <row r="27" spans="2:4" s="55" customFormat="1" hidden="1">
      <c r="B27" s="128"/>
      <c r="C27" s="62"/>
      <c r="D27" s="62"/>
    </row>
    <row r="28" spans="2:4" s="55" customFormat="1" hidden="1">
      <c r="B28" s="127"/>
    </row>
    <row r="29" spans="2:4" hidden="1">
      <c r="B29" s="55"/>
      <c r="C29" s="55"/>
      <c r="D29" s="55"/>
    </row>
    <row r="30" spans="2:4" hidden="1">
      <c r="B30" s="55"/>
      <c r="C30" s="55"/>
      <c r="D30" s="55"/>
    </row>
  </sheetData>
  <mergeCells count="5">
    <mergeCell ref="C11:D11"/>
    <mergeCell ref="C10:D10"/>
    <mergeCell ref="C9:D9"/>
    <mergeCell ref="C8:D8"/>
    <mergeCell ref="B3:D3"/>
  </mergeCells>
  <pageMargins left="0.7" right="0.7" top="0.75" bottom="0.75" header="0.3" footer="0.3"/>
  <pageSetup orientation="portrait" r:id="rId1"/>
  <headerFooter>
    <oddFooter>&amp;C_x000D_&amp;1#&amp;"Calibri"&amp;10&amp;K000000 OFFICIAL-InternalOnly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BF21"/>
  <sheetViews>
    <sheetView zoomScaleNormal="100" workbookViewId="0"/>
  </sheetViews>
  <sheetFormatPr defaultColWidth="9.25" defaultRowHeight="12.4" zeroHeight="1"/>
  <cols>
    <col min="1" max="1" width="3.625" customWidth="1"/>
    <col min="2" max="2" width="37.875" customWidth="1"/>
    <col min="3" max="3" width="35.375" customWidth="1"/>
    <col min="4" max="4" width="36.125" style="1" customWidth="1"/>
    <col min="5" max="5" width="18.75" customWidth="1"/>
    <col min="6" max="6" width="26.5" customWidth="1"/>
    <col min="7" max="7" width="1.5" customWidth="1"/>
    <col min="8" max="8" width="15" customWidth="1"/>
    <col min="9" max="9" width="11.75" customWidth="1"/>
    <col min="10" max="10" width="14.125" customWidth="1"/>
    <col min="11" max="11" width="12" customWidth="1"/>
    <col min="12" max="12" width="15.5" customWidth="1"/>
    <col min="13" max="15" width="15.625" customWidth="1"/>
    <col min="16" max="16" width="1.5" customWidth="1"/>
    <col min="17" max="24" width="15.625" customWidth="1"/>
    <col min="25" max="25" width="1.5" customWidth="1"/>
    <col min="26" max="26" width="15.5" customWidth="1"/>
    <col min="27" max="58" width="15.625" customWidth="1"/>
  </cols>
  <sheetData>
    <row r="1" spans="1:58" s="2" customFormat="1" ht="12.75" customHeight="1">
      <c r="D1" s="39"/>
    </row>
    <row r="2" spans="1:58" s="2" customFormat="1" ht="18.75" customHeight="1">
      <c r="B2" s="40" t="s">
        <v>315</v>
      </c>
      <c r="D2" s="39"/>
    </row>
    <row r="3" spans="1:58" s="2" customFormat="1" ht="12.75" customHeight="1">
      <c r="B3" s="2" t="s">
        <v>316</v>
      </c>
      <c r="D3" s="39"/>
    </row>
    <row r="4" spans="1:58" s="2" customFormat="1" ht="12.75" customHeight="1">
      <c r="D4" s="39"/>
    </row>
    <row r="5" spans="1:58" s="14" customFormat="1" ht="12.75" customHeight="1">
      <c r="D5" s="56"/>
      <c r="G5" s="55"/>
      <c r="H5" s="55"/>
      <c r="I5" s="55"/>
      <c r="J5" s="55"/>
      <c r="K5" s="55"/>
      <c r="L5" s="55"/>
      <c r="M5" s="55"/>
      <c r="N5" s="55"/>
      <c r="O5" s="55"/>
      <c r="P5" s="55"/>
      <c r="Q5" s="55"/>
      <c r="Y5" s="55"/>
      <c r="Z5" s="55"/>
    </row>
    <row r="6" spans="1:58" ht="12.75" customHeight="1">
      <c r="A6" s="14"/>
      <c r="B6" s="407" t="s">
        <v>57</v>
      </c>
      <c r="C6" s="486" t="s">
        <v>73</v>
      </c>
      <c r="D6" s="487" t="s">
        <v>317</v>
      </c>
      <c r="E6" s="486" t="s">
        <v>122</v>
      </c>
      <c r="F6" s="424"/>
      <c r="G6" s="28"/>
      <c r="H6" s="438" t="s">
        <v>123</v>
      </c>
      <c r="I6" s="439"/>
      <c r="J6" s="439"/>
      <c r="K6" s="439"/>
      <c r="L6" s="439"/>
      <c r="M6" s="439"/>
      <c r="N6" s="439"/>
      <c r="O6" s="440"/>
      <c r="P6" s="134"/>
      <c r="Q6" s="224" t="s">
        <v>124</v>
      </c>
      <c r="R6" s="225"/>
      <c r="S6" s="225"/>
      <c r="T6" s="225"/>
      <c r="U6" s="225"/>
      <c r="V6" s="225"/>
      <c r="W6" s="225"/>
      <c r="X6" s="225"/>
      <c r="Y6" s="37"/>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7"/>
      <c r="C7" s="486"/>
      <c r="D7" s="487"/>
      <c r="E7" s="486"/>
      <c r="F7" s="424"/>
      <c r="G7" s="28"/>
      <c r="H7" s="408" t="s">
        <v>125</v>
      </c>
      <c r="I7" s="409"/>
      <c r="J7" s="409"/>
      <c r="K7" s="409"/>
      <c r="L7" s="409"/>
      <c r="M7" s="409"/>
      <c r="N7" s="409"/>
      <c r="O7" s="410"/>
      <c r="P7" s="134"/>
      <c r="Q7" s="227" t="s">
        <v>126</v>
      </c>
      <c r="R7" s="228"/>
      <c r="S7" s="228"/>
      <c r="T7" s="228"/>
      <c r="U7" s="228"/>
      <c r="V7" s="228"/>
      <c r="W7" s="228"/>
      <c r="X7" s="228"/>
      <c r="Y7" s="37"/>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7"/>
      <c r="C8" s="486"/>
      <c r="D8" s="487"/>
      <c r="E8" s="486"/>
      <c r="F8" s="53" t="s">
        <v>127</v>
      </c>
      <c r="G8" s="28"/>
      <c r="H8" s="33" t="s">
        <v>128</v>
      </c>
      <c r="I8" s="33" t="s">
        <v>129</v>
      </c>
      <c r="J8" s="33" t="s">
        <v>130</v>
      </c>
      <c r="K8" s="33" t="s">
        <v>131</v>
      </c>
      <c r="L8" s="33" t="s">
        <v>132</v>
      </c>
      <c r="M8" s="34" t="s">
        <v>133</v>
      </c>
      <c r="N8" s="33" t="s">
        <v>134</v>
      </c>
      <c r="O8" s="33" t="s">
        <v>135</v>
      </c>
      <c r="P8" s="37"/>
      <c r="Q8" s="29" t="s">
        <v>136</v>
      </c>
      <c r="R8" s="29" t="s">
        <v>137</v>
      </c>
      <c r="S8" s="29" t="s">
        <v>138</v>
      </c>
      <c r="T8" s="35" t="s">
        <v>139</v>
      </c>
      <c r="U8" s="29" t="s">
        <v>140</v>
      </c>
      <c r="V8" s="29" t="s">
        <v>141</v>
      </c>
      <c r="W8" s="29" t="s">
        <v>142</v>
      </c>
      <c r="X8" s="29" t="s">
        <v>143</v>
      </c>
      <c r="Y8" s="37"/>
      <c r="Z8" s="29" t="s">
        <v>144</v>
      </c>
      <c r="AA8" s="29" t="s">
        <v>144</v>
      </c>
      <c r="AB8" s="29" t="s">
        <v>145</v>
      </c>
      <c r="AC8" s="29" t="s">
        <v>145</v>
      </c>
      <c r="AD8" s="258" t="s">
        <v>146</v>
      </c>
      <c r="AE8" s="258" t="s">
        <v>146</v>
      </c>
      <c r="AF8" s="259" t="s">
        <v>147</v>
      </c>
      <c r="AG8" s="257" t="s">
        <v>147</v>
      </c>
      <c r="AH8" s="257" t="s">
        <v>148</v>
      </c>
      <c r="AI8" s="257" t="s">
        <v>148</v>
      </c>
      <c r="AJ8" s="257" t="s">
        <v>149</v>
      </c>
      <c r="AK8" s="257" t="s">
        <v>149</v>
      </c>
      <c r="AL8" s="257" t="s">
        <v>150</v>
      </c>
      <c r="AM8" s="257" t="s">
        <v>150</v>
      </c>
      <c r="AN8" s="257" t="s">
        <v>151</v>
      </c>
      <c r="AO8" s="257" t="s">
        <v>151</v>
      </c>
      <c r="AP8" s="257" t="s">
        <v>152</v>
      </c>
      <c r="AQ8" s="257" t="s">
        <v>152</v>
      </c>
      <c r="AR8" s="257" t="s">
        <v>153</v>
      </c>
      <c r="AS8" s="257" t="s">
        <v>153</v>
      </c>
      <c r="AT8" s="257" t="s">
        <v>154</v>
      </c>
      <c r="AU8" s="257" t="s">
        <v>154</v>
      </c>
      <c r="AV8" s="257" t="s">
        <v>155</v>
      </c>
      <c r="AW8" s="257" t="s">
        <v>155</v>
      </c>
      <c r="AX8" s="257" t="s">
        <v>156</v>
      </c>
      <c r="AY8" s="257" t="s">
        <v>156</v>
      </c>
      <c r="AZ8" s="257" t="s">
        <v>157</v>
      </c>
      <c r="BA8" s="257" t="s">
        <v>157</v>
      </c>
      <c r="BB8" s="257" t="s">
        <v>158</v>
      </c>
      <c r="BC8" s="257" t="s">
        <v>158</v>
      </c>
      <c r="BD8" s="257" t="s">
        <v>159</v>
      </c>
      <c r="BE8" s="257" t="s">
        <v>159</v>
      </c>
      <c r="BF8" s="257" t="s">
        <v>160</v>
      </c>
    </row>
    <row r="9" spans="1:58" ht="25.5" customHeight="1">
      <c r="A9" s="14"/>
      <c r="B9" s="407"/>
      <c r="C9" s="486"/>
      <c r="D9" s="487"/>
      <c r="E9" s="486"/>
      <c r="F9" s="95" t="s">
        <v>127</v>
      </c>
      <c r="G9" s="82"/>
      <c r="H9" s="33" t="s">
        <v>128</v>
      </c>
      <c r="I9" s="33" t="s">
        <v>129</v>
      </c>
      <c r="J9" s="33" t="s">
        <v>130</v>
      </c>
      <c r="K9" s="33" t="s">
        <v>131</v>
      </c>
      <c r="L9" s="33" t="s">
        <v>132</v>
      </c>
      <c r="M9" s="34" t="s">
        <v>133</v>
      </c>
      <c r="N9" s="33" t="s">
        <v>134</v>
      </c>
      <c r="O9" s="33" t="s">
        <v>135</v>
      </c>
      <c r="P9" s="82"/>
      <c r="Q9" s="29" t="s">
        <v>136</v>
      </c>
      <c r="R9" s="29" t="s">
        <v>137</v>
      </c>
      <c r="S9" s="29" t="s">
        <v>138</v>
      </c>
      <c r="T9" s="35" t="s">
        <v>139</v>
      </c>
      <c r="U9" s="29" t="s">
        <v>140</v>
      </c>
      <c r="V9" s="29" t="s">
        <v>141</v>
      </c>
      <c r="W9" s="29" t="s">
        <v>142</v>
      </c>
      <c r="X9" s="29" t="s">
        <v>143</v>
      </c>
      <c r="Y9" s="82"/>
      <c r="Z9" s="29" t="s">
        <v>144</v>
      </c>
      <c r="AA9" s="29" t="s">
        <v>161</v>
      </c>
      <c r="AB9" s="29" t="s">
        <v>145</v>
      </c>
      <c r="AC9" s="29" t="s">
        <v>162</v>
      </c>
      <c r="AD9" s="29" t="s">
        <v>163</v>
      </c>
      <c r="AE9" s="29" t="s">
        <v>164</v>
      </c>
      <c r="AF9" s="29" t="s">
        <v>165</v>
      </c>
      <c r="AG9" s="29" t="s">
        <v>166</v>
      </c>
      <c r="AH9" s="29" t="s">
        <v>167</v>
      </c>
      <c r="AI9" s="29" t="s">
        <v>168</v>
      </c>
      <c r="AJ9" s="29" t="s">
        <v>169</v>
      </c>
      <c r="AK9" s="29" t="s">
        <v>170</v>
      </c>
      <c r="AL9" s="29" t="s">
        <v>171</v>
      </c>
      <c r="AM9" s="29" t="s">
        <v>172</v>
      </c>
      <c r="AN9" s="29" t="s">
        <v>173</v>
      </c>
      <c r="AO9" s="29" t="s">
        <v>174</v>
      </c>
      <c r="AP9" s="29" t="s">
        <v>175</v>
      </c>
      <c r="AQ9" s="29" t="s">
        <v>176</v>
      </c>
      <c r="AR9" s="29" t="s">
        <v>177</v>
      </c>
      <c r="AS9" s="29" t="s">
        <v>178</v>
      </c>
      <c r="AT9" s="29" t="s">
        <v>179</v>
      </c>
      <c r="AU9" s="29" t="s">
        <v>180</v>
      </c>
      <c r="AV9" s="29" t="s">
        <v>181</v>
      </c>
      <c r="AW9" s="29" t="s">
        <v>182</v>
      </c>
      <c r="AX9" s="29" t="s">
        <v>183</v>
      </c>
      <c r="AY9" s="29" t="s">
        <v>184</v>
      </c>
      <c r="AZ9" s="29" t="s">
        <v>185</v>
      </c>
      <c r="BA9" s="29" t="s">
        <v>186</v>
      </c>
      <c r="BB9" s="29" t="s">
        <v>187</v>
      </c>
      <c r="BC9" s="29" t="s">
        <v>188</v>
      </c>
      <c r="BD9" s="29" t="s">
        <v>189</v>
      </c>
      <c r="BE9" s="29" t="s">
        <v>190</v>
      </c>
      <c r="BF9" s="29" t="s">
        <v>191</v>
      </c>
    </row>
    <row r="10" spans="1:58" ht="12.75" customHeight="1">
      <c r="A10" s="14"/>
      <c r="B10" s="407"/>
      <c r="C10" s="486"/>
      <c r="D10" s="487"/>
      <c r="E10" s="486"/>
      <c r="F10" s="53" t="s">
        <v>192</v>
      </c>
      <c r="G10" s="28"/>
      <c r="H10" s="31" t="s">
        <v>193</v>
      </c>
      <c r="I10" s="31" t="s">
        <v>194</v>
      </c>
      <c r="J10" s="31" t="s">
        <v>195</v>
      </c>
      <c r="K10" s="31" t="s">
        <v>196</v>
      </c>
      <c r="L10" s="31" t="s">
        <v>197</v>
      </c>
      <c r="M10" s="32" t="s">
        <v>198</v>
      </c>
      <c r="N10" s="31" t="s">
        <v>199</v>
      </c>
      <c r="O10" s="31" t="s">
        <v>200</v>
      </c>
      <c r="P10" s="37"/>
      <c r="Q10" s="31" t="s">
        <v>201</v>
      </c>
      <c r="R10" s="31" t="s">
        <v>202</v>
      </c>
      <c r="S10" s="31" t="s">
        <v>203</v>
      </c>
      <c r="T10" s="36" t="s">
        <v>204</v>
      </c>
      <c r="U10" s="31" t="s">
        <v>205</v>
      </c>
      <c r="V10" s="31" t="s">
        <v>206</v>
      </c>
      <c r="W10" s="31" t="s">
        <v>207</v>
      </c>
      <c r="X10" s="31" t="s">
        <v>208</v>
      </c>
      <c r="Y10" s="37"/>
      <c r="Z10" s="31" t="s">
        <v>209</v>
      </c>
      <c r="AA10" s="31" t="s">
        <v>210</v>
      </c>
      <c r="AB10" s="31" t="s">
        <v>211</v>
      </c>
      <c r="AC10" s="31" t="s">
        <v>212</v>
      </c>
      <c r="AD10" s="31" t="s">
        <v>213</v>
      </c>
      <c r="AE10" s="31" t="s">
        <v>214</v>
      </c>
      <c r="AF10" s="31" t="s">
        <v>215</v>
      </c>
      <c r="AG10" s="31" t="s">
        <v>216</v>
      </c>
      <c r="AH10" s="31" t="s">
        <v>217</v>
      </c>
      <c r="AI10" s="31" t="s">
        <v>218</v>
      </c>
      <c r="AJ10" s="31" t="s">
        <v>219</v>
      </c>
      <c r="AK10" s="31" t="s">
        <v>220</v>
      </c>
      <c r="AL10" s="31" t="s">
        <v>221</v>
      </c>
      <c r="AM10" s="31" t="s">
        <v>222</v>
      </c>
      <c r="AN10" s="31" t="s">
        <v>223</v>
      </c>
      <c r="AO10" s="31" t="s">
        <v>224</v>
      </c>
      <c r="AP10" s="31" t="s">
        <v>225</v>
      </c>
      <c r="AQ10" s="31" t="s">
        <v>226</v>
      </c>
      <c r="AR10" s="31" t="s">
        <v>227</v>
      </c>
      <c r="AS10" s="31" t="s">
        <v>228</v>
      </c>
      <c r="AT10" s="31" t="s">
        <v>229</v>
      </c>
      <c r="AU10" s="31" t="s">
        <v>230</v>
      </c>
      <c r="AV10" s="31" t="s">
        <v>231</v>
      </c>
      <c r="AW10" s="31" t="s">
        <v>232</v>
      </c>
      <c r="AX10" s="31" t="s">
        <v>233</v>
      </c>
      <c r="AY10" s="31" t="s">
        <v>234</v>
      </c>
      <c r="AZ10" s="31" t="s">
        <v>235</v>
      </c>
      <c r="BA10" s="31" t="s">
        <v>236</v>
      </c>
      <c r="BB10" s="31" t="s">
        <v>237</v>
      </c>
      <c r="BC10" s="31" t="s">
        <v>238</v>
      </c>
      <c r="BD10" s="31" t="s">
        <v>239</v>
      </c>
      <c r="BE10" s="31" t="s">
        <v>240</v>
      </c>
      <c r="BF10" s="31" t="s">
        <v>241</v>
      </c>
    </row>
    <row r="11" spans="1:58" ht="12.75" customHeight="1">
      <c r="A11" s="14"/>
      <c r="B11" s="407"/>
      <c r="C11" s="486"/>
      <c r="D11" s="487"/>
      <c r="E11" s="486"/>
      <c r="F11" s="54" t="s">
        <v>318</v>
      </c>
      <c r="G11" s="28"/>
      <c r="H11" s="29" t="s">
        <v>243</v>
      </c>
      <c r="I11" s="29" t="s">
        <v>243</v>
      </c>
      <c r="J11" s="29" t="s">
        <v>244</v>
      </c>
      <c r="K11" s="29" t="s">
        <v>244</v>
      </c>
      <c r="L11" s="29" t="s">
        <v>245</v>
      </c>
      <c r="M11" s="30" t="s">
        <v>245</v>
      </c>
      <c r="N11" s="29" t="s">
        <v>246</v>
      </c>
      <c r="O11" s="29" t="s">
        <v>246</v>
      </c>
      <c r="P11" s="37"/>
      <c r="Q11" s="29" t="s">
        <v>247</v>
      </c>
      <c r="R11" s="29" t="s">
        <v>248</v>
      </c>
      <c r="S11" s="29" t="s">
        <v>248</v>
      </c>
      <c r="T11" s="35" t="s">
        <v>249</v>
      </c>
      <c r="U11" s="29" t="s">
        <v>249</v>
      </c>
      <c r="V11" s="29" t="s">
        <v>250</v>
      </c>
      <c r="W11" s="29" t="s">
        <v>250</v>
      </c>
      <c r="X11" s="29" t="s">
        <v>251</v>
      </c>
      <c r="Y11" s="37"/>
      <c r="Z11" s="29" t="s">
        <v>281</v>
      </c>
      <c r="AA11" s="29" t="s">
        <v>251</v>
      </c>
      <c r="AB11" s="29" t="s">
        <v>252</v>
      </c>
      <c r="AC11" s="29" t="s">
        <v>252</v>
      </c>
      <c r="AD11" s="29" t="s">
        <v>252</v>
      </c>
      <c r="AE11" s="29" t="s">
        <v>252</v>
      </c>
      <c r="AF11" s="176" t="s">
        <v>253</v>
      </c>
      <c r="AG11" s="176" t="s">
        <v>253</v>
      </c>
      <c r="AH11" s="176" t="s">
        <v>253</v>
      </c>
      <c r="AI11" s="176" t="s">
        <v>253</v>
      </c>
      <c r="AJ11" s="176" t="s">
        <v>254</v>
      </c>
      <c r="AK11" s="176" t="s">
        <v>254</v>
      </c>
      <c r="AL11" s="176" t="s">
        <v>254</v>
      </c>
      <c r="AM11" s="176" t="s">
        <v>254</v>
      </c>
      <c r="AN11" s="176" t="s">
        <v>255</v>
      </c>
      <c r="AO11" s="176" t="s">
        <v>255</v>
      </c>
      <c r="AP11" s="176" t="s">
        <v>255</v>
      </c>
      <c r="AQ11" s="176" t="s">
        <v>255</v>
      </c>
      <c r="AR11" s="176" t="s">
        <v>256</v>
      </c>
      <c r="AS11" s="176" t="s">
        <v>256</v>
      </c>
      <c r="AT11" s="176" t="s">
        <v>256</v>
      </c>
      <c r="AU11" s="176" t="s">
        <v>256</v>
      </c>
      <c r="AV11" s="176" t="s">
        <v>257</v>
      </c>
      <c r="AW11" s="176" t="s">
        <v>257</v>
      </c>
      <c r="AX11" s="176" t="s">
        <v>257</v>
      </c>
      <c r="AY11" s="176" t="s">
        <v>257</v>
      </c>
      <c r="AZ11" s="176" t="s">
        <v>258</v>
      </c>
      <c r="BA11" s="176" t="s">
        <v>258</v>
      </c>
      <c r="BB11" s="176" t="s">
        <v>258</v>
      </c>
      <c r="BC11" s="176" t="s">
        <v>258</v>
      </c>
      <c r="BD11" s="176" t="s">
        <v>259</v>
      </c>
      <c r="BE11" s="176" t="s">
        <v>259</v>
      </c>
      <c r="BF11" s="176" t="s">
        <v>259</v>
      </c>
    </row>
    <row r="12" spans="1:58" s="52" customFormat="1">
      <c r="A12" s="14"/>
      <c r="B12" s="484" t="s">
        <v>85</v>
      </c>
      <c r="C12" s="485"/>
      <c r="D12" s="485"/>
      <c r="E12" s="485"/>
      <c r="F12" s="485"/>
      <c r="G12" s="51"/>
      <c r="H12" s="48"/>
      <c r="I12" s="48"/>
      <c r="J12" s="48"/>
      <c r="K12" s="48"/>
      <c r="L12" s="48"/>
      <c r="M12" s="49"/>
      <c r="N12" s="48"/>
      <c r="O12" s="48"/>
      <c r="P12" s="51"/>
      <c r="Q12" s="48"/>
      <c r="R12" s="48"/>
      <c r="S12" s="48"/>
      <c r="T12" s="50"/>
      <c r="U12" s="48"/>
      <c r="V12" s="48"/>
      <c r="W12" s="48"/>
      <c r="X12" s="48"/>
      <c r="Y12" s="51"/>
      <c r="Z12" s="48"/>
      <c r="AA12" s="48"/>
      <c r="AB12" s="48"/>
      <c r="AC12" s="48"/>
      <c r="AD12" s="48"/>
    </row>
    <row r="13" spans="1:58" s="4" customFormat="1" ht="37.5" customHeight="1">
      <c r="A13" s="55"/>
      <c r="B13" s="26" t="s">
        <v>319</v>
      </c>
      <c r="C13" s="26"/>
      <c r="D13" s="198" t="s">
        <v>320</v>
      </c>
      <c r="E13" s="3" t="s">
        <v>321</v>
      </c>
      <c r="F13" s="19"/>
      <c r="G13" s="28"/>
      <c r="H13" s="38">
        <v>0.28999999999999998</v>
      </c>
      <c r="I13" s="38">
        <v>0.28999999999999998</v>
      </c>
      <c r="J13" s="38">
        <v>0.34799999999999998</v>
      </c>
      <c r="K13" s="38">
        <v>0.34799999999999998</v>
      </c>
      <c r="L13" s="38">
        <v>0.40899999999999997</v>
      </c>
      <c r="M13" s="38">
        <v>0.40899999999999997</v>
      </c>
      <c r="N13" s="38">
        <v>0.46800000000000003</v>
      </c>
      <c r="O13" s="38">
        <v>0.46800000000000003</v>
      </c>
      <c r="P13" s="37"/>
      <c r="Q13" s="38">
        <v>0.46800000000000003</v>
      </c>
      <c r="R13" s="38">
        <v>0.48399999999999999</v>
      </c>
      <c r="S13" s="38">
        <v>0.48399999999999999</v>
      </c>
      <c r="T13" s="38">
        <v>0.47099999999999997</v>
      </c>
      <c r="U13" s="38">
        <v>0.47099999999999997</v>
      </c>
      <c r="V13" s="38">
        <v>0.49199999999999999</v>
      </c>
      <c r="W13" s="38">
        <v>0.49199999999999999</v>
      </c>
      <c r="X13" s="210">
        <v>0.49099999999999999</v>
      </c>
      <c r="Y13" s="37"/>
      <c r="Z13" s="237">
        <v>0.49099999999999999</v>
      </c>
      <c r="AA13" s="237">
        <v>0.49099999999999999</v>
      </c>
      <c r="AB13" s="210">
        <v>0.46899999999999997</v>
      </c>
      <c r="AC13" s="210">
        <v>0.46899999999999997</v>
      </c>
      <c r="AD13" s="210">
        <v>0.46899999999999997</v>
      </c>
      <c r="AE13" s="210">
        <v>0.46899999999999997</v>
      </c>
      <c r="AF13" s="210">
        <v>0.49099999999999999</v>
      </c>
      <c r="AG13" s="210">
        <v>0.49099999999999999</v>
      </c>
      <c r="AH13" s="210">
        <v>0.49099999999999999</v>
      </c>
      <c r="AI13" s="210">
        <v>0.49099999999999999</v>
      </c>
      <c r="AJ13" s="210">
        <v>0.49299999999999999</v>
      </c>
      <c r="AK13" s="210">
        <v>0.49299999999999999</v>
      </c>
      <c r="AL13" s="210">
        <v>0.49299999999999999</v>
      </c>
      <c r="AM13" s="210">
        <v>0.49299999999999999</v>
      </c>
      <c r="AN13" s="210">
        <v>0.47199999999999998</v>
      </c>
      <c r="AO13" s="210">
        <v>0.47199999999999998</v>
      </c>
      <c r="AP13" s="210"/>
      <c r="AQ13" s="210"/>
      <c r="AR13" s="210"/>
      <c r="AS13" s="210"/>
      <c r="AT13" s="210"/>
      <c r="AU13" s="210"/>
      <c r="AV13" s="210"/>
      <c r="AW13" s="210"/>
      <c r="AX13" s="210"/>
      <c r="AY13" s="210"/>
      <c r="AZ13" s="210"/>
      <c r="BA13" s="210"/>
      <c r="BB13" s="210"/>
      <c r="BC13" s="210"/>
      <c r="BD13" s="210"/>
      <c r="BE13" s="210"/>
      <c r="BF13" s="210"/>
    </row>
    <row r="14" spans="1:58" s="4" customFormat="1" ht="12.75" customHeight="1">
      <c r="A14" s="55"/>
      <c r="B14" s="26" t="s">
        <v>322</v>
      </c>
      <c r="C14" s="26"/>
      <c r="D14" s="198" t="s">
        <v>323</v>
      </c>
      <c r="E14" s="3" t="s">
        <v>324</v>
      </c>
      <c r="F14" s="19"/>
      <c r="G14" s="28"/>
      <c r="H14" s="222"/>
      <c r="I14" s="38">
        <v>44.33</v>
      </c>
      <c r="J14" s="222"/>
      <c r="K14" s="38">
        <v>44.77</v>
      </c>
      <c r="L14" s="222"/>
      <c r="M14" s="145">
        <v>45.58</v>
      </c>
      <c r="N14" s="222"/>
      <c r="O14" s="145">
        <v>47.22</v>
      </c>
      <c r="P14" s="37"/>
      <c r="Q14" s="80">
        <v>47.22</v>
      </c>
      <c r="R14" s="219"/>
      <c r="S14" s="80">
        <v>48.78</v>
      </c>
      <c r="T14" s="219"/>
      <c r="U14" s="80">
        <v>50.05</v>
      </c>
      <c r="V14" s="219"/>
      <c r="W14" s="80">
        <v>50.8</v>
      </c>
      <c r="X14" s="219"/>
      <c r="Y14" s="37"/>
      <c r="Z14" s="238">
        <v>52.88</v>
      </c>
      <c r="AA14" s="238">
        <v>52.88</v>
      </c>
      <c r="AB14" s="80">
        <v>59.01</v>
      </c>
      <c r="AC14" s="80">
        <v>59.01</v>
      </c>
      <c r="AD14" s="80">
        <v>59.01</v>
      </c>
      <c r="AE14" s="80">
        <v>59.01</v>
      </c>
      <c r="AF14" s="80">
        <v>64.73</v>
      </c>
      <c r="AG14" s="80">
        <v>64.73</v>
      </c>
      <c r="AH14" s="80">
        <v>64.73</v>
      </c>
      <c r="AI14" s="80">
        <v>64.73</v>
      </c>
      <c r="AJ14" s="80">
        <v>67.06</v>
      </c>
      <c r="AK14" s="80">
        <v>67.06</v>
      </c>
      <c r="AL14" s="80">
        <v>67.06</v>
      </c>
      <c r="AM14" s="80">
        <v>67.06</v>
      </c>
      <c r="AN14" s="384">
        <v>17.335000000000001</v>
      </c>
      <c r="AO14" s="384">
        <v>17.335000000000001</v>
      </c>
      <c r="AP14" s="80"/>
      <c r="AQ14" s="80"/>
      <c r="AR14" s="80"/>
      <c r="AS14" s="80"/>
      <c r="AT14" s="80"/>
      <c r="AU14" s="80"/>
      <c r="AV14" s="80"/>
      <c r="AW14" s="80"/>
      <c r="AX14" s="80"/>
      <c r="AY14" s="80"/>
      <c r="AZ14" s="80"/>
      <c r="BA14" s="80"/>
      <c r="BB14" s="80"/>
      <c r="BC14" s="80"/>
      <c r="BD14" s="80"/>
      <c r="BE14" s="80"/>
      <c r="BF14" s="80"/>
    </row>
    <row r="15" spans="1:58" s="4" customFormat="1" ht="15.75" customHeight="1">
      <c r="A15" s="55"/>
      <c r="B15" s="26" t="s">
        <v>325</v>
      </c>
      <c r="C15" s="479" t="s">
        <v>326</v>
      </c>
      <c r="D15" s="79" t="s">
        <v>323</v>
      </c>
      <c r="E15" s="3" t="s">
        <v>324</v>
      </c>
      <c r="F15" s="19"/>
      <c r="G15" s="28"/>
      <c r="H15" s="38">
        <v>43.3</v>
      </c>
      <c r="I15" s="476"/>
      <c r="J15" s="38">
        <v>44.33</v>
      </c>
      <c r="K15" s="476"/>
      <c r="L15" s="145">
        <v>44.77</v>
      </c>
      <c r="M15" s="478"/>
      <c r="N15" s="145">
        <v>45.58</v>
      </c>
      <c r="O15" s="478"/>
      <c r="P15" s="37"/>
      <c r="Q15" s="474"/>
      <c r="R15" s="80">
        <v>47.22</v>
      </c>
      <c r="S15" s="474"/>
      <c r="T15" s="80">
        <v>48.78</v>
      </c>
      <c r="U15" s="474"/>
      <c r="V15" s="80">
        <v>50.05</v>
      </c>
      <c r="W15" s="474"/>
      <c r="X15" s="210">
        <v>50.8</v>
      </c>
      <c r="Y15" s="37"/>
      <c r="Z15" s="474"/>
      <c r="AA15" s="474"/>
      <c r="AB15" s="474"/>
      <c r="AC15" s="474"/>
      <c r="AD15" s="474"/>
      <c r="AE15" s="474"/>
      <c r="AF15" s="474"/>
      <c r="AG15" s="474"/>
      <c r="AH15" s="474"/>
      <c r="AI15" s="474"/>
      <c r="AJ15" s="474"/>
      <c r="AK15" s="474"/>
      <c r="AL15" s="474"/>
      <c r="AM15" s="474"/>
      <c r="AN15" s="469"/>
      <c r="AO15" s="469"/>
      <c r="AP15" s="80"/>
      <c r="AQ15" s="80"/>
      <c r="AR15" s="80"/>
      <c r="AS15" s="80"/>
      <c r="AT15" s="80"/>
      <c r="AU15" s="80"/>
      <c r="AV15" s="80"/>
      <c r="AW15" s="80"/>
      <c r="AX15" s="80"/>
      <c r="AY15" s="80"/>
      <c r="AZ15" s="80"/>
      <c r="BA15" s="80"/>
      <c r="BB15" s="80"/>
      <c r="BC15" s="80"/>
      <c r="BD15" s="80"/>
      <c r="BE15" s="80"/>
      <c r="BF15" s="80"/>
    </row>
    <row r="16" spans="1:58" s="4" customFormat="1" ht="40.5" customHeight="1">
      <c r="A16" s="55"/>
      <c r="B16" s="26" t="s">
        <v>327</v>
      </c>
      <c r="C16" s="480"/>
      <c r="D16" s="198" t="s">
        <v>328</v>
      </c>
      <c r="E16" s="3" t="s">
        <v>329</v>
      </c>
      <c r="F16" s="19"/>
      <c r="G16" s="28"/>
      <c r="H16" s="38">
        <v>2.4</v>
      </c>
      <c r="I16" s="477"/>
      <c r="J16" s="38">
        <v>1</v>
      </c>
      <c r="K16" s="477"/>
      <c r="L16" s="145">
        <v>1.8</v>
      </c>
      <c r="M16" s="478"/>
      <c r="N16" s="145">
        <v>3.61550142440539</v>
      </c>
      <c r="O16" s="478"/>
      <c r="P16" s="37"/>
      <c r="Q16" s="475"/>
      <c r="R16" s="145">
        <v>3.4573147368175512</v>
      </c>
      <c r="S16" s="475"/>
      <c r="T16" s="145">
        <v>2.9468020743471799</v>
      </c>
      <c r="U16" s="475"/>
      <c r="V16" s="145">
        <v>1.4580811980609454</v>
      </c>
      <c r="W16" s="475"/>
      <c r="X16" s="145">
        <v>3.5810937849055202</v>
      </c>
      <c r="Y16" s="37"/>
      <c r="Z16" s="475"/>
      <c r="AA16" s="475"/>
      <c r="AB16" s="475"/>
      <c r="AC16" s="475"/>
      <c r="AD16" s="475"/>
      <c r="AE16" s="475"/>
      <c r="AF16" s="475"/>
      <c r="AG16" s="475"/>
      <c r="AH16" s="475"/>
      <c r="AI16" s="475"/>
      <c r="AJ16" s="475"/>
      <c r="AK16" s="475"/>
      <c r="AL16" s="475"/>
      <c r="AM16" s="475"/>
      <c r="AN16" s="470"/>
      <c r="AO16" s="470"/>
      <c r="AP16" s="80"/>
      <c r="AQ16" s="80"/>
      <c r="AR16" s="80"/>
      <c r="AS16" s="80"/>
      <c r="AT16" s="80"/>
      <c r="AU16" s="80"/>
      <c r="AV16" s="80"/>
      <c r="AW16" s="80"/>
      <c r="AX16" s="80"/>
      <c r="AY16" s="80"/>
      <c r="AZ16" s="80"/>
      <c r="BA16" s="80"/>
      <c r="BB16" s="80"/>
      <c r="BC16" s="80"/>
      <c r="BD16" s="80"/>
      <c r="BE16" s="80"/>
      <c r="BF16" s="80"/>
    </row>
    <row r="17" spans="1:58" s="52" customFormat="1">
      <c r="A17" s="14"/>
      <c r="B17" s="484" t="s">
        <v>81</v>
      </c>
      <c r="C17" s="485"/>
      <c r="D17" s="485"/>
      <c r="E17" s="485"/>
      <c r="F17" s="485"/>
      <c r="G17" s="51"/>
      <c r="H17" s="48"/>
      <c r="I17" s="48"/>
      <c r="J17" s="48"/>
      <c r="K17" s="48"/>
      <c r="L17" s="48"/>
      <c r="M17" s="49"/>
      <c r="N17" s="48"/>
      <c r="O17" s="48"/>
      <c r="P17" s="51"/>
      <c r="Q17" s="48"/>
      <c r="R17" s="48"/>
      <c r="S17" s="48"/>
      <c r="T17" s="50"/>
      <c r="U17" s="48"/>
      <c r="V17" s="48"/>
      <c r="W17" s="48"/>
      <c r="X17" s="48"/>
      <c r="Y17" s="51"/>
      <c r="Z17" s="48"/>
      <c r="AA17" s="48"/>
      <c r="AB17" s="48"/>
      <c r="AC17" s="48"/>
      <c r="AD17" s="48"/>
    </row>
    <row r="18" spans="1:58" ht="12.75" customHeight="1">
      <c r="A18" s="14"/>
      <c r="B18" s="481" t="s">
        <v>330</v>
      </c>
      <c r="C18" s="482"/>
      <c r="D18" s="483"/>
      <c r="E18" s="3" t="s">
        <v>324</v>
      </c>
      <c r="F18" s="19"/>
      <c r="G18" s="28"/>
      <c r="H18" s="5">
        <f>IF(H15="","",H15*(1+H16/100))</f>
        <v>44.339199999999998</v>
      </c>
      <c r="I18" s="5" t="str">
        <f>IF(I15="","",I15*(1+I16/100))</f>
        <v/>
      </c>
      <c r="J18" s="5">
        <f t="shared" ref="J18:AC18" si="0">IF(J15="","",J15*(1+J16/100))</f>
        <v>44.773299999999999</v>
      </c>
      <c r="K18" s="5" t="str">
        <f t="shared" si="0"/>
        <v/>
      </c>
      <c r="L18" s="5">
        <f t="shared" si="0"/>
        <v>45.575860000000006</v>
      </c>
      <c r="M18" s="5" t="str">
        <f t="shared" si="0"/>
        <v/>
      </c>
      <c r="N18" s="5">
        <f>IF(N15="","",N15*(1+N16/100))</f>
        <v>47.227945549243977</v>
      </c>
      <c r="O18" s="5" t="str">
        <f t="shared" si="0"/>
        <v/>
      </c>
      <c r="P18" s="37"/>
      <c r="Q18" s="5" t="str">
        <f t="shared" si="0"/>
        <v/>
      </c>
      <c r="R18" s="5">
        <f t="shared" si="0"/>
        <v>48.85254401872524</v>
      </c>
      <c r="S18" s="5" t="str">
        <f t="shared" si="0"/>
        <v/>
      </c>
      <c r="T18" s="5">
        <f t="shared" si="0"/>
        <v>50.217450051866557</v>
      </c>
      <c r="U18" s="5" t="str">
        <f t="shared" si="0"/>
        <v/>
      </c>
      <c r="V18" s="5">
        <f t="shared" si="0"/>
        <v>50.7797696396295</v>
      </c>
      <c r="W18" s="5" t="str">
        <f t="shared" si="0"/>
        <v/>
      </c>
      <c r="X18" s="5">
        <f t="shared" si="0"/>
        <v>52.619195642732002</v>
      </c>
      <c r="Y18" s="37"/>
      <c r="Z18" s="5" t="str">
        <f t="shared" ref="Z18" si="1">IF(Z15="","",Z15*(1+Z16/100))</f>
        <v/>
      </c>
      <c r="AA18" s="5" t="str">
        <f t="shared" si="0"/>
        <v/>
      </c>
      <c r="AB18" s="5" t="str">
        <f t="shared" ref="AB18" si="2">IF(AB15="","",AB15*(1+AB16/100))</f>
        <v/>
      </c>
      <c r="AC18" s="5" t="str">
        <f t="shared" si="0"/>
        <v/>
      </c>
      <c r="AD18" s="5" t="str">
        <f>IF(AD15="","",AD15*(1+AD16/100))</f>
        <v/>
      </c>
      <c r="AE18" s="5" t="str">
        <f t="shared" ref="AE18:BE18" si="3">IF(AE15="","",AE15*(1+AE16/100))</f>
        <v/>
      </c>
      <c r="AF18" s="5" t="str">
        <f t="shared" si="3"/>
        <v/>
      </c>
      <c r="AG18" s="5" t="str">
        <f t="shared" si="3"/>
        <v/>
      </c>
      <c r="AH18" s="5" t="str">
        <f t="shared" si="3"/>
        <v/>
      </c>
      <c r="AI18" s="5" t="str">
        <f t="shared" si="3"/>
        <v/>
      </c>
      <c r="AJ18" s="5" t="str">
        <f t="shared" si="3"/>
        <v/>
      </c>
      <c r="AK18" s="5" t="str">
        <f t="shared" si="3"/>
        <v/>
      </c>
      <c r="AL18" s="5" t="str">
        <f t="shared" si="3"/>
        <v/>
      </c>
      <c r="AM18" s="5" t="str">
        <f t="shared" si="3"/>
        <v/>
      </c>
      <c r="AN18" s="5" t="str">
        <f t="shared" si="3"/>
        <v/>
      </c>
      <c r="AO18" s="5" t="str">
        <f t="shared" si="3"/>
        <v/>
      </c>
      <c r="AP18" s="5" t="str">
        <f t="shared" si="3"/>
        <v/>
      </c>
      <c r="AQ18" s="5" t="str">
        <f t="shared" si="3"/>
        <v/>
      </c>
      <c r="AR18" s="5" t="str">
        <f t="shared" si="3"/>
        <v/>
      </c>
      <c r="AS18" s="5" t="str">
        <f t="shared" si="3"/>
        <v/>
      </c>
      <c r="AT18" s="5" t="str">
        <f t="shared" si="3"/>
        <v/>
      </c>
      <c r="AU18" s="5" t="str">
        <f t="shared" si="3"/>
        <v/>
      </c>
      <c r="AV18" s="5" t="str">
        <f t="shared" si="3"/>
        <v/>
      </c>
      <c r="AW18" s="5" t="str">
        <f t="shared" si="3"/>
        <v/>
      </c>
      <c r="AX18" s="5" t="str">
        <f t="shared" si="3"/>
        <v/>
      </c>
      <c r="AY18" s="5" t="str">
        <f t="shared" si="3"/>
        <v/>
      </c>
      <c r="AZ18" s="5" t="str">
        <f t="shared" si="3"/>
        <v/>
      </c>
      <c r="BA18" s="5" t="str">
        <f t="shared" si="3"/>
        <v/>
      </c>
      <c r="BB18" s="5" t="str">
        <f t="shared" si="3"/>
        <v/>
      </c>
      <c r="BC18" s="5" t="str">
        <f t="shared" si="3"/>
        <v/>
      </c>
      <c r="BD18" s="5" t="str">
        <f t="shared" si="3"/>
        <v/>
      </c>
      <c r="BE18" s="5" t="str">
        <f t="shared" si="3"/>
        <v/>
      </c>
      <c r="BF18" s="5" t="str">
        <f>IF(BF15="","",BF15*(1+BF16/100))</f>
        <v/>
      </c>
    </row>
    <row r="19" spans="1:58" ht="12.75" customHeight="1">
      <c r="A19" s="14"/>
      <c r="B19" s="471" t="s">
        <v>331</v>
      </c>
      <c r="C19" s="472"/>
      <c r="D19" s="473"/>
      <c r="E19" s="11" t="s">
        <v>283</v>
      </c>
      <c r="F19" s="19"/>
      <c r="G19" s="28"/>
      <c r="H19" s="5">
        <f t="shared" ref="H19:O19" si="4">IF(H13="","-",IF(H18="",H14*H13,H18*H13))</f>
        <v>12.858367999999999</v>
      </c>
      <c r="I19" s="5">
        <f>IF(I13="","-",IF(I18="",I14*I13,I18*I13))</f>
        <v>12.855699999999999</v>
      </c>
      <c r="J19" s="5">
        <f t="shared" si="4"/>
        <v>15.581108399999998</v>
      </c>
      <c r="K19" s="5">
        <f t="shared" si="4"/>
        <v>15.57996</v>
      </c>
      <c r="L19" s="5">
        <f t="shared" si="4"/>
        <v>18.640526740000002</v>
      </c>
      <c r="M19" s="5">
        <f t="shared" si="4"/>
        <v>18.642219999999998</v>
      </c>
      <c r="N19" s="5">
        <f>IF(N13="","-",IF(N18="",N14*N13,N18*N13))</f>
        <v>22.102678517046183</v>
      </c>
      <c r="O19" s="5">
        <f t="shared" si="4"/>
        <v>22.098960000000002</v>
      </c>
      <c r="P19" s="37"/>
      <c r="Q19" s="5">
        <f t="shared" ref="Q19:AD19" si="5">IF(Q13="","-",IF(Q18="",Q14*Q13,Q18*Q13))</f>
        <v>22.098960000000002</v>
      </c>
      <c r="R19" s="5">
        <f t="shared" si="5"/>
        <v>23.644631305063015</v>
      </c>
      <c r="S19" s="5">
        <f>IF(S13="","-",IF(S18="",S14*S13,S18*S13))</f>
        <v>23.60952</v>
      </c>
      <c r="T19" s="5">
        <f t="shared" si="5"/>
        <v>23.652418974429146</v>
      </c>
      <c r="U19" s="5">
        <f t="shared" si="5"/>
        <v>23.573549999999997</v>
      </c>
      <c r="V19" s="5">
        <f t="shared" si="5"/>
        <v>24.983646662697712</v>
      </c>
      <c r="W19" s="5">
        <f t="shared" si="5"/>
        <v>24.993599999999997</v>
      </c>
      <c r="X19" s="5">
        <f t="shared" si="5"/>
        <v>25.836025060581413</v>
      </c>
      <c r="Y19" s="37"/>
      <c r="Z19" s="5">
        <f t="shared" ref="Z19" si="6">IF(Z13="","-",IF(Z18="",Z14*Z13,Z18*Z13))</f>
        <v>25.964079999999999</v>
      </c>
      <c r="AA19" s="5">
        <f t="shared" si="5"/>
        <v>25.964079999999999</v>
      </c>
      <c r="AB19" s="5">
        <f t="shared" ref="AB19" si="7">IF(AB13="","-",IF(AB18="",AB14*AB13,AB18*AB13))</f>
        <v>27.675689999999996</v>
      </c>
      <c r="AC19" s="5">
        <f t="shared" si="5"/>
        <v>27.675689999999996</v>
      </c>
      <c r="AD19" s="5">
        <f t="shared" si="5"/>
        <v>27.675689999999996</v>
      </c>
      <c r="AE19" s="5">
        <f t="shared" ref="AE19:BF19" si="8">IF(AE13="","-",IF(AE18="",AE14*AE13,AE18*AE13))</f>
        <v>27.675689999999996</v>
      </c>
      <c r="AF19" s="5">
        <f t="shared" si="8"/>
        <v>31.782430000000002</v>
      </c>
      <c r="AG19" s="5">
        <f t="shared" si="8"/>
        <v>31.782430000000002</v>
      </c>
      <c r="AH19" s="5">
        <f t="shared" si="8"/>
        <v>31.782430000000002</v>
      </c>
      <c r="AI19" s="5">
        <f t="shared" si="8"/>
        <v>31.782430000000002</v>
      </c>
      <c r="AJ19" s="5">
        <f t="shared" si="8"/>
        <v>33.060580000000002</v>
      </c>
      <c r="AK19" s="5">
        <f t="shared" si="8"/>
        <v>33.060580000000002</v>
      </c>
      <c r="AL19" s="5">
        <f t="shared" si="8"/>
        <v>33.060580000000002</v>
      </c>
      <c r="AM19" s="5">
        <f t="shared" si="8"/>
        <v>33.060580000000002</v>
      </c>
      <c r="AN19" s="5">
        <f t="shared" si="8"/>
        <v>8.1821199999999994</v>
      </c>
      <c r="AO19" s="5">
        <f t="shared" si="8"/>
        <v>8.1821199999999994</v>
      </c>
      <c r="AP19" s="5" t="str">
        <f t="shared" si="8"/>
        <v>-</v>
      </c>
      <c r="AQ19" s="5" t="str">
        <f t="shared" si="8"/>
        <v>-</v>
      </c>
      <c r="AR19" s="5" t="str">
        <f t="shared" si="8"/>
        <v>-</v>
      </c>
      <c r="AS19" s="5" t="str">
        <f t="shared" si="8"/>
        <v>-</v>
      </c>
      <c r="AT19" s="5" t="str">
        <f t="shared" si="8"/>
        <v>-</v>
      </c>
      <c r="AU19" s="5" t="str">
        <f t="shared" si="8"/>
        <v>-</v>
      </c>
      <c r="AV19" s="5" t="str">
        <f t="shared" si="8"/>
        <v>-</v>
      </c>
      <c r="AW19" s="5" t="str">
        <f t="shared" si="8"/>
        <v>-</v>
      </c>
      <c r="AX19" s="5" t="str">
        <f t="shared" si="8"/>
        <v>-</v>
      </c>
      <c r="AY19" s="5" t="str">
        <f t="shared" si="8"/>
        <v>-</v>
      </c>
      <c r="AZ19" s="5" t="str">
        <f t="shared" si="8"/>
        <v>-</v>
      </c>
      <c r="BA19" s="5" t="str">
        <f t="shared" si="8"/>
        <v>-</v>
      </c>
      <c r="BB19" s="5" t="str">
        <f t="shared" si="8"/>
        <v>-</v>
      </c>
      <c r="BC19" s="5" t="str">
        <f t="shared" si="8"/>
        <v>-</v>
      </c>
      <c r="BD19" s="5" t="str">
        <f t="shared" si="8"/>
        <v>-</v>
      </c>
      <c r="BE19" s="5" t="str">
        <f t="shared" si="8"/>
        <v>-</v>
      </c>
      <c r="BF19" s="5" t="str">
        <f t="shared" si="8"/>
        <v>-</v>
      </c>
    </row>
    <row r="20" spans="1:58" s="14" customFormat="1" ht="12.75" customHeight="1">
      <c r="B20" s="59"/>
      <c r="C20" s="59"/>
      <c r="D20" s="60"/>
      <c r="E20" s="61"/>
      <c r="F20" s="55"/>
      <c r="G20" s="55"/>
      <c r="H20" s="55"/>
      <c r="I20" s="55"/>
      <c r="J20" s="55"/>
      <c r="K20" s="55"/>
      <c r="L20" s="55"/>
      <c r="M20" s="55"/>
      <c r="N20" s="55"/>
      <c r="O20" s="55"/>
      <c r="P20" s="55"/>
      <c r="Q20" s="55"/>
      <c r="R20" s="62"/>
      <c r="U20" s="62"/>
      <c r="X20" s="62"/>
      <c r="Y20" s="55"/>
      <c r="Z20" s="55"/>
    </row>
    <row r="21" spans="1:58" s="14" customFormat="1" ht="12.75" customHeight="1">
      <c r="B21" s="63"/>
      <c r="C21" s="59"/>
      <c r="D21" s="60"/>
      <c r="E21" s="61"/>
      <c r="F21" s="55"/>
      <c r="G21" s="55"/>
      <c r="H21" s="55"/>
      <c r="I21" s="55"/>
      <c r="J21" s="55"/>
      <c r="K21" s="55"/>
      <c r="L21" s="55"/>
      <c r="M21" s="55"/>
      <c r="N21" s="55"/>
      <c r="O21" s="55"/>
      <c r="P21" s="55"/>
      <c r="Q21" s="55"/>
      <c r="R21" s="62"/>
      <c r="U21" s="62"/>
      <c r="X21" s="62"/>
      <c r="Y21" s="55"/>
      <c r="Z21" s="55"/>
      <c r="AC21" s="62"/>
      <c r="AN21" s="203"/>
    </row>
  </sheetData>
  <mergeCells count="36">
    <mergeCell ref="AE15:AE16"/>
    <mergeCell ref="AF15:AF16"/>
    <mergeCell ref="AK15:AK16"/>
    <mergeCell ref="AL15:AL16"/>
    <mergeCell ref="AI15:AI16"/>
    <mergeCell ref="B12:F12"/>
    <mergeCell ref="AA15:AA16"/>
    <mergeCell ref="W15:W16"/>
    <mergeCell ref="AC15:AC16"/>
    <mergeCell ref="AD15:AD16"/>
    <mergeCell ref="H7:O7"/>
    <mergeCell ref="M15:M16"/>
    <mergeCell ref="H6:O6"/>
    <mergeCell ref="Z15:Z16"/>
    <mergeCell ref="AB15:AB16"/>
    <mergeCell ref="B6:B11"/>
    <mergeCell ref="C6:C11"/>
    <mergeCell ref="D6:D11"/>
    <mergeCell ref="E6:E11"/>
    <mergeCell ref="F6:F7"/>
    <mergeCell ref="AO15:AO16"/>
    <mergeCell ref="B19:D19"/>
    <mergeCell ref="U15:U16"/>
    <mergeCell ref="I15:I16"/>
    <mergeCell ref="K15:K16"/>
    <mergeCell ref="S15:S16"/>
    <mergeCell ref="Q15:Q16"/>
    <mergeCell ref="O15:O16"/>
    <mergeCell ref="C15:C16"/>
    <mergeCell ref="B18:D18"/>
    <mergeCell ref="B17:F17"/>
    <mergeCell ref="AN15:AN16"/>
    <mergeCell ref="AJ15:AJ16"/>
    <mergeCell ref="AG15:AG16"/>
    <mergeCell ref="AH15:AH16"/>
    <mergeCell ref="AM15:AM16"/>
  </mergeCells>
  <phoneticPr fontId="189" type="noConversion"/>
  <hyperlinks>
    <hyperlink ref="D14" r:id="rId1" xr:uid="{00000000-0004-0000-0800-000000000000}"/>
    <hyperlink ref="D13" r:id="rId2" display="Final level of the Renewables Obligation for the scheme year, as published by BEIS" xr:uid="{00000000-0004-0000-0800-000001000000}"/>
    <hyperlink ref="D16" r:id="rId3" xr:uid="{00000000-0004-0000-0800-000002000000}"/>
    <hyperlink ref="D15" r:id="rId4" xr:uid="{00000000-0004-0000-0800-000003000000}"/>
  </hyperlinks>
  <pageMargins left="0.7" right="0.7" top="0.75" bottom="0.75" header="0.3" footer="0.3"/>
  <pageSetup orientation="portrait" r:id="rId5"/>
  <headerFooter>
    <oddFooter>&amp;C_x000D_&amp;1#&amp;"Calibri"&amp;10&amp;K000000 OFFICIAL-InternalOnly</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3175</PublicationRequestID>
    <DocumentTitle xmlns="3ffacce4-957f-4f0a-910f-9efe2ecf512c">Policy cost allowance methodology (Annex 4)</DocumentTitle>
    <DocumentRank xmlns="3ffacce4-957f-4f0a-910f-9efe2ecf512c">Main</DocumentRa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d="http://www.w3.org/2001/XMLSchema" xmlns:xsi="http://www.w3.org/2001/XMLSchema-instance" xmlns="http://www.boldonjames.com/2008/01/sie/internal/label" sislVersion="0" policy="973096ae-7329-4b3b-9368-47aeba6959e1" origin="userSelected"/>
</file>

<file path=customXml/itemProps1.xml><?xml version="1.0" encoding="utf-8"?>
<ds:datastoreItem xmlns:ds="http://schemas.openxmlformats.org/officeDocument/2006/customXml" ds:itemID="{2661B092-2CFC-4289-93A4-99E79069A3A8}"/>
</file>

<file path=customXml/itemProps2.xml><?xml version="1.0" encoding="utf-8"?>
<ds:datastoreItem xmlns:ds="http://schemas.openxmlformats.org/officeDocument/2006/customXml" ds:itemID="{610EBF99-FC74-4ED9-A7C2-80A7F7125B34}"/>
</file>

<file path=customXml/itemProps3.xml><?xml version="1.0" encoding="utf-8"?>
<ds:datastoreItem xmlns:ds="http://schemas.openxmlformats.org/officeDocument/2006/customXml" ds:itemID="{E9CB5DB5-E149-4E7E-A8BF-18FBE6DB4692}"/>
</file>

<file path=customXml/itemProps4.xml><?xml version="1.0" encoding="utf-8"?>
<ds:datastoreItem xmlns:ds="http://schemas.openxmlformats.org/officeDocument/2006/customXml" ds:itemID="{B7967033-A9B3-48FB-AA04-DDD122BAA59C}"/>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4 - Policy cost allowance methodology v1.24</dc:title>
  <dc:subject/>
  <dc:creator>Graham Reeve</dc:creator>
  <cp:keywords/>
  <dc:description/>
  <cp:lastModifiedBy/>
  <cp:revision/>
  <dcterms:created xsi:type="dcterms:W3CDTF">2018-05-30T12:29:20Z</dcterms:created>
  <dcterms:modified xsi:type="dcterms:W3CDTF">2026-05-26T13:32:55Z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27adab42-7547-445d-96a5-7da006f3a964</vt:lpwstr>
  </property>
  <property fmtid="{D5CDD505-2E9C-101B-9397-08002B2CF9AE}" pid="3" name="bjSaver">
    <vt:lpwstr>nkzvQ1YyLXSl6BSffbUiT17vtnD26HfQ</vt:lpwstr>
  </property>
  <property fmtid="{D5CDD505-2E9C-101B-9397-08002B2CF9AE}" pid="4" name="ContentTypeId">
    <vt:lpwstr>0x010100D7C6947C0F765F428416B2828D309B65</vt:lpwstr>
  </property>
  <property fmtid="{D5CDD505-2E9C-101B-9397-08002B2CF9AE}" pid="5" name="Folksonomy_PR">
    <vt:lpwstr/>
  </property>
  <property fmtid="{D5CDD505-2E9C-101B-9397-08002B2CF9AE}" pid="6" name="Organisation1">
    <vt:lpwstr>2;#Ofgem|8b4368c1-752b-461b-aa1f-79fb1ab95926</vt:lpwstr>
  </property>
  <property fmtid="{D5CDD505-2E9C-101B-9397-08002B2CF9AE}" pid="7" name="BJSCc5a055b0-1bed-4579_x">
    <vt:lpwstr/>
  </property>
  <property fmtid="{D5CDD505-2E9C-101B-9397-08002B2CF9AE}" pid="8" name="BJSCid_group_classification">
    <vt:lpwstr>OFFICIAL</vt:lpwstr>
  </property>
  <property fmtid="{D5CDD505-2E9C-101B-9397-08002B2CF9AE}" pid="9" name="BJSCdd9eba61-d6b9-469b_x">
    <vt:lpwstr>Internal Only</vt:lpwstr>
  </property>
  <property fmtid="{D5CDD505-2E9C-101B-9397-08002B2CF9AE}" pid="10" name="BJSCSummaryMarking">
    <vt:lpwstr>OFFICIAL Internal Only</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2" name="BJSC514bdf30-2227-4016_x">
    <vt:lpwstr/>
  </property>
  <property fmtid="{D5CDD505-2E9C-101B-9397-08002B2CF9AE}" pid="13" name="Order">
    <vt:r8>193900</vt:r8>
  </property>
  <property fmtid="{D5CDD505-2E9C-101B-9397-08002B2CF9AE}" pid="14" name="xd_ProgID">
    <vt:lpwstr/>
  </property>
  <property fmtid="{D5CDD505-2E9C-101B-9397-08002B2CF9AE}" pid="15" name="TemplateUrl">
    <vt:lpwstr/>
  </property>
  <property fmtid="{D5CDD505-2E9C-101B-9397-08002B2CF9AE}" pid="16" name="_CopySource">
    <vt:lpwstr/>
  </property>
  <property fmtid="{D5CDD505-2E9C-101B-9397-08002B2CF9AE}" pid="17" name="bjClsUserRVM">
    <vt:lpwstr>[]</vt:lpwstr>
  </property>
  <property fmtid="{D5CDD505-2E9C-101B-9397-08002B2CF9AE}" pid="18" name="bjDocumentSecurityLabel">
    <vt:lpwstr>This item has no classification</vt:lpwstr>
  </property>
  <property fmtid="{D5CDD505-2E9C-101B-9397-08002B2CF9AE}" pid="19" name="MSIP_Label_8dbff476-1836-4f70-ae84-d1ff97414a3a_Name">
    <vt:lpwstr>Official</vt:lpwstr>
  </property>
  <property fmtid="{D5CDD505-2E9C-101B-9397-08002B2CF9AE}" pid="20" name="MSIP_Label_8dbff476-1836-4f70-ae84-d1ff97414a3a_SetDate">
    <vt:lpwstr>2025-02-14T15:54:36Z</vt:lpwstr>
  </property>
  <property fmtid="{D5CDD505-2E9C-101B-9397-08002B2CF9AE}" pid="21" name="MSIP_Label_8dbff476-1836-4f70-ae84-d1ff97414a3a_SiteId">
    <vt:lpwstr>185562ad-39bc-4840-8e40-be6216340c52</vt:lpwstr>
  </property>
  <property fmtid="{D5CDD505-2E9C-101B-9397-08002B2CF9AE}" pid="22" name="MSIP_Label_8dbff476-1836-4f70-ae84-d1ff97414a3a_Enabled">
    <vt:lpwstr>True</vt:lpwstr>
  </property>
  <property fmtid="{D5CDD505-2E9C-101B-9397-08002B2CF9AE}" pid="23" name="MediaServiceImageTags">
    <vt:lpwstr/>
  </property>
  <property fmtid="{D5CDD505-2E9C-101B-9397-08002B2CF9AE}" pid="24" name="xd_Signature">
    <vt:bool>false</vt:bool>
  </property>
  <property fmtid="{D5CDD505-2E9C-101B-9397-08002B2CF9AE}" pid="25" name="_ColorHex">
    <vt:lpwstr/>
  </property>
  <property fmtid="{D5CDD505-2E9C-101B-9397-08002B2CF9AE}" pid="26" name="_Emoji">
    <vt:lpwstr/>
  </property>
  <property fmtid="{D5CDD505-2E9C-101B-9397-08002B2CF9AE}" pid="27" name="ComplianceAssetId">
    <vt:lpwstr/>
  </property>
  <property fmtid="{D5CDD505-2E9C-101B-9397-08002B2CF9AE}" pid="28" name="_ExtendedDescription">
    <vt:lpwstr/>
  </property>
  <property fmtid="{D5CDD505-2E9C-101B-9397-08002B2CF9AE}" pid="29" name="_ColorTag">
    <vt:lpwstr/>
  </property>
  <property fmtid="{D5CDD505-2E9C-101B-9397-08002B2CF9AE}" pid="30" name="TriggerFlowInfo">
    <vt:lpwstr/>
  </property>
  <property fmtid="{D5CDD505-2E9C-101B-9397-08002B2CF9AE}" pid="31" name="MSIP_Label_7b67b050-2e12-4c1b-9cc6-12fcbcc0bbf7_Extended_MSFT_Method">
    <vt:lpwstr>Privileged</vt:lpwstr>
  </property>
  <property fmtid="{D5CDD505-2E9C-101B-9397-08002B2CF9AE}" pid="32" name="MSIP_Label_7b67b050-2e12-4c1b-9cc6-12fcbcc0bbf7_Parent">
    <vt:lpwstr>8dbff476-1836-4f70-ae84-d1ff97414a3a</vt:lpwstr>
  </property>
  <property fmtid="{D5CDD505-2E9C-101B-9397-08002B2CF9AE}" pid="33" name="MSIP_Label_7b67b050-2e12-4c1b-9cc6-12fcbcc0bbf7_Removed">
    <vt:lpwstr>False</vt:lpwstr>
  </property>
  <property fmtid="{D5CDD505-2E9C-101B-9397-08002B2CF9AE}" pid="34" name="MSIP_Label_7b67b050-2e12-4c1b-9cc6-12fcbcc0bbf7_ActionId">
    <vt:lpwstr>73fa548b-8b81-45d5-b430-b792fc47d952</vt:lpwstr>
  </property>
  <property fmtid="{D5CDD505-2E9C-101B-9397-08002B2CF9AE}" pid="35" name="MSIP_Label_7b67b050-2e12-4c1b-9cc6-12fcbcc0bbf7_Name">
    <vt:lpwstr>All</vt:lpwstr>
  </property>
  <property fmtid="{D5CDD505-2E9C-101B-9397-08002B2CF9AE}" pid="36" name="MSIP_Label_7b67b050-2e12-4c1b-9cc6-12fcbcc0bbf7_SetDate">
    <vt:lpwstr>2025-02-14T15:54:36Z</vt:lpwstr>
  </property>
  <property fmtid="{D5CDD505-2E9C-101B-9397-08002B2CF9AE}" pid="37" name="MSIP_Label_7b67b050-2e12-4c1b-9cc6-12fcbcc0bbf7_SiteId">
    <vt:lpwstr>185562ad-39bc-4840-8e40-be6216340c52</vt:lpwstr>
  </property>
  <property fmtid="{D5CDD505-2E9C-101B-9397-08002B2CF9AE}" pid="38" name="MSIP_Label_7b67b050-2e12-4c1b-9cc6-12fcbcc0bbf7_Enabled">
    <vt:lpwstr>True</vt:lpwstr>
  </property>
  <property fmtid="{D5CDD505-2E9C-101B-9397-08002B2CF9AE}" pid="39" name="MSIP_Label_8dbff476-1836-4f70-ae84-d1ff97414a3a_ActionId">
    <vt:lpwstr>5268108b-f297-4eda-a614-2fa5d18c84a8</vt:lpwstr>
  </property>
  <property fmtid="{D5CDD505-2E9C-101B-9397-08002B2CF9AE}" pid="40" name="MSIP_Label_8dbff476-1836-4f70-ae84-d1ff97414a3a_Extended_MSFT_Method">
    <vt:lpwstr>Privileged</vt:lpwstr>
  </property>
  <property fmtid="{D5CDD505-2E9C-101B-9397-08002B2CF9AE}" pid="41" name="Sensitivity">
    <vt:lpwstr>All Official</vt:lpwstr>
  </property>
  <property fmtid="{D5CDD505-2E9C-101B-9397-08002B2CF9AE}" pid="42" name="mdac69383724431b843977f20a58bfe2">
    <vt:lpwstr>Ofgem|8b4368c1-752b-461b-aa1f-79fb1ab95926</vt:lpwstr>
  </property>
</Properties>
</file>