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charts/chart22.xml" ContentType="application/vnd.openxmlformats-officedocument.drawingml.chart+xml"/>
  <Override PartName="/xl/charts/style17.xml" ContentType="application/vnd.ms-office.chartstyle+xml"/>
  <Override PartName="/xl/charts/colors17.xml" ContentType="application/vnd.ms-office.chartcolorstyle+xml"/>
  <Override PartName="/xl/charts/chart23.xml" ContentType="application/vnd.openxmlformats-officedocument.drawingml.chart+xml"/>
  <Override PartName="/xl/charts/style18.xml" ContentType="application/vnd.ms-office.chartstyle+xml"/>
  <Override PartName="/xl/charts/colors18.xml" ContentType="application/vnd.ms-office.chartcolorstyle+xml"/>
  <Override PartName="/xl/charts/chart24.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8_{739BDA50-04E0-46F9-BE3B-A1D0AC47A3F4}" xr6:coauthVersionLast="47" xr6:coauthVersionMax="47" xr10:uidLastSave="{00000000-0000-0000-0000-000000000000}"/>
  <bookViews>
    <workbookView xWindow="-110" yWindow="-110" windowWidth="19420" windowHeight="10300" tabRatio="860" firstSheet="1" activeTab="1" xr2:uid="{00000000-000D-0000-FFFF-FFFF00000000}"/>
  </bookViews>
  <sheets>
    <sheet name="Cover" sheetId="40" r:id="rId1"/>
    <sheet name="Contents" sheetId="44" r:id="rId2"/>
    <sheet name="Key" sheetId="2" r:id="rId3"/>
    <sheet name="Incentive Payments" sheetId="43" r:id="rId4"/>
    <sheet name="Analysis of expenditure-CC" sheetId="28" r:id="rId5"/>
    <sheet name="Forecast totex-CC" sheetId="29" r:id="rId6"/>
    <sheet name="Non controllable costs-CC" sheetId="30" r:id="rId7"/>
    <sheet name="All GDN disagregated costs" sheetId="45" r:id="rId8"/>
    <sheet name="Repex-CC" sheetId="20" r:id="rId9"/>
    <sheet name="Outputs- Environment-CC" sheetId="42" r:id="rId10"/>
    <sheet name="Environmental Measures-CC" sheetId="22" r:id="rId11"/>
    <sheet name="Outputs -Safety-CC " sheetId="13" r:id="rId12"/>
    <sheet name="Operational Performance-CC" sheetId="21" r:id="rId13"/>
    <sheet name="Outputs- Reliability-CC" sheetId="14" r:id="rId14"/>
    <sheet name="Outputs- Customer Service-CC" sheetId="12" r:id="rId15"/>
    <sheet name="Outputs- Connections-CC" sheetId="15" r:id="rId16"/>
    <sheet name="Guaranteed Standards-CC" sheetId="24" r:id="rId17"/>
  </sheets>
  <definedNames>
    <definedName name="________hom1" localSheetId="16" hidden="1">{#N/A,#N/A,FALSE,"Assessment";#N/A,#N/A,FALSE,"Staffing";#N/A,#N/A,FALSE,"Hires";#N/A,#N/A,FALSE,"Assumptions"}</definedName>
    <definedName name="________hom1" localSheetId="14" hidden="1">{#N/A,#N/A,FALSE,"Assessment";#N/A,#N/A,FALSE,"Staffing";#N/A,#N/A,FALSE,"Hires";#N/A,#N/A,FALSE,"Assumptions"}</definedName>
    <definedName name="________hom1" localSheetId="9" hidden="1">{#N/A,#N/A,FALSE,"Assessment";#N/A,#N/A,FALSE,"Staffing";#N/A,#N/A,FALSE,"Hires";#N/A,#N/A,FALSE,"Assumptions"}</definedName>
    <definedName name="________hom1" hidden="1">{#N/A,#N/A,FALSE,"Assessment";#N/A,#N/A,FALSE,"Staffing";#N/A,#N/A,FALSE,"Hires";#N/A,#N/A,FALSE,"Assumptions"}</definedName>
    <definedName name="________k1" localSheetId="16" hidden="1">{#N/A,#N/A,FALSE,"Assessment";#N/A,#N/A,FALSE,"Staffing";#N/A,#N/A,FALSE,"Hires";#N/A,#N/A,FALSE,"Assumptions"}</definedName>
    <definedName name="________k1" localSheetId="14" hidden="1">{#N/A,#N/A,FALSE,"Assessment";#N/A,#N/A,FALSE,"Staffing";#N/A,#N/A,FALSE,"Hires";#N/A,#N/A,FALSE,"Assumptions"}</definedName>
    <definedName name="________k1" localSheetId="9" hidden="1">{#N/A,#N/A,FALSE,"Assessment";#N/A,#N/A,FALSE,"Staffing";#N/A,#N/A,FALSE,"Hires";#N/A,#N/A,FALSE,"Assumptions"}</definedName>
    <definedName name="________k1" hidden="1">{#N/A,#N/A,FALSE,"Assessment";#N/A,#N/A,FALSE,"Staffing";#N/A,#N/A,FALSE,"Hires";#N/A,#N/A,FALSE,"Assumptions"}</definedName>
    <definedName name="________kk1" localSheetId="16" hidden="1">{#N/A,#N/A,FALSE,"Assessment";#N/A,#N/A,FALSE,"Staffing";#N/A,#N/A,FALSE,"Hires";#N/A,#N/A,FALSE,"Assumptions"}</definedName>
    <definedName name="________kk1" localSheetId="14" hidden="1">{#N/A,#N/A,FALSE,"Assessment";#N/A,#N/A,FALSE,"Staffing";#N/A,#N/A,FALSE,"Hires";#N/A,#N/A,FALSE,"Assumptions"}</definedName>
    <definedName name="________kk1" localSheetId="9" hidden="1">{#N/A,#N/A,FALSE,"Assessment";#N/A,#N/A,FALSE,"Staffing";#N/A,#N/A,FALSE,"Hires";#N/A,#N/A,FALSE,"Assumptions"}</definedName>
    <definedName name="________kk1" hidden="1">{#N/A,#N/A,FALSE,"Assessment";#N/A,#N/A,FALSE,"Staffing";#N/A,#N/A,FALSE,"Hires";#N/A,#N/A,FALSE,"Assumptions"}</definedName>
    <definedName name="________KKK1" localSheetId="16" hidden="1">{#N/A,#N/A,FALSE,"Assessment";#N/A,#N/A,FALSE,"Staffing";#N/A,#N/A,FALSE,"Hires";#N/A,#N/A,FALSE,"Assumptions"}</definedName>
    <definedName name="________KKK1" localSheetId="14" hidden="1">{#N/A,#N/A,FALSE,"Assessment";#N/A,#N/A,FALSE,"Staffing";#N/A,#N/A,FALSE,"Hires";#N/A,#N/A,FALSE,"Assumptions"}</definedName>
    <definedName name="________KKK1" localSheetId="9" hidden="1">{#N/A,#N/A,FALSE,"Assessment";#N/A,#N/A,FALSE,"Staffing";#N/A,#N/A,FALSE,"Hires";#N/A,#N/A,FALSE,"Assumptions"}</definedName>
    <definedName name="________KKK1" hidden="1">{#N/A,#N/A,FALSE,"Assessment";#N/A,#N/A,FALSE,"Staffing";#N/A,#N/A,FALSE,"Hires";#N/A,#N/A,FALSE,"Assumptions"}</definedName>
    <definedName name="________w2" localSheetId="16" hidden="1">{"Model Summary",#N/A,FALSE,"Print Chart";"Holdco",#N/A,FALSE,"Print Chart";"Genco",#N/A,FALSE,"Print Chart";"Servco",#N/A,FALSE,"Print Chart";"Genco_Detail",#N/A,FALSE,"Summary Financials";"Servco_Detail",#N/A,FALSE,"Summary Financials"}</definedName>
    <definedName name="________w2" localSheetId="14" hidden="1">{"Model Summary",#N/A,FALSE,"Print Chart";"Holdco",#N/A,FALSE,"Print Chart";"Genco",#N/A,FALSE,"Print Chart";"Servco",#N/A,FALSE,"Print Chart";"Genco_Detail",#N/A,FALSE,"Summary Financials";"Servco_Detail",#N/A,FALSE,"Summary Financials"}</definedName>
    <definedName name="________w2" localSheetId="9" hidden="1">{"Model Summary",#N/A,FALSE,"Print Chart";"Holdco",#N/A,FALSE,"Print Chart";"Genco",#N/A,FALSE,"Print Chart";"Servco",#N/A,FALSE,"Print Chart";"Genco_Detail",#N/A,FALSE,"Summary Financials";"Servco_Detail",#N/A,FALSE,"Summary Financials"}</definedName>
    <definedName name="________w2" hidden="1">{"Model Summary",#N/A,FALSE,"Print Chart";"Holdco",#N/A,FALSE,"Print Chart";"Genco",#N/A,FALSE,"Print Chart";"Servco",#N/A,FALSE,"Print Chart";"Genco_Detail",#N/A,FALSE,"Summary Financials";"Servco_Detail",#N/A,FALSE,"Summary Financials"}</definedName>
    <definedName name="________wr6" localSheetId="16" hidden="1">{"Model Summary",#N/A,FALSE,"Print Chart";"Holdco",#N/A,FALSE,"Print Chart";"Genco",#N/A,FALSE,"Print Chart";"Servco",#N/A,FALSE,"Print Chart";"Genco_Detail",#N/A,FALSE,"Summary Financials";"Servco_Detail",#N/A,FALSE,"Summary Financials"}</definedName>
    <definedName name="________wr6" localSheetId="14" hidden="1">{"Model Summary",#N/A,FALSE,"Print Chart";"Holdco",#N/A,FALSE,"Print Chart";"Genco",#N/A,FALSE,"Print Chart";"Servco",#N/A,FALSE,"Print Chart";"Genco_Detail",#N/A,FALSE,"Summary Financials";"Servco_Detail",#N/A,FALSE,"Summary Financials"}</definedName>
    <definedName name="________wr6" localSheetId="9"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localSheetId="16" hidden="1">{"holdco",#N/A,FALSE,"Summary Financials";"holdco",#N/A,FALSE,"Summary Financials"}</definedName>
    <definedName name="________wr9" localSheetId="14" hidden="1">{"holdco",#N/A,FALSE,"Summary Financials";"holdco",#N/A,FALSE,"Summary Financials"}</definedName>
    <definedName name="________wr9" localSheetId="9" hidden="1">{"holdco",#N/A,FALSE,"Summary Financials";"holdco",#N/A,FALSE,"Summary Financials"}</definedName>
    <definedName name="________wr9" hidden="1">{"holdco",#N/A,FALSE,"Summary Financials";"holdco",#N/A,FALSE,"Summary Financials"}</definedName>
    <definedName name="________wrn1" localSheetId="16" hidden="1">{"holdco",#N/A,FALSE,"Summary Financials";"holdco",#N/A,FALSE,"Summary Financials"}</definedName>
    <definedName name="________wrn1" localSheetId="14" hidden="1">{"holdco",#N/A,FALSE,"Summary Financials";"holdco",#N/A,FALSE,"Summary Financials"}</definedName>
    <definedName name="________wrn1" localSheetId="9" hidden="1">{"holdco",#N/A,FALSE,"Summary Financials";"holdco",#N/A,FALSE,"Summary Financials"}</definedName>
    <definedName name="________wrn1" hidden="1">{"holdco",#N/A,FALSE,"Summary Financials";"holdco",#N/A,FALSE,"Summary Financials"}</definedName>
    <definedName name="________wrn2" localSheetId="16" hidden="1">{"holdco",#N/A,FALSE,"Summary Financials";"holdco",#N/A,FALSE,"Summary Financials"}</definedName>
    <definedName name="________wrn2" localSheetId="14" hidden="1">{"holdco",#N/A,FALSE,"Summary Financials";"holdco",#N/A,FALSE,"Summary Financials"}</definedName>
    <definedName name="________wrn2" localSheetId="9" hidden="1">{"holdco",#N/A,FALSE,"Summary Financials";"holdco",#N/A,FALSE,"Summary Financials"}</definedName>
    <definedName name="________wrn2" hidden="1">{"holdco",#N/A,FALSE,"Summary Financials";"holdco",#N/A,FALSE,"Summary Financials"}</definedName>
    <definedName name="________wrn3" localSheetId="16" hidden="1">{"holdco",#N/A,FALSE,"Summary Financials";"holdco",#N/A,FALSE,"Summary Financials"}</definedName>
    <definedName name="________wrn3" localSheetId="14" hidden="1">{"holdco",#N/A,FALSE,"Summary Financials";"holdco",#N/A,FALSE,"Summary Financials"}</definedName>
    <definedName name="________wrn3" localSheetId="9" hidden="1">{"holdco",#N/A,FALSE,"Summary Financials";"holdco",#N/A,FALSE,"Summary Financials"}</definedName>
    <definedName name="________wrn3" hidden="1">{"holdco",#N/A,FALSE,"Summary Financials";"holdco",#N/A,FALSE,"Summary Financials"}</definedName>
    <definedName name="________wrn7" localSheetId="16" hidden="1">{"Model Summary",#N/A,FALSE,"Print Chart";"Holdco",#N/A,FALSE,"Print Chart";"Genco",#N/A,FALSE,"Print Chart";"Servco",#N/A,FALSE,"Print Chart";"Genco_Detail",#N/A,FALSE,"Summary Financials";"Servco_Detail",#N/A,FALSE,"Summary Financials"}</definedName>
    <definedName name="________wrn7" localSheetId="14" hidden="1">{"Model Summary",#N/A,FALSE,"Print Chart";"Holdco",#N/A,FALSE,"Print Chart";"Genco",#N/A,FALSE,"Print Chart";"Servco",#N/A,FALSE,"Print Chart";"Genco_Detail",#N/A,FALSE,"Summary Financials";"Servco_Detail",#N/A,FALSE,"Summary Financials"}</definedName>
    <definedName name="________wrn7" localSheetId="9" hidden="1">{"Model Summary",#N/A,FALSE,"Print Chart";"Holdco",#N/A,FALSE,"Print Chart";"Genco",#N/A,FALSE,"Print Chart";"Servco",#N/A,FALSE,"Print Chart";"Genco_Detail",#N/A,FALSE,"Summary Financials";"Servco_Detail",#N/A,FALSE,"Summary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localSheetId="16" hidden="1">{"holdco",#N/A,FALSE,"Summary Financials";"holdco",#N/A,FALSE,"Summary Financials"}</definedName>
    <definedName name="________wrn8" localSheetId="14" hidden="1">{"holdco",#N/A,FALSE,"Summary Financials";"holdco",#N/A,FALSE,"Summary Financials"}</definedName>
    <definedName name="________wrn8" localSheetId="9" hidden="1">{"holdco",#N/A,FALSE,"Summary Financials";"holdco",#N/A,FALSE,"Summary Financials"}</definedName>
    <definedName name="________wrn8" hidden="1">{"holdco",#N/A,FALSE,"Summary Financials";"holdco",#N/A,FALSE,"Summary Financials"}</definedName>
    <definedName name="_______bb2" localSheetId="16" hidden="1">{#N/A,#N/A,FALSE,"PRJCTED MNTHLY QTY's"}</definedName>
    <definedName name="_______bb2" localSheetId="14" hidden="1">{#N/A,#N/A,FALSE,"PRJCTED MNTHLY QTY's"}</definedName>
    <definedName name="_______bb2" localSheetId="9" hidden="1">{#N/A,#N/A,FALSE,"PRJCTED MNTHLY QTY's"}</definedName>
    <definedName name="_______bb2" hidden="1">{#N/A,#N/A,FALSE,"PRJCTED MNTHLY QTY's"}</definedName>
    <definedName name="_______Lee5" localSheetId="16" hidden="1">{#VALUE!,#N/A,FALSE,0}</definedName>
    <definedName name="_______Lee5" localSheetId="14" hidden="1">{#VALUE!,#N/A,FALSE,0}</definedName>
    <definedName name="_______Lee5" localSheetId="9" hidden="1">{#VALUE!,#N/A,FALSE,0}</definedName>
    <definedName name="_______Lee5" hidden="1">{#VALUE!,#N/A,FALSE,0}</definedName>
    <definedName name="______hom1" localSheetId="16" hidden="1">{#N/A,#N/A,FALSE,"Assessment";#N/A,#N/A,FALSE,"Staffing";#N/A,#N/A,FALSE,"Hires";#N/A,#N/A,FALSE,"Assumptions"}</definedName>
    <definedName name="______hom1" localSheetId="14" hidden="1">{#N/A,#N/A,FALSE,"Assessment";#N/A,#N/A,FALSE,"Staffing";#N/A,#N/A,FALSE,"Hires";#N/A,#N/A,FALSE,"Assumptions"}</definedName>
    <definedName name="______hom1" localSheetId="9" hidden="1">{#N/A,#N/A,FALSE,"Assessment";#N/A,#N/A,FALSE,"Staffing";#N/A,#N/A,FALSE,"Hires";#N/A,#N/A,FALSE,"Assumptions"}</definedName>
    <definedName name="______hom1" hidden="1">{#N/A,#N/A,FALSE,"Assessment";#N/A,#N/A,FALSE,"Staffing";#N/A,#N/A,FALSE,"Hires";#N/A,#N/A,FALSE,"Assumptions"}</definedName>
    <definedName name="______k1" localSheetId="16" hidden="1">{#N/A,#N/A,FALSE,"Assessment";#N/A,#N/A,FALSE,"Staffing";#N/A,#N/A,FALSE,"Hires";#N/A,#N/A,FALSE,"Assumptions"}</definedName>
    <definedName name="______k1" localSheetId="14" hidden="1">{#N/A,#N/A,FALSE,"Assessment";#N/A,#N/A,FALSE,"Staffing";#N/A,#N/A,FALSE,"Hires";#N/A,#N/A,FALSE,"Assumptions"}</definedName>
    <definedName name="______k1" localSheetId="9" hidden="1">{#N/A,#N/A,FALSE,"Assessment";#N/A,#N/A,FALSE,"Staffing";#N/A,#N/A,FALSE,"Hires";#N/A,#N/A,FALSE,"Assumptions"}</definedName>
    <definedName name="______k1" hidden="1">{#N/A,#N/A,FALSE,"Assessment";#N/A,#N/A,FALSE,"Staffing";#N/A,#N/A,FALSE,"Hires";#N/A,#N/A,FALSE,"Assumptions"}</definedName>
    <definedName name="______kk1" localSheetId="16" hidden="1">{#N/A,#N/A,FALSE,"Assessment";#N/A,#N/A,FALSE,"Staffing";#N/A,#N/A,FALSE,"Hires";#N/A,#N/A,FALSE,"Assumptions"}</definedName>
    <definedName name="______kk1" localSheetId="14" hidden="1">{#N/A,#N/A,FALSE,"Assessment";#N/A,#N/A,FALSE,"Staffing";#N/A,#N/A,FALSE,"Hires";#N/A,#N/A,FALSE,"Assumptions"}</definedName>
    <definedName name="______kk1" localSheetId="9" hidden="1">{#N/A,#N/A,FALSE,"Assessment";#N/A,#N/A,FALSE,"Staffing";#N/A,#N/A,FALSE,"Hires";#N/A,#N/A,FALSE,"Assumptions"}</definedName>
    <definedName name="______kk1" hidden="1">{#N/A,#N/A,FALSE,"Assessment";#N/A,#N/A,FALSE,"Staffing";#N/A,#N/A,FALSE,"Hires";#N/A,#N/A,FALSE,"Assumptions"}</definedName>
    <definedName name="______KKK1" localSheetId="16" hidden="1">{#N/A,#N/A,FALSE,"Assessment";#N/A,#N/A,FALSE,"Staffing";#N/A,#N/A,FALSE,"Hires";#N/A,#N/A,FALSE,"Assumptions"}</definedName>
    <definedName name="______KKK1" localSheetId="14" hidden="1">{#N/A,#N/A,FALSE,"Assessment";#N/A,#N/A,FALSE,"Staffing";#N/A,#N/A,FALSE,"Hires";#N/A,#N/A,FALSE,"Assumptions"}</definedName>
    <definedName name="______KKK1" localSheetId="9" hidden="1">{#N/A,#N/A,FALSE,"Assessment";#N/A,#N/A,FALSE,"Staffing";#N/A,#N/A,FALSE,"Hires";#N/A,#N/A,FALSE,"Assumptions"}</definedName>
    <definedName name="______KKK1" hidden="1">{#N/A,#N/A,FALSE,"Assessment";#N/A,#N/A,FALSE,"Staffing";#N/A,#N/A,FALSE,"Hires";#N/A,#N/A,FALSE,"Assumptions"}</definedName>
    <definedName name="______w2" localSheetId="16" hidden="1">{"Model Summary",#N/A,FALSE,"Print Chart";"Holdco",#N/A,FALSE,"Print Chart";"Genco",#N/A,FALSE,"Print Chart";"Servco",#N/A,FALSE,"Print Chart";"Genco_Detail",#N/A,FALSE,"Summary Financials";"Servco_Detail",#N/A,FALSE,"Summary Financials"}</definedName>
    <definedName name="______w2" localSheetId="14" hidden="1">{"Model Summary",#N/A,FALSE,"Print Chart";"Holdco",#N/A,FALSE,"Print Chart";"Genco",#N/A,FALSE,"Print Chart";"Servco",#N/A,FALSE,"Print Chart";"Genco_Detail",#N/A,FALSE,"Summary Financials";"Servco_Detail",#N/A,FALSE,"Summary Financials"}</definedName>
    <definedName name="______w2" localSheetId="9" hidden="1">{"Model Summary",#N/A,FALSE,"Print Chart";"Holdco",#N/A,FALSE,"Print Chart";"Genco",#N/A,FALSE,"Print Chart";"Servco",#N/A,FALSE,"Print Chart";"Genco_Detail",#N/A,FALSE,"Summary Financials";"Servco_Detail",#N/A,FALSE,"Summary Financials"}</definedName>
    <definedName name="______w2" hidden="1">{"Model Summary",#N/A,FALSE,"Print Chart";"Holdco",#N/A,FALSE,"Print Chart";"Genco",#N/A,FALSE,"Print Chart";"Servco",#N/A,FALSE,"Print Chart";"Genco_Detail",#N/A,FALSE,"Summary Financials";"Servco_Detail",#N/A,FALSE,"Summary Financials"}</definedName>
    <definedName name="______wr6" localSheetId="16" hidden="1">{"Model Summary",#N/A,FALSE,"Print Chart";"Holdco",#N/A,FALSE,"Print Chart";"Genco",#N/A,FALSE,"Print Chart";"Servco",#N/A,FALSE,"Print Chart";"Genco_Detail",#N/A,FALSE,"Summary Financials";"Servco_Detail",#N/A,FALSE,"Summary Financials"}</definedName>
    <definedName name="______wr6" localSheetId="14" hidden="1">{"Model Summary",#N/A,FALSE,"Print Chart";"Holdco",#N/A,FALSE,"Print Chart";"Genco",#N/A,FALSE,"Print Chart";"Servco",#N/A,FALSE,"Print Chart";"Genco_Detail",#N/A,FALSE,"Summary Financials";"Servco_Detail",#N/A,FALSE,"Summary Financials"}</definedName>
    <definedName name="______wr6" localSheetId="9"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localSheetId="16" hidden="1">{"holdco",#N/A,FALSE,"Summary Financials";"holdco",#N/A,FALSE,"Summary Financials"}</definedName>
    <definedName name="______wr9" localSheetId="14" hidden="1">{"holdco",#N/A,FALSE,"Summary Financials";"holdco",#N/A,FALSE,"Summary Financials"}</definedName>
    <definedName name="______wr9" localSheetId="9" hidden="1">{"holdco",#N/A,FALSE,"Summary Financials";"holdco",#N/A,FALSE,"Summary Financials"}</definedName>
    <definedName name="______wr9" hidden="1">{"holdco",#N/A,FALSE,"Summary Financials";"holdco",#N/A,FALSE,"Summary Financials"}</definedName>
    <definedName name="______wrn1" localSheetId="16" hidden="1">{"holdco",#N/A,FALSE,"Summary Financials";"holdco",#N/A,FALSE,"Summary Financials"}</definedName>
    <definedName name="______wrn1" localSheetId="14" hidden="1">{"holdco",#N/A,FALSE,"Summary Financials";"holdco",#N/A,FALSE,"Summary Financials"}</definedName>
    <definedName name="______wrn1" localSheetId="9" hidden="1">{"holdco",#N/A,FALSE,"Summary Financials";"holdco",#N/A,FALSE,"Summary Financials"}</definedName>
    <definedName name="______wrn1" hidden="1">{"holdco",#N/A,FALSE,"Summary Financials";"holdco",#N/A,FALSE,"Summary Financials"}</definedName>
    <definedName name="______wrn2" localSheetId="16" hidden="1">{"holdco",#N/A,FALSE,"Summary Financials";"holdco",#N/A,FALSE,"Summary Financials"}</definedName>
    <definedName name="______wrn2" localSheetId="14" hidden="1">{"holdco",#N/A,FALSE,"Summary Financials";"holdco",#N/A,FALSE,"Summary Financials"}</definedName>
    <definedName name="______wrn2" localSheetId="9" hidden="1">{"holdco",#N/A,FALSE,"Summary Financials";"holdco",#N/A,FALSE,"Summary Financials"}</definedName>
    <definedName name="______wrn2" hidden="1">{"holdco",#N/A,FALSE,"Summary Financials";"holdco",#N/A,FALSE,"Summary Financials"}</definedName>
    <definedName name="______wrn3" localSheetId="16" hidden="1">{"holdco",#N/A,FALSE,"Summary Financials";"holdco",#N/A,FALSE,"Summary Financials"}</definedName>
    <definedName name="______wrn3" localSheetId="14" hidden="1">{"holdco",#N/A,FALSE,"Summary Financials";"holdco",#N/A,FALSE,"Summary Financials"}</definedName>
    <definedName name="______wrn3" localSheetId="9" hidden="1">{"holdco",#N/A,FALSE,"Summary Financials";"holdco",#N/A,FALSE,"Summary Financials"}</definedName>
    <definedName name="______wrn3" hidden="1">{"holdco",#N/A,FALSE,"Summary Financials";"holdco",#N/A,FALSE,"Summary Financials"}</definedName>
    <definedName name="______wrn7" localSheetId="16" hidden="1">{"Model Summary",#N/A,FALSE,"Print Chart";"Holdco",#N/A,FALSE,"Print Chart";"Genco",#N/A,FALSE,"Print Chart";"Servco",#N/A,FALSE,"Print Chart";"Genco_Detail",#N/A,FALSE,"Summary Financials";"Servco_Detail",#N/A,FALSE,"Summary Financials"}</definedName>
    <definedName name="______wrn7" localSheetId="14" hidden="1">{"Model Summary",#N/A,FALSE,"Print Chart";"Holdco",#N/A,FALSE,"Print Chart";"Genco",#N/A,FALSE,"Print Chart";"Servco",#N/A,FALSE,"Print Chart";"Genco_Detail",#N/A,FALSE,"Summary Financials";"Servco_Detail",#N/A,FALSE,"Summary Financials"}</definedName>
    <definedName name="______wrn7" localSheetId="9" hidden="1">{"Model Summary",#N/A,FALSE,"Print Chart";"Holdco",#N/A,FALSE,"Print Chart";"Genco",#N/A,FALSE,"Print Chart";"Servco",#N/A,FALSE,"Print Chart";"Genco_Detail",#N/A,FALSE,"Summary Financials";"Servco_Detail",#N/A,FALSE,"Summary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localSheetId="16" hidden="1">{"holdco",#N/A,FALSE,"Summary Financials";"holdco",#N/A,FALSE,"Summary Financials"}</definedName>
    <definedName name="______wrn8" localSheetId="14" hidden="1">{"holdco",#N/A,FALSE,"Summary Financials";"holdco",#N/A,FALSE,"Summary Financials"}</definedName>
    <definedName name="______wrn8" localSheetId="9" hidden="1">{"holdco",#N/A,FALSE,"Summary Financials";"holdco",#N/A,FALSE,"Summary Financials"}</definedName>
    <definedName name="______wrn8" hidden="1">{"holdco",#N/A,FALSE,"Summary Financials";"holdco",#N/A,FALSE,"Summary Financials"}</definedName>
    <definedName name="_____KKK1" localSheetId="16" hidden="1">{#N/A,#N/A,FALSE,"Assessment";#N/A,#N/A,FALSE,"Staffing";#N/A,#N/A,FALSE,"Hires";#N/A,#N/A,FALSE,"Assumptions"}</definedName>
    <definedName name="_____KKK1" localSheetId="14" hidden="1">{#N/A,#N/A,FALSE,"Assessment";#N/A,#N/A,FALSE,"Staffing";#N/A,#N/A,FALSE,"Hires";#N/A,#N/A,FALSE,"Assumptions"}</definedName>
    <definedName name="_____KKK1" localSheetId="9" hidden="1">{#N/A,#N/A,FALSE,"Assessment";#N/A,#N/A,FALSE,"Staffing";#N/A,#N/A,FALSE,"Hires";#N/A,#N/A,FALSE,"Assumptions"}</definedName>
    <definedName name="_____KKK1" hidden="1">{#N/A,#N/A,FALSE,"Assessment";#N/A,#N/A,FALSE,"Staffing";#N/A,#N/A,FALSE,"Hires";#N/A,#N/A,FALSE,"Assumptions"}</definedName>
    <definedName name="_____wrn1" localSheetId="16" hidden="1">{"holdco",#N/A,FALSE,"Summary Financials";"holdco",#N/A,FALSE,"Summary Financials"}</definedName>
    <definedName name="_____wrn1" localSheetId="14" hidden="1">{"holdco",#N/A,FALSE,"Summary Financials";"holdco",#N/A,FALSE,"Summary Financials"}</definedName>
    <definedName name="_____wrn1" localSheetId="9" hidden="1">{"holdco",#N/A,FALSE,"Summary Financials";"holdco",#N/A,FALSE,"Summary Financials"}</definedName>
    <definedName name="_____wrn1" hidden="1">{"holdco",#N/A,FALSE,"Summary Financials";"holdco",#N/A,FALSE,"Summary Financials"}</definedName>
    <definedName name="_____wrn2" localSheetId="16" hidden="1">{"holdco",#N/A,FALSE,"Summary Financials";"holdco",#N/A,FALSE,"Summary Financials"}</definedName>
    <definedName name="_____wrn2" localSheetId="14" hidden="1">{"holdco",#N/A,FALSE,"Summary Financials";"holdco",#N/A,FALSE,"Summary Financials"}</definedName>
    <definedName name="_____wrn2" localSheetId="9" hidden="1">{"holdco",#N/A,FALSE,"Summary Financials";"holdco",#N/A,FALSE,"Summary Financials"}</definedName>
    <definedName name="_____wrn2" hidden="1">{"holdco",#N/A,FALSE,"Summary Financials";"holdco",#N/A,FALSE,"Summary Financials"}</definedName>
    <definedName name="_____wrn3" localSheetId="16" hidden="1">{"holdco",#N/A,FALSE,"Summary Financials";"holdco",#N/A,FALSE,"Summary Financials"}</definedName>
    <definedName name="_____wrn3" localSheetId="14" hidden="1">{"holdco",#N/A,FALSE,"Summary Financials";"holdco",#N/A,FALSE,"Summary Financials"}</definedName>
    <definedName name="_____wrn3" localSheetId="9" hidden="1">{"holdco",#N/A,FALSE,"Summary Financials";"holdco",#N/A,FALSE,"Summary Financials"}</definedName>
    <definedName name="_____wrn3" hidden="1">{"holdco",#N/A,FALSE,"Summary Financials";"holdco",#N/A,FALSE,"Summary Financials"}</definedName>
    <definedName name="_____wrn7" localSheetId="16" hidden="1">{"Model Summary",#N/A,FALSE,"Print Chart";"Holdco",#N/A,FALSE,"Print Chart";"Genco",#N/A,FALSE,"Print Chart";"Servco",#N/A,FALSE,"Print Chart";"Genco_Detail",#N/A,FALSE,"Summary Financials";"Servco_Detail",#N/A,FALSE,"Summary Financials"}</definedName>
    <definedName name="_____wrn7" localSheetId="14" hidden="1">{"Model Summary",#N/A,FALSE,"Print Chart";"Holdco",#N/A,FALSE,"Print Chart";"Genco",#N/A,FALSE,"Print Chart";"Servco",#N/A,FALSE,"Print Chart";"Genco_Detail",#N/A,FALSE,"Summary Financials";"Servco_Detail",#N/A,FALSE,"Summary Financials"}</definedName>
    <definedName name="_____wrn7" localSheetId="9" hidden="1">{"Model Summary",#N/A,FALSE,"Print Chart";"Holdco",#N/A,FALSE,"Print Chart";"Genco",#N/A,FALSE,"Print Chart";"Servco",#N/A,FALSE,"Print Chart";"Genco_Detail",#N/A,FALSE,"Summary Financials";"Servco_Detail",#N/A,FALSE,"Summary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localSheetId="16" hidden="1">{"holdco",#N/A,FALSE,"Summary Financials";"holdco",#N/A,FALSE,"Summary Financials"}</definedName>
    <definedName name="_____wrn8" localSheetId="14" hidden="1">{"holdco",#N/A,FALSE,"Summary Financials";"holdco",#N/A,FALSE,"Summary Financials"}</definedName>
    <definedName name="_____wrn8" localSheetId="9" hidden="1">{"holdco",#N/A,FALSE,"Summary Financials";"holdco",#N/A,FALSE,"Summary Financials"}</definedName>
    <definedName name="_____wrn8" hidden="1">{"holdco",#N/A,FALSE,"Summary Financials";"holdco",#N/A,FALSE,"Summary Financials"}</definedName>
    <definedName name="__123Graph_B" localSheetId="10" hidden="1">#REF!</definedName>
    <definedName name="__123Graph_B" localSheetId="6" hidden="1">#REF!</definedName>
    <definedName name="__123Graph_B" hidden="1">#REF!</definedName>
    <definedName name="__123Graph_C" localSheetId="10" hidden="1">#REF!</definedName>
    <definedName name="__123Graph_C" localSheetId="6" hidden="1">#REF!</definedName>
    <definedName name="__123Graph_C" hidden="1">#REF!</definedName>
    <definedName name="__123Graph_D" localSheetId="10" hidden="1">#REF!</definedName>
    <definedName name="__123Graph_D" localSheetId="6" hidden="1">#REF!</definedName>
    <definedName name="__123Graph_D" hidden="1">#REF!</definedName>
    <definedName name="__123Graph_X" localSheetId="10" hidden="1">#REF!</definedName>
    <definedName name="__123Graph_X" localSheetId="6" hidden="1">#REF!</definedName>
    <definedName name="__123Graph_X" hidden="1">#REF!</definedName>
    <definedName name="__FDS_HYPERLINK_TOGGLE_STATE__" hidden="1">"ON"</definedName>
    <definedName name="__hom1" localSheetId="16" hidden="1">{#N/A,#N/A,FALSE,"Assessment";#N/A,#N/A,FALSE,"Staffing";#N/A,#N/A,FALSE,"Hires";#N/A,#N/A,FALSE,"Assumptions"}</definedName>
    <definedName name="__hom1" localSheetId="14" hidden="1">{#N/A,#N/A,FALSE,"Assessment";#N/A,#N/A,FALSE,"Staffing";#N/A,#N/A,FALSE,"Hires";#N/A,#N/A,FALSE,"Assumptions"}</definedName>
    <definedName name="__hom1" localSheetId="9" hidden="1">{#N/A,#N/A,FALSE,"Assessment";#N/A,#N/A,FALSE,"Staffing";#N/A,#N/A,FALSE,"Hires";#N/A,#N/A,FALSE,"Assumptions"}</definedName>
    <definedName name="__hom1" hidden="1">{#N/A,#N/A,FALSE,"Assessment";#N/A,#N/A,FALSE,"Staffing";#N/A,#N/A,FALSE,"Hires";#N/A,#N/A,FALSE,"Assumptions"}</definedName>
    <definedName name="__IntlFixup" hidden="1">TRUE</definedName>
    <definedName name="__kk1" localSheetId="16" hidden="1">{#N/A,#N/A,FALSE,"Assessment";#N/A,#N/A,FALSE,"Staffing";#N/A,#N/A,FALSE,"Hires";#N/A,#N/A,FALSE,"Assumptions"}</definedName>
    <definedName name="__kk1" localSheetId="14" hidden="1">{#N/A,#N/A,FALSE,"Assessment";#N/A,#N/A,FALSE,"Staffing";#N/A,#N/A,FALSE,"Hires";#N/A,#N/A,FALSE,"Assumptions"}</definedName>
    <definedName name="__kk1" localSheetId="9" hidden="1">{#N/A,#N/A,FALSE,"Assessment";#N/A,#N/A,FALSE,"Staffing";#N/A,#N/A,FALSE,"Hires";#N/A,#N/A,FALSE,"Assumptions"}</definedName>
    <definedName name="__kk1" hidden="1">{#N/A,#N/A,FALSE,"Assessment";#N/A,#N/A,FALSE,"Staffing";#N/A,#N/A,FALSE,"Hires";#N/A,#N/A,FALSE,"Assumptions"}</definedName>
    <definedName name="__KKK1" localSheetId="16" hidden="1">{#N/A,#N/A,FALSE,"Assessment";#N/A,#N/A,FALSE,"Staffing";#N/A,#N/A,FALSE,"Hires";#N/A,#N/A,FALSE,"Assumptions"}</definedName>
    <definedName name="__KKK1" localSheetId="14" hidden="1">{#N/A,#N/A,FALSE,"Assessment";#N/A,#N/A,FALSE,"Staffing";#N/A,#N/A,FALSE,"Hires";#N/A,#N/A,FALSE,"Assumptions"}</definedName>
    <definedName name="__KKK1" localSheetId="9" hidden="1">{#N/A,#N/A,FALSE,"Assessment";#N/A,#N/A,FALSE,"Staffing";#N/A,#N/A,FALSE,"Hires";#N/A,#N/A,FALSE,"Assumptions"}</definedName>
    <definedName name="__KKK1" hidden="1">{#N/A,#N/A,FALSE,"Assessment";#N/A,#N/A,FALSE,"Staffing";#N/A,#N/A,FALSE,"Hires";#N/A,#N/A,FALSE,"Assumptions"}</definedName>
    <definedName name="__wrn1" localSheetId="16" hidden="1">{"holdco",#N/A,FALSE,"Summary Financials";"holdco",#N/A,FALSE,"Summary Financials"}</definedName>
    <definedName name="__wrn1" localSheetId="14" hidden="1">{"holdco",#N/A,FALSE,"Summary Financials";"holdco",#N/A,FALSE,"Summary Financials"}</definedName>
    <definedName name="__wrn1" localSheetId="9" hidden="1">{"holdco",#N/A,FALSE,"Summary Financials";"holdco",#N/A,FALSE,"Summary Financials"}</definedName>
    <definedName name="__wrn1" hidden="1">{"holdco",#N/A,FALSE,"Summary Financials";"holdco",#N/A,FALSE,"Summary Financials"}</definedName>
    <definedName name="__wrn2" localSheetId="16" hidden="1">{"holdco",#N/A,FALSE,"Summary Financials";"holdco",#N/A,FALSE,"Summary Financials"}</definedName>
    <definedName name="__wrn2" localSheetId="14" hidden="1">{"holdco",#N/A,FALSE,"Summary Financials";"holdco",#N/A,FALSE,"Summary Financials"}</definedName>
    <definedName name="__wrn2" localSheetId="9" hidden="1">{"holdco",#N/A,FALSE,"Summary Financials";"holdco",#N/A,FALSE,"Summary Financials"}</definedName>
    <definedName name="__wrn2" hidden="1">{"holdco",#N/A,FALSE,"Summary Financials";"holdco",#N/A,FALSE,"Summary Financials"}</definedName>
    <definedName name="__wrn3" localSheetId="16" hidden="1">{"holdco",#N/A,FALSE,"Summary Financials";"holdco",#N/A,FALSE,"Summary Financials"}</definedName>
    <definedName name="__wrn3" localSheetId="14" hidden="1">{"holdco",#N/A,FALSE,"Summary Financials";"holdco",#N/A,FALSE,"Summary Financials"}</definedName>
    <definedName name="__wrn3" localSheetId="9" hidden="1">{"holdco",#N/A,FALSE,"Summary Financials";"holdco",#N/A,FALSE,"Summary Financials"}</definedName>
    <definedName name="__wrn3" hidden="1">{"holdco",#N/A,FALSE,"Summary Financials";"holdco",#N/A,FALSE,"Summary Financials"}</definedName>
    <definedName name="__wrn7" localSheetId="16" hidden="1">{"Model Summary",#N/A,FALSE,"Print Chart";"Holdco",#N/A,FALSE,"Print Chart";"Genco",#N/A,FALSE,"Print Chart";"Servco",#N/A,FALSE,"Print Chart";"Genco_Detail",#N/A,FALSE,"Summary Financials";"Servco_Detail",#N/A,FALSE,"Summary Financials"}</definedName>
    <definedName name="__wrn7" localSheetId="14" hidden="1">{"Model Summary",#N/A,FALSE,"Print Chart";"Holdco",#N/A,FALSE,"Print Chart";"Genco",#N/A,FALSE,"Print Chart";"Servco",#N/A,FALSE,"Print Chart";"Genco_Detail",#N/A,FALSE,"Summary Financials";"Servco_Detail",#N/A,FALSE,"Summary Financials"}</definedName>
    <definedName name="__wrn7" localSheetId="9" hidden="1">{"Model Summary",#N/A,FALSE,"Print Chart";"Holdco",#N/A,FALSE,"Print Chart";"Genco",#N/A,FALSE,"Print Chart";"Servco",#N/A,FALSE,"Print Chart";"Genco_Detail",#N/A,FALSE,"Summary Financials";"Servco_Detail",#N/A,FALSE,"Summary Financials"}</definedName>
    <definedName name="__wrn7" hidden="1">{"Model Summary",#N/A,FALSE,"Print Chart";"Holdco",#N/A,FALSE,"Print Chart";"Genco",#N/A,FALSE,"Print Chart";"Servco",#N/A,FALSE,"Print Chart";"Genco_Detail",#N/A,FALSE,"Summary Financials";"Servco_Detail",#N/A,FALSE,"Summary Financials"}</definedName>
    <definedName name="__wrn8" localSheetId="16" hidden="1">{"holdco",#N/A,FALSE,"Summary Financials";"holdco",#N/A,FALSE,"Summary Financials"}</definedName>
    <definedName name="__wrn8" localSheetId="14" hidden="1">{"holdco",#N/A,FALSE,"Summary Financials";"holdco",#N/A,FALSE,"Summary Financials"}</definedName>
    <definedName name="__wrn8" localSheetId="9" hidden="1">{"holdco",#N/A,FALSE,"Summary Financials";"holdco",#N/A,FALSE,"Summary Financials"}</definedName>
    <definedName name="__wrn8" hidden="1">{"holdco",#N/A,FALSE,"Summary Financials";"holdco",#N/A,FALSE,"Summary Financials"}</definedName>
    <definedName name="_139__123Graph_LBL_DCHART_3" hidden="1">#REF!</definedName>
    <definedName name="_142__123Graph_LBL_FCHART_1" hidden="1">#REF!</definedName>
    <definedName name="_143__123Graph_LBL_FCHART_3" hidden="1">#REF!</definedName>
    <definedName name="_33__123Graph_LBL_ECHART_3" hidden="1">#REF!</definedName>
    <definedName name="_34__123Graph_LBL_FCHART_1" hidden="1">#REF!</definedName>
    <definedName name="_35__123Graph_LBL_FCHART_3" hidden="1">#REF!</definedName>
    <definedName name="_49__123Graph_LBL_FCHART_1" hidden="1">#REF!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10" hidden="1">#REF!</definedName>
    <definedName name="_Fill" localSheetId="16" hidden="1">#REF!</definedName>
    <definedName name="_Fill" localSheetId="6" hidden="1">#REF!</definedName>
    <definedName name="_Fill" hidden="1">#REF!</definedName>
    <definedName name="_Key1" localSheetId="10" hidden="1">#REF!</definedName>
    <definedName name="_Key1" localSheetId="16" hidden="1">#REF!</definedName>
    <definedName name="_Key1" localSheetId="6" hidden="1">#REF!</definedName>
    <definedName name="_Key1" hidden="1">#REF!</definedName>
    <definedName name="_Key2" localSheetId="10" hidden="1">#REF!</definedName>
    <definedName name="_Key2" localSheetId="16" hidden="1">#REF!</definedName>
    <definedName name="_Key2" localSheetId="6" hidden="1">#REF!</definedName>
    <definedName name="_Key2" hidden="1">#REF!</definedName>
    <definedName name="_Order1" hidden="1">255</definedName>
    <definedName name="_Order2" hidden="1">0</definedName>
    <definedName name="_Sort" localSheetId="10" hidden="1">#REF!</definedName>
    <definedName name="_Sort" localSheetId="16" hidden="1">#REF!</definedName>
    <definedName name="_Sort" localSheetId="6" hidden="1">#REF!</definedName>
    <definedName name="_Sort" hidden="1">#REF!</definedName>
    <definedName name="a" localSheetId="10" hidden="1">#REF!</definedName>
    <definedName name="a" localSheetId="16" hidden="1">#REF!</definedName>
    <definedName name="a" localSheetId="6" hidden="1">#REF!</definedName>
    <definedName name="a" hidden="1">#REF!</definedName>
    <definedName name="AAA_duser" hidden="1">"OFF"</definedName>
    <definedName name="AAB_GSPPG" hidden="1">"AAB_Goldman Sachs PPG Chart Utilities 1.0g"</definedName>
    <definedName name="AccessDatabase" hidden="1">"C:\DATA\KEVIN\MODELS\Model 0218.mdb"</definedName>
    <definedName name="ACwvu.CapersView." localSheetId="10" hidden="1">#REF!</definedName>
    <definedName name="ACwvu.CapersView." localSheetId="16" hidden="1">#REF!</definedName>
    <definedName name="ACwvu.CapersView." localSheetId="6" hidden="1">#REF!</definedName>
    <definedName name="ACwvu.CapersView." hidden="1">#REF!</definedName>
    <definedName name="ACwvu.Japan_Capers_Ed_Pub." localSheetId="10" hidden="1">#REF!</definedName>
    <definedName name="ACwvu.Japan_Capers_Ed_Pub." localSheetId="16" hidden="1">#REF!</definedName>
    <definedName name="ACwvu.Japan_Capers_Ed_Pub." localSheetId="6" hidden="1">#REF!</definedName>
    <definedName name="ACwvu.Japan_Capers_Ed_Pub." hidden="1">#REF!</definedName>
    <definedName name="ACwvu.KJP_CC." localSheetId="10" hidden="1">#REF!</definedName>
    <definedName name="ACwvu.KJP_CC." localSheetId="16" hidden="1">#REF!</definedName>
    <definedName name="ACwvu.KJP_CC." localSheetId="6" hidden="1">#REF!</definedName>
    <definedName name="ACwvu.KJP_CC." hidden="1">#REF!</definedName>
    <definedName name="Baseline_Risk">#REF!</definedName>
    <definedName name="BExEZ4HBCC06708765M8A06KCR7P" hidden="1">#N/A</definedName>
    <definedName name="BLPH1" localSheetId="10" hidden="1">#REF!</definedName>
    <definedName name="BLPH1" localSheetId="16" hidden="1">#REF!</definedName>
    <definedName name="BLPH1" localSheetId="6" hidden="1">#REF!</definedName>
    <definedName name="BLPH1" hidden="1">#REF!</definedName>
    <definedName name="BLPH10" localSheetId="10" hidden="1">#REF!</definedName>
    <definedName name="BLPH10" localSheetId="16" hidden="1">#REF!</definedName>
    <definedName name="BLPH10" localSheetId="6" hidden="1">#REF!</definedName>
    <definedName name="BLPH10" hidden="1">#REF!</definedName>
    <definedName name="BLPH100" localSheetId="10" hidden="1">#REF!</definedName>
    <definedName name="BLPH100" localSheetId="16" hidden="1">#REF!</definedName>
    <definedName name="BLPH100" localSheetId="6" hidden="1">#REF!</definedName>
    <definedName name="BLPH100" hidden="1">#REF!</definedName>
    <definedName name="BLPH101" localSheetId="10" hidden="1">#REF!</definedName>
    <definedName name="BLPH101" localSheetId="16" hidden="1">#REF!</definedName>
    <definedName name="BLPH101" localSheetId="6" hidden="1">#REF!</definedName>
    <definedName name="BLPH101" hidden="1">#REF!</definedName>
    <definedName name="BLPH102" localSheetId="10" hidden="1">#REF!</definedName>
    <definedName name="BLPH102" localSheetId="6" hidden="1">#REF!</definedName>
    <definedName name="BLPH102" hidden="1">#REF!</definedName>
    <definedName name="BLPH103" localSheetId="10" hidden="1">#REF!</definedName>
    <definedName name="BLPH103" localSheetId="6" hidden="1">#REF!</definedName>
    <definedName name="BLPH103" hidden="1">#REF!</definedName>
    <definedName name="BLPH104" localSheetId="10" hidden="1">#REF!</definedName>
    <definedName name="BLPH104" localSheetId="6" hidden="1">#REF!</definedName>
    <definedName name="BLPH104" hidden="1">#REF!</definedName>
    <definedName name="BLPH105" localSheetId="10" hidden="1">#REF!</definedName>
    <definedName name="BLPH105" localSheetId="6" hidden="1">#REF!</definedName>
    <definedName name="BLPH105" hidden="1">#REF!</definedName>
    <definedName name="BLPH106" localSheetId="10" hidden="1">#REF!</definedName>
    <definedName name="BLPH106" localSheetId="6" hidden="1">#REF!</definedName>
    <definedName name="BLPH106" hidden="1">#REF!</definedName>
    <definedName name="BLPH107" localSheetId="10" hidden="1">#REF!</definedName>
    <definedName name="BLPH107" localSheetId="6" hidden="1">#REF!</definedName>
    <definedName name="BLPH107" hidden="1">#REF!</definedName>
    <definedName name="BLPH108" localSheetId="10" hidden="1">#REF!</definedName>
    <definedName name="BLPH108" localSheetId="6" hidden="1">#REF!</definedName>
    <definedName name="BLPH108" hidden="1">#REF!</definedName>
    <definedName name="BLPH109" localSheetId="10" hidden="1">#REF!</definedName>
    <definedName name="BLPH109" localSheetId="6" hidden="1">#REF!</definedName>
    <definedName name="BLPH109" hidden="1">#REF!</definedName>
    <definedName name="BLPH11" localSheetId="10" hidden="1">#REF!</definedName>
    <definedName name="BLPH11" localSheetId="6" hidden="1">#REF!</definedName>
    <definedName name="BLPH11" hidden="1">#REF!</definedName>
    <definedName name="BLPH110" localSheetId="10" hidden="1">#REF!</definedName>
    <definedName name="BLPH110" localSheetId="6" hidden="1">#REF!</definedName>
    <definedName name="BLPH110" hidden="1">#REF!</definedName>
    <definedName name="BLPH111" localSheetId="10" hidden="1">#REF!</definedName>
    <definedName name="BLPH111" localSheetId="6" hidden="1">#REF!</definedName>
    <definedName name="BLPH111" hidden="1">#REF!</definedName>
    <definedName name="BLPH112" localSheetId="10" hidden="1">#REF!</definedName>
    <definedName name="BLPH112" localSheetId="6" hidden="1">#REF!</definedName>
    <definedName name="BLPH112" hidden="1">#REF!</definedName>
    <definedName name="BLPH113" localSheetId="10" hidden="1">#REF!</definedName>
    <definedName name="BLPH113" localSheetId="6" hidden="1">#REF!</definedName>
    <definedName name="BLPH113" hidden="1">#REF!</definedName>
    <definedName name="BLPH114" localSheetId="10" hidden="1">#REF!</definedName>
    <definedName name="BLPH114" localSheetId="6" hidden="1">#REF!</definedName>
    <definedName name="BLPH114" hidden="1">#REF!</definedName>
    <definedName name="BLPH115" localSheetId="10" hidden="1">#REF!</definedName>
    <definedName name="BLPH115" localSheetId="6" hidden="1">#REF!</definedName>
    <definedName name="BLPH115" hidden="1">#REF!</definedName>
    <definedName name="BLPH116" localSheetId="10" hidden="1">#REF!</definedName>
    <definedName name="BLPH116" localSheetId="6" hidden="1">#REF!</definedName>
    <definedName name="BLPH116" hidden="1">#REF!</definedName>
    <definedName name="BLPH117" localSheetId="10" hidden="1">#REF!</definedName>
    <definedName name="BLPH117" localSheetId="6" hidden="1">#REF!</definedName>
    <definedName name="BLPH117" hidden="1">#REF!</definedName>
    <definedName name="BLPH118" localSheetId="10" hidden="1">#REF!</definedName>
    <definedName name="BLPH118" localSheetId="6" hidden="1">#REF!</definedName>
    <definedName name="BLPH118" hidden="1">#REF!</definedName>
    <definedName name="BLPH119" localSheetId="10" hidden="1">#REF!</definedName>
    <definedName name="BLPH119" localSheetId="6" hidden="1">#REF!</definedName>
    <definedName name="BLPH119" hidden="1">#REF!</definedName>
    <definedName name="BLPH12" localSheetId="10" hidden="1">#REF!</definedName>
    <definedName name="BLPH12" localSheetId="6" hidden="1">#REF!</definedName>
    <definedName name="BLPH12" hidden="1">#REF!</definedName>
    <definedName name="BLPH120" localSheetId="10" hidden="1">#REF!</definedName>
    <definedName name="BLPH120" localSheetId="6" hidden="1">#REF!</definedName>
    <definedName name="BLPH120" hidden="1">#REF!</definedName>
    <definedName name="BLPH121" localSheetId="10" hidden="1">#REF!</definedName>
    <definedName name="BLPH121" localSheetId="6" hidden="1">#REF!</definedName>
    <definedName name="BLPH121" hidden="1">#REF!</definedName>
    <definedName name="BLPH122" localSheetId="10" hidden="1">#REF!</definedName>
    <definedName name="BLPH122" localSheetId="6" hidden="1">#REF!</definedName>
    <definedName name="BLPH122" hidden="1">#REF!</definedName>
    <definedName name="BLPH123" localSheetId="10" hidden="1">#REF!</definedName>
    <definedName name="BLPH123" localSheetId="6" hidden="1">#REF!</definedName>
    <definedName name="BLPH123" hidden="1">#REF!</definedName>
    <definedName name="BLPH124" localSheetId="10" hidden="1">#REF!</definedName>
    <definedName name="BLPH124" localSheetId="6" hidden="1">#REF!</definedName>
    <definedName name="BLPH124" hidden="1">#REF!</definedName>
    <definedName name="BLPH125" localSheetId="10" hidden="1">#REF!</definedName>
    <definedName name="BLPH125" localSheetId="6" hidden="1">#REF!</definedName>
    <definedName name="BLPH125" hidden="1">#REF!</definedName>
    <definedName name="BLPH126" localSheetId="10" hidden="1">#REF!</definedName>
    <definedName name="BLPH126" localSheetId="6" hidden="1">#REF!</definedName>
    <definedName name="BLPH126" hidden="1">#REF!</definedName>
    <definedName name="BLPH127" localSheetId="10" hidden="1">#REF!</definedName>
    <definedName name="BLPH127" localSheetId="6" hidden="1">#REF!</definedName>
    <definedName name="BLPH127" hidden="1">#REF!</definedName>
    <definedName name="BLPH128" localSheetId="10" hidden="1">#REF!</definedName>
    <definedName name="BLPH128" localSheetId="6" hidden="1">#REF!</definedName>
    <definedName name="BLPH128" hidden="1">#REF!</definedName>
    <definedName name="BLPH129" localSheetId="10" hidden="1">#REF!</definedName>
    <definedName name="BLPH129" localSheetId="6" hidden="1">#REF!</definedName>
    <definedName name="BLPH129" hidden="1">#REF!</definedName>
    <definedName name="BLPH13" localSheetId="10" hidden="1">#REF!</definedName>
    <definedName name="BLPH13" localSheetId="6" hidden="1">#REF!</definedName>
    <definedName name="BLPH13" hidden="1">#REF!</definedName>
    <definedName name="BLPH130" localSheetId="10" hidden="1">#REF!</definedName>
    <definedName name="BLPH130" localSheetId="6" hidden="1">#REF!</definedName>
    <definedName name="BLPH130" hidden="1">#REF!</definedName>
    <definedName name="BLPH131" localSheetId="10" hidden="1">#REF!</definedName>
    <definedName name="BLPH131" localSheetId="6" hidden="1">#REF!</definedName>
    <definedName name="BLPH131" hidden="1">#REF!</definedName>
    <definedName name="BLPH132" localSheetId="10" hidden="1">#REF!</definedName>
    <definedName name="BLPH132" localSheetId="6" hidden="1">#REF!</definedName>
    <definedName name="BLPH132" hidden="1">#REF!</definedName>
    <definedName name="BLPH133" localSheetId="10" hidden="1">#REF!</definedName>
    <definedName name="BLPH133" localSheetId="6" hidden="1">#REF!</definedName>
    <definedName name="BLPH133" hidden="1">#REF!</definedName>
    <definedName name="BLPH134" localSheetId="10" hidden="1">#REF!</definedName>
    <definedName name="BLPH134" localSheetId="6" hidden="1">#REF!</definedName>
    <definedName name="BLPH134" hidden="1">#REF!</definedName>
    <definedName name="BLPH135" localSheetId="10" hidden="1">#REF!</definedName>
    <definedName name="BLPH135" localSheetId="6" hidden="1">#REF!</definedName>
    <definedName name="BLPH135" hidden="1">#REF!</definedName>
    <definedName name="BLPH136" localSheetId="10" hidden="1">#REF!</definedName>
    <definedName name="BLPH136" localSheetId="6" hidden="1">#REF!</definedName>
    <definedName name="BLPH136" hidden="1">#REF!</definedName>
    <definedName name="BLPH137" localSheetId="10" hidden="1">#REF!</definedName>
    <definedName name="BLPH137" localSheetId="6" hidden="1">#REF!</definedName>
    <definedName name="BLPH137" hidden="1">#REF!</definedName>
    <definedName name="BLPH138" localSheetId="10" hidden="1">#REF!</definedName>
    <definedName name="BLPH138" localSheetId="6" hidden="1">#REF!</definedName>
    <definedName name="BLPH138" hidden="1">#REF!</definedName>
    <definedName name="BLPH139" localSheetId="10" hidden="1">#REF!</definedName>
    <definedName name="BLPH139" localSheetId="6" hidden="1">#REF!</definedName>
    <definedName name="BLPH139" hidden="1">#REF!</definedName>
    <definedName name="BLPH14" localSheetId="10" hidden="1">#REF!</definedName>
    <definedName name="BLPH14" localSheetId="6" hidden="1">#REF!</definedName>
    <definedName name="BLPH14" hidden="1">#REF!</definedName>
    <definedName name="BLPH140" localSheetId="10" hidden="1">#REF!</definedName>
    <definedName name="BLPH140" localSheetId="6" hidden="1">#REF!</definedName>
    <definedName name="BLPH140" hidden="1">#REF!</definedName>
    <definedName name="BLPH141" localSheetId="10" hidden="1">#REF!</definedName>
    <definedName name="BLPH141" localSheetId="6" hidden="1">#REF!</definedName>
    <definedName name="BLPH141" hidden="1">#REF!</definedName>
    <definedName name="BLPH142" localSheetId="10" hidden="1">#REF!</definedName>
    <definedName name="BLPH142" localSheetId="6" hidden="1">#REF!</definedName>
    <definedName name="BLPH142" hidden="1">#REF!</definedName>
    <definedName name="BLPH143" localSheetId="10" hidden="1">#REF!</definedName>
    <definedName name="BLPH143" localSheetId="6" hidden="1">#REF!</definedName>
    <definedName name="BLPH143" hidden="1">#REF!</definedName>
    <definedName name="BLPH144" localSheetId="10" hidden="1">#REF!</definedName>
    <definedName name="BLPH144" localSheetId="6" hidden="1">#REF!</definedName>
    <definedName name="BLPH144" hidden="1">#REF!</definedName>
    <definedName name="BLPH145" localSheetId="10" hidden="1">#REF!</definedName>
    <definedName name="BLPH145" localSheetId="6" hidden="1">#REF!</definedName>
    <definedName name="BLPH145" hidden="1">#REF!</definedName>
    <definedName name="BLPH146" localSheetId="10" hidden="1">#REF!</definedName>
    <definedName name="BLPH146" localSheetId="6" hidden="1">#REF!</definedName>
    <definedName name="BLPH146" hidden="1">#REF!</definedName>
    <definedName name="BLPH147" localSheetId="10" hidden="1">#REF!</definedName>
    <definedName name="BLPH147" localSheetId="6" hidden="1">#REF!</definedName>
    <definedName name="BLPH147" hidden="1">#REF!</definedName>
    <definedName name="BLPH148" localSheetId="10" hidden="1">#REF!</definedName>
    <definedName name="BLPH148" localSheetId="6" hidden="1">#REF!</definedName>
    <definedName name="BLPH148" hidden="1">#REF!</definedName>
    <definedName name="BLPH149" localSheetId="10" hidden="1">#REF!</definedName>
    <definedName name="BLPH149" localSheetId="6" hidden="1">#REF!</definedName>
    <definedName name="BLPH149" hidden="1">#REF!</definedName>
    <definedName name="BLPH15" localSheetId="10" hidden="1">#REF!</definedName>
    <definedName name="BLPH15" localSheetId="6" hidden="1">#REF!</definedName>
    <definedName name="BLPH15" hidden="1">#REF!</definedName>
    <definedName name="BLPH150" localSheetId="10" hidden="1">#REF!</definedName>
    <definedName name="BLPH150" localSheetId="6" hidden="1">#REF!</definedName>
    <definedName name="BLPH150" hidden="1">#REF!</definedName>
    <definedName name="BLPH151" localSheetId="10" hidden="1">#REF!</definedName>
    <definedName name="BLPH151" localSheetId="6" hidden="1">#REF!</definedName>
    <definedName name="BLPH151" hidden="1">#REF!</definedName>
    <definedName name="BLPH152" localSheetId="10" hidden="1">#REF!</definedName>
    <definedName name="BLPH152" localSheetId="6" hidden="1">#REF!</definedName>
    <definedName name="BLPH152" hidden="1">#REF!</definedName>
    <definedName name="BLPH153" localSheetId="10" hidden="1">#REF!</definedName>
    <definedName name="BLPH153" localSheetId="6" hidden="1">#REF!</definedName>
    <definedName name="BLPH153" hidden="1">#REF!</definedName>
    <definedName name="BLPH154" localSheetId="10" hidden="1">#REF!</definedName>
    <definedName name="BLPH154" localSheetId="6" hidden="1">#REF!</definedName>
    <definedName name="BLPH154" hidden="1">#REF!</definedName>
    <definedName name="BLPH155" localSheetId="10" hidden="1">#REF!</definedName>
    <definedName name="BLPH155" localSheetId="6" hidden="1">#REF!</definedName>
    <definedName name="BLPH155" hidden="1">#REF!</definedName>
    <definedName name="BLPH156" localSheetId="10" hidden="1">#REF!</definedName>
    <definedName name="BLPH156" localSheetId="6" hidden="1">#REF!</definedName>
    <definedName name="BLPH156" hidden="1">#REF!</definedName>
    <definedName name="BLPH157" localSheetId="10" hidden="1">#REF!</definedName>
    <definedName name="BLPH157" localSheetId="6" hidden="1">#REF!</definedName>
    <definedName name="BLPH157" hidden="1">#REF!</definedName>
    <definedName name="BLPH158" localSheetId="10" hidden="1">#REF!</definedName>
    <definedName name="BLPH158" localSheetId="6" hidden="1">#REF!</definedName>
    <definedName name="BLPH158" hidden="1">#REF!</definedName>
    <definedName name="BLPH159" localSheetId="10" hidden="1">#REF!</definedName>
    <definedName name="BLPH159" localSheetId="6" hidden="1">#REF!</definedName>
    <definedName name="BLPH159" hidden="1">#REF!</definedName>
    <definedName name="BLPH16" localSheetId="10" hidden="1">#REF!</definedName>
    <definedName name="BLPH16" localSheetId="6" hidden="1">#REF!</definedName>
    <definedName name="BLPH16" hidden="1">#REF!</definedName>
    <definedName name="BLPH160" localSheetId="10" hidden="1">#REF!</definedName>
    <definedName name="BLPH160" localSheetId="6" hidden="1">#REF!</definedName>
    <definedName name="BLPH160" hidden="1">#REF!</definedName>
    <definedName name="BLPH161" localSheetId="10" hidden="1">#REF!</definedName>
    <definedName name="BLPH161" localSheetId="6" hidden="1">#REF!</definedName>
    <definedName name="BLPH161" hidden="1">#REF!</definedName>
    <definedName name="BLPH162" localSheetId="10" hidden="1">#REF!</definedName>
    <definedName name="BLPH162" localSheetId="6" hidden="1">#REF!</definedName>
    <definedName name="BLPH162" hidden="1">#REF!</definedName>
    <definedName name="BLPH163" localSheetId="10" hidden="1">#REF!</definedName>
    <definedName name="BLPH163" localSheetId="6" hidden="1">#REF!</definedName>
    <definedName name="BLPH163" hidden="1">#REF!</definedName>
    <definedName name="BLPH164" localSheetId="10" hidden="1">#REF!</definedName>
    <definedName name="BLPH164" localSheetId="6" hidden="1">#REF!</definedName>
    <definedName name="BLPH164" hidden="1">#REF!</definedName>
    <definedName name="BLPH165" localSheetId="10" hidden="1">#REF!</definedName>
    <definedName name="BLPH165" localSheetId="6" hidden="1">#REF!</definedName>
    <definedName name="BLPH165" hidden="1">#REF!</definedName>
    <definedName name="BLPH166" localSheetId="10" hidden="1">#REF!</definedName>
    <definedName name="BLPH166" localSheetId="6" hidden="1">#REF!</definedName>
    <definedName name="BLPH166" hidden="1">#REF!</definedName>
    <definedName name="BLPH167" localSheetId="10" hidden="1">#REF!</definedName>
    <definedName name="BLPH167" localSheetId="6" hidden="1">#REF!</definedName>
    <definedName name="BLPH167" hidden="1">#REF!</definedName>
    <definedName name="BLPH168" localSheetId="10" hidden="1">#REF!</definedName>
    <definedName name="BLPH168" localSheetId="6" hidden="1">#REF!</definedName>
    <definedName name="BLPH168" hidden="1">#REF!</definedName>
    <definedName name="BLPH169" localSheetId="10" hidden="1">#REF!</definedName>
    <definedName name="BLPH169" localSheetId="6" hidden="1">#REF!</definedName>
    <definedName name="BLPH169" hidden="1">#REF!</definedName>
    <definedName name="BLPH17" localSheetId="10" hidden="1">#REF!</definedName>
    <definedName name="BLPH17" localSheetId="6" hidden="1">#REF!</definedName>
    <definedName name="BLPH17" hidden="1">#REF!</definedName>
    <definedName name="BLPH170" localSheetId="10" hidden="1">#REF!</definedName>
    <definedName name="BLPH170" localSheetId="6" hidden="1">#REF!</definedName>
    <definedName name="BLPH170" hidden="1">#REF!</definedName>
    <definedName name="BLPH171" localSheetId="10" hidden="1">#REF!</definedName>
    <definedName name="BLPH171" localSheetId="6" hidden="1">#REF!</definedName>
    <definedName name="BLPH171" hidden="1">#REF!</definedName>
    <definedName name="BLPH172" localSheetId="10" hidden="1">#REF!</definedName>
    <definedName name="BLPH172" localSheetId="6" hidden="1">#REF!</definedName>
    <definedName name="BLPH172" hidden="1">#REF!</definedName>
    <definedName name="BLPH173" localSheetId="10" hidden="1">#REF!</definedName>
    <definedName name="BLPH173" localSheetId="6" hidden="1">#REF!</definedName>
    <definedName name="BLPH173" hidden="1">#REF!</definedName>
    <definedName name="BLPH174" localSheetId="10" hidden="1">#REF!</definedName>
    <definedName name="BLPH174" localSheetId="6" hidden="1">#REF!</definedName>
    <definedName name="BLPH174" hidden="1">#REF!</definedName>
    <definedName name="BLPH175" localSheetId="10" hidden="1">#REF!</definedName>
    <definedName name="BLPH175" localSheetId="6" hidden="1">#REF!</definedName>
    <definedName name="BLPH175" hidden="1">#REF!</definedName>
    <definedName name="BLPH176" localSheetId="10" hidden="1">#REF!</definedName>
    <definedName name="BLPH176" localSheetId="6" hidden="1">#REF!</definedName>
    <definedName name="BLPH176" hidden="1">#REF!</definedName>
    <definedName name="BLPH177" localSheetId="10" hidden="1">#REF!</definedName>
    <definedName name="BLPH177" localSheetId="6" hidden="1">#REF!</definedName>
    <definedName name="BLPH177" hidden="1">#REF!</definedName>
    <definedName name="BLPH178" localSheetId="10" hidden="1">#REF!</definedName>
    <definedName name="BLPH178" localSheetId="6" hidden="1">#REF!</definedName>
    <definedName name="BLPH178" hidden="1">#REF!</definedName>
    <definedName name="BLPH179" localSheetId="10" hidden="1">#REF!</definedName>
    <definedName name="BLPH179" localSheetId="6" hidden="1">#REF!</definedName>
    <definedName name="BLPH179" hidden="1">#REF!</definedName>
    <definedName name="BLPH18" localSheetId="10" hidden="1">#REF!</definedName>
    <definedName name="BLPH18" localSheetId="6" hidden="1">#REF!</definedName>
    <definedName name="BLPH18" hidden="1">#REF!</definedName>
    <definedName name="BLPH180" localSheetId="10" hidden="1">#REF!</definedName>
    <definedName name="BLPH180" localSheetId="6" hidden="1">#REF!</definedName>
    <definedName name="BLPH180" hidden="1">#REF!</definedName>
    <definedName name="BLPH181" localSheetId="10" hidden="1">#REF!</definedName>
    <definedName name="BLPH181" localSheetId="6" hidden="1">#REF!</definedName>
    <definedName name="BLPH181" hidden="1">#REF!</definedName>
    <definedName name="BLPH182" localSheetId="10" hidden="1">#REF!</definedName>
    <definedName name="BLPH182" localSheetId="6" hidden="1">#REF!</definedName>
    <definedName name="BLPH182" hidden="1">#REF!</definedName>
    <definedName name="BLPH183" localSheetId="10" hidden="1">#REF!</definedName>
    <definedName name="BLPH183" localSheetId="6" hidden="1">#REF!</definedName>
    <definedName name="BLPH183" hidden="1">#REF!</definedName>
    <definedName name="BLPH184" localSheetId="10" hidden="1">#REF!</definedName>
    <definedName name="BLPH184" localSheetId="6" hidden="1">#REF!</definedName>
    <definedName name="BLPH184" hidden="1">#REF!</definedName>
    <definedName name="BLPH185" localSheetId="10" hidden="1">#REF!</definedName>
    <definedName name="BLPH185" localSheetId="6" hidden="1">#REF!</definedName>
    <definedName name="BLPH185" hidden="1">#REF!</definedName>
    <definedName name="BLPH186" localSheetId="10" hidden="1">#REF!</definedName>
    <definedName name="BLPH186" localSheetId="6" hidden="1">#REF!</definedName>
    <definedName name="BLPH186" hidden="1">#REF!</definedName>
    <definedName name="BLPH187" localSheetId="10" hidden="1">#REF!</definedName>
    <definedName name="BLPH187" localSheetId="6" hidden="1">#REF!</definedName>
    <definedName name="BLPH187" hidden="1">#REF!</definedName>
    <definedName name="BLPH188" localSheetId="10" hidden="1">#REF!</definedName>
    <definedName name="BLPH188" localSheetId="6" hidden="1">#REF!</definedName>
    <definedName name="BLPH188" hidden="1">#REF!</definedName>
    <definedName name="BLPH189" localSheetId="10" hidden="1">#REF!</definedName>
    <definedName name="BLPH189" localSheetId="6" hidden="1">#REF!</definedName>
    <definedName name="BLPH189" hidden="1">#REF!</definedName>
    <definedName name="BLPH19" localSheetId="10" hidden="1">#REF!</definedName>
    <definedName name="BLPH19" localSheetId="6" hidden="1">#REF!</definedName>
    <definedName name="BLPH19" hidden="1">#REF!</definedName>
    <definedName name="BLPH190" localSheetId="10" hidden="1">#REF!</definedName>
    <definedName name="BLPH190" localSheetId="6" hidden="1">#REF!</definedName>
    <definedName name="BLPH190" hidden="1">#REF!</definedName>
    <definedName name="BLPH191" localSheetId="10" hidden="1">#REF!</definedName>
    <definedName name="BLPH191" localSheetId="6" hidden="1">#REF!</definedName>
    <definedName name="BLPH191" hidden="1">#REF!</definedName>
    <definedName name="BLPH192" localSheetId="10" hidden="1">#REF!</definedName>
    <definedName name="BLPH192" localSheetId="6" hidden="1">#REF!</definedName>
    <definedName name="BLPH192" hidden="1">#REF!</definedName>
    <definedName name="BLPH193" localSheetId="10" hidden="1">#REF!</definedName>
    <definedName name="BLPH193" localSheetId="6" hidden="1">#REF!</definedName>
    <definedName name="BLPH193" hidden="1">#REF!</definedName>
    <definedName name="BLPH194" localSheetId="10" hidden="1">#REF!</definedName>
    <definedName name="BLPH194" localSheetId="6" hidden="1">#REF!</definedName>
    <definedName name="BLPH194" hidden="1">#REF!</definedName>
    <definedName name="BLPH195" localSheetId="10" hidden="1">#REF!</definedName>
    <definedName name="BLPH195" localSheetId="6" hidden="1">#REF!</definedName>
    <definedName name="BLPH195" hidden="1">#REF!</definedName>
    <definedName name="BLPH196" localSheetId="10" hidden="1">#REF!</definedName>
    <definedName name="BLPH196" localSheetId="6" hidden="1">#REF!</definedName>
    <definedName name="BLPH196" hidden="1">#REF!</definedName>
    <definedName name="BLPH197" localSheetId="10" hidden="1">#REF!</definedName>
    <definedName name="BLPH197" localSheetId="6" hidden="1">#REF!</definedName>
    <definedName name="BLPH197" hidden="1">#REF!</definedName>
    <definedName name="BLPH198" localSheetId="10" hidden="1">#REF!</definedName>
    <definedName name="BLPH198" localSheetId="6" hidden="1">#REF!</definedName>
    <definedName name="BLPH198" hidden="1">#REF!</definedName>
    <definedName name="BLPH199" localSheetId="10" hidden="1">#REF!</definedName>
    <definedName name="BLPH199" localSheetId="6" hidden="1">#REF!</definedName>
    <definedName name="BLPH199" hidden="1">#REF!</definedName>
    <definedName name="BLPH2" localSheetId="10" hidden="1">#REF!</definedName>
    <definedName name="BLPH2" localSheetId="16" hidden="1">#REF!</definedName>
    <definedName name="BLPH2" localSheetId="6" hidden="1">#REF!</definedName>
    <definedName name="BLPH2" hidden="1">#REF!</definedName>
    <definedName name="BLPH20" localSheetId="10" hidden="1">#REF!</definedName>
    <definedName name="BLPH20" localSheetId="16" hidden="1">#REF!</definedName>
    <definedName name="BLPH20" localSheetId="6" hidden="1">#REF!</definedName>
    <definedName name="BLPH20" hidden="1">#REF!</definedName>
    <definedName name="BLPH200" localSheetId="10" hidden="1">#REF!</definedName>
    <definedName name="BLPH200" localSheetId="16" hidden="1">#REF!</definedName>
    <definedName name="BLPH200" localSheetId="6" hidden="1">#REF!</definedName>
    <definedName name="BLPH200" hidden="1">#REF!</definedName>
    <definedName name="BLPH201" localSheetId="10" hidden="1">#REF!</definedName>
    <definedName name="BLPH201" localSheetId="16" hidden="1">#REF!</definedName>
    <definedName name="BLPH201" localSheetId="6" hidden="1">#REF!</definedName>
    <definedName name="BLPH201" hidden="1">#REF!</definedName>
    <definedName name="BLPH202" localSheetId="10" hidden="1">#REF!</definedName>
    <definedName name="BLPH202" localSheetId="6" hidden="1">#REF!</definedName>
    <definedName name="BLPH202" hidden="1">#REF!</definedName>
    <definedName name="BLPH203" localSheetId="10" hidden="1">#REF!</definedName>
    <definedName name="BLPH203" localSheetId="6" hidden="1">#REF!</definedName>
    <definedName name="BLPH203" hidden="1">#REF!</definedName>
    <definedName name="BLPH204" localSheetId="10" hidden="1">#REF!</definedName>
    <definedName name="BLPH204" localSheetId="6" hidden="1">#REF!</definedName>
    <definedName name="BLPH204" hidden="1">#REF!</definedName>
    <definedName name="BLPH205" localSheetId="10" hidden="1">#REF!</definedName>
    <definedName name="BLPH205" localSheetId="6" hidden="1">#REF!</definedName>
    <definedName name="BLPH205" hidden="1">#REF!</definedName>
    <definedName name="BLPH206" localSheetId="10" hidden="1">#REF!</definedName>
    <definedName name="BLPH206" localSheetId="6" hidden="1">#REF!</definedName>
    <definedName name="BLPH206" hidden="1">#REF!</definedName>
    <definedName name="BLPH207" localSheetId="10" hidden="1">#REF!</definedName>
    <definedName name="BLPH207" localSheetId="6" hidden="1">#REF!</definedName>
    <definedName name="BLPH207" hidden="1">#REF!</definedName>
    <definedName name="BLPH208" localSheetId="10" hidden="1">#REF!</definedName>
    <definedName name="BLPH208" localSheetId="6" hidden="1">#REF!</definedName>
    <definedName name="BLPH208" hidden="1">#REF!</definedName>
    <definedName name="BLPH209" localSheetId="10" hidden="1">#REF!</definedName>
    <definedName name="BLPH209" localSheetId="6" hidden="1">#REF!</definedName>
    <definedName name="BLPH209" hidden="1">#REF!</definedName>
    <definedName name="BLPH21" hidden="1">#REF!</definedName>
    <definedName name="BLPH210" localSheetId="10" hidden="1">#REF!</definedName>
    <definedName name="BLPH210" localSheetId="16" hidden="1">#REF!</definedName>
    <definedName name="BLPH210" localSheetId="6" hidden="1">#REF!</definedName>
    <definedName name="BLPH210" hidden="1">#REF!</definedName>
    <definedName name="BLPH211" localSheetId="10" hidden="1">#REF!</definedName>
    <definedName name="BLPH211" localSheetId="16" hidden="1">#REF!</definedName>
    <definedName name="BLPH211" localSheetId="6" hidden="1">#REF!</definedName>
    <definedName name="BLPH211" hidden="1">#REF!</definedName>
    <definedName name="BLPH212" localSheetId="10" hidden="1">#REF!</definedName>
    <definedName name="BLPH212" localSheetId="16" hidden="1">#REF!</definedName>
    <definedName name="BLPH212" localSheetId="6" hidden="1">#REF!</definedName>
    <definedName name="BLPH212" hidden="1">#REF!</definedName>
    <definedName name="BLPH213" localSheetId="10" hidden="1">#REF!</definedName>
    <definedName name="BLPH213" localSheetId="6" hidden="1">#REF!</definedName>
    <definedName name="BLPH213" hidden="1">#REF!</definedName>
    <definedName name="BLPH214" localSheetId="10" hidden="1">#REF!</definedName>
    <definedName name="BLPH214" localSheetId="6" hidden="1">#REF!</definedName>
    <definedName name="BLPH214" hidden="1">#REF!</definedName>
    <definedName name="BLPH215" localSheetId="10" hidden="1">#REF!</definedName>
    <definedName name="BLPH215" localSheetId="6" hidden="1">#REF!</definedName>
    <definedName name="BLPH215" hidden="1">#REF!</definedName>
    <definedName name="BLPH216" localSheetId="10" hidden="1">#REF!</definedName>
    <definedName name="BLPH216" localSheetId="6" hidden="1">#REF!</definedName>
    <definedName name="BLPH216" hidden="1">#REF!</definedName>
    <definedName name="BLPH217" localSheetId="10" hidden="1">#REF!</definedName>
    <definedName name="BLPH217" localSheetId="6" hidden="1">#REF!</definedName>
    <definedName name="BLPH217" hidden="1">#REF!</definedName>
    <definedName name="BLPH218" localSheetId="10" hidden="1">#REF!</definedName>
    <definedName name="BLPH218" localSheetId="6" hidden="1">#REF!</definedName>
    <definedName name="BLPH218" hidden="1">#REF!</definedName>
    <definedName name="BLPH219" localSheetId="10" hidden="1">#REF!</definedName>
    <definedName name="BLPH219" localSheetId="6" hidden="1">#REF!</definedName>
    <definedName name="BLPH219" hidden="1">#REF!</definedName>
    <definedName name="BLPH22" hidden="1">#REF!</definedName>
    <definedName name="BLPH220" localSheetId="10" hidden="1">#REF!</definedName>
    <definedName name="BLPH220" localSheetId="16" hidden="1">#REF!</definedName>
    <definedName name="BLPH220" localSheetId="6" hidden="1">#REF!</definedName>
    <definedName name="BLPH220" hidden="1">#REF!</definedName>
    <definedName name="BLPH221" localSheetId="10" hidden="1">#REF!</definedName>
    <definedName name="BLPH221" localSheetId="16" hidden="1">#REF!</definedName>
    <definedName name="BLPH221" localSheetId="6" hidden="1">#REF!</definedName>
    <definedName name="BLPH221" hidden="1">#REF!</definedName>
    <definedName name="BLPH222" localSheetId="10" hidden="1">#REF!</definedName>
    <definedName name="BLPH222" localSheetId="16" hidden="1">#REF!</definedName>
    <definedName name="BLPH222" localSheetId="6" hidden="1">#REF!</definedName>
    <definedName name="BLPH222" hidden="1">#REF!</definedName>
    <definedName name="BLPH223" localSheetId="10" hidden="1">#REF!</definedName>
    <definedName name="BLPH223" localSheetId="6" hidden="1">#REF!</definedName>
    <definedName name="BLPH223" hidden="1">#REF!</definedName>
    <definedName name="BLPH224" localSheetId="10" hidden="1">#REF!</definedName>
    <definedName name="BLPH224" localSheetId="6" hidden="1">#REF!</definedName>
    <definedName name="BLPH224" hidden="1">#REF!</definedName>
    <definedName name="BLPH225" localSheetId="10" hidden="1">#REF!</definedName>
    <definedName name="BLPH225" localSheetId="6" hidden="1">#REF!</definedName>
    <definedName name="BLPH225" hidden="1">#REF!</definedName>
    <definedName name="BLPH226" localSheetId="10" hidden="1">#REF!</definedName>
    <definedName name="BLPH226" localSheetId="6" hidden="1">#REF!</definedName>
    <definedName name="BLPH226" hidden="1">#REF!</definedName>
    <definedName name="BLPH227" localSheetId="10" hidden="1">#REF!</definedName>
    <definedName name="BLPH227" localSheetId="6" hidden="1">#REF!</definedName>
    <definedName name="BLPH227" hidden="1">#REF!</definedName>
    <definedName name="BLPH228" localSheetId="10" hidden="1">#REF!</definedName>
    <definedName name="BLPH228" localSheetId="6" hidden="1">#REF!</definedName>
    <definedName name="BLPH228" hidden="1">#REF!</definedName>
    <definedName name="BLPH229" localSheetId="10" hidden="1">#REF!</definedName>
    <definedName name="BLPH229" localSheetId="6" hidden="1">#REF!</definedName>
    <definedName name="BLPH229" hidden="1">#REF!</definedName>
    <definedName name="BLPH23" hidden="1">#REF!</definedName>
    <definedName name="BLPH230" localSheetId="10" hidden="1">#REF!</definedName>
    <definedName name="BLPH230" localSheetId="16" hidden="1">#REF!</definedName>
    <definedName name="BLPH230" localSheetId="6" hidden="1">#REF!</definedName>
    <definedName name="BLPH230" hidden="1">#REF!</definedName>
    <definedName name="BLPH231" localSheetId="10" hidden="1">#REF!</definedName>
    <definedName name="BLPH231" localSheetId="16" hidden="1">#REF!</definedName>
    <definedName name="BLPH231" localSheetId="6" hidden="1">#REF!</definedName>
    <definedName name="BLPH231" hidden="1">#REF!</definedName>
    <definedName name="BLPH232" localSheetId="10" hidden="1">#REF!</definedName>
    <definedName name="BLPH232" localSheetId="16" hidden="1">#REF!</definedName>
    <definedName name="BLPH232" localSheetId="6" hidden="1">#REF!</definedName>
    <definedName name="BLPH232" hidden="1">#REF!</definedName>
    <definedName name="BLPH233" localSheetId="10" hidden="1">#REF!</definedName>
    <definedName name="BLPH233" localSheetId="6" hidden="1">#REF!</definedName>
    <definedName name="BLPH233" hidden="1">#REF!</definedName>
    <definedName name="BLPH234" localSheetId="10" hidden="1">#REF!</definedName>
    <definedName name="BLPH234" localSheetId="6" hidden="1">#REF!</definedName>
    <definedName name="BLPH234" hidden="1">#REF!</definedName>
    <definedName name="BLPH235" localSheetId="10" hidden="1">#REF!</definedName>
    <definedName name="BLPH235" localSheetId="6" hidden="1">#REF!</definedName>
    <definedName name="BLPH235" hidden="1">#REF!</definedName>
    <definedName name="BLPH236" localSheetId="10" hidden="1">#REF!</definedName>
    <definedName name="BLPH236" localSheetId="6" hidden="1">#REF!</definedName>
    <definedName name="BLPH236" hidden="1">#REF!</definedName>
    <definedName name="BLPH237" localSheetId="10" hidden="1">#REF!</definedName>
    <definedName name="BLPH237" localSheetId="6" hidden="1">#REF!</definedName>
    <definedName name="BLPH237" hidden="1">#REF!</definedName>
    <definedName name="BLPH238" localSheetId="10" hidden="1">#REF!</definedName>
    <definedName name="BLPH238" localSheetId="6" hidden="1">#REF!</definedName>
    <definedName name="BLPH238" hidden="1">#REF!</definedName>
    <definedName name="BLPH239" localSheetId="10" hidden="1">#REF!</definedName>
    <definedName name="BLPH239" localSheetId="6" hidden="1">#REF!</definedName>
    <definedName name="BLPH239" hidden="1">#REF!</definedName>
    <definedName name="BLPH24" hidden="1">#REF!</definedName>
    <definedName name="BLPH240" localSheetId="10" hidden="1">#REF!</definedName>
    <definedName name="BLPH240" localSheetId="16" hidden="1">#REF!</definedName>
    <definedName name="BLPH240" localSheetId="6" hidden="1">#REF!</definedName>
    <definedName name="BLPH240" hidden="1">#REF!</definedName>
    <definedName name="BLPH241" localSheetId="10" hidden="1">#REF!</definedName>
    <definedName name="BLPH241" localSheetId="16" hidden="1">#REF!</definedName>
    <definedName name="BLPH241" localSheetId="6" hidden="1">#REF!</definedName>
    <definedName name="BLPH241" hidden="1">#REF!</definedName>
    <definedName name="BLPH242" localSheetId="10" hidden="1">#REF!</definedName>
    <definedName name="BLPH242" localSheetId="16" hidden="1">#REF!</definedName>
    <definedName name="BLPH242" localSheetId="6" hidden="1">#REF!</definedName>
    <definedName name="BLPH242" hidden="1">#REF!</definedName>
    <definedName name="BLPH243" localSheetId="10" hidden="1">#REF!</definedName>
    <definedName name="BLPH243" localSheetId="6" hidden="1">#REF!</definedName>
    <definedName name="BLPH243" hidden="1">#REF!</definedName>
    <definedName name="BLPH244" localSheetId="10" hidden="1">#REF!</definedName>
    <definedName name="BLPH244" localSheetId="6" hidden="1">#REF!</definedName>
    <definedName name="BLPH244" hidden="1">#REF!</definedName>
    <definedName name="BLPH245" localSheetId="10" hidden="1">#REF!</definedName>
    <definedName name="BLPH245" localSheetId="6" hidden="1">#REF!</definedName>
    <definedName name="BLPH245" hidden="1">#REF!</definedName>
    <definedName name="BLPH246" localSheetId="10" hidden="1">#REF!</definedName>
    <definedName name="BLPH246" localSheetId="6" hidden="1">#REF!</definedName>
    <definedName name="BLPH246" hidden="1">#REF!</definedName>
    <definedName name="BLPH247" localSheetId="10" hidden="1">#REF!</definedName>
    <definedName name="BLPH247" localSheetId="6" hidden="1">#REF!</definedName>
    <definedName name="BLPH247" hidden="1">#REF!</definedName>
    <definedName name="BLPH248" localSheetId="10" hidden="1">#REF!</definedName>
    <definedName name="BLPH248" localSheetId="6" hidden="1">#REF!</definedName>
    <definedName name="BLPH248" hidden="1">#REF!</definedName>
    <definedName name="BLPH249" localSheetId="10" hidden="1">#REF!</definedName>
    <definedName name="BLPH249" localSheetId="6" hidden="1">#REF!</definedName>
    <definedName name="BLPH249" hidden="1">#REF!</definedName>
    <definedName name="BLPH25" hidden="1">#REF!</definedName>
    <definedName name="BLPH250" localSheetId="10" hidden="1">#REF!</definedName>
    <definedName name="BLPH250" localSheetId="16" hidden="1">#REF!</definedName>
    <definedName name="BLPH250" localSheetId="6" hidden="1">#REF!</definedName>
    <definedName name="BLPH250" hidden="1">#REF!</definedName>
    <definedName name="BLPH251" localSheetId="10" hidden="1">#REF!</definedName>
    <definedName name="BLPH251" localSheetId="16" hidden="1">#REF!</definedName>
    <definedName name="BLPH251" localSheetId="6" hidden="1">#REF!</definedName>
    <definedName name="BLPH251" hidden="1">#REF!</definedName>
    <definedName name="BLPH252" localSheetId="10" hidden="1">#REF!</definedName>
    <definedName name="BLPH252" localSheetId="16" hidden="1">#REF!</definedName>
    <definedName name="BLPH252" localSheetId="6" hidden="1">#REF!</definedName>
    <definedName name="BLPH252" hidden="1">#REF!</definedName>
    <definedName name="BLPH253" localSheetId="10" hidden="1">#REF!</definedName>
    <definedName name="BLPH253" localSheetId="6" hidden="1">#REF!</definedName>
    <definedName name="BLPH253" hidden="1">#REF!</definedName>
    <definedName name="BLPH254" localSheetId="10" hidden="1">#REF!</definedName>
    <definedName name="BLPH254" localSheetId="6" hidden="1">#REF!</definedName>
    <definedName name="BLPH254" hidden="1">#REF!</definedName>
    <definedName name="BLPH255" localSheetId="10" hidden="1">#REF!</definedName>
    <definedName name="BLPH255" localSheetId="6" hidden="1">#REF!</definedName>
    <definedName name="BLPH255" hidden="1">#REF!</definedName>
    <definedName name="BLPH256" localSheetId="10" hidden="1">#REF!</definedName>
    <definedName name="BLPH256" localSheetId="6" hidden="1">#REF!</definedName>
    <definedName name="BLPH256" hidden="1">#REF!</definedName>
    <definedName name="BLPH257" localSheetId="10" hidden="1">#REF!</definedName>
    <definedName name="BLPH257" localSheetId="6" hidden="1">#REF!</definedName>
    <definedName name="BLPH257" hidden="1">#REF!</definedName>
    <definedName name="BLPH258" localSheetId="10" hidden="1">#REF!</definedName>
    <definedName name="BLPH258" localSheetId="6" hidden="1">#REF!</definedName>
    <definedName name="BLPH258" hidden="1">#REF!</definedName>
    <definedName name="BLPH259" localSheetId="10" hidden="1">#REF!</definedName>
    <definedName name="BLPH259" localSheetId="6" hidden="1">#REF!</definedName>
    <definedName name="BLPH259" hidden="1">#REF!</definedName>
    <definedName name="BLPH26" hidden="1">#REF!</definedName>
    <definedName name="BLPH260" localSheetId="10" hidden="1">#REF!</definedName>
    <definedName name="BLPH260" localSheetId="16" hidden="1">#REF!</definedName>
    <definedName name="BLPH260" localSheetId="6" hidden="1">#REF!</definedName>
    <definedName name="BLPH260" hidden="1">#REF!</definedName>
    <definedName name="BLPH261" localSheetId="10" hidden="1">#REF!</definedName>
    <definedName name="BLPH261" localSheetId="16" hidden="1">#REF!</definedName>
    <definedName name="BLPH261" localSheetId="6" hidden="1">#REF!</definedName>
    <definedName name="BLPH261" hidden="1">#REF!</definedName>
    <definedName name="BLPH262" localSheetId="10" hidden="1">#REF!</definedName>
    <definedName name="BLPH262" localSheetId="16" hidden="1">#REF!</definedName>
    <definedName name="BLPH262" localSheetId="6" hidden="1">#REF!</definedName>
    <definedName name="BLPH262" hidden="1">#REF!</definedName>
    <definedName name="BLPH263" localSheetId="10" hidden="1">#REF!</definedName>
    <definedName name="BLPH263" localSheetId="6" hidden="1">#REF!</definedName>
    <definedName name="BLPH263" hidden="1">#REF!</definedName>
    <definedName name="BLPH264" localSheetId="10" hidden="1">#REF!</definedName>
    <definedName name="BLPH264" localSheetId="6" hidden="1">#REF!</definedName>
    <definedName name="BLPH264" hidden="1">#REF!</definedName>
    <definedName name="BLPH265" localSheetId="10" hidden="1">#REF!</definedName>
    <definedName name="BLPH265" localSheetId="6" hidden="1">#REF!</definedName>
    <definedName name="BLPH265" hidden="1">#REF!</definedName>
    <definedName name="BLPH266" localSheetId="10" hidden="1">#REF!</definedName>
    <definedName name="BLPH266" localSheetId="6" hidden="1">#REF!</definedName>
    <definedName name="BLPH266" hidden="1">#REF!</definedName>
    <definedName name="BLPH267" localSheetId="10" hidden="1">#REF!</definedName>
    <definedName name="BLPH267" localSheetId="6" hidden="1">#REF!</definedName>
    <definedName name="BLPH267" hidden="1">#REF!</definedName>
    <definedName name="BLPH268" localSheetId="10" hidden="1">#REF!</definedName>
    <definedName name="BLPH268" localSheetId="6" hidden="1">#REF!</definedName>
    <definedName name="BLPH268" hidden="1">#REF!</definedName>
    <definedName name="BLPH269" localSheetId="10" hidden="1">#REF!</definedName>
    <definedName name="BLPH269" localSheetId="6" hidden="1">#REF!</definedName>
    <definedName name="BLPH269" hidden="1">#REF!</definedName>
    <definedName name="BLPH27" hidden="1">#REF!</definedName>
    <definedName name="BLPH270" localSheetId="10" hidden="1">#REF!</definedName>
    <definedName name="BLPH270" localSheetId="16" hidden="1">#REF!</definedName>
    <definedName name="BLPH270" localSheetId="6" hidden="1">#REF!</definedName>
    <definedName name="BLPH270" hidden="1">#REF!</definedName>
    <definedName name="BLPH271" localSheetId="10" hidden="1">#REF!</definedName>
    <definedName name="BLPH271" localSheetId="16" hidden="1">#REF!</definedName>
    <definedName name="BLPH271" localSheetId="6" hidden="1">#REF!</definedName>
    <definedName name="BLPH271" hidden="1">#REF!</definedName>
    <definedName name="BLPH272" localSheetId="10" hidden="1">#REF!</definedName>
    <definedName name="BLPH272" localSheetId="16" hidden="1">#REF!</definedName>
    <definedName name="BLPH272" localSheetId="6" hidden="1">#REF!</definedName>
    <definedName name="BLPH272" hidden="1">#REF!</definedName>
    <definedName name="BLPH273" localSheetId="10" hidden="1">#REF!</definedName>
    <definedName name="BLPH273" localSheetId="6" hidden="1">#REF!</definedName>
    <definedName name="BLPH273" hidden="1">#REF!</definedName>
    <definedName name="BLPH274" localSheetId="10" hidden="1">#REF!</definedName>
    <definedName name="BLPH274" localSheetId="6" hidden="1">#REF!</definedName>
    <definedName name="BLPH274" hidden="1">#REF!</definedName>
    <definedName name="BLPH275" localSheetId="10" hidden="1">#REF!</definedName>
    <definedName name="BLPH275" localSheetId="6" hidden="1">#REF!</definedName>
    <definedName name="BLPH275" hidden="1">#REF!</definedName>
    <definedName name="BLPH276" localSheetId="10" hidden="1">#REF!</definedName>
    <definedName name="BLPH276" localSheetId="6" hidden="1">#REF!</definedName>
    <definedName name="BLPH276" hidden="1">#REF!</definedName>
    <definedName name="BLPH277" localSheetId="10" hidden="1">#REF!</definedName>
    <definedName name="BLPH277" localSheetId="6" hidden="1">#REF!</definedName>
    <definedName name="BLPH277" hidden="1">#REF!</definedName>
    <definedName name="BLPH278" localSheetId="10" hidden="1">#REF!</definedName>
    <definedName name="BLPH278" localSheetId="6" hidden="1">#REF!</definedName>
    <definedName name="BLPH278" hidden="1">#REF!</definedName>
    <definedName name="BLPH279" localSheetId="10" hidden="1">#REF!</definedName>
    <definedName name="BLPH279" localSheetId="6" hidden="1">#REF!</definedName>
    <definedName name="BLPH279" hidden="1">#REF!</definedName>
    <definedName name="BLPH28" hidden="1">#REF!</definedName>
    <definedName name="BLPH280" localSheetId="10" hidden="1">#REF!</definedName>
    <definedName name="BLPH280" localSheetId="16" hidden="1">#REF!</definedName>
    <definedName name="BLPH280" localSheetId="6" hidden="1">#REF!</definedName>
    <definedName name="BLPH280" hidden="1">#REF!</definedName>
    <definedName name="BLPH281" localSheetId="10" hidden="1">#REF!</definedName>
    <definedName name="BLPH281" localSheetId="16" hidden="1">#REF!</definedName>
    <definedName name="BLPH281" localSheetId="6" hidden="1">#REF!</definedName>
    <definedName name="BLPH281" hidden="1">#REF!</definedName>
    <definedName name="BLPH282" localSheetId="10" hidden="1">#REF!</definedName>
    <definedName name="BLPH282" localSheetId="16" hidden="1">#REF!</definedName>
    <definedName name="BLPH282" localSheetId="6" hidden="1">#REF!</definedName>
    <definedName name="BLPH282" hidden="1">#REF!</definedName>
    <definedName name="BLPH283" localSheetId="10" hidden="1">#REF!</definedName>
    <definedName name="BLPH283" localSheetId="6" hidden="1">#REF!</definedName>
    <definedName name="BLPH283" hidden="1">#REF!</definedName>
    <definedName name="BLPH284" localSheetId="10" hidden="1">#REF!</definedName>
    <definedName name="BLPH284" localSheetId="6" hidden="1">#REF!</definedName>
    <definedName name="BLPH284" hidden="1">#REF!</definedName>
    <definedName name="BLPH285" localSheetId="10" hidden="1">#REF!</definedName>
    <definedName name="BLPH285" localSheetId="6" hidden="1">#REF!</definedName>
    <definedName name="BLPH285" hidden="1">#REF!</definedName>
    <definedName name="BLPH286" localSheetId="10" hidden="1">#REF!</definedName>
    <definedName name="BLPH286" localSheetId="6" hidden="1">#REF!</definedName>
    <definedName name="BLPH286" hidden="1">#REF!</definedName>
    <definedName name="BLPH287" localSheetId="10" hidden="1">#REF!</definedName>
    <definedName name="BLPH287" localSheetId="6" hidden="1">#REF!</definedName>
    <definedName name="BLPH287" hidden="1">#REF!</definedName>
    <definedName name="BLPH288" localSheetId="10" hidden="1">#REF!</definedName>
    <definedName name="BLPH288" localSheetId="6" hidden="1">#REF!</definedName>
    <definedName name="BLPH288" hidden="1">#REF!</definedName>
    <definedName name="BLPH289" localSheetId="10" hidden="1">#REF!</definedName>
    <definedName name="BLPH289" localSheetId="6" hidden="1">#REF!</definedName>
    <definedName name="BLPH289" hidden="1">#REF!</definedName>
    <definedName name="BLPH29" hidden="1">#REF!</definedName>
    <definedName name="BLPH290" localSheetId="10" hidden="1">#REF!</definedName>
    <definedName name="BLPH290" localSheetId="16" hidden="1">#REF!</definedName>
    <definedName name="BLPH290" localSheetId="6" hidden="1">#REF!</definedName>
    <definedName name="BLPH290" hidden="1">#REF!</definedName>
    <definedName name="BLPH291" localSheetId="10" hidden="1">#REF!</definedName>
    <definedName name="BLPH291" localSheetId="16" hidden="1">#REF!</definedName>
    <definedName name="BLPH291" localSheetId="6" hidden="1">#REF!</definedName>
    <definedName name="BLPH291" hidden="1">#REF!</definedName>
    <definedName name="BLPH292" localSheetId="10" hidden="1">#REF!</definedName>
    <definedName name="BLPH292" localSheetId="16" hidden="1">#REF!</definedName>
    <definedName name="BLPH292" localSheetId="6" hidden="1">#REF!</definedName>
    <definedName name="BLPH292" hidden="1">#REF!</definedName>
    <definedName name="BLPH293" localSheetId="10" hidden="1">#REF!</definedName>
    <definedName name="BLPH293" localSheetId="6" hidden="1">#REF!</definedName>
    <definedName name="BLPH293" hidden="1">#REF!</definedName>
    <definedName name="BLPH294" localSheetId="10" hidden="1">#REF!</definedName>
    <definedName name="BLPH294" localSheetId="6" hidden="1">#REF!</definedName>
    <definedName name="BLPH294" hidden="1">#REF!</definedName>
    <definedName name="BLPH295" localSheetId="10" hidden="1">#REF!</definedName>
    <definedName name="BLPH295" localSheetId="6" hidden="1">#REF!</definedName>
    <definedName name="BLPH295" hidden="1">#REF!</definedName>
    <definedName name="BLPH296" localSheetId="10" hidden="1">#REF!</definedName>
    <definedName name="BLPH296" localSheetId="6" hidden="1">#REF!</definedName>
    <definedName name="BLPH296" hidden="1">#REF!</definedName>
    <definedName name="BLPH297" localSheetId="10" hidden="1">#REF!</definedName>
    <definedName name="BLPH297" localSheetId="6" hidden="1">#REF!</definedName>
    <definedName name="BLPH297" hidden="1">#REF!</definedName>
    <definedName name="BLPH298" localSheetId="10" hidden="1">#REF!</definedName>
    <definedName name="BLPH298" localSheetId="6" hidden="1">#REF!</definedName>
    <definedName name="BLPH298" hidden="1">#REF!</definedName>
    <definedName name="BLPH299" localSheetId="10" hidden="1">#REF!</definedName>
    <definedName name="BLPH299" localSheetId="6" hidden="1">#REF!</definedName>
    <definedName name="BLPH299" hidden="1">#REF!</definedName>
    <definedName name="BLPH3" localSheetId="10" hidden="1">#REF!</definedName>
    <definedName name="BLPH3" localSheetId="6" hidden="1">#REF!</definedName>
    <definedName name="BLPH3" hidden="1">#REF!</definedName>
    <definedName name="BLPH30" hidden="1">#REF!</definedName>
    <definedName name="BLPH300" localSheetId="10" hidden="1">#REF!</definedName>
    <definedName name="BLPH300" localSheetId="16" hidden="1">#REF!</definedName>
    <definedName name="BLPH300" localSheetId="6" hidden="1">#REF!</definedName>
    <definedName name="BLPH300" hidden="1">#REF!</definedName>
    <definedName name="BLPH301" localSheetId="10" hidden="1">#REF!</definedName>
    <definedName name="BLPH301" localSheetId="16" hidden="1">#REF!</definedName>
    <definedName name="BLPH301" localSheetId="6" hidden="1">#REF!</definedName>
    <definedName name="BLPH301" hidden="1">#REF!</definedName>
    <definedName name="BLPH302" localSheetId="10" hidden="1">#REF!</definedName>
    <definedName name="BLPH302" localSheetId="16" hidden="1">#REF!</definedName>
    <definedName name="BLPH302" localSheetId="6" hidden="1">#REF!</definedName>
    <definedName name="BLPH302" hidden="1">#REF!</definedName>
    <definedName name="BLPH303" localSheetId="10" hidden="1">#REF!</definedName>
    <definedName name="BLPH303" localSheetId="6" hidden="1">#REF!</definedName>
    <definedName name="BLPH303" hidden="1">#REF!</definedName>
    <definedName name="BLPH304" localSheetId="10" hidden="1">#REF!</definedName>
    <definedName name="BLPH304" localSheetId="6" hidden="1">#REF!</definedName>
    <definedName name="BLPH304" hidden="1">#REF!</definedName>
    <definedName name="BLPH305" localSheetId="10" hidden="1">#REF!</definedName>
    <definedName name="BLPH305" localSheetId="6" hidden="1">#REF!</definedName>
    <definedName name="BLPH305" hidden="1">#REF!</definedName>
    <definedName name="BLPH306" localSheetId="10" hidden="1">#REF!</definedName>
    <definedName name="BLPH306" localSheetId="6" hidden="1">#REF!</definedName>
    <definedName name="BLPH306" hidden="1">#REF!</definedName>
    <definedName name="BLPH307" localSheetId="10" hidden="1">#REF!</definedName>
    <definedName name="BLPH307" localSheetId="6" hidden="1">#REF!</definedName>
    <definedName name="BLPH307" hidden="1">#REF!</definedName>
    <definedName name="BLPH308" localSheetId="10" hidden="1">#REF!</definedName>
    <definedName name="BLPH308" localSheetId="6" hidden="1">#REF!</definedName>
    <definedName name="BLPH308" hidden="1">#REF!</definedName>
    <definedName name="BLPH309" localSheetId="10" hidden="1">#REF!</definedName>
    <definedName name="BLPH309" localSheetId="6" hidden="1">#REF!</definedName>
    <definedName name="BLPH309" hidden="1">#REF!</definedName>
    <definedName name="BLPH31" hidden="1">#REF!</definedName>
    <definedName name="BLPH310" localSheetId="10" hidden="1">#REF!</definedName>
    <definedName name="BLPH310" localSheetId="16" hidden="1">#REF!</definedName>
    <definedName name="BLPH310" localSheetId="6" hidden="1">#REF!</definedName>
    <definedName name="BLPH310" hidden="1">#REF!</definedName>
    <definedName name="BLPH311" localSheetId="10" hidden="1">#REF!</definedName>
    <definedName name="BLPH311" localSheetId="16" hidden="1">#REF!</definedName>
    <definedName name="BLPH311" localSheetId="6" hidden="1">#REF!</definedName>
    <definedName name="BLPH311" hidden="1">#REF!</definedName>
    <definedName name="BLPH312" localSheetId="10" hidden="1">#REF!</definedName>
    <definedName name="BLPH312" localSheetId="16" hidden="1">#REF!</definedName>
    <definedName name="BLPH312" localSheetId="6" hidden="1">#REF!</definedName>
    <definedName name="BLPH312" hidden="1">#REF!</definedName>
    <definedName name="BLPH313" localSheetId="10" hidden="1">#REF!</definedName>
    <definedName name="BLPH313" localSheetId="6" hidden="1">#REF!</definedName>
    <definedName name="BLPH313" hidden="1">#REF!</definedName>
    <definedName name="BLPH314" localSheetId="10" hidden="1">#REF!</definedName>
    <definedName name="BLPH314" localSheetId="6" hidden="1">#REF!</definedName>
    <definedName name="BLPH314" hidden="1">#REF!</definedName>
    <definedName name="BLPH315" localSheetId="10" hidden="1">#REF!</definedName>
    <definedName name="BLPH315" localSheetId="6" hidden="1">#REF!</definedName>
    <definedName name="BLPH315" hidden="1">#REF!</definedName>
    <definedName name="BLPH316" localSheetId="10" hidden="1">#REF!</definedName>
    <definedName name="BLPH316" localSheetId="6" hidden="1">#REF!</definedName>
    <definedName name="BLPH316" hidden="1">#REF!</definedName>
    <definedName name="BLPH317" localSheetId="10" hidden="1">#REF!</definedName>
    <definedName name="BLPH317" localSheetId="6" hidden="1">#REF!</definedName>
    <definedName name="BLPH317" hidden="1">#REF!</definedName>
    <definedName name="BLPH318" localSheetId="10" hidden="1">#REF!</definedName>
    <definedName name="BLPH318" localSheetId="6" hidden="1">#REF!</definedName>
    <definedName name="BLPH318" hidden="1">#REF!</definedName>
    <definedName name="BLPH319" localSheetId="10" hidden="1">#REF!</definedName>
    <definedName name="BLPH319" localSheetId="6" hidden="1">#REF!</definedName>
    <definedName name="BLPH319" hidden="1">#REF!</definedName>
    <definedName name="BLPH32" hidden="1">#REF!</definedName>
    <definedName name="BLPH320" localSheetId="10" hidden="1">#REF!</definedName>
    <definedName name="BLPH320" localSheetId="16" hidden="1">#REF!</definedName>
    <definedName name="BLPH320" localSheetId="6" hidden="1">#REF!</definedName>
    <definedName name="BLPH320" hidden="1">#REF!</definedName>
    <definedName name="BLPH321" localSheetId="10" hidden="1">#REF!</definedName>
    <definedName name="BLPH321" localSheetId="16" hidden="1">#REF!</definedName>
    <definedName name="BLPH321" localSheetId="6" hidden="1">#REF!</definedName>
    <definedName name="BLPH321" hidden="1">#REF!</definedName>
    <definedName name="BLPH322" localSheetId="10" hidden="1">#REF!</definedName>
    <definedName name="BLPH322" localSheetId="16" hidden="1">#REF!</definedName>
    <definedName name="BLPH322" localSheetId="6" hidden="1">#REF!</definedName>
    <definedName name="BLPH322" hidden="1">#REF!</definedName>
    <definedName name="BLPH323" localSheetId="10" hidden="1">#REF!</definedName>
    <definedName name="BLPH323" localSheetId="6" hidden="1">#REF!</definedName>
    <definedName name="BLPH323" hidden="1">#REF!</definedName>
    <definedName name="BLPH324" localSheetId="10" hidden="1">#REF!</definedName>
    <definedName name="BLPH324" localSheetId="6" hidden="1">#REF!</definedName>
    <definedName name="BLPH324" hidden="1">#REF!</definedName>
    <definedName name="BLPH325" localSheetId="10" hidden="1">#REF!</definedName>
    <definedName name="BLPH325" localSheetId="6" hidden="1">#REF!</definedName>
    <definedName name="BLPH325" hidden="1">#REF!</definedName>
    <definedName name="BLPH326" localSheetId="10" hidden="1">#REF!</definedName>
    <definedName name="BLPH326" localSheetId="6" hidden="1">#REF!</definedName>
    <definedName name="BLPH326" hidden="1">#REF!</definedName>
    <definedName name="BLPH327" localSheetId="10" hidden="1">#REF!</definedName>
    <definedName name="BLPH327" localSheetId="6" hidden="1">#REF!</definedName>
    <definedName name="BLPH327" hidden="1">#REF!</definedName>
    <definedName name="BLPH328" localSheetId="10" hidden="1">#REF!</definedName>
    <definedName name="BLPH328" localSheetId="6" hidden="1">#REF!</definedName>
    <definedName name="BLPH328" hidden="1">#REF!</definedName>
    <definedName name="BLPH329" localSheetId="10" hidden="1">#REF!</definedName>
    <definedName name="BLPH329" localSheetId="6" hidden="1">#REF!</definedName>
    <definedName name="BLPH329" hidden="1">#REF!</definedName>
    <definedName name="BLPH33" hidden="1">#REF!</definedName>
    <definedName name="BLPH330" localSheetId="10" hidden="1">#REF!</definedName>
    <definedName name="BLPH330" localSheetId="16" hidden="1">#REF!</definedName>
    <definedName name="BLPH330" localSheetId="6" hidden="1">#REF!</definedName>
    <definedName name="BLPH330" hidden="1">#REF!</definedName>
    <definedName name="BLPH331" localSheetId="10" hidden="1">#REF!</definedName>
    <definedName name="BLPH331" localSheetId="16" hidden="1">#REF!</definedName>
    <definedName name="BLPH331" localSheetId="6" hidden="1">#REF!</definedName>
    <definedName name="BLPH331" hidden="1">#REF!</definedName>
    <definedName name="BLPH332" localSheetId="10" hidden="1">#REF!</definedName>
    <definedName name="BLPH332" localSheetId="16" hidden="1">#REF!</definedName>
    <definedName name="BLPH332" localSheetId="6" hidden="1">#REF!</definedName>
    <definedName name="BLPH332" hidden="1">#REF!</definedName>
    <definedName name="BLPH333" localSheetId="10" hidden="1">#REF!</definedName>
    <definedName name="BLPH333" localSheetId="6" hidden="1">#REF!</definedName>
    <definedName name="BLPH333" hidden="1">#REF!</definedName>
    <definedName name="BLPH334" localSheetId="10" hidden="1">#REF!</definedName>
    <definedName name="BLPH334" localSheetId="6" hidden="1">#REF!</definedName>
    <definedName name="BLPH334" hidden="1">#REF!</definedName>
    <definedName name="BLPH335" localSheetId="10" hidden="1">#REF!</definedName>
    <definedName name="BLPH335" localSheetId="6" hidden="1">#REF!</definedName>
    <definedName name="BLPH335" hidden="1">#REF!</definedName>
    <definedName name="BLPH336" localSheetId="10" hidden="1">#REF!</definedName>
    <definedName name="BLPH336" localSheetId="6" hidden="1">#REF!</definedName>
    <definedName name="BLPH336" hidden="1">#REF!</definedName>
    <definedName name="BLPH337" localSheetId="10" hidden="1">#REF!</definedName>
    <definedName name="BLPH337" localSheetId="6" hidden="1">#REF!</definedName>
    <definedName name="BLPH337" hidden="1">#REF!</definedName>
    <definedName name="BLPH338" localSheetId="10" hidden="1">#REF!</definedName>
    <definedName name="BLPH338" localSheetId="6" hidden="1">#REF!</definedName>
    <definedName name="BLPH338" hidden="1">#REF!</definedName>
    <definedName name="BLPH339" localSheetId="10" hidden="1">#REF!</definedName>
    <definedName name="BLPH339" localSheetId="6" hidden="1">#REF!</definedName>
    <definedName name="BLPH339" hidden="1">#REF!</definedName>
    <definedName name="BLPH34" hidden="1">#REF!</definedName>
    <definedName name="BLPH340" localSheetId="10" hidden="1">#REF!</definedName>
    <definedName name="BLPH340" localSheetId="16" hidden="1">#REF!</definedName>
    <definedName name="BLPH340" localSheetId="6" hidden="1">#REF!</definedName>
    <definedName name="BLPH340" hidden="1">#REF!</definedName>
    <definedName name="BLPH341" localSheetId="10" hidden="1">#REF!</definedName>
    <definedName name="BLPH341" localSheetId="16" hidden="1">#REF!</definedName>
    <definedName name="BLPH341" localSheetId="6" hidden="1">#REF!</definedName>
    <definedName name="BLPH341" hidden="1">#REF!</definedName>
    <definedName name="BLPH342" localSheetId="10" hidden="1">#REF!</definedName>
    <definedName name="BLPH342" localSheetId="16" hidden="1">#REF!</definedName>
    <definedName name="BLPH342" localSheetId="6" hidden="1">#REF!</definedName>
    <definedName name="BLPH342" hidden="1">#REF!</definedName>
    <definedName name="BLPH343" localSheetId="10" hidden="1">#REF!</definedName>
    <definedName name="BLPH343" localSheetId="6" hidden="1">#REF!</definedName>
    <definedName name="BLPH343" hidden="1">#REF!</definedName>
    <definedName name="BLPH344" localSheetId="10" hidden="1">#REF!</definedName>
    <definedName name="BLPH344" localSheetId="6" hidden="1">#REF!</definedName>
    <definedName name="BLPH344" hidden="1">#REF!</definedName>
    <definedName name="BLPH345" localSheetId="10" hidden="1">#REF!</definedName>
    <definedName name="BLPH345" localSheetId="6" hidden="1">#REF!</definedName>
    <definedName name="BLPH345" hidden="1">#REF!</definedName>
    <definedName name="BLPH346" localSheetId="10" hidden="1">#REF!</definedName>
    <definedName name="BLPH346" localSheetId="6" hidden="1">#REF!</definedName>
    <definedName name="BLPH346" hidden="1">#REF!</definedName>
    <definedName name="BLPH347" localSheetId="10" hidden="1">#REF!</definedName>
    <definedName name="BLPH347" localSheetId="6" hidden="1">#REF!</definedName>
    <definedName name="BLPH347" hidden="1">#REF!</definedName>
    <definedName name="BLPH348" localSheetId="10" hidden="1">#REF!</definedName>
    <definedName name="BLPH348" localSheetId="6" hidden="1">#REF!</definedName>
    <definedName name="BLPH348" hidden="1">#REF!</definedName>
    <definedName name="BLPH349" localSheetId="10" hidden="1">#REF!</definedName>
    <definedName name="BLPH349" localSheetId="6" hidden="1">#REF!</definedName>
    <definedName name="BLPH349" hidden="1">#REF!</definedName>
    <definedName name="BLPH35" hidden="1">#REF!</definedName>
    <definedName name="BLPH350" localSheetId="10" hidden="1">#REF!</definedName>
    <definedName name="BLPH350" localSheetId="16" hidden="1">#REF!</definedName>
    <definedName name="BLPH350" localSheetId="6" hidden="1">#REF!</definedName>
    <definedName name="BLPH350" hidden="1">#REF!</definedName>
    <definedName name="BLPH351" localSheetId="10" hidden="1">#REF!</definedName>
    <definedName name="BLPH351" localSheetId="16" hidden="1">#REF!</definedName>
    <definedName name="BLPH351" localSheetId="6" hidden="1">#REF!</definedName>
    <definedName name="BLPH351" hidden="1">#REF!</definedName>
    <definedName name="BLPH352" localSheetId="10" hidden="1">#REF!</definedName>
    <definedName name="BLPH352" localSheetId="16" hidden="1">#REF!</definedName>
    <definedName name="BLPH352" localSheetId="6" hidden="1">#REF!</definedName>
    <definedName name="BLPH352" hidden="1">#REF!</definedName>
    <definedName name="BLPH353" localSheetId="10" hidden="1">#REF!</definedName>
    <definedName name="BLPH353" localSheetId="6" hidden="1">#REF!</definedName>
    <definedName name="BLPH353" hidden="1">#REF!</definedName>
    <definedName name="BLPH354" localSheetId="10" hidden="1">#REF!</definedName>
    <definedName name="BLPH354" localSheetId="6" hidden="1">#REF!</definedName>
    <definedName name="BLPH354" hidden="1">#REF!</definedName>
    <definedName name="BLPH355" localSheetId="10" hidden="1">#REF!</definedName>
    <definedName name="BLPH355" localSheetId="6" hidden="1">#REF!</definedName>
    <definedName name="BLPH355" hidden="1">#REF!</definedName>
    <definedName name="BLPH356" localSheetId="10" hidden="1">#REF!</definedName>
    <definedName name="BLPH356" localSheetId="6" hidden="1">#REF!</definedName>
    <definedName name="BLPH356" hidden="1">#REF!</definedName>
    <definedName name="BLPH357" localSheetId="10" hidden="1">#REF!</definedName>
    <definedName name="BLPH357" localSheetId="6" hidden="1">#REF!</definedName>
    <definedName name="BLPH357" hidden="1">#REF!</definedName>
    <definedName name="BLPH358" localSheetId="10" hidden="1">#REF!</definedName>
    <definedName name="BLPH358" localSheetId="6" hidden="1">#REF!</definedName>
    <definedName name="BLPH358" hidden="1">#REF!</definedName>
    <definedName name="BLPH359" localSheetId="10" hidden="1">#REF!</definedName>
    <definedName name="BLPH359" localSheetId="6" hidden="1">#REF!</definedName>
    <definedName name="BLPH359" hidden="1">#REF!</definedName>
    <definedName name="BLPH36" localSheetId="10" hidden="1">#REF!</definedName>
    <definedName name="BLPH36" localSheetId="6" hidden="1">#REF!</definedName>
    <definedName name="BLPH36" hidden="1">#REF!</definedName>
    <definedName name="BLPH37" localSheetId="10" hidden="1">#REF!</definedName>
    <definedName name="BLPH37" localSheetId="6" hidden="1">#REF!</definedName>
    <definedName name="BLPH37" hidden="1">#REF!</definedName>
    <definedName name="BLPH38" localSheetId="10" hidden="1">#REF!</definedName>
    <definedName name="BLPH38" localSheetId="6" hidden="1">#REF!</definedName>
    <definedName name="BLPH38" hidden="1">#REF!</definedName>
    <definedName name="BLPH39" localSheetId="10" hidden="1">#REF!</definedName>
    <definedName name="BLPH39" localSheetId="6" hidden="1">#REF!</definedName>
    <definedName name="BLPH39" hidden="1">#REF!</definedName>
    <definedName name="BLPH4" localSheetId="10" hidden="1">#REF!</definedName>
    <definedName name="BLPH4" localSheetId="6" hidden="1">#REF!</definedName>
    <definedName name="BLPH4" hidden="1">#REF!</definedName>
    <definedName name="BLPH40" localSheetId="10" hidden="1">#REF!</definedName>
    <definedName name="BLPH40" localSheetId="6" hidden="1">#REF!</definedName>
    <definedName name="BLPH40" hidden="1">#REF!</definedName>
    <definedName name="BLPH41" localSheetId="10" hidden="1">#REF!</definedName>
    <definedName name="BLPH41" localSheetId="6" hidden="1">#REF!</definedName>
    <definedName name="BLPH41" hidden="1">#REF!</definedName>
    <definedName name="BLPH42" localSheetId="10" hidden="1">#REF!</definedName>
    <definedName name="BLPH42" localSheetId="6" hidden="1">#REF!</definedName>
    <definedName name="BLPH42" hidden="1">#REF!</definedName>
    <definedName name="BLPH43" localSheetId="10" hidden="1">#REF!</definedName>
    <definedName name="BLPH43" localSheetId="6" hidden="1">#REF!</definedName>
    <definedName name="BLPH43" hidden="1">#REF!</definedName>
    <definedName name="BLPH44" localSheetId="10" hidden="1">#REF!</definedName>
    <definedName name="BLPH44" localSheetId="6" hidden="1">#REF!</definedName>
    <definedName name="BLPH44" hidden="1">#REF!</definedName>
    <definedName name="BLPH45" localSheetId="10" hidden="1">#REF!</definedName>
    <definedName name="BLPH45" localSheetId="6" hidden="1">#REF!</definedName>
    <definedName name="BLPH45" hidden="1">#REF!</definedName>
    <definedName name="BLPH46" localSheetId="10" hidden="1">#REF!</definedName>
    <definedName name="BLPH46" localSheetId="6" hidden="1">#REF!</definedName>
    <definedName name="BLPH46" hidden="1">#REF!</definedName>
    <definedName name="BLPH47" localSheetId="10" hidden="1">#REF!</definedName>
    <definedName name="BLPH47" localSheetId="6" hidden="1">#REF!</definedName>
    <definedName name="BLPH47" hidden="1">#REF!</definedName>
    <definedName name="BLPH48" localSheetId="10" hidden="1">#REF!</definedName>
    <definedName name="BLPH48" localSheetId="6" hidden="1">#REF!</definedName>
    <definedName name="BLPH48" hidden="1">#REF!</definedName>
    <definedName name="BLPH49" localSheetId="10" hidden="1">#REF!</definedName>
    <definedName name="BLPH49" localSheetId="6" hidden="1">#REF!</definedName>
    <definedName name="BLPH49" hidden="1">#REF!</definedName>
    <definedName name="BLPH5" localSheetId="10" hidden="1">#REF!</definedName>
    <definedName name="BLPH5" localSheetId="16" hidden="1">#REF!</definedName>
    <definedName name="BLPH5" localSheetId="6" hidden="1">#REF!</definedName>
    <definedName name="BLPH5" hidden="1">#REF!</definedName>
    <definedName name="BLPH50" localSheetId="10" hidden="1">#REF!</definedName>
    <definedName name="BLPH50" localSheetId="16" hidden="1">#REF!</definedName>
    <definedName name="BLPH50" localSheetId="6" hidden="1">#REF!</definedName>
    <definedName name="BLPH50" hidden="1">#REF!</definedName>
    <definedName name="BLPH51" localSheetId="10" hidden="1">#REF!</definedName>
    <definedName name="BLPH51" localSheetId="16" hidden="1">#REF!</definedName>
    <definedName name="BLPH51" localSheetId="6" hidden="1">#REF!</definedName>
    <definedName name="BLPH51" hidden="1">#REF!</definedName>
    <definedName name="BLPH52" localSheetId="10" hidden="1">#REF!</definedName>
    <definedName name="BLPH52" localSheetId="16" hidden="1">#REF!</definedName>
    <definedName name="BLPH52" localSheetId="6" hidden="1">#REF!</definedName>
    <definedName name="BLPH52" hidden="1">#REF!</definedName>
    <definedName name="BLPH53" localSheetId="10" hidden="1">#REF!</definedName>
    <definedName name="BLPH53" localSheetId="6" hidden="1">#REF!</definedName>
    <definedName name="BLPH53" hidden="1">#REF!</definedName>
    <definedName name="BLPH54" localSheetId="10" hidden="1">#REF!</definedName>
    <definedName name="BLPH54" localSheetId="6" hidden="1">#REF!</definedName>
    <definedName name="BLPH54" hidden="1">#REF!</definedName>
    <definedName name="BLPH55" localSheetId="10" hidden="1">#REF!</definedName>
    <definedName name="BLPH55" localSheetId="6" hidden="1">#REF!</definedName>
    <definedName name="BLPH55" hidden="1">#REF!</definedName>
    <definedName name="BLPH56" localSheetId="10" hidden="1">#REF!</definedName>
    <definedName name="BLPH56" localSheetId="6" hidden="1">#REF!</definedName>
    <definedName name="BLPH56" hidden="1">#REF!</definedName>
    <definedName name="BLPH57" localSheetId="10" hidden="1">#REF!</definedName>
    <definedName name="BLPH57" localSheetId="6" hidden="1">#REF!</definedName>
    <definedName name="BLPH57" hidden="1">#REF!</definedName>
    <definedName name="BLPH58" localSheetId="10" hidden="1">#REF!</definedName>
    <definedName name="BLPH58" localSheetId="6" hidden="1">#REF!</definedName>
    <definedName name="BLPH58" hidden="1">#REF!</definedName>
    <definedName name="BLPH59" localSheetId="10" hidden="1">#REF!</definedName>
    <definedName name="BLPH59" localSheetId="6" hidden="1">#REF!</definedName>
    <definedName name="BLPH59" hidden="1">#REF!</definedName>
    <definedName name="BLPH6" localSheetId="10" hidden="1">#REF!</definedName>
    <definedName name="BLPH6" localSheetId="6" hidden="1">#REF!</definedName>
    <definedName name="BLPH6" hidden="1">#REF!</definedName>
    <definedName name="BLPH60" localSheetId="10" hidden="1">#REF!</definedName>
    <definedName name="BLPH60" localSheetId="6" hidden="1">#REF!</definedName>
    <definedName name="BLPH60" hidden="1">#REF!</definedName>
    <definedName name="BLPH61" localSheetId="10" hidden="1">#REF!</definedName>
    <definedName name="BLPH61" localSheetId="6" hidden="1">#REF!</definedName>
    <definedName name="BLPH61" hidden="1">#REF!</definedName>
    <definedName name="BLPH62" localSheetId="10" hidden="1">#REF!</definedName>
    <definedName name="BLPH62" localSheetId="6" hidden="1">#REF!</definedName>
    <definedName name="BLPH62" hidden="1">#REF!</definedName>
    <definedName name="BLPH63" localSheetId="10" hidden="1">#REF!</definedName>
    <definedName name="BLPH63" localSheetId="6" hidden="1">#REF!</definedName>
    <definedName name="BLPH63" hidden="1">#REF!</definedName>
    <definedName name="BLPH64" localSheetId="10" hidden="1">#REF!</definedName>
    <definedName name="BLPH64" localSheetId="6" hidden="1">#REF!</definedName>
    <definedName name="BLPH64" hidden="1">#REF!</definedName>
    <definedName name="BLPH65" localSheetId="10" hidden="1">#REF!</definedName>
    <definedName name="BLPH65" localSheetId="6" hidden="1">#REF!</definedName>
    <definedName name="BLPH65" hidden="1">#REF!</definedName>
    <definedName name="BLPH66" localSheetId="10" hidden="1">#REF!</definedName>
    <definedName name="BLPH66" localSheetId="6" hidden="1">#REF!</definedName>
    <definedName name="BLPH66" hidden="1">#REF!</definedName>
    <definedName name="BLPH67" localSheetId="10" hidden="1">#REF!</definedName>
    <definedName name="BLPH67" localSheetId="6" hidden="1">#REF!</definedName>
    <definedName name="BLPH67" hidden="1">#REF!</definedName>
    <definedName name="BLPH68" localSheetId="10" hidden="1">#REF!</definedName>
    <definedName name="BLPH68" localSheetId="6" hidden="1">#REF!</definedName>
    <definedName name="BLPH68" hidden="1">#REF!</definedName>
    <definedName name="BLPH69" localSheetId="10" hidden="1">#REF!</definedName>
    <definedName name="BLPH69" localSheetId="6" hidden="1">#REF!</definedName>
    <definedName name="BLPH69" hidden="1">#REF!</definedName>
    <definedName name="BLPH7" localSheetId="10" hidden="1">#REF!</definedName>
    <definedName name="BLPH7" localSheetId="6" hidden="1">#REF!</definedName>
    <definedName name="BLPH7" hidden="1">#REF!</definedName>
    <definedName name="BLPH70" localSheetId="10" hidden="1">#REF!</definedName>
    <definedName name="BLPH70" localSheetId="6" hidden="1">#REF!</definedName>
    <definedName name="BLPH70" hidden="1">#REF!</definedName>
    <definedName name="BLPH71" localSheetId="10" hidden="1">#REF!</definedName>
    <definedName name="BLPH71" localSheetId="6" hidden="1">#REF!</definedName>
    <definedName name="BLPH71" hidden="1">#REF!</definedName>
    <definedName name="BLPH72" localSheetId="10" hidden="1">#REF!</definedName>
    <definedName name="BLPH72" localSheetId="6" hidden="1">#REF!</definedName>
    <definedName name="BLPH72" hidden="1">#REF!</definedName>
    <definedName name="BLPH73" localSheetId="10" hidden="1">#REF!</definedName>
    <definedName name="BLPH73" localSheetId="6" hidden="1">#REF!</definedName>
    <definedName name="BLPH73" hidden="1">#REF!</definedName>
    <definedName name="BLPH74" localSheetId="10" hidden="1">#REF!</definedName>
    <definedName name="BLPH74" localSheetId="6" hidden="1">#REF!</definedName>
    <definedName name="BLPH74" hidden="1">#REF!</definedName>
    <definedName name="BLPH75" localSheetId="10" hidden="1">#REF!</definedName>
    <definedName name="BLPH75" localSheetId="6" hidden="1">#REF!</definedName>
    <definedName name="BLPH75" hidden="1">#REF!</definedName>
    <definedName name="BLPH76" localSheetId="10" hidden="1">#REF!</definedName>
    <definedName name="BLPH76" localSheetId="6" hidden="1">#REF!</definedName>
    <definedName name="BLPH76" hidden="1">#REF!</definedName>
    <definedName name="BLPH77" localSheetId="10" hidden="1">#REF!</definedName>
    <definedName name="BLPH77" localSheetId="6" hidden="1">#REF!</definedName>
    <definedName name="BLPH77" hidden="1">#REF!</definedName>
    <definedName name="BLPH78" localSheetId="10" hidden="1">#REF!</definedName>
    <definedName name="BLPH78" localSheetId="6" hidden="1">#REF!</definedName>
    <definedName name="BLPH78" hidden="1">#REF!</definedName>
    <definedName name="BLPH79" localSheetId="10" hidden="1">#REF!</definedName>
    <definedName name="BLPH79" localSheetId="6" hidden="1">#REF!</definedName>
    <definedName name="BLPH79" hidden="1">#REF!</definedName>
    <definedName name="BLPH8" localSheetId="10" hidden="1">#REF!</definedName>
    <definedName name="BLPH8" localSheetId="6" hidden="1">#REF!</definedName>
    <definedName name="BLPH8" hidden="1">#REF!</definedName>
    <definedName name="BLPH80" localSheetId="10" hidden="1">#REF!</definedName>
    <definedName name="BLPH80" localSheetId="6" hidden="1">#REF!</definedName>
    <definedName name="BLPH80" hidden="1">#REF!</definedName>
    <definedName name="BLPH81" localSheetId="10" hidden="1">#REF!</definedName>
    <definedName name="BLPH81" localSheetId="6" hidden="1">#REF!</definedName>
    <definedName name="BLPH81" hidden="1">#REF!</definedName>
    <definedName name="BLPH82" localSheetId="10" hidden="1">#REF!</definedName>
    <definedName name="BLPH82" localSheetId="6" hidden="1">#REF!</definedName>
    <definedName name="BLPH82" hidden="1">#REF!</definedName>
    <definedName name="BLPH83" localSheetId="10" hidden="1">#REF!</definedName>
    <definedName name="BLPH83" localSheetId="6" hidden="1">#REF!</definedName>
    <definedName name="BLPH83" hidden="1">#REF!</definedName>
    <definedName name="BLPH84" localSheetId="10" hidden="1">#REF!</definedName>
    <definedName name="BLPH84" localSheetId="6" hidden="1">#REF!</definedName>
    <definedName name="BLPH84" hidden="1">#REF!</definedName>
    <definedName name="BLPH85" localSheetId="10" hidden="1">#REF!</definedName>
    <definedName name="BLPH85" localSheetId="6" hidden="1">#REF!</definedName>
    <definedName name="BLPH85" hidden="1">#REF!</definedName>
    <definedName name="BLPH86" localSheetId="10" hidden="1">#REF!</definedName>
    <definedName name="BLPH86" localSheetId="6" hidden="1">#REF!</definedName>
    <definedName name="BLPH86" hidden="1">#REF!</definedName>
    <definedName name="BLPH87" localSheetId="10" hidden="1">#REF!</definedName>
    <definedName name="BLPH87" localSheetId="6" hidden="1">#REF!</definedName>
    <definedName name="BLPH87" hidden="1">#REF!</definedName>
    <definedName name="BLPH88" localSheetId="10" hidden="1">#REF!</definedName>
    <definedName name="BLPH88" localSheetId="6" hidden="1">#REF!</definedName>
    <definedName name="BLPH88" hidden="1">#REF!</definedName>
    <definedName name="BLPH89" localSheetId="10" hidden="1">#REF!</definedName>
    <definedName name="BLPH89" localSheetId="6" hidden="1">#REF!</definedName>
    <definedName name="BLPH89" hidden="1">#REF!</definedName>
    <definedName name="BLPH9" localSheetId="10" hidden="1">#REF!</definedName>
    <definedName name="BLPH9" localSheetId="6" hidden="1">#REF!</definedName>
    <definedName name="BLPH9" hidden="1">#REF!</definedName>
    <definedName name="BLPH90" localSheetId="10" hidden="1">#REF!</definedName>
    <definedName name="BLPH90" localSheetId="6" hidden="1">#REF!</definedName>
    <definedName name="BLPH90" hidden="1">#REF!</definedName>
    <definedName name="BLPH91" localSheetId="10" hidden="1">#REF!</definedName>
    <definedName name="BLPH91" localSheetId="6" hidden="1">#REF!</definedName>
    <definedName name="BLPH91" hidden="1">#REF!</definedName>
    <definedName name="BLPH92" localSheetId="10" hidden="1">#REF!</definedName>
    <definedName name="BLPH92" localSheetId="6" hidden="1">#REF!</definedName>
    <definedName name="BLPH92" hidden="1">#REF!</definedName>
    <definedName name="BLPH93" localSheetId="10" hidden="1">#REF!</definedName>
    <definedName name="BLPH93" localSheetId="6" hidden="1">#REF!</definedName>
    <definedName name="BLPH93" hidden="1">#REF!</definedName>
    <definedName name="BLPH94" localSheetId="10" hidden="1">#REF!</definedName>
    <definedName name="BLPH94" localSheetId="6" hidden="1">#REF!</definedName>
    <definedName name="BLPH94" hidden="1">#REF!</definedName>
    <definedName name="BLPH95" localSheetId="10" hidden="1">#REF!</definedName>
    <definedName name="BLPH95" localSheetId="6" hidden="1">#REF!</definedName>
    <definedName name="BLPH95" hidden="1">#REF!</definedName>
    <definedName name="BLPH96" localSheetId="10" hidden="1">#REF!</definedName>
    <definedName name="BLPH96" localSheetId="6" hidden="1">#REF!</definedName>
    <definedName name="BLPH96" hidden="1">#REF!</definedName>
    <definedName name="BLPH97" localSheetId="10" hidden="1">#REF!</definedName>
    <definedName name="BLPH97" localSheetId="6" hidden="1">#REF!</definedName>
    <definedName name="BLPH97" hidden="1">#REF!</definedName>
    <definedName name="BLPH98" localSheetId="10" hidden="1">#REF!</definedName>
    <definedName name="BLPH98" localSheetId="6" hidden="1">#REF!</definedName>
    <definedName name="BLPH98" hidden="1">#REF!</definedName>
    <definedName name="BLPH99" localSheetId="10" hidden="1">#REF!</definedName>
    <definedName name="BLPH99" localSheetId="6" hidden="1">#REF!</definedName>
    <definedName name="BLPH99" hidden="1">#REF!</definedName>
    <definedName name="Combine_Lookup">#REF!</definedName>
    <definedName name="Combine_Valid">#REF!</definedName>
    <definedName name="Cwvu.CapersView." localSheetId="10" hidden="1">#REF!</definedName>
    <definedName name="Cwvu.CapersView." localSheetId="16" hidden="1">#REF!</definedName>
    <definedName name="Cwvu.CapersView." localSheetId="6" hidden="1">#REF!</definedName>
    <definedName name="Cwvu.CapersView." hidden="1">#REF!</definedName>
    <definedName name="Cwvu.Japan_Capers_Ed_Pub." localSheetId="10" hidden="1">#REF!</definedName>
    <definedName name="Cwvu.Japan_Capers_Ed_Pub." localSheetId="16" hidden="1">#REF!</definedName>
    <definedName name="Cwvu.Japan_Capers_Ed_Pub." localSheetId="6" hidden="1">#REF!</definedName>
    <definedName name="Cwvu.Japan_Capers_Ed_Pub." hidden="1">#REF!</definedName>
    <definedName name="Dia_Valid">#REF!</definedName>
    <definedName name="Dist_Valid">#REF!</definedName>
    <definedName name="Driver_Valid">#REF!</definedName>
    <definedName name="gwge" localSheetId="10" hidden="1">#REF!</definedName>
    <definedName name="gwge" localSheetId="16" hidden="1">#REF!</definedName>
    <definedName name="gwge" localSheetId="6" hidden="1">#REF!</definedName>
    <definedName name="gwge" hidden="1">#REF!</definedName>
    <definedName name="HTML_CodePage" hidden="1">1252</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ListOffset" hidden="1">1</definedName>
    <definedName name="Mat__Type_Array">#REF!</definedName>
    <definedName name="Mat_Siz_Array">#REF!</definedName>
    <definedName name="Mat_Size_Valid">#REF!</definedName>
    <definedName name="Mat_Type_Row">#REF!</definedName>
    <definedName name="Mat_Valid">#REF!</definedName>
    <definedName name="new" hidden="1">#REF!</definedName>
    <definedName name="None" hidden="1">#REF!</definedName>
    <definedName name="Pal_Workbook_GUID" hidden="1">"LJ9YVKRJVQ1A1KNUG7XIT5A9"</definedName>
    <definedName name="Pipe_Length">#REF!</definedName>
    <definedName name="_xlnm.Print_Area" localSheetId="16">'Guaranteed Standards-CC'!#REF!</definedName>
    <definedName name="_xlnm.Print_Area" localSheetId="8">'Repex-CC'!#REF!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wvu.CapersView." localSheetId="10" hidden="1">#REF!</definedName>
    <definedName name="Rwvu.CapersView." localSheetId="16" hidden="1">#REF!</definedName>
    <definedName name="Rwvu.CapersView." localSheetId="6" hidden="1">#REF!</definedName>
    <definedName name="Rwvu.CapersView." hidden="1">#REF!</definedName>
    <definedName name="Rwvu.Japan_Capers_Ed_Pub." localSheetId="10" hidden="1">#REF!</definedName>
    <definedName name="Rwvu.Japan_Capers_Ed_Pub." localSheetId="16" hidden="1">#REF!</definedName>
    <definedName name="Rwvu.Japan_Capers_Ed_Pub." localSheetId="6" hidden="1">#REF!</definedName>
    <definedName name="Rwvu.Japan_Capers_Ed_Pub." hidden="1">#REF!</definedName>
    <definedName name="Rwvu.KJP_CC." localSheetId="10" hidden="1">#REF!</definedName>
    <definedName name="Rwvu.KJP_CC." localSheetId="16" hidden="1">#REF!</definedName>
    <definedName name="Rwvu.KJP_CC." localSheetId="6" hidden="1">#REF!</definedName>
    <definedName name="Rwvu.KJP_CC." hidden="1">#REF!</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elect_GDN_name">#REF!</definedName>
    <definedName name="sss" hidden="1">#REF!</definedName>
    <definedName name="ssss" hidden="1">#REF!</definedName>
    <definedName name="ssssssssssssssssssssss" hidden="1">#REF!</definedName>
    <definedName name="Sum_Length">#REF!</definedName>
    <definedName name="Swvu.CapersView." localSheetId="10" hidden="1">#REF!</definedName>
    <definedName name="Swvu.CapersView." localSheetId="16" hidden="1">#REF!</definedName>
    <definedName name="Swvu.CapersView." localSheetId="6" hidden="1">#REF!</definedName>
    <definedName name="Swvu.CapersView." hidden="1">#REF!</definedName>
    <definedName name="Swvu.Japan_Capers_Ed_Pub." localSheetId="10" hidden="1">#REF!</definedName>
    <definedName name="Swvu.Japan_Capers_Ed_Pub." localSheetId="16" hidden="1">#REF!</definedName>
    <definedName name="Swvu.Japan_Capers_Ed_Pub." localSheetId="6" hidden="1">#REF!</definedName>
    <definedName name="Swvu.Japan_Capers_Ed_Pub." hidden="1">#REF!</definedName>
    <definedName name="Swvu.KJP_CC." localSheetId="10" hidden="1">#REF!</definedName>
    <definedName name="Swvu.KJP_CC." localSheetId="16" hidden="1">#REF!</definedName>
    <definedName name="Swvu.KJP_CC." localSheetId="6" hidden="1">#REF!</definedName>
    <definedName name="Swvu.KJP_CC." hidden="1">#REF!</definedName>
    <definedName name="TabOffset">#REF!</definedName>
    <definedName name="Tier_Lookup">#REF!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_Valid">#REF!</definedName>
    <definedName name="Year">#REF!</definedName>
    <definedName name="Z_9A428CE1_B4D9_11D0_A8AA_0000C071AEE7_.wvu.Cols" hidden="1">#REF!,#REF!</definedName>
    <definedName name="Z_9A428CE1_B4D9_11D0_A8AA_0000C071AEE7_.wvu.PrintArea" localSheetId="10" hidden="1">#REF!</definedName>
    <definedName name="Z_9A428CE1_B4D9_11D0_A8AA_0000C071AEE7_.wvu.PrintArea" localSheetId="16" hidden="1">#REF!</definedName>
    <definedName name="Z_9A428CE1_B4D9_11D0_A8AA_0000C071AEE7_.wvu.PrintArea" localSheetId="6" hidden="1">#REF!</definedName>
    <definedName name="Z_9A428CE1_B4D9_11D0_A8AA_0000C071AEE7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2" i="45" l="1"/>
  <c r="H152" i="45"/>
  <c r="M149" i="45" l="1"/>
  <c r="G149" i="45"/>
  <c r="F149" i="45"/>
  <c r="D149" i="45"/>
  <c r="H148" i="45"/>
  <c r="G148" i="45"/>
  <c r="F148" i="45"/>
  <c r="E148" i="45"/>
  <c r="D148" i="45"/>
  <c r="N147" i="45"/>
  <c r="M147" i="45"/>
  <c r="L147" i="45"/>
  <c r="K147" i="45"/>
  <c r="H147" i="45"/>
  <c r="O146" i="45"/>
  <c r="M146" i="45"/>
  <c r="L146" i="45"/>
  <c r="H146" i="45"/>
  <c r="F146" i="45"/>
  <c r="E146" i="45"/>
  <c r="D146" i="45"/>
  <c r="O145" i="45"/>
  <c r="M145" i="45"/>
  <c r="L145" i="45"/>
  <c r="G145" i="45"/>
  <c r="M144" i="45"/>
  <c r="L144" i="45"/>
  <c r="H144" i="45"/>
  <c r="F144" i="45"/>
  <c r="D144" i="45"/>
  <c r="O143" i="45"/>
  <c r="N143" i="45"/>
  <c r="M143" i="45"/>
  <c r="L143" i="45"/>
  <c r="G143" i="45"/>
  <c r="E143" i="45"/>
  <c r="O142" i="45"/>
  <c r="N142" i="45"/>
  <c r="M142" i="45"/>
  <c r="L142" i="45"/>
  <c r="K142" i="45"/>
  <c r="H142" i="45"/>
  <c r="G142" i="45"/>
  <c r="O139" i="45"/>
  <c r="N139" i="45"/>
  <c r="M139" i="45"/>
  <c r="L139" i="45"/>
  <c r="G139" i="45"/>
  <c r="F139" i="45"/>
  <c r="E139" i="45"/>
  <c r="O138" i="45"/>
  <c r="N138" i="45"/>
  <c r="M138" i="45"/>
  <c r="G138" i="45"/>
  <c r="E138" i="45"/>
  <c r="D138" i="45"/>
  <c r="O137" i="45"/>
  <c r="N137" i="45"/>
  <c r="M137" i="45"/>
  <c r="L137" i="45"/>
  <c r="H137" i="45"/>
  <c r="G137" i="45"/>
  <c r="F137" i="45"/>
  <c r="D137" i="45"/>
  <c r="N136" i="45"/>
  <c r="L136" i="45"/>
  <c r="E136" i="45"/>
  <c r="O135" i="45"/>
  <c r="N135" i="45"/>
  <c r="M135" i="45"/>
  <c r="L135" i="45"/>
  <c r="H135" i="45"/>
  <c r="O134" i="45"/>
  <c r="N134" i="45"/>
  <c r="L134" i="45"/>
  <c r="K134" i="45"/>
  <c r="H134" i="45"/>
  <c r="G134" i="45"/>
  <c r="F134" i="45"/>
  <c r="O131" i="45"/>
  <c r="N131" i="45"/>
  <c r="M131" i="45"/>
  <c r="L131" i="45"/>
  <c r="H131" i="45"/>
  <c r="G131" i="45"/>
  <c r="F131" i="45"/>
  <c r="E131" i="45"/>
  <c r="O130" i="45"/>
  <c r="M130" i="45"/>
  <c r="L130" i="45"/>
  <c r="H130" i="45"/>
  <c r="O129" i="45"/>
  <c r="N129" i="45"/>
  <c r="M129" i="45"/>
  <c r="L129" i="45"/>
  <c r="O128" i="45"/>
  <c r="N128" i="45"/>
  <c r="M128" i="45"/>
  <c r="L128" i="45"/>
  <c r="H128" i="45"/>
  <c r="M112" i="45"/>
  <c r="O87" i="45"/>
  <c r="M87" i="45"/>
  <c r="L87" i="45"/>
  <c r="K87" i="45"/>
  <c r="H87" i="45"/>
  <c r="G87" i="45"/>
  <c r="N86" i="45"/>
  <c r="M86" i="45"/>
  <c r="K86" i="45"/>
  <c r="G86" i="45"/>
  <c r="O85" i="45"/>
  <c r="N85" i="45"/>
  <c r="M85" i="45"/>
  <c r="L85" i="45"/>
  <c r="K85" i="45"/>
  <c r="G85" i="45"/>
  <c r="F85" i="45"/>
  <c r="E85" i="45"/>
  <c r="O84" i="45"/>
  <c r="M84" i="45"/>
  <c r="L84" i="45"/>
  <c r="K84" i="45"/>
  <c r="F84" i="45"/>
  <c r="M83" i="45"/>
  <c r="L83" i="45"/>
  <c r="H83" i="45"/>
  <c r="O82" i="45"/>
  <c r="N82" i="45"/>
  <c r="M82" i="45"/>
  <c r="L82" i="45"/>
  <c r="H82" i="45"/>
  <c r="G82" i="45"/>
  <c r="E82" i="45"/>
  <c r="O81" i="45"/>
  <c r="N81" i="45"/>
  <c r="M81" i="45"/>
  <c r="L81" i="45"/>
  <c r="H81" i="45"/>
  <c r="G81" i="45"/>
  <c r="F81" i="45"/>
  <c r="E81" i="45"/>
  <c r="O80" i="45"/>
  <c r="N80" i="45"/>
  <c r="M80" i="45"/>
  <c r="K80" i="45"/>
  <c r="H80" i="45"/>
  <c r="O77" i="45"/>
  <c r="M77" i="45"/>
  <c r="L77" i="45"/>
  <c r="K77" i="45"/>
  <c r="H77" i="45"/>
  <c r="G77" i="45"/>
  <c r="F77" i="45"/>
  <c r="E77" i="45"/>
  <c r="O76" i="45"/>
  <c r="N76" i="45"/>
  <c r="F76" i="45"/>
  <c r="O75" i="45"/>
  <c r="L75" i="45"/>
  <c r="K75" i="45"/>
  <c r="G75" i="45"/>
  <c r="F75" i="45"/>
  <c r="E75" i="45"/>
  <c r="O74" i="45"/>
  <c r="N74" i="45"/>
  <c r="M74" i="45"/>
  <c r="H74" i="45"/>
  <c r="G74" i="45"/>
  <c r="E74" i="45"/>
  <c r="O73" i="45"/>
  <c r="N73" i="45"/>
  <c r="L73" i="45"/>
  <c r="H73" i="45"/>
  <c r="G73" i="45"/>
  <c r="E73" i="45"/>
  <c r="O72" i="45"/>
  <c r="M72" i="45"/>
  <c r="L72" i="45"/>
  <c r="H72" i="45"/>
  <c r="G72" i="45"/>
  <c r="F72" i="45"/>
  <c r="O69" i="45"/>
  <c r="M69" i="45"/>
  <c r="L69" i="45"/>
  <c r="H69" i="45"/>
  <c r="G69" i="45"/>
  <c r="F69" i="45"/>
  <c r="E69" i="45"/>
  <c r="D69" i="45"/>
  <c r="O68" i="45"/>
  <c r="N68" i="45"/>
  <c r="M68" i="45"/>
  <c r="L68" i="45"/>
  <c r="K68" i="45"/>
  <c r="F68" i="45"/>
  <c r="D68" i="45"/>
  <c r="O67" i="45"/>
  <c r="M67" i="45"/>
  <c r="L67" i="45"/>
  <c r="H67" i="45"/>
  <c r="G67" i="45"/>
  <c r="F67" i="45"/>
  <c r="E67" i="45"/>
  <c r="O66" i="45"/>
  <c r="N66" i="45"/>
  <c r="M66" i="45"/>
  <c r="G66" i="45"/>
  <c r="E66" i="45"/>
  <c r="D66" i="45"/>
  <c r="O149" i="45"/>
  <c r="N149" i="45"/>
  <c r="L138" i="45"/>
  <c r="O136" i="45"/>
  <c r="M136" i="45"/>
  <c r="M134" i="45"/>
  <c r="L86" i="45"/>
  <c r="K82" i="45"/>
  <c r="G80" i="45"/>
  <c r="U354" i="45" l="1"/>
  <c r="AB354" i="45" s="1"/>
  <c r="L103" i="45"/>
  <c r="E111" i="45"/>
  <c r="T350" i="45"/>
  <c r="AA350" i="45" s="1"/>
  <c r="V354" i="45"/>
  <c r="AC354" i="45" s="1"/>
  <c r="AE324" i="45"/>
  <c r="AE233" i="45"/>
  <c r="O115" i="45"/>
  <c r="E118" i="45"/>
  <c r="S327" i="45"/>
  <c r="Z327" i="45" s="1"/>
  <c r="H112" i="45"/>
  <c r="N116" i="45"/>
  <c r="K112" i="45"/>
  <c r="U364" i="45"/>
  <c r="AB364" i="45" s="1"/>
  <c r="L97" i="45"/>
  <c r="L112" i="45"/>
  <c r="N114" i="45"/>
  <c r="F107" i="45"/>
  <c r="N115" i="45"/>
  <c r="AF365" i="45"/>
  <c r="F99" i="45"/>
  <c r="H116" i="45"/>
  <c r="V87" i="45"/>
  <c r="AC87" i="45" s="1"/>
  <c r="AF378" i="45"/>
  <c r="AE148" i="45"/>
  <c r="F98" i="45"/>
  <c r="AE330" i="45"/>
  <c r="V326" i="45"/>
  <c r="AC326" i="45" s="1"/>
  <c r="F118" i="45"/>
  <c r="AE239" i="45"/>
  <c r="AE318" i="45"/>
  <c r="T379" i="45"/>
  <c r="AA379" i="45" s="1"/>
  <c r="S171" i="45"/>
  <c r="Z171" i="45" s="1"/>
  <c r="AH326" i="45"/>
  <c r="AL326" i="45" s="1"/>
  <c r="S361" i="45"/>
  <c r="Z361" i="45" s="1"/>
  <c r="V348" i="45"/>
  <c r="AC348" i="45" s="1"/>
  <c r="K107" i="45"/>
  <c r="AF361" i="45"/>
  <c r="AF355" i="45"/>
  <c r="AE229" i="45"/>
  <c r="V303" i="45"/>
  <c r="AC303" i="45" s="1"/>
  <c r="H106" i="45"/>
  <c r="T395" i="45"/>
  <c r="AA395" i="45" s="1"/>
  <c r="G104" i="45"/>
  <c r="S356" i="45"/>
  <c r="Z356" i="45" s="1"/>
  <c r="AE223" i="45"/>
  <c r="H104" i="45"/>
  <c r="T378" i="45"/>
  <c r="AA378" i="45" s="1"/>
  <c r="S230" i="45"/>
  <c r="Z230" i="45" s="1"/>
  <c r="S274" i="45"/>
  <c r="Z274" i="45" s="1"/>
  <c r="U296" i="45"/>
  <c r="AB296" i="45" s="1"/>
  <c r="N103" i="45"/>
  <c r="O36" i="45"/>
  <c r="O56" i="45"/>
  <c r="O338" i="45"/>
  <c r="G100" i="45"/>
  <c r="AH379" i="45"/>
  <c r="AL379" i="45" s="1"/>
  <c r="V80" i="45"/>
  <c r="AC80" i="45" s="1"/>
  <c r="V180" i="45"/>
  <c r="AC180" i="45" s="1"/>
  <c r="V242" i="45"/>
  <c r="AC242" i="45" s="1"/>
  <c r="R302" i="45"/>
  <c r="Y302" i="45" s="1"/>
  <c r="U161" i="45"/>
  <c r="AB161" i="45" s="1"/>
  <c r="S168" i="45"/>
  <c r="Z168" i="45" s="1"/>
  <c r="M107" i="45"/>
  <c r="E112" i="45"/>
  <c r="M117" i="45"/>
  <c r="AF399" i="45"/>
  <c r="AH163" i="45"/>
  <c r="AL163" i="45" s="1"/>
  <c r="AE260" i="45"/>
  <c r="U260" i="45"/>
  <c r="AB260" i="45" s="1"/>
  <c r="F145" i="45"/>
  <c r="T145" i="45" s="1"/>
  <c r="AA145" i="45" s="1"/>
  <c r="O111" i="45"/>
  <c r="AE194" i="45"/>
  <c r="AE200" i="45"/>
  <c r="AE210" i="45"/>
  <c r="N36" i="45"/>
  <c r="N42" i="45"/>
  <c r="S193" i="45"/>
  <c r="Z193" i="45" s="1"/>
  <c r="T201" i="45"/>
  <c r="AA201" i="45" s="1"/>
  <c r="V210" i="45"/>
  <c r="AC210" i="45" s="1"/>
  <c r="V229" i="45"/>
  <c r="AC229" i="45" s="1"/>
  <c r="V239" i="45"/>
  <c r="AC239" i="45" s="1"/>
  <c r="U238" i="45"/>
  <c r="AB238" i="45" s="1"/>
  <c r="S269" i="45"/>
  <c r="Z269" i="45" s="1"/>
  <c r="T257" i="45"/>
  <c r="AA257" i="45" s="1"/>
  <c r="T269" i="45"/>
  <c r="AA269" i="45" s="1"/>
  <c r="AF262" i="45"/>
  <c r="AE261" i="45"/>
  <c r="U261" i="45"/>
  <c r="AB261" i="45" s="1"/>
  <c r="AE265" i="45"/>
  <c r="S255" i="45"/>
  <c r="Z255" i="45" s="1"/>
  <c r="T294" i="45"/>
  <c r="AA294" i="45" s="1"/>
  <c r="D83" i="45"/>
  <c r="S304" i="45"/>
  <c r="Z304" i="45" s="1"/>
  <c r="AE335" i="45"/>
  <c r="V318" i="45"/>
  <c r="AC318" i="45" s="1"/>
  <c r="V330" i="45"/>
  <c r="AC330" i="45" s="1"/>
  <c r="V334" i="45"/>
  <c r="AC334" i="45" s="1"/>
  <c r="M100" i="45"/>
  <c r="T326" i="45"/>
  <c r="AA326" i="45" s="1"/>
  <c r="AE333" i="45"/>
  <c r="AE337" i="45"/>
  <c r="D106" i="45"/>
  <c r="E100" i="45"/>
  <c r="S389" i="45"/>
  <c r="Z389" i="45" s="1"/>
  <c r="U137" i="45"/>
  <c r="AB137" i="45" s="1"/>
  <c r="S388" i="45"/>
  <c r="Z388" i="45" s="1"/>
  <c r="V171" i="45"/>
  <c r="AC171" i="45" s="1"/>
  <c r="V181" i="45"/>
  <c r="AC181" i="45" s="1"/>
  <c r="AF163" i="45"/>
  <c r="AE171" i="45"/>
  <c r="AE177" i="45"/>
  <c r="AE181" i="45"/>
  <c r="AF167" i="45"/>
  <c r="AE169" i="45"/>
  <c r="AE175" i="45"/>
  <c r="AE179" i="45"/>
  <c r="AE192" i="45"/>
  <c r="AE198" i="45"/>
  <c r="AE208" i="45"/>
  <c r="AE212" i="45"/>
  <c r="AE225" i="45"/>
  <c r="AE231" i="45"/>
  <c r="AE237" i="45"/>
  <c r="AE241" i="45"/>
  <c r="AE263" i="45"/>
  <c r="AE269" i="45"/>
  <c r="AE273" i="45"/>
  <c r="AE286" i="45"/>
  <c r="V69" i="45"/>
  <c r="AC69" i="45" s="1"/>
  <c r="AE292" i="45"/>
  <c r="AE380" i="45"/>
  <c r="V272" i="45"/>
  <c r="AC272" i="45" s="1"/>
  <c r="T273" i="45"/>
  <c r="AA273" i="45" s="1"/>
  <c r="AF304" i="45"/>
  <c r="AE348" i="45"/>
  <c r="AF82" i="45"/>
  <c r="U208" i="45"/>
  <c r="AB208" i="45" s="1"/>
  <c r="U212" i="45"/>
  <c r="AB212" i="45" s="1"/>
  <c r="AF268" i="45"/>
  <c r="AF272" i="45"/>
  <c r="AF285" i="45"/>
  <c r="V299" i="45"/>
  <c r="AC299" i="45" s="1"/>
  <c r="AF301" i="45"/>
  <c r="S306" i="45"/>
  <c r="Z306" i="45" s="1"/>
  <c r="S348" i="45"/>
  <c r="Z348" i="45" s="1"/>
  <c r="M382" i="45"/>
  <c r="M132" i="45" s="1"/>
  <c r="T131" i="45"/>
  <c r="AA131" i="45" s="1"/>
  <c r="O41" i="45"/>
  <c r="T170" i="45"/>
  <c r="AA170" i="45" s="1"/>
  <c r="F54" i="45"/>
  <c r="V202" i="45"/>
  <c r="AC202" i="45" s="1"/>
  <c r="AJ203" i="45"/>
  <c r="V208" i="45"/>
  <c r="AC208" i="45" s="1"/>
  <c r="L54" i="45"/>
  <c r="T213" i="45"/>
  <c r="AA213" i="45" s="1"/>
  <c r="V225" i="45"/>
  <c r="AC225" i="45" s="1"/>
  <c r="V231" i="45"/>
  <c r="AC231" i="45" s="1"/>
  <c r="S234" i="45"/>
  <c r="Z234" i="45" s="1"/>
  <c r="T242" i="45"/>
  <c r="AA242" i="45" s="1"/>
  <c r="T270" i="45"/>
  <c r="AA270" i="45" s="1"/>
  <c r="V273" i="45"/>
  <c r="AC273" i="45" s="1"/>
  <c r="AE275" i="45"/>
  <c r="V67" i="45"/>
  <c r="AC67" i="45" s="1"/>
  <c r="AE288" i="45"/>
  <c r="T293" i="45"/>
  <c r="AA293" i="45" s="1"/>
  <c r="AH294" i="45"/>
  <c r="AL294" i="45" s="1"/>
  <c r="T299" i="45"/>
  <c r="AA299" i="45" s="1"/>
  <c r="T381" i="45"/>
  <c r="AA381" i="45" s="1"/>
  <c r="AE384" i="45"/>
  <c r="V386" i="45"/>
  <c r="AC386" i="45" s="1"/>
  <c r="V146" i="45"/>
  <c r="AC146" i="45" s="1"/>
  <c r="G50" i="45"/>
  <c r="G54" i="45"/>
  <c r="AF257" i="45"/>
  <c r="E97" i="45"/>
  <c r="E103" i="45"/>
  <c r="V162" i="45"/>
  <c r="AC162" i="45" s="1"/>
  <c r="U182" i="45"/>
  <c r="AB182" i="45" s="1"/>
  <c r="AF254" i="45"/>
  <c r="AH291" i="45"/>
  <c r="AL291" i="45" s="1"/>
  <c r="AE379" i="45"/>
  <c r="AE389" i="45"/>
  <c r="AE395" i="45"/>
  <c r="AE399" i="45"/>
  <c r="AF147" i="45"/>
  <c r="AF161" i="45"/>
  <c r="AF170" i="45"/>
  <c r="AF176" i="45"/>
  <c r="AF180" i="45"/>
  <c r="AF203" i="45"/>
  <c r="V234" i="45"/>
  <c r="AC234" i="45" s="1"/>
  <c r="AF238" i="45"/>
  <c r="AF242" i="45"/>
  <c r="AE244" i="45"/>
  <c r="AF348" i="45"/>
  <c r="K139" i="45"/>
  <c r="AF139" i="45" s="1"/>
  <c r="AF389" i="45"/>
  <c r="AF134" i="45"/>
  <c r="T149" i="45"/>
  <c r="AA149" i="45" s="1"/>
  <c r="AE162" i="45"/>
  <c r="AE168" i="45"/>
  <c r="AF169" i="45"/>
  <c r="AF175" i="45"/>
  <c r="AF179" i="45"/>
  <c r="AF192" i="45"/>
  <c r="U193" i="45"/>
  <c r="AB193" i="45" s="1"/>
  <c r="K41" i="45"/>
  <c r="AF198" i="45"/>
  <c r="AF202" i="45"/>
  <c r="AH203" i="45"/>
  <c r="AL203" i="45" s="1"/>
  <c r="AF208" i="45"/>
  <c r="AF212" i="45"/>
  <c r="P225" i="45"/>
  <c r="AF225" i="45"/>
  <c r="AF231" i="45"/>
  <c r="AF237" i="45"/>
  <c r="AF241" i="45"/>
  <c r="AF244" i="45"/>
  <c r="AE255" i="45"/>
  <c r="AF256" i="45"/>
  <c r="AF265" i="45"/>
  <c r="AF271" i="45"/>
  <c r="AF275" i="45"/>
  <c r="AF288" i="45"/>
  <c r="AF294" i="45"/>
  <c r="S77" i="45"/>
  <c r="Z77" i="45" s="1"/>
  <c r="AE302" i="45"/>
  <c r="AF303" i="45"/>
  <c r="R305" i="45"/>
  <c r="Y305" i="45" s="1"/>
  <c r="AE305" i="45"/>
  <c r="AE347" i="45"/>
  <c r="AE388" i="45"/>
  <c r="V142" i="45"/>
  <c r="AC142" i="45" s="1"/>
  <c r="AE394" i="45"/>
  <c r="AE398" i="45"/>
  <c r="K135" i="45"/>
  <c r="AF135" i="45" s="1"/>
  <c r="AF385" i="45"/>
  <c r="AE69" i="45"/>
  <c r="AF164" i="45"/>
  <c r="V168" i="45"/>
  <c r="AC168" i="45" s="1"/>
  <c r="AE172" i="45"/>
  <c r="AE178" i="45"/>
  <c r="AE182" i="45"/>
  <c r="T194" i="45"/>
  <c r="AA194" i="45" s="1"/>
  <c r="AE195" i="45"/>
  <c r="V199" i="45"/>
  <c r="AC199" i="45" s="1"/>
  <c r="AE201" i="45"/>
  <c r="T206" i="45"/>
  <c r="AA206" i="45" s="1"/>
  <c r="AE207" i="45"/>
  <c r="AE211" i="45"/>
  <c r="S212" i="45"/>
  <c r="Z212" i="45" s="1"/>
  <c r="V213" i="45"/>
  <c r="AC213" i="45" s="1"/>
  <c r="AE224" i="45"/>
  <c r="V226" i="45"/>
  <c r="AC226" i="45" s="1"/>
  <c r="AE230" i="45"/>
  <c r="V232" i="45"/>
  <c r="AC232" i="45" s="1"/>
  <c r="AE234" i="45"/>
  <c r="S237" i="45"/>
  <c r="Z237" i="45" s="1"/>
  <c r="V238" i="45"/>
  <c r="AC238" i="45" s="1"/>
  <c r="AE240" i="45"/>
  <c r="AE243" i="45"/>
  <c r="S256" i="45"/>
  <c r="Z256" i="45" s="1"/>
  <c r="R260" i="45"/>
  <c r="Y260" i="45" s="1"/>
  <c r="AE270" i="45"/>
  <c r="AE274" i="45"/>
  <c r="V285" i="45"/>
  <c r="AC285" i="45" s="1"/>
  <c r="AE287" i="45"/>
  <c r="D74" i="45"/>
  <c r="AE293" i="45"/>
  <c r="R299" i="45"/>
  <c r="Y299" i="45" s="1"/>
  <c r="AE299" i="45"/>
  <c r="K81" i="45"/>
  <c r="AF81" i="45" s="1"/>
  <c r="AF300" i="45"/>
  <c r="AE357" i="45"/>
  <c r="AE363" i="45"/>
  <c r="AE367" i="45"/>
  <c r="K131" i="45"/>
  <c r="AF381" i="45"/>
  <c r="T384" i="45"/>
  <c r="AA384" i="45" s="1"/>
  <c r="K136" i="45"/>
  <c r="AF136" i="45" s="1"/>
  <c r="AF386" i="45"/>
  <c r="AF392" i="45"/>
  <c r="AF396" i="45"/>
  <c r="T399" i="45"/>
  <c r="AA399" i="45" s="1"/>
  <c r="I296" i="45"/>
  <c r="AE296" i="45"/>
  <c r="K130" i="45"/>
  <c r="AF380" i="45"/>
  <c r="K145" i="45"/>
  <c r="AF395" i="45"/>
  <c r="AF86" i="45"/>
  <c r="R163" i="45"/>
  <c r="Y163" i="45" s="1"/>
  <c r="AE163" i="45"/>
  <c r="P193" i="45"/>
  <c r="AF193" i="45"/>
  <c r="R199" i="45"/>
  <c r="Y199" i="45" s="1"/>
  <c r="AF199" i="45"/>
  <c r="S201" i="45"/>
  <c r="Z201" i="45" s="1"/>
  <c r="P209" i="45"/>
  <c r="AF209" i="45"/>
  <c r="AH210" i="45"/>
  <c r="AL210" i="45" s="1"/>
  <c r="R213" i="45"/>
  <c r="Y213" i="45" s="1"/>
  <c r="AF213" i="45"/>
  <c r="R226" i="45"/>
  <c r="Y226" i="45" s="1"/>
  <c r="AF226" i="45"/>
  <c r="P232" i="45"/>
  <c r="AF232" i="45"/>
  <c r="M49" i="45"/>
  <c r="M37" i="45"/>
  <c r="K72" i="45"/>
  <c r="AF291" i="45"/>
  <c r="K76" i="45"/>
  <c r="AF295" i="45"/>
  <c r="V301" i="45"/>
  <c r="AC301" i="45" s="1"/>
  <c r="L107" i="45"/>
  <c r="H108" i="45"/>
  <c r="U379" i="45"/>
  <c r="AB379" i="45" s="1"/>
  <c r="D135" i="45"/>
  <c r="AE385" i="45"/>
  <c r="T144" i="45"/>
  <c r="AA144" i="45" s="1"/>
  <c r="D67" i="45"/>
  <c r="AE67" i="45" s="1"/>
  <c r="AF142" i="45"/>
  <c r="AE202" i="45"/>
  <c r="N56" i="45"/>
  <c r="D37" i="45"/>
  <c r="AE256" i="45"/>
  <c r="R271" i="45"/>
  <c r="Y271" i="45" s="1"/>
  <c r="AE271" i="45"/>
  <c r="D75" i="45"/>
  <c r="AE75" i="45" s="1"/>
  <c r="AE294" i="45"/>
  <c r="D84" i="45"/>
  <c r="R84" i="45" s="1"/>
  <c r="AE303" i="45"/>
  <c r="K137" i="45"/>
  <c r="AF137" i="45" s="1"/>
  <c r="AF387" i="45"/>
  <c r="K143" i="45"/>
  <c r="AF143" i="45" s="1"/>
  <c r="AF393" i="45"/>
  <c r="AF397" i="45"/>
  <c r="R206" i="45"/>
  <c r="Y206" i="45" s="1"/>
  <c r="AE206" i="45"/>
  <c r="H84" i="45"/>
  <c r="V84" i="45" s="1"/>
  <c r="AC84" i="45" s="1"/>
  <c r="M165" i="45"/>
  <c r="AE164" i="45"/>
  <c r="AF171" i="45"/>
  <c r="AF177" i="45"/>
  <c r="U178" i="45"/>
  <c r="AB178" i="45" s="1"/>
  <c r="AF181" i="45"/>
  <c r="R194" i="45"/>
  <c r="Y194" i="45" s="1"/>
  <c r="AF194" i="45"/>
  <c r="AF200" i="45"/>
  <c r="P206" i="45"/>
  <c r="AF206" i="45"/>
  <c r="T209" i="45"/>
  <c r="AA209" i="45" s="1"/>
  <c r="AF210" i="45"/>
  <c r="AF223" i="45"/>
  <c r="AF229" i="45"/>
  <c r="AF233" i="45"/>
  <c r="M50" i="45"/>
  <c r="M19" i="45" s="1"/>
  <c r="AF239" i="45"/>
  <c r="O53" i="45"/>
  <c r="O22" i="45" s="1"/>
  <c r="AF260" i="45"/>
  <c r="T262" i="45"/>
  <c r="AA262" i="45" s="1"/>
  <c r="AF263" i="45"/>
  <c r="V265" i="45"/>
  <c r="AC265" i="45" s="1"/>
  <c r="AF269" i="45"/>
  <c r="S271" i="45"/>
  <c r="Z271" i="45" s="1"/>
  <c r="AF273" i="45"/>
  <c r="K67" i="45"/>
  <c r="AF286" i="45"/>
  <c r="K73" i="45"/>
  <c r="AF292" i="45"/>
  <c r="S75" i="45"/>
  <c r="Z75" i="45" s="1"/>
  <c r="AF296" i="45"/>
  <c r="AE300" i="45"/>
  <c r="AF356" i="45"/>
  <c r="AF362" i="45"/>
  <c r="AF366" i="45"/>
  <c r="K129" i="45"/>
  <c r="AF129" i="45" s="1"/>
  <c r="AF379" i="45"/>
  <c r="AE381" i="45"/>
  <c r="AF384" i="45"/>
  <c r="T385" i="45"/>
  <c r="AA385" i="45" s="1"/>
  <c r="AE386" i="45"/>
  <c r="D142" i="45"/>
  <c r="AE392" i="45"/>
  <c r="AE396" i="45"/>
  <c r="V82" i="45"/>
  <c r="AC82" i="45" s="1"/>
  <c r="H37" i="45"/>
  <c r="AF85" i="45"/>
  <c r="AE161" i="45"/>
  <c r="AF162" i="45"/>
  <c r="AF168" i="45"/>
  <c r="AE170" i="45"/>
  <c r="N44" i="45"/>
  <c r="R176" i="45"/>
  <c r="Y176" i="45" s="1"/>
  <c r="AE176" i="45"/>
  <c r="AE180" i="45"/>
  <c r="V182" i="45"/>
  <c r="AC182" i="45" s="1"/>
  <c r="T192" i="45"/>
  <c r="AA192" i="45" s="1"/>
  <c r="AE193" i="45"/>
  <c r="AE199" i="45"/>
  <c r="AE203" i="45"/>
  <c r="H50" i="45"/>
  <c r="F51" i="45"/>
  <c r="AE209" i="45"/>
  <c r="V211" i="45"/>
  <c r="AC211" i="45" s="1"/>
  <c r="AE213" i="45"/>
  <c r="AE226" i="45"/>
  <c r="AE232" i="45"/>
  <c r="AE238" i="45"/>
  <c r="AE242" i="45"/>
  <c r="R244" i="45"/>
  <c r="Y244" i="45" s="1"/>
  <c r="AF255" i="45"/>
  <c r="AE257" i="45"/>
  <c r="AE262" i="45"/>
  <c r="AH262" i="45"/>
  <c r="AL262" i="45" s="1"/>
  <c r="AE268" i="45"/>
  <c r="AE272" i="45"/>
  <c r="T275" i="45"/>
  <c r="AA275" i="45" s="1"/>
  <c r="R285" i="45"/>
  <c r="Y285" i="45" s="1"/>
  <c r="AE285" i="45"/>
  <c r="AE291" i="45"/>
  <c r="AE295" i="45"/>
  <c r="K83" i="45"/>
  <c r="AF302" i="45"/>
  <c r="D85" i="45"/>
  <c r="AI85" i="45" s="1"/>
  <c r="AE304" i="45"/>
  <c r="AF305" i="45"/>
  <c r="U348" i="45"/>
  <c r="AB348" i="45" s="1"/>
  <c r="S349" i="45"/>
  <c r="Z349" i="45" s="1"/>
  <c r="D128" i="45"/>
  <c r="AE378" i="45"/>
  <c r="K138" i="45"/>
  <c r="AF138" i="45" s="1"/>
  <c r="AF388" i="45"/>
  <c r="AF394" i="45"/>
  <c r="K148" i="45"/>
  <c r="R148" i="45" s="1"/>
  <c r="AF398" i="45"/>
  <c r="P261" i="45"/>
  <c r="AF261" i="45"/>
  <c r="K37" i="45"/>
  <c r="AF68" i="45"/>
  <c r="AE167" i="45"/>
  <c r="O44" i="45"/>
  <c r="AF172" i="45"/>
  <c r="S176" i="45"/>
  <c r="Z176" i="45" s="1"/>
  <c r="V176" i="45"/>
  <c r="AC176" i="45" s="1"/>
  <c r="P178" i="45"/>
  <c r="AF178" i="45"/>
  <c r="P182" i="45"/>
  <c r="AF182" i="45"/>
  <c r="AF195" i="45"/>
  <c r="P201" i="45"/>
  <c r="AF201" i="45"/>
  <c r="AF207" i="45"/>
  <c r="AF211" i="45"/>
  <c r="AF224" i="45"/>
  <c r="AF230" i="45"/>
  <c r="U231" i="45"/>
  <c r="AB231" i="45" s="1"/>
  <c r="AF234" i="45"/>
  <c r="U237" i="45"/>
  <c r="AB237" i="45" s="1"/>
  <c r="AF240" i="45"/>
  <c r="O54" i="45"/>
  <c r="AF243" i="45"/>
  <c r="AE254" i="45"/>
  <c r="U254" i="45"/>
  <c r="AB254" i="45" s="1"/>
  <c r="S257" i="45"/>
  <c r="Z257" i="45" s="1"/>
  <c r="V261" i="45"/>
  <c r="AC261" i="45" s="1"/>
  <c r="S262" i="45"/>
  <c r="Z262" i="45" s="1"/>
  <c r="V262" i="45"/>
  <c r="AC262" i="45" s="1"/>
  <c r="AF270" i="45"/>
  <c r="U271" i="45"/>
  <c r="AB271" i="45" s="1"/>
  <c r="R274" i="45"/>
  <c r="Y274" i="45" s="1"/>
  <c r="AF274" i="45"/>
  <c r="AF287" i="45"/>
  <c r="AF293" i="45"/>
  <c r="AF299" i="45"/>
  <c r="D82" i="45"/>
  <c r="R82" i="45" s="1"/>
  <c r="AE301" i="45"/>
  <c r="L99" i="45"/>
  <c r="H100" i="45"/>
  <c r="N104" i="45"/>
  <c r="AE387" i="45"/>
  <c r="AE393" i="45"/>
  <c r="T146" i="45"/>
  <c r="AA146" i="45" s="1"/>
  <c r="AE397" i="45"/>
  <c r="V399" i="45"/>
  <c r="AC399" i="45" s="1"/>
  <c r="AF316" i="45"/>
  <c r="U317" i="45"/>
  <c r="AB317" i="45" s="1"/>
  <c r="K103" i="45"/>
  <c r="AF322" i="45"/>
  <c r="AF326" i="45"/>
  <c r="AF331" i="45"/>
  <c r="AF335" i="45"/>
  <c r="AE319" i="45"/>
  <c r="T324" i="45"/>
  <c r="AA324" i="45" s="1"/>
  <c r="AE325" i="45"/>
  <c r="AE334" i="45"/>
  <c r="V336" i="45"/>
  <c r="AC336" i="45" s="1"/>
  <c r="T337" i="45"/>
  <c r="AA337" i="45" s="1"/>
  <c r="H114" i="45"/>
  <c r="AF317" i="45"/>
  <c r="K104" i="45"/>
  <c r="AF323" i="45"/>
  <c r="K108" i="45"/>
  <c r="AF327" i="45"/>
  <c r="U330" i="45"/>
  <c r="AB330" i="45" s="1"/>
  <c r="AH330" i="45"/>
  <c r="AL330" i="45" s="1"/>
  <c r="AF332" i="45"/>
  <c r="U333" i="45"/>
  <c r="AB333" i="45" s="1"/>
  <c r="AF336" i="45"/>
  <c r="O106" i="45"/>
  <c r="M113" i="45"/>
  <c r="R316" i="45"/>
  <c r="Y316" i="45" s="1"/>
  <c r="AE316" i="45"/>
  <c r="AE322" i="45"/>
  <c r="AE326" i="45"/>
  <c r="AE331" i="45"/>
  <c r="F112" i="45"/>
  <c r="T112" i="45" s="1"/>
  <c r="AA112" i="45" s="1"/>
  <c r="N113" i="45"/>
  <c r="L114" i="45"/>
  <c r="N111" i="45"/>
  <c r="D105" i="45"/>
  <c r="K99" i="45"/>
  <c r="AF318" i="45"/>
  <c r="R324" i="45"/>
  <c r="Y324" i="45" s="1"/>
  <c r="AF324" i="45"/>
  <c r="AF330" i="45"/>
  <c r="AF333" i="45"/>
  <c r="AF337" i="45"/>
  <c r="N98" i="45"/>
  <c r="O113" i="45"/>
  <c r="E117" i="45"/>
  <c r="M118" i="45"/>
  <c r="AE317" i="45"/>
  <c r="R323" i="45"/>
  <c r="Y323" i="45" s="1"/>
  <c r="AE323" i="45"/>
  <c r="AE327" i="45"/>
  <c r="AE332" i="45"/>
  <c r="R336" i="45"/>
  <c r="Y336" i="45" s="1"/>
  <c r="AE336" i="45"/>
  <c r="E104" i="45"/>
  <c r="AF319" i="45"/>
  <c r="AF325" i="45"/>
  <c r="AF334" i="45"/>
  <c r="L100" i="45"/>
  <c r="F104" i="45"/>
  <c r="N97" i="45"/>
  <c r="L98" i="45"/>
  <c r="H105" i="45"/>
  <c r="S347" i="45"/>
  <c r="Z347" i="45" s="1"/>
  <c r="AE350" i="45"/>
  <c r="AF353" i="45"/>
  <c r="AH354" i="45"/>
  <c r="AL354" i="45" s="1"/>
  <c r="T357" i="45"/>
  <c r="AA357" i="45" s="1"/>
  <c r="AE358" i="45"/>
  <c r="AE364" i="45"/>
  <c r="AE368" i="45"/>
  <c r="D117" i="45"/>
  <c r="G106" i="45"/>
  <c r="O107" i="45"/>
  <c r="AH357" i="45"/>
  <c r="AL357" i="45" s="1"/>
  <c r="U367" i="45"/>
  <c r="AB367" i="45" s="1"/>
  <c r="S368" i="45"/>
  <c r="Z368" i="45" s="1"/>
  <c r="N117" i="45"/>
  <c r="AH347" i="45"/>
  <c r="AL347" i="45" s="1"/>
  <c r="AF354" i="45"/>
  <c r="AE355" i="45"/>
  <c r="T358" i="45"/>
  <c r="AA358" i="45" s="1"/>
  <c r="AE361" i="45"/>
  <c r="AE365" i="45"/>
  <c r="O104" i="45"/>
  <c r="O117" i="45"/>
  <c r="AF349" i="45"/>
  <c r="D103" i="45"/>
  <c r="AE353" i="45"/>
  <c r="AF357" i="45"/>
  <c r="AF363" i="45"/>
  <c r="AF367" i="45"/>
  <c r="R349" i="45"/>
  <c r="Y349" i="45" s="1"/>
  <c r="AE349" i="45"/>
  <c r="N99" i="45"/>
  <c r="AF347" i="45"/>
  <c r="AE356" i="45"/>
  <c r="V358" i="45"/>
  <c r="AC358" i="45" s="1"/>
  <c r="AI361" i="45"/>
  <c r="AE362" i="45"/>
  <c r="AE366" i="45"/>
  <c r="S367" i="45"/>
  <c r="Z367" i="45" s="1"/>
  <c r="M97" i="45"/>
  <c r="O99" i="45"/>
  <c r="AF350" i="45"/>
  <c r="AE354" i="45"/>
  <c r="AF358" i="45"/>
  <c r="K114" i="45"/>
  <c r="AF364" i="45"/>
  <c r="AF368" i="45"/>
  <c r="U361" i="45"/>
  <c r="AB361" i="45" s="1"/>
  <c r="AH361" i="45"/>
  <c r="AL361" i="45" s="1"/>
  <c r="V333" i="45"/>
  <c r="AC333" i="45" s="1"/>
  <c r="O114" i="45"/>
  <c r="N43" i="45"/>
  <c r="R287" i="45"/>
  <c r="Y287" i="45" s="1"/>
  <c r="N112" i="45"/>
  <c r="D115" i="45"/>
  <c r="F117" i="45"/>
  <c r="F55" i="45"/>
  <c r="E42" i="45"/>
  <c r="U262" i="45"/>
  <c r="AB262" i="45" s="1"/>
  <c r="E115" i="45"/>
  <c r="AH336" i="45"/>
  <c r="AL336" i="45" s="1"/>
  <c r="G117" i="45"/>
  <c r="K98" i="45"/>
  <c r="AJ169" i="45"/>
  <c r="H66" i="45"/>
  <c r="V66" i="45" s="1"/>
  <c r="AC66" i="45" s="1"/>
  <c r="G98" i="45"/>
  <c r="AH170" i="45"/>
  <c r="AL170" i="45" s="1"/>
  <c r="F111" i="45"/>
  <c r="T330" i="45"/>
  <c r="AA330" i="45" s="1"/>
  <c r="AH74" i="45"/>
  <c r="AL74" i="45" s="1"/>
  <c r="AH175" i="45"/>
  <c r="AL175" i="45" s="1"/>
  <c r="U175" i="45"/>
  <c r="AB175" i="45" s="1"/>
  <c r="H111" i="45"/>
  <c r="E227" i="45"/>
  <c r="AH225" i="45"/>
  <c r="AL225" i="45" s="1"/>
  <c r="U225" i="45"/>
  <c r="AB225" i="45" s="1"/>
  <c r="R348" i="45"/>
  <c r="D134" i="45"/>
  <c r="R384" i="45"/>
  <c r="Y384" i="45" s="1"/>
  <c r="AJ388" i="45"/>
  <c r="K144" i="45"/>
  <c r="R144" i="45" s="1"/>
  <c r="R394" i="45"/>
  <c r="Y394" i="45" s="1"/>
  <c r="AH317" i="45"/>
  <c r="AL317" i="45" s="1"/>
  <c r="I324" i="45"/>
  <c r="E134" i="45"/>
  <c r="S134" i="45" s="1"/>
  <c r="Z134" i="45" s="1"/>
  <c r="S384" i="45"/>
  <c r="Z384" i="45" s="1"/>
  <c r="AH138" i="45"/>
  <c r="AL138" i="45" s="1"/>
  <c r="S67" i="45"/>
  <c r="Z67" i="45" s="1"/>
  <c r="M75" i="45"/>
  <c r="T75" i="45" s="1"/>
  <c r="AA75" i="45" s="1"/>
  <c r="F128" i="45"/>
  <c r="T128" i="45" s="1"/>
  <c r="AA128" i="45" s="1"/>
  <c r="S199" i="45"/>
  <c r="Z199" i="45" s="1"/>
  <c r="L42" i="45"/>
  <c r="AI203" i="45"/>
  <c r="T210" i="45"/>
  <c r="AA210" i="45" s="1"/>
  <c r="AI210" i="45"/>
  <c r="AJ210" i="45"/>
  <c r="S261" i="45"/>
  <c r="Z261" i="45" s="1"/>
  <c r="H129" i="45"/>
  <c r="V129" i="45" s="1"/>
  <c r="AC129" i="45" s="1"/>
  <c r="V379" i="45"/>
  <c r="AC379" i="45" s="1"/>
  <c r="G51" i="45"/>
  <c r="L165" i="45"/>
  <c r="V317" i="45"/>
  <c r="AC317" i="45" s="1"/>
  <c r="H98" i="45"/>
  <c r="U334" i="45"/>
  <c r="AB334" i="45" s="1"/>
  <c r="AH334" i="45"/>
  <c r="AL334" i="45" s="1"/>
  <c r="K55" i="45"/>
  <c r="E144" i="45"/>
  <c r="S144" i="45" s="1"/>
  <c r="Z144" i="45" s="1"/>
  <c r="S394" i="45"/>
  <c r="Z394" i="45" s="1"/>
  <c r="G146" i="45"/>
  <c r="AE146" i="45" s="1"/>
  <c r="AH396" i="45"/>
  <c r="AL396" i="45" s="1"/>
  <c r="AH85" i="45"/>
  <c r="AL85" i="45" s="1"/>
  <c r="V74" i="45"/>
  <c r="AC74" i="45" s="1"/>
  <c r="H51" i="45"/>
  <c r="P287" i="45"/>
  <c r="E41" i="45"/>
  <c r="E43" i="45"/>
  <c r="K51" i="45"/>
  <c r="AH199" i="45"/>
  <c r="AL199" i="45" s="1"/>
  <c r="U199" i="45"/>
  <c r="AB199" i="45" s="1"/>
  <c r="S324" i="45"/>
  <c r="Z324" i="45" s="1"/>
  <c r="T212" i="45"/>
  <c r="AA212" i="45" s="1"/>
  <c r="AH231" i="45"/>
  <c r="AL231" i="45" s="1"/>
  <c r="S136" i="45"/>
  <c r="Z136" i="45" s="1"/>
  <c r="U272" i="45"/>
  <c r="AB272" i="45" s="1"/>
  <c r="AH272" i="45"/>
  <c r="AL272" i="45" s="1"/>
  <c r="R68" i="45"/>
  <c r="Y68" i="45" s="1"/>
  <c r="N75" i="45"/>
  <c r="U75" i="45" s="1"/>
  <c r="AB75" i="45" s="1"/>
  <c r="M42" i="45"/>
  <c r="I262" i="45"/>
  <c r="H118" i="45"/>
  <c r="V337" i="45"/>
  <c r="AC337" i="45" s="1"/>
  <c r="E84" i="45"/>
  <c r="S84" i="45" s="1"/>
  <c r="Z84" i="45" s="1"/>
  <c r="S303" i="45"/>
  <c r="Z303" i="45" s="1"/>
  <c r="U294" i="45"/>
  <c r="AB294" i="45" s="1"/>
  <c r="K117" i="45"/>
  <c r="R367" i="45"/>
  <c r="Y367" i="45" s="1"/>
  <c r="U200" i="45"/>
  <c r="AB200" i="45" s="1"/>
  <c r="AH200" i="45"/>
  <c r="AL200" i="45" s="1"/>
  <c r="P230" i="45"/>
  <c r="AH397" i="45"/>
  <c r="AL397" i="45" s="1"/>
  <c r="U397" i="45"/>
  <c r="AB397" i="45" s="1"/>
  <c r="V130" i="45"/>
  <c r="AC130" i="45" s="1"/>
  <c r="S387" i="45"/>
  <c r="Z387" i="45" s="1"/>
  <c r="E137" i="45"/>
  <c r="AE137" i="45" s="1"/>
  <c r="U239" i="45"/>
  <c r="AB239" i="45" s="1"/>
  <c r="T137" i="45"/>
  <c r="AA137" i="45" s="1"/>
  <c r="S275" i="45"/>
  <c r="Z275" i="45" s="1"/>
  <c r="I385" i="45"/>
  <c r="V389" i="45"/>
  <c r="AC389" i="45" s="1"/>
  <c r="H139" i="45"/>
  <c r="V139" i="45" s="1"/>
  <c r="AC139" i="45" s="1"/>
  <c r="R182" i="45"/>
  <c r="Y182" i="45" s="1"/>
  <c r="V200" i="45"/>
  <c r="AC200" i="45" s="1"/>
  <c r="S287" i="45"/>
  <c r="Z287" i="45" s="1"/>
  <c r="V295" i="45"/>
  <c r="AC295" i="45" s="1"/>
  <c r="L105" i="45"/>
  <c r="V361" i="45"/>
  <c r="AC361" i="45" s="1"/>
  <c r="T198" i="45"/>
  <c r="AA198" i="45" s="1"/>
  <c r="N37" i="45"/>
  <c r="V212" i="45"/>
  <c r="AC212" i="45" s="1"/>
  <c r="U326" i="45"/>
  <c r="AB326" i="45" s="1"/>
  <c r="L115" i="45"/>
  <c r="N45" i="45"/>
  <c r="S240" i="45"/>
  <c r="Z240" i="45" s="1"/>
  <c r="S291" i="45"/>
  <c r="Z291" i="45" s="1"/>
  <c r="V398" i="45"/>
  <c r="AC398" i="45" s="1"/>
  <c r="T139" i="45"/>
  <c r="AA139" i="45" s="1"/>
  <c r="M51" i="45"/>
  <c r="U139" i="45"/>
  <c r="AB139" i="45" s="1"/>
  <c r="I193" i="45"/>
  <c r="P257" i="45"/>
  <c r="M41" i="45"/>
  <c r="M43" i="45"/>
  <c r="O51" i="45"/>
  <c r="S195" i="45"/>
  <c r="Z195" i="45" s="1"/>
  <c r="T230" i="45"/>
  <c r="AA230" i="45" s="1"/>
  <c r="V240" i="45"/>
  <c r="AC240" i="45" s="1"/>
  <c r="U269" i="45"/>
  <c r="AB269" i="45" s="1"/>
  <c r="V72" i="45"/>
  <c r="AC72" i="45" s="1"/>
  <c r="D100" i="45"/>
  <c r="AH355" i="45"/>
  <c r="AL355" i="45" s="1"/>
  <c r="S366" i="45"/>
  <c r="Z366" i="45" s="1"/>
  <c r="D118" i="45"/>
  <c r="G103" i="45"/>
  <c r="F41" i="45"/>
  <c r="K53" i="45"/>
  <c r="M55" i="45"/>
  <c r="S200" i="45"/>
  <c r="Z200" i="45" s="1"/>
  <c r="S202" i="45"/>
  <c r="Z202" i="45" s="1"/>
  <c r="S273" i="45"/>
  <c r="Z273" i="45" s="1"/>
  <c r="K115" i="45"/>
  <c r="K97" i="45"/>
  <c r="S365" i="45"/>
  <c r="Z365" i="45" s="1"/>
  <c r="V73" i="45"/>
  <c r="AC73" i="45" s="1"/>
  <c r="AJ255" i="45"/>
  <c r="AI291" i="45"/>
  <c r="L111" i="45"/>
  <c r="S111" i="45" s="1"/>
  <c r="Z111" i="45" s="1"/>
  <c r="P361" i="45"/>
  <c r="V135" i="45"/>
  <c r="AC135" i="45" s="1"/>
  <c r="M53" i="45"/>
  <c r="I242" i="45"/>
  <c r="U293" i="45"/>
  <c r="AB293" i="45" s="1"/>
  <c r="H136" i="45"/>
  <c r="V136" i="45" s="1"/>
  <c r="AC136" i="45" s="1"/>
  <c r="L43" i="45"/>
  <c r="N51" i="45"/>
  <c r="R195" i="45"/>
  <c r="Y195" i="45" s="1"/>
  <c r="I232" i="45"/>
  <c r="AH263" i="45"/>
  <c r="AL263" i="45" s="1"/>
  <c r="T68" i="45"/>
  <c r="AA68" i="45" s="1"/>
  <c r="T332" i="45"/>
  <c r="AA332" i="45" s="1"/>
  <c r="S131" i="45"/>
  <c r="Z131" i="45" s="1"/>
  <c r="N41" i="45"/>
  <c r="R178" i="45"/>
  <c r="Y178" i="45" s="1"/>
  <c r="S180" i="45"/>
  <c r="Z180" i="45" s="1"/>
  <c r="T211" i="45"/>
  <c r="AA211" i="45" s="1"/>
  <c r="T232" i="45"/>
  <c r="AA232" i="45" s="1"/>
  <c r="V269" i="45"/>
  <c r="AC269" i="45" s="1"/>
  <c r="S319" i="45"/>
  <c r="Z319" i="45" s="1"/>
  <c r="O105" i="45"/>
  <c r="T366" i="45"/>
  <c r="AA366" i="45" s="1"/>
  <c r="S381" i="45"/>
  <c r="Z381" i="45" s="1"/>
  <c r="S393" i="45"/>
  <c r="Z393" i="45" s="1"/>
  <c r="K116" i="45"/>
  <c r="N107" i="45"/>
  <c r="T203" i="45"/>
  <c r="AA203" i="45" s="1"/>
  <c r="O52" i="45"/>
  <c r="T243" i="45"/>
  <c r="AA243" i="45" s="1"/>
  <c r="V268" i="45"/>
  <c r="AC268" i="45" s="1"/>
  <c r="V323" i="45"/>
  <c r="AC323" i="45" s="1"/>
  <c r="M116" i="45"/>
  <c r="U389" i="45"/>
  <c r="AB389" i="45" s="1"/>
  <c r="V164" i="45"/>
  <c r="AC164" i="45" s="1"/>
  <c r="T176" i="45"/>
  <c r="AA176" i="45" s="1"/>
  <c r="AH207" i="45"/>
  <c r="AL207" i="45" s="1"/>
  <c r="V256" i="45"/>
  <c r="AC256" i="45" s="1"/>
  <c r="P274" i="45"/>
  <c r="S300" i="45"/>
  <c r="Z300" i="45" s="1"/>
  <c r="O98" i="45"/>
  <c r="M106" i="45"/>
  <c r="O118" i="45"/>
  <c r="V172" i="45"/>
  <c r="AC172" i="45" s="1"/>
  <c r="V270" i="45"/>
  <c r="AC270" i="45" s="1"/>
  <c r="V306" i="45"/>
  <c r="AC306" i="45" s="1"/>
  <c r="AI362" i="45"/>
  <c r="T164" i="45"/>
  <c r="AA164" i="45" s="1"/>
  <c r="K46" i="45"/>
  <c r="S207" i="45"/>
  <c r="Z207" i="45" s="1"/>
  <c r="N52" i="45"/>
  <c r="S213" i="45"/>
  <c r="Z213" i="45" s="1"/>
  <c r="E53" i="45"/>
  <c r="S264" i="45"/>
  <c r="Z264" i="45" s="1"/>
  <c r="S292" i="45"/>
  <c r="Z292" i="45" s="1"/>
  <c r="S335" i="45"/>
  <c r="Z335" i="45" s="1"/>
  <c r="S354" i="45"/>
  <c r="Z354" i="45" s="1"/>
  <c r="P356" i="45"/>
  <c r="T368" i="45"/>
  <c r="AA368" i="45" s="1"/>
  <c r="P389" i="45"/>
  <c r="T162" i="45"/>
  <c r="AA162" i="45" s="1"/>
  <c r="AH164" i="45"/>
  <c r="AL164" i="45" s="1"/>
  <c r="T207" i="45"/>
  <c r="AA207" i="45" s="1"/>
  <c r="V294" i="45"/>
  <c r="AC294" i="45" s="1"/>
  <c r="V331" i="45"/>
  <c r="AC331" i="45" s="1"/>
  <c r="T354" i="45"/>
  <c r="AA354" i="45" s="1"/>
  <c r="L106" i="45"/>
  <c r="N118" i="45"/>
  <c r="H75" i="45"/>
  <c r="V75" i="45" s="1"/>
  <c r="AC75" i="45" s="1"/>
  <c r="O50" i="45"/>
  <c r="S210" i="45"/>
  <c r="Z210" i="45" s="1"/>
  <c r="V224" i="45"/>
  <c r="AC224" i="45" s="1"/>
  <c r="AI231" i="45"/>
  <c r="AI239" i="45"/>
  <c r="V241" i="45"/>
  <c r="AC241" i="45" s="1"/>
  <c r="V292" i="45"/>
  <c r="AC292" i="45" s="1"/>
  <c r="AH306" i="45"/>
  <c r="AL306" i="45" s="1"/>
  <c r="N106" i="45"/>
  <c r="S146" i="45"/>
  <c r="Z146" i="45" s="1"/>
  <c r="R265" i="45"/>
  <c r="Y265" i="45" s="1"/>
  <c r="I265" i="45"/>
  <c r="D50" i="45"/>
  <c r="AI305" i="45"/>
  <c r="AH366" i="45"/>
  <c r="AL366" i="45" s="1"/>
  <c r="U366" i="45"/>
  <c r="AB366" i="45" s="1"/>
  <c r="AJ305" i="45"/>
  <c r="F50" i="45"/>
  <c r="L52" i="45"/>
  <c r="S178" i="45"/>
  <c r="Z178" i="45" s="1"/>
  <c r="S302" i="45"/>
  <c r="Z302" i="45" s="1"/>
  <c r="E83" i="45"/>
  <c r="S83" i="45" s="1"/>
  <c r="Z83" i="45" s="1"/>
  <c r="P305" i="45"/>
  <c r="AJ324" i="45"/>
  <c r="G105" i="45"/>
  <c r="V327" i="45"/>
  <c r="AC327" i="45" s="1"/>
  <c r="O108" i="45"/>
  <c r="AJ379" i="45"/>
  <c r="R379" i="45"/>
  <c r="Y379" i="45" s="1"/>
  <c r="D129" i="45"/>
  <c r="U255" i="45"/>
  <c r="AB255" i="45" s="1"/>
  <c r="AH255" i="45"/>
  <c r="AL255" i="45" s="1"/>
  <c r="T302" i="45"/>
  <c r="AA302" i="45" s="1"/>
  <c r="F83" i="45"/>
  <c r="T83" i="45" s="1"/>
  <c r="AA83" i="45" s="1"/>
  <c r="I379" i="45"/>
  <c r="D36" i="45"/>
  <c r="E50" i="45"/>
  <c r="K50" i="45"/>
  <c r="S206" i="45"/>
  <c r="Z206" i="45" s="1"/>
  <c r="E49" i="45"/>
  <c r="M52" i="45"/>
  <c r="T178" i="45"/>
  <c r="AA178" i="45" s="1"/>
  <c r="N297" i="45"/>
  <c r="N78" i="45" s="1"/>
  <c r="P82" i="45"/>
  <c r="H369" i="45"/>
  <c r="AI389" i="45"/>
  <c r="AJ389" i="45"/>
  <c r="AJ241" i="45"/>
  <c r="AI241" i="45"/>
  <c r="D53" i="45"/>
  <c r="F66" i="45"/>
  <c r="T66" i="45" s="1"/>
  <c r="AA66" i="45" s="1"/>
  <c r="AJ285" i="45"/>
  <c r="T396" i="45"/>
  <c r="AA396" i="45" s="1"/>
  <c r="K173" i="45"/>
  <c r="U195" i="45"/>
  <c r="AB195" i="45" s="1"/>
  <c r="N38" i="45"/>
  <c r="R393" i="45"/>
  <c r="Y393" i="45" s="1"/>
  <c r="D143" i="45"/>
  <c r="D80" i="45"/>
  <c r="D145" i="45"/>
  <c r="R395" i="45"/>
  <c r="R397" i="45"/>
  <c r="Y397" i="45" s="1"/>
  <c r="D147" i="45"/>
  <c r="I171" i="45"/>
  <c r="AH171" i="45"/>
  <c r="AL171" i="45" s="1"/>
  <c r="U171" i="45"/>
  <c r="AB171" i="45" s="1"/>
  <c r="E106" i="45"/>
  <c r="D52" i="45"/>
  <c r="T72" i="45"/>
  <c r="AA72" i="45" s="1"/>
  <c r="O86" i="45"/>
  <c r="P86" i="45" s="1"/>
  <c r="I169" i="45"/>
  <c r="P285" i="45"/>
  <c r="L66" i="45"/>
  <c r="S66" i="45" s="1"/>
  <c r="Z66" i="45" s="1"/>
  <c r="K52" i="45"/>
  <c r="E87" i="45"/>
  <c r="S87" i="45" s="1"/>
  <c r="Z87" i="45" s="1"/>
  <c r="AH195" i="45"/>
  <c r="AL195" i="45" s="1"/>
  <c r="L80" i="45"/>
  <c r="P80" i="45" s="1"/>
  <c r="L307" i="45"/>
  <c r="L88" i="45" s="1"/>
  <c r="L104" i="45"/>
  <c r="AI327" i="45"/>
  <c r="R327" i="45"/>
  <c r="Y327" i="45" s="1"/>
  <c r="P334" i="45"/>
  <c r="U336" i="45"/>
  <c r="AB336" i="45" s="1"/>
  <c r="P381" i="45"/>
  <c r="H143" i="45"/>
  <c r="V143" i="45" s="1"/>
  <c r="AC143" i="45" s="1"/>
  <c r="V393" i="45"/>
  <c r="AC393" i="45" s="1"/>
  <c r="T161" i="45"/>
  <c r="AA161" i="45" s="1"/>
  <c r="P163" i="45"/>
  <c r="O37" i="45"/>
  <c r="V179" i="45"/>
  <c r="AC179" i="45" s="1"/>
  <c r="H53" i="45"/>
  <c r="G44" i="45"/>
  <c r="AH201" i="45"/>
  <c r="AL201" i="45" s="1"/>
  <c r="P295" i="45"/>
  <c r="L76" i="45"/>
  <c r="AJ162" i="45"/>
  <c r="AI162" i="45"/>
  <c r="P223" i="45"/>
  <c r="R223" i="45"/>
  <c r="Y223" i="45" s="1"/>
  <c r="N235" i="45"/>
  <c r="P229" i="45"/>
  <c r="AJ273" i="45"/>
  <c r="AI273" i="45"/>
  <c r="R273" i="45"/>
  <c r="Y273" i="45" s="1"/>
  <c r="V274" i="45"/>
  <c r="AC274" i="45" s="1"/>
  <c r="S285" i="45"/>
  <c r="Z285" i="45" s="1"/>
  <c r="U316" i="45"/>
  <c r="AB316" i="45" s="1"/>
  <c r="G97" i="45"/>
  <c r="F114" i="45"/>
  <c r="R378" i="45"/>
  <c r="Y378" i="45" s="1"/>
  <c r="K128" i="45"/>
  <c r="AF128" i="45" s="1"/>
  <c r="N72" i="45"/>
  <c r="AH72" i="45" s="1"/>
  <c r="AL72" i="45" s="1"/>
  <c r="E108" i="45"/>
  <c r="F135" i="45"/>
  <c r="T135" i="45" s="1"/>
  <c r="AA135" i="45" s="1"/>
  <c r="E38" i="45"/>
  <c r="I164" i="45"/>
  <c r="P233" i="45"/>
  <c r="U285" i="45"/>
  <c r="AB285" i="45" s="1"/>
  <c r="S318" i="45"/>
  <c r="Z318" i="45" s="1"/>
  <c r="G320" i="45"/>
  <c r="L382" i="45"/>
  <c r="L132" i="45" s="1"/>
  <c r="R386" i="45"/>
  <c r="Y386" i="45" s="1"/>
  <c r="D136" i="45"/>
  <c r="AJ387" i="45"/>
  <c r="R389" i="45"/>
  <c r="Y389" i="45" s="1"/>
  <c r="H204" i="45"/>
  <c r="V198" i="45"/>
  <c r="AC198" i="45" s="1"/>
  <c r="U318" i="45"/>
  <c r="AB318" i="45" s="1"/>
  <c r="AH318" i="45"/>
  <c r="AL318" i="45" s="1"/>
  <c r="T327" i="45"/>
  <c r="AA327" i="45" s="1"/>
  <c r="M108" i="45"/>
  <c r="AH172" i="45"/>
  <c r="AL172" i="45" s="1"/>
  <c r="U172" i="45"/>
  <c r="AB172" i="45" s="1"/>
  <c r="E56" i="45"/>
  <c r="S182" i="45"/>
  <c r="Z182" i="45" s="1"/>
  <c r="U211" i="45"/>
  <c r="AB211" i="45" s="1"/>
  <c r="AH211" i="45"/>
  <c r="AL211" i="45" s="1"/>
  <c r="N108" i="45"/>
  <c r="AH327" i="45"/>
  <c r="AL327" i="45" s="1"/>
  <c r="P68" i="45"/>
  <c r="S85" i="45"/>
  <c r="Z85" i="45" s="1"/>
  <c r="D56" i="45"/>
  <c r="T318" i="45"/>
  <c r="AA318" i="45" s="1"/>
  <c r="M99" i="45"/>
  <c r="D87" i="45"/>
  <c r="AI306" i="45"/>
  <c r="AJ306" i="45"/>
  <c r="T316" i="45"/>
  <c r="AA316" i="45" s="1"/>
  <c r="AH209" i="45"/>
  <c r="AL209" i="45" s="1"/>
  <c r="AH316" i="45"/>
  <c r="AL316" i="45" s="1"/>
  <c r="N77" i="45"/>
  <c r="AH77" i="45" s="1"/>
  <c r="AL77" i="45" s="1"/>
  <c r="V170" i="45"/>
  <c r="AC170" i="45" s="1"/>
  <c r="AI207" i="45"/>
  <c r="P255" i="45"/>
  <c r="P300" i="45"/>
  <c r="T306" i="45"/>
  <c r="AA306" i="45" s="1"/>
  <c r="F87" i="45"/>
  <c r="T87" i="45" s="1"/>
  <c r="AA87" i="45" s="1"/>
  <c r="R356" i="45"/>
  <c r="Y356" i="45" s="1"/>
  <c r="K106" i="45"/>
  <c r="AJ171" i="45"/>
  <c r="R171" i="45"/>
  <c r="U300" i="45"/>
  <c r="AB300" i="45" s="1"/>
  <c r="K369" i="45"/>
  <c r="R362" i="45"/>
  <c r="Y362" i="45" s="1"/>
  <c r="S139" i="45"/>
  <c r="Z139" i="45" s="1"/>
  <c r="H41" i="45"/>
  <c r="H42" i="45"/>
  <c r="D72" i="45"/>
  <c r="G99" i="45"/>
  <c r="F45" i="45"/>
  <c r="T171" i="45"/>
  <c r="AA171" i="45" s="1"/>
  <c r="V195" i="45"/>
  <c r="AC195" i="45" s="1"/>
  <c r="O38" i="45"/>
  <c r="AH300" i="45"/>
  <c r="AL300" i="45" s="1"/>
  <c r="E72" i="45"/>
  <c r="S72" i="45" s="1"/>
  <c r="Z72" i="45" s="1"/>
  <c r="F80" i="45"/>
  <c r="T80" i="45" s="1"/>
  <c r="AA80" i="45" s="1"/>
  <c r="H99" i="45"/>
  <c r="AH169" i="45"/>
  <c r="AL169" i="45" s="1"/>
  <c r="U169" i="45"/>
  <c r="AB169" i="45" s="1"/>
  <c r="AI193" i="45"/>
  <c r="AH385" i="45"/>
  <c r="AL385" i="45" s="1"/>
  <c r="U385" i="45"/>
  <c r="AB385" i="45" s="1"/>
  <c r="E145" i="45"/>
  <c r="S145" i="45" s="1"/>
  <c r="Z145" i="45" s="1"/>
  <c r="S395" i="45"/>
  <c r="Z395" i="45" s="1"/>
  <c r="R203" i="45"/>
  <c r="Y203" i="45" s="1"/>
  <c r="I203" i="45"/>
  <c r="K45" i="45"/>
  <c r="D43" i="45"/>
  <c r="E54" i="45"/>
  <c r="AI195" i="45"/>
  <c r="N320" i="45"/>
  <c r="N100" i="45"/>
  <c r="S334" i="45"/>
  <c r="Z334" i="45" s="1"/>
  <c r="E105" i="45"/>
  <c r="S355" i="45"/>
  <c r="Z355" i="45" s="1"/>
  <c r="S167" i="45"/>
  <c r="Z167" i="45" s="1"/>
  <c r="AJ195" i="45"/>
  <c r="H44" i="45"/>
  <c r="V201" i="45"/>
  <c r="AC201" i="45" s="1"/>
  <c r="T295" i="45"/>
  <c r="AA295" i="45" s="1"/>
  <c r="M76" i="45"/>
  <c r="T76" i="45" s="1"/>
  <c r="AA76" i="45" s="1"/>
  <c r="O100" i="45"/>
  <c r="U378" i="45"/>
  <c r="AB378" i="45" s="1"/>
  <c r="AH378" i="45"/>
  <c r="AL378" i="45" s="1"/>
  <c r="G128" i="45"/>
  <c r="AH128" i="45" s="1"/>
  <c r="AL128" i="45" s="1"/>
  <c r="K382" i="45"/>
  <c r="F43" i="45"/>
  <c r="L53" i="45"/>
  <c r="D41" i="45"/>
  <c r="AI198" i="45"/>
  <c r="I201" i="45"/>
  <c r="AH293" i="45"/>
  <c r="AL293" i="45" s="1"/>
  <c r="V319" i="45"/>
  <c r="AC319" i="45" s="1"/>
  <c r="V128" i="45"/>
  <c r="AC128" i="45" s="1"/>
  <c r="G43" i="45"/>
  <c r="H54" i="45"/>
  <c r="E68" i="45"/>
  <c r="S68" i="45" s="1"/>
  <c r="Z68" i="45" s="1"/>
  <c r="O45" i="45"/>
  <c r="F108" i="45"/>
  <c r="G135" i="45"/>
  <c r="O148" i="45"/>
  <c r="V148" i="45" s="1"/>
  <c r="AC148" i="45" s="1"/>
  <c r="O196" i="45"/>
  <c r="G204" i="45"/>
  <c r="U198" i="45"/>
  <c r="AB198" i="45" s="1"/>
  <c r="AH198" i="45"/>
  <c r="AL198" i="45" s="1"/>
  <c r="S211" i="45"/>
  <c r="Z211" i="45" s="1"/>
  <c r="AI211" i="45"/>
  <c r="I230" i="45"/>
  <c r="AH285" i="45"/>
  <c r="AL285" i="45" s="1"/>
  <c r="I316" i="45"/>
  <c r="L108" i="45"/>
  <c r="P85" i="45"/>
  <c r="F258" i="45"/>
  <c r="M328" i="45"/>
  <c r="M103" i="45"/>
  <c r="T322" i="45"/>
  <c r="AA322" i="45" s="1"/>
  <c r="V366" i="45"/>
  <c r="AC366" i="45" s="1"/>
  <c r="N130" i="45"/>
  <c r="N165" i="45"/>
  <c r="AH180" i="45"/>
  <c r="AL180" i="45" s="1"/>
  <c r="O204" i="45"/>
  <c r="S73" i="45"/>
  <c r="Z73" i="45" s="1"/>
  <c r="N105" i="45"/>
  <c r="S143" i="45"/>
  <c r="Z143" i="45" s="1"/>
  <c r="AH260" i="45"/>
  <c r="AL260" i="45" s="1"/>
  <c r="I350" i="45"/>
  <c r="P386" i="45"/>
  <c r="M111" i="45"/>
  <c r="K204" i="45"/>
  <c r="R207" i="45"/>
  <c r="Y207" i="45" s="1"/>
  <c r="M35" i="45"/>
  <c r="P294" i="45"/>
  <c r="T323" i="45"/>
  <c r="AA323" i="45" s="1"/>
  <c r="G111" i="45"/>
  <c r="I332" i="45"/>
  <c r="AH350" i="45"/>
  <c r="AL350" i="45" s="1"/>
  <c r="U350" i="45"/>
  <c r="AB350" i="45" s="1"/>
  <c r="U381" i="45"/>
  <c r="AB381" i="45" s="1"/>
  <c r="AH381" i="45"/>
  <c r="AL381" i="45" s="1"/>
  <c r="E142" i="45"/>
  <c r="S142" i="45" s="1"/>
  <c r="Z142" i="45" s="1"/>
  <c r="S392" i="45"/>
  <c r="Z392" i="45" s="1"/>
  <c r="L149" i="45"/>
  <c r="S399" i="45"/>
  <c r="Z399" i="45" s="1"/>
  <c r="O43" i="45"/>
  <c r="F196" i="45"/>
  <c r="T239" i="45"/>
  <c r="AA239" i="45" s="1"/>
  <c r="H38" i="45"/>
  <c r="AH66" i="45"/>
  <c r="AL66" i="45" s="1"/>
  <c r="K38" i="45"/>
  <c r="P213" i="45"/>
  <c r="G258" i="45"/>
  <c r="D35" i="45"/>
  <c r="R161" i="45"/>
  <c r="Y161" i="45" s="1"/>
  <c r="P164" i="45"/>
  <c r="P241" i="45"/>
  <c r="AH295" i="45"/>
  <c r="AL295" i="45" s="1"/>
  <c r="T84" i="45"/>
  <c r="AA84" i="45" s="1"/>
  <c r="P306" i="45"/>
  <c r="U306" i="45"/>
  <c r="AB306" i="45" s="1"/>
  <c r="N87" i="45"/>
  <c r="AH87" i="45" s="1"/>
  <c r="AL87" i="45" s="1"/>
  <c r="P175" i="45"/>
  <c r="K49" i="45"/>
  <c r="AH333" i="45"/>
  <c r="AL333" i="45" s="1"/>
  <c r="K42" i="45"/>
  <c r="L49" i="45"/>
  <c r="N227" i="45"/>
  <c r="AH265" i="45"/>
  <c r="AL265" i="45" s="1"/>
  <c r="S305" i="45"/>
  <c r="Z305" i="45" s="1"/>
  <c r="S81" i="45"/>
  <c r="Z81" i="45" s="1"/>
  <c r="T81" i="45"/>
  <c r="AA81" i="45" s="1"/>
  <c r="U138" i="45"/>
  <c r="AB138" i="45" s="1"/>
  <c r="G147" i="45"/>
  <c r="U263" i="45"/>
  <c r="AB263" i="45" s="1"/>
  <c r="M73" i="45"/>
  <c r="P292" i="45"/>
  <c r="AH296" i="45"/>
  <c r="AL296" i="45" s="1"/>
  <c r="I319" i="45"/>
  <c r="G328" i="45"/>
  <c r="V350" i="45"/>
  <c r="AC350" i="45" s="1"/>
  <c r="P357" i="45"/>
  <c r="U363" i="45"/>
  <c r="AB363" i="45" s="1"/>
  <c r="AH363" i="45"/>
  <c r="AL363" i="45" s="1"/>
  <c r="U365" i="45"/>
  <c r="AB365" i="45" s="1"/>
  <c r="AH365" i="45"/>
  <c r="AL365" i="45" s="1"/>
  <c r="G115" i="45"/>
  <c r="G369" i="45"/>
  <c r="R387" i="45"/>
  <c r="Y387" i="45" s="1"/>
  <c r="O116" i="45"/>
  <c r="G129" i="45"/>
  <c r="AH129" i="45" s="1"/>
  <c r="AL129" i="45" s="1"/>
  <c r="E46" i="45"/>
  <c r="S172" i="45"/>
  <c r="Z172" i="45" s="1"/>
  <c r="O183" i="45"/>
  <c r="R177" i="45"/>
  <c r="Y177" i="45" s="1"/>
  <c r="F53" i="45"/>
  <c r="G55" i="45"/>
  <c r="AH182" i="45"/>
  <c r="AL182" i="45" s="1"/>
  <c r="AI199" i="45"/>
  <c r="AJ231" i="45"/>
  <c r="I231" i="45"/>
  <c r="S242" i="45"/>
  <c r="Z242" i="45" s="1"/>
  <c r="I285" i="45"/>
  <c r="L289" i="45"/>
  <c r="L70" i="45" s="1"/>
  <c r="R330" i="45"/>
  <c r="Y330" i="45" s="1"/>
  <c r="P330" i="45"/>
  <c r="K111" i="45"/>
  <c r="T361" i="45"/>
  <c r="AA361" i="45" s="1"/>
  <c r="AI388" i="45"/>
  <c r="O147" i="45"/>
  <c r="V147" i="45" s="1"/>
  <c r="AC147" i="45" s="1"/>
  <c r="V397" i="45"/>
  <c r="AC397" i="45" s="1"/>
  <c r="AH386" i="45"/>
  <c r="AL386" i="45" s="1"/>
  <c r="G136" i="45"/>
  <c r="AH136" i="45" s="1"/>
  <c r="AL136" i="45" s="1"/>
  <c r="U386" i="45"/>
  <c r="AB386" i="45" s="1"/>
  <c r="M54" i="45"/>
  <c r="D55" i="45"/>
  <c r="V364" i="45"/>
  <c r="AC364" i="45" s="1"/>
  <c r="K105" i="45"/>
  <c r="L36" i="45"/>
  <c r="S263" i="45"/>
  <c r="Z263" i="45" s="1"/>
  <c r="G116" i="45"/>
  <c r="P353" i="45"/>
  <c r="M227" i="45"/>
  <c r="M46" i="45"/>
  <c r="P208" i="45"/>
  <c r="AJ262" i="45"/>
  <c r="AI262" i="45"/>
  <c r="R262" i="45"/>
  <c r="Y262" i="45" s="1"/>
  <c r="S296" i="45"/>
  <c r="Z296" i="45" s="1"/>
  <c r="V368" i="45"/>
  <c r="AC368" i="45" s="1"/>
  <c r="S69" i="45"/>
  <c r="Z69" i="45" s="1"/>
  <c r="E86" i="45"/>
  <c r="S86" i="45" s="1"/>
  <c r="Z86" i="45" s="1"/>
  <c r="F129" i="45"/>
  <c r="T129" i="45" s="1"/>
  <c r="AA129" i="45" s="1"/>
  <c r="D54" i="45"/>
  <c r="D77" i="45"/>
  <c r="V81" i="45"/>
  <c r="AC81" i="45" s="1"/>
  <c r="U163" i="45"/>
  <c r="AB163" i="45" s="1"/>
  <c r="R175" i="45"/>
  <c r="Y175" i="45" s="1"/>
  <c r="L51" i="45"/>
  <c r="G53" i="45"/>
  <c r="U207" i="45"/>
  <c r="AB207" i="45" s="1"/>
  <c r="AH208" i="45"/>
  <c r="AL208" i="45" s="1"/>
  <c r="S231" i="45"/>
  <c r="Z231" i="45" s="1"/>
  <c r="T254" i="45"/>
  <c r="AA254" i="45" s="1"/>
  <c r="M258" i="45"/>
  <c r="P272" i="45"/>
  <c r="R272" i="45"/>
  <c r="Y272" i="45" s="1"/>
  <c r="E289" i="45"/>
  <c r="T69" i="45"/>
  <c r="AA69" i="45" s="1"/>
  <c r="S350" i="45"/>
  <c r="Z350" i="45" s="1"/>
  <c r="AJ356" i="45"/>
  <c r="P365" i="45"/>
  <c r="I396" i="45"/>
  <c r="AH233" i="45"/>
  <c r="AL233" i="45" s="1"/>
  <c r="T240" i="45"/>
  <c r="AA240" i="45" s="1"/>
  <c r="V296" i="45"/>
  <c r="AC296" i="45" s="1"/>
  <c r="N173" i="45"/>
  <c r="V257" i="45"/>
  <c r="AC257" i="45" s="1"/>
  <c r="O289" i="45"/>
  <c r="O70" i="45" s="1"/>
  <c r="T364" i="45"/>
  <c r="AA364" i="45" s="1"/>
  <c r="AH82" i="45"/>
  <c r="AL82" i="45" s="1"/>
  <c r="V163" i="45"/>
  <c r="AC163" i="45" s="1"/>
  <c r="L44" i="45"/>
  <c r="R181" i="45"/>
  <c r="Y181" i="45" s="1"/>
  <c r="H258" i="45"/>
  <c r="M276" i="45"/>
  <c r="V233" i="45"/>
  <c r="AC233" i="45" s="1"/>
  <c r="V288" i="45"/>
  <c r="AC288" i="45" s="1"/>
  <c r="O42" i="45"/>
  <c r="V177" i="45"/>
  <c r="AC177" i="45" s="1"/>
  <c r="T181" i="45"/>
  <c r="AA181" i="45" s="1"/>
  <c r="R233" i="45"/>
  <c r="P317" i="45"/>
  <c r="AI323" i="45"/>
  <c r="P333" i="45"/>
  <c r="AI348" i="45"/>
  <c r="D98" i="45"/>
  <c r="V380" i="45"/>
  <c r="AC380" i="45" s="1"/>
  <c r="F382" i="45"/>
  <c r="F132" i="45" s="1"/>
  <c r="V385" i="45"/>
  <c r="AC385" i="45" s="1"/>
  <c r="E99" i="45"/>
  <c r="I172" i="45"/>
  <c r="E55" i="45"/>
  <c r="U209" i="45"/>
  <c r="AB209" i="45" s="1"/>
  <c r="S232" i="45"/>
  <c r="Z232" i="45" s="1"/>
  <c r="T241" i="45"/>
  <c r="AA241" i="45" s="1"/>
  <c r="P262" i="45"/>
  <c r="P273" i="45"/>
  <c r="M351" i="45"/>
  <c r="T349" i="45"/>
  <c r="AA349" i="45" s="1"/>
  <c r="V356" i="45"/>
  <c r="AC356" i="45" s="1"/>
  <c r="S358" i="45"/>
  <c r="Z358" i="45" s="1"/>
  <c r="AJ272" i="45"/>
  <c r="T300" i="45"/>
  <c r="AA300" i="45" s="1"/>
  <c r="R303" i="45"/>
  <c r="Y303" i="45" s="1"/>
  <c r="P337" i="45"/>
  <c r="R392" i="45"/>
  <c r="Y392" i="45" s="1"/>
  <c r="P134" i="45"/>
  <c r="S138" i="45"/>
  <c r="Z138" i="45" s="1"/>
  <c r="O55" i="45"/>
  <c r="I195" i="45"/>
  <c r="M44" i="45"/>
  <c r="M214" i="45"/>
  <c r="T225" i="45"/>
  <c r="AA225" i="45" s="1"/>
  <c r="P234" i="45"/>
  <c r="S325" i="45"/>
  <c r="Z325" i="45" s="1"/>
  <c r="L118" i="45"/>
  <c r="AJ362" i="45"/>
  <c r="P387" i="45"/>
  <c r="T389" i="45"/>
  <c r="AA389" i="45" s="1"/>
  <c r="T394" i="45"/>
  <c r="AA394" i="45" s="1"/>
  <c r="T168" i="45"/>
  <c r="AA168" i="45" s="1"/>
  <c r="O227" i="45"/>
  <c r="R254" i="45"/>
  <c r="Y254" i="45" s="1"/>
  <c r="U295" i="45"/>
  <c r="AB295" i="45" s="1"/>
  <c r="V300" i="45"/>
  <c r="AC300" i="45" s="1"/>
  <c r="U322" i="45"/>
  <c r="AB322" i="45" s="1"/>
  <c r="I364" i="45"/>
  <c r="AH389" i="45"/>
  <c r="AL389" i="45" s="1"/>
  <c r="G76" i="45"/>
  <c r="U76" i="45" s="1"/>
  <c r="AB76" i="45" s="1"/>
  <c r="G173" i="45"/>
  <c r="M235" i="45"/>
  <c r="S243" i="45"/>
  <c r="Z243" i="45" s="1"/>
  <c r="D116" i="45"/>
  <c r="P384" i="45"/>
  <c r="O390" i="45"/>
  <c r="O140" i="45" s="1"/>
  <c r="AH224" i="45"/>
  <c r="AL224" i="45" s="1"/>
  <c r="U224" i="45"/>
  <c r="AB224" i="45" s="1"/>
  <c r="N276" i="45"/>
  <c r="AH268" i="45"/>
  <c r="AL268" i="45" s="1"/>
  <c r="N49" i="45"/>
  <c r="AH73" i="45"/>
  <c r="AL73" i="45" s="1"/>
  <c r="P224" i="45"/>
  <c r="K36" i="45"/>
  <c r="L245" i="45"/>
  <c r="L50" i="45"/>
  <c r="F105" i="45"/>
  <c r="AJ355" i="45"/>
  <c r="T355" i="45"/>
  <c r="AA355" i="45" s="1"/>
  <c r="T67" i="45"/>
  <c r="AA67" i="45" s="1"/>
  <c r="AJ347" i="45"/>
  <c r="D351" i="45"/>
  <c r="I347" i="45"/>
  <c r="AI347" i="45"/>
  <c r="R347" i="45"/>
  <c r="D97" i="45"/>
  <c r="U229" i="45"/>
  <c r="AB229" i="45" s="1"/>
  <c r="AH229" i="45"/>
  <c r="AL229" i="45" s="1"/>
  <c r="G235" i="45"/>
  <c r="G41" i="45"/>
  <c r="P319" i="45"/>
  <c r="K320" i="45"/>
  <c r="R319" i="45"/>
  <c r="AI319" i="45"/>
  <c r="AJ319" i="45"/>
  <c r="K100" i="45"/>
  <c r="K35" i="45"/>
  <c r="K196" i="45"/>
  <c r="R192" i="45"/>
  <c r="P192" i="45"/>
  <c r="AI326" i="45"/>
  <c r="R326" i="45"/>
  <c r="D107" i="45"/>
  <c r="AJ326" i="45"/>
  <c r="I326" i="45"/>
  <c r="E382" i="45"/>
  <c r="E128" i="45"/>
  <c r="AI378" i="45"/>
  <c r="S378" i="45"/>
  <c r="Z378" i="45" s="1"/>
  <c r="I378" i="45"/>
  <c r="L46" i="45"/>
  <c r="AJ265" i="45"/>
  <c r="E235" i="45"/>
  <c r="S229" i="45"/>
  <c r="Z229" i="45" s="1"/>
  <c r="I229" i="45"/>
  <c r="AI229" i="45"/>
  <c r="P244" i="45"/>
  <c r="AI244" i="45"/>
  <c r="AJ244" i="45"/>
  <c r="M56" i="45"/>
  <c r="V131" i="45"/>
  <c r="AC131" i="45" s="1"/>
  <c r="V134" i="45"/>
  <c r="AC134" i="45" s="1"/>
  <c r="V275" i="45"/>
  <c r="AC275" i="45" s="1"/>
  <c r="AJ275" i="45"/>
  <c r="I275" i="45"/>
  <c r="I363" i="45"/>
  <c r="AJ363" i="45"/>
  <c r="AI363" i="45"/>
  <c r="R363" i="45"/>
  <c r="N196" i="45"/>
  <c r="N35" i="45"/>
  <c r="U80" i="45"/>
  <c r="AB80" i="45" s="1"/>
  <c r="AH80" i="45"/>
  <c r="AL80" i="45" s="1"/>
  <c r="V175" i="45"/>
  <c r="AC175" i="45" s="1"/>
  <c r="H183" i="45"/>
  <c r="H49" i="45"/>
  <c r="L35" i="45"/>
  <c r="L196" i="45"/>
  <c r="S209" i="45"/>
  <c r="Z209" i="45" s="1"/>
  <c r="E52" i="45"/>
  <c r="AJ209" i="45"/>
  <c r="T229" i="45"/>
  <c r="AA229" i="45" s="1"/>
  <c r="F235" i="45"/>
  <c r="I381" i="45"/>
  <c r="R381" i="45"/>
  <c r="AJ381" i="45"/>
  <c r="AI381" i="45"/>
  <c r="P180" i="45"/>
  <c r="K54" i="45"/>
  <c r="K183" i="45"/>
  <c r="O214" i="45"/>
  <c r="O49" i="45"/>
  <c r="AH226" i="45"/>
  <c r="AL226" i="45" s="1"/>
  <c r="U226" i="45"/>
  <c r="AB226" i="45" s="1"/>
  <c r="F266" i="45"/>
  <c r="T261" i="45"/>
  <c r="AA261" i="45" s="1"/>
  <c r="AI275" i="45"/>
  <c r="P275" i="45"/>
  <c r="V302" i="45"/>
  <c r="AC302" i="45" s="1"/>
  <c r="O307" i="45"/>
  <c r="O88" i="45" s="1"/>
  <c r="O83" i="45"/>
  <c r="V83" i="45" s="1"/>
  <c r="AC83" i="45" s="1"/>
  <c r="V332" i="45"/>
  <c r="AC332" i="45" s="1"/>
  <c r="H113" i="45"/>
  <c r="H338" i="45"/>
  <c r="AI357" i="45"/>
  <c r="AJ357" i="45"/>
  <c r="R357" i="45"/>
  <c r="I357" i="45"/>
  <c r="P398" i="45"/>
  <c r="AJ398" i="45"/>
  <c r="L148" i="45"/>
  <c r="S148" i="45" s="1"/>
  <c r="Z148" i="45" s="1"/>
  <c r="I211" i="45"/>
  <c r="AJ211" i="45"/>
  <c r="R211" i="45"/>
  <c r="T234" i="45"/>
  <c r="AA234" i="45" s="1"/>
  <c r="F46" i="45"/>
  <c r="V243" i="45"/>
  <c r="AC243" i="45" s="1"/>
  <c r="I243" i="45"/>
  <c r="T271" i="45"/>
  <c r="AJ271" i="45"/>
  <c r="I271" i="45"/>
  <c r="AH287" i="45"/>
  <c r="AL287" i="45" s="1"/>
  <c r="G289" i="45"/>
  <c r="G68" i="45"/>
  <c r="AJ287" i="45"/>
  <c r="U288" i="45"/>
  <c r="AB288" i="45" s="1"/>
  <c r="N69" i="45"/>
  <c r="AH288" i="45"/>
  <c r="AL288" i="45" s="1"/>
  <c r="I301" i="45"/>
  <c r="T301" i="45"/>
  <c r="AA301" i="45" s="1"/>
  <c r="AI301" i="45"/>
  <c r="F82" i="45"/>
  <c r="T82" i="45" s="1"/>
  <c r="AA82" i="45" s="1"/>
  <c r="V304" i="45"/>
  <c r="AC304" i="45" s="1"/>
  <c r="H85" i="45"/>
  <c r="AJ367" i="45"/>
  <c r="T367" i="45"/>
  <c r="AA367" i="45" s="1"/>
  <c r="H400" i="45"/>
  <c r="V392" i="45"/>
  <c r="AC392" i="45" s="1"/>
  <c r="U234" i="45"/>
  <c r="AB234" i="45" s="1"/>
  <c r="AH234" i="45"/>
  <c r="AL234" i="45" s="1"/>
  <c r="G46" i="45"/>
  <c r="V287" i="45"/>
  <c r="AC287" i="45" s="1"/>
  <c r="H68" i="45"/>
  <c r="V68" i="45" s="1"/>
  <c r="AC68" i="45" s="1"/>
  <c r="N54" i="45"/>
  <c r="L56" i="45"/>
  <c r="S162" i="45"/>
  <c r="Z162" i="45" s="1"/>
  <c r="E36" i="45"/>
  <c r="E165" i="45"/>
  <c r="P169" i="45"/>
  <c r="K43" i="45"/>
  <c r="R169" i="45"/>
  <c r="F173" i="45"/>
  <c r="T180" i="45"/>
  <c r="AA180" i="45" s="1"/>
  <c r="AJ206" i="45"/>
  <c r="AH264" i="45"/>
  <c r="AL264" i="45" s="1"/>
  <c r="U264" i="45"/>
  <c r="AB264" i="45" s="1"/>
  <c r="I287" i="45"/>
  <c r="S293" i="45"/>
  <c r="Z293" i="45" s="1"/>
  <c r="L74" i="45"/>
  <c r="AI331" i="45"/>
  <c r="AJ331" i="45"/>
  <c r="R331" i="45"/>
  <c r="I331" i="45"/>
  <c r="D112" i="45"/>
  <c r="H117" i="45"/>
  <c r="V367" i="45"/>
  <c r="AC367" i="45" s="1"/>
  <c r="AI386" i="45"/>
  <c r="F136" i="45"/>
  <c r="M36" i="45"/>
  <c r="F74" i="45"/>
  <c r="L173" i="45"/>
  <c r="S169" i="45"/>
  <c r="Z169" i="45" s="1"/>
  <c r="U180" i="45"/>
  <c r="AB180" i="45" s="1"/>
  <c r="V264" i="45"/>
  <c r="AC264" i="45" s="1"/>
  <c r="H45" i="45"/>
  <c r="AI288" i="45"/>
  <c r="AI295" i="45"/>
  <c r="R295" i="45"/>
  <c r="I295" i="45"/>
  <c r="AJ295" i="45"/>
  <c r="D76" i="45"/>
  <c r="M338" i="45"/>
  <c r="M115" i="45"/>
  <c r="F369" i="45"/>
  <c r="U394" i="45"/>
  <c r="AB394" i="45" s="1"/>
  <c r="AH394" i="45"/>
  <c r="AL394" i="45" s="1"/>
  <c r="G400" i="45"/>
  <c r="G144" i="45"/>
  <c r="F56" i="45"/>
  <c r="AI182" i="45"/>
  <c r="T182" i="45"/>
  <c r="AA182" i="45" s="1"/>
  <c r="I148" i="45"/>
  <c r="S233" i="45"/>
  <c r="Z233" i="45" s="1"/>
  <c r="AJ233" i="45"/>
  <c r="AI233" i="45"/>
  <c r="I233" i="45"/>
  <c r="AJ270" i="45"/>
  <c r="S270" i="45"/>
  <c r="Z270" i="45" s="1"/>
  <c r="E51" i="45"/>
  <c r="T292" i="45"/>
  <c r="AA292" i="45" s="1"/>
  <c r="F297" i="45"/>
  <c r="F73" i="45"/>
  <c r="P322" i="45"/>
  <c r="K328" i="45"/>
  <c r="I213" i="45"/>
  <c r="G56" i="45"/>
  <c r="AI213" i="45"/>
  <c r="AH213" i="45"/>
  <c r="AL213" i="45" s="1"/>
  <c r="U213" i="45"/>
  <c r="AB213" i="45" s="1"/>
  <c r="AJ226" i="45"/>
  <c r="AI226" i="45"/>
  <c r="T226" i="45"/>
  <c r="AA226" i="45" s="1"/>
  <c r="F245" i="45"/>
  <c r="T237" i="45"/>
  <c r="AA237" i="45" s="1"/>
  <c r="T398" i="45"/>
  <c r="AA398" i="45" s="1"/>
  <c r="M148" i="45"/>
  <c r="I208" i="45"/>
  <c r="R208" i="45"/>
  <c r="D51" i="45"/>
  <c r="AJ208" i="45"/>
  <c r="AI208" i="45"/>
  <c r="AJ234" i="45"/>
  <c r="I234" i="45"/>
  <c r="R234" i="45"/>
  <c r="AI234" i="45"/>
  <c r="P256" i="45"/>
  <c r="K258" i="45"/>
  <c r="P332" i="45"/>
  <c r="K113" i="45"/>
  <c r="K338" i="45"/>
  <c r="AJ392" i="45"/>
  <c r="I392" i="45"/>
  <c r="T392" i="45"/>
  <c r="F142" i="45"/>
  <c r="AI392" i="45"/>
  <c r="F400" i="45"/>
  <c r="AJ223" i="45"/>
  <c r="T223" i="45"/>
  <c r="AA223" i="45" s="1"/>
  <c r="F227" i="45"/>
  <c r="I223" i="45"/>
  <c r="F35" i="45"/>
  <c r="L258" i="45"/>
  <c r="I264" i="45"/>
  <c r="AI264" i="45"/>
  <c r="AJ264" i="45"/>
  <c r="R264" i="45"/>
  <c r="D45" i="45"/>
  <c r="S332" i="45"/>
  <c r="Z332" i="45" s="1"/>
  <c r="L113" i="45"/>
  <c r="L338" i="45"/>
  <c r="N145" i="45"/>
  <c r="AH145" i="45" s="1"/>
  <c r="AL145" i="45" s="1"/>
  <c r="AJ395" i="45"/>
  <c r="U395" i="45"/>
  <c r="AB395" i="45" s="1"/>
  <c r="R162" i="45"/>
  <c r="I162" i="45"/>
  <c r="AJ175" i="45"/>
  <c r="R180" i="45"/>
  <c r="G36" i="45"/>
  <c r="AH162" i="45"/>
  <c r="AL162" i="45" s="1"/>
  <c r="U162" i="45"/>
  <c r="AB162" i="45" s="1"/>
  <c r="R201" i="45"/>
  <c r="T336" i="45"/>
  <c r="AA336" i="45" s="1"/>
  <c r="AI336" i="45"/>
  <c r="T380" i="45"/>
  <c r="AA380" i="45" s="1"/>
  <c r="F130" i="45"/>
  <c r="T130" i="45" s="1"/>
  <c r="AA130" i="45" s="1"/>
  <c r="U66" i="45"/>
  <c r="AB66" i="45" s="1"/>
  <c r="AH176" i="45"/>
  <c r="AL176" i="45" s="1"/>
  <c r="AJ176" i="45"/>
  <c r="U176" i="45"/>
  <c r="AB176" i="45" s="1"/>
  <c r="G183" i="45"/>
  <c r="P211" i="45"/>
  <c r="K214" i="45"/>
  <c r="N289" i="45"/>
  <c r="M320" i="45"/>
  <c r="M98" i="45"/>
  <c r="U177" i="45"/>
  <c r="AB177" i="45" s="1"/>
  <c r="AJ213" i="45"/>
  <c r="R239" i="45"/>
  <c r="P239" i="45"/>
  <c r="K245" i="45"/>
  <c r="I292" i="45"/>
  <c r="D297" i="45"/>
  <c r="AJ292" i="45"/>
  <c r="AI292" i="45"/>
  <c r="D73" i="45"/>
  <c r="R292" i="45"/>
  <c r="AJ333" i="45"/>
  <c r="AI333" i="45"/>
  <c r="R333" i="45"/>
  <c r="I333" i="45"/>
  <c r="I179" i="45"/>
  <c r="V322" i="45"/>
  <c r="AC322" i="45" s="1"/>
  <c r="H103" i="45"/>
  <c r="H328" i="45"/>
  <c r="U85" i="45"/>
  <c r="AB85" i="45" s="1"/>
  <c r="D131" i="45"/>
  <c r="AE131" i="45" s="1"/>
  <c r="T244" i="45"/>
  <c r="AA244" i="45" s="1"/>
  <c r="L266" i="45"/>
  <c r="G38" i="45"/>
  <c r="F52" i="45"/>
  <c r="I178" i="45"/>
  <c r="H235" i="45"/>
  <c r="V230" i="45"/>
  <c r="AC230" i="45" s="1"/>
  <c r="U233" i="45"/>
  <c r="AB233" i="45" s="1"/>
  <c r="G45" i="45"/>
  <c r="U244" i="45"/>
  <c r="AB244" i="45" s="1"/>
  <c r="AH244" i="45"/>
  <c r="AL244" i="45" s="1"/>
  <c r="M266" i="45"/>
  <c r="T260" i="45"/>
  <c r="AA260" i="45" s="1"/>
  <c r="U270" i="45"/>
  <c r="AB270" i="45" s="1"/>
  <c r="AH270" i="45"/>
  <c r="AL270" i="45" s="1"/>
  <c r="AI271" i="45"/>
  <c r="N84" i="45"/>
  <c r="P84" i="45" s="1"/>
  <c r="P303" i="45"/>
  <c r="V388" i="45"/>
  <c r="AC388" i="45" s="1"/>
  <c r="H138" i="45"/>
  <c r="V138" i="45" s="1"/>
  <c r="AC138" i="45" s="1"/>
  <c r="U86" i="45"/>
  <c r="AB86" i="45" s="1"/>
  <c r="AH86" i="45"/>
  <c r="AL86" i="45" s="1"/>
  <c r="U194" i="45"/>
  <c r="AB194" i="45" s="1"/>
  <c r="AI194" i="45"/>
  <c r="G37" i="45"/>
  <c r="AH299" i="45"/>
  <c r="AL299" i="45" s="1"/>
  <c r="N307" i="45"/>
  <c r="N88" i="45" s="1"/>
  <c r="U299" i="45"/>
  <c r="AB299" i="45" s="1"/>
  <c r="AI299" i="45"/>
  <c r="O359" i="45"/>
  <c r="O103" i="45"/>
  <c r="U398" i="45"/>
  <c r="AB398" i="45" s="1"/>
  <c r="AH398" i="45"/>
  <c r="AL398" i="45" s="1"/>
  <c r="N148" i="45"/>
  <c r="T265" i="45"/>
  <c r="AA265" i="45" s="1"/>
  <c r="AI397" i="45"/>
  <c r="AJ397" i="45"/>
  <c r="S397" i="45"/>
  <c r="Z397" i="45" s="1"/>
  <c r="E400" i="45"/>
  <c r="I397" i="45"/>
  <c r="E147" i="45"/>
  <c r="T85" i="45"/>
  <c r="V169" i="45"/>
  <c r="AC169" i="45" s="1"/>
  <c r="H43" i="45"/>
  <c r="K56" i="45"/>
  <c r="P293" i="45"/>
  <c r="R293" i="45"/>
  <c r="K74" i="45"/>
  <c r="P177" i="45"/>
  <c r="P200" i="45"/>
  <c r="AI200" i="45"/>
  <c r="R200" i="45"/>
  <c r="AI256" i="45"/>
  <c r="S295" i="45"/>
  <c r="Z295" i="45" s="1"/>
  <c r="E76" i="45"/>
  <c r="AI364" i="45"/>
  <c r="R364" i="45"/>
  <c r="AJ364" i="45"/>
  <c r="D46" i="45"/>
  <c r="S177" i="45"/>
  <c r="Z177" i="45" s="1"/>
  <c r="V255" i="45"/>
  <c r="AC255" i="45" s="1"/>
  <c r="H36" i="45"/>
  <c r="AJ323" i="45"/>
  <c r="U380" i="45"/>
  <c r="AB380" i="45" s="1"/>
  <c r="AH380" i="45"/>
  <c r="AL380" i="45" s="1"/>
  <c r="G130" i="45"/>
  <c r="AH168" i="45"/>
  <c r="AL168" i="45" s="1"/>
  <c r="U168" i="45"/>
  <c r="AB168" i="45" s="1"/>
  <c r="S181" i="45"/>
  <c r="Z181" i="45" s="1"/>
  <c r="AI181" i="45"/>
  <c r="I181" i="45"/>
  <c r="AJ181" i="45"/>
  <c r="AJ177" i="45"/>
  <c r="AH194" i="45"/>
  <c r="AL194" i="45" s="1"/>
  <c r="R242" i="45"/>
  <c r="P242" i="45"/>
  <c r="N50" i="45"/>
  <c r="F38" i="45"/>
  <c r="S179" i="45"/>
  <c r="Z179" i="45" s="1"/>
  <c r="AI179" i="45"/>
  <c r="U230" i="45"/>
  <c r="AB230" i="45" s="1"/>
  <c r="AH230" i="45"/>
  <c r="AL230" i="45" s="1"/>
  <c r="V394" i="45"/>
  <c r="AC394" i="45" s="1"/>
  <c r="O144" i="45"/>
  <c r="V144" i="45" s="1"/>
  <c r="AC144" i="45" s="1"/>
  <c r="G42" i="45"/>
  <c r="H76" i="45"/>
  <c r="V76" i="45" s="1"/>
  <c r="AC76" i="45" s="1"/>
  <c r="U74" i="45"/>
  <c r="AB74" i="45" s="1"/>
  <c r="E116" i="45"/>
  <c r="T134" i="45"/>
  <c r="AA134" i="45" s="1"/>
  <c r="S164" i="45"/>
  <c r="Z164" i="45" s="1"/>
  <c r="AJ164" i="45"/>
  <c r="AI164" i="45"/>
  <c r="G52" i="45"/>
  <c r="AH178" i="45"/>
  <c r="AL178" i="45" s="1"/>
  <c r="AH179" i="45"/>
  <c r="AL179" i="45" s="1"/>
  <c r="U179" i="45"/>
  <c r="AB179" i="45" s="1"/>
  <c r="N53" i="45"/>
  <c r="G196" i="45"/>
  <c r="AH192" i="45"/>
  <c r="AL192" i="45" s="1"/>
  <c r="G35" i="45"/>
  <c r="U192" i="45"/>
  <c r="AB192" i="45" s="1"/>
  <c r="V244" i="45"/>
  <c r="AC244" i="45" s="1"/>
  <c r="H56" i="45"/>
  <c r="E258" i="45"/>
  <c r="I254" i="45"/>
  <c r="AJ254" i="45"/>
  <c r="AI254" i="45"/>
  <c r="S254" i="45"/>
  <c r="U287" i="45"/>
  <c r="AB287" i="45" s="1"/>
  <c r="I318" i="45"/>
  <c r="R318" i="45"/>
  <c r="AJ318" i="45"/>
  <c r="D320" i="45"/>
  <c r="AI318" i="45"/>
  <c r="D99" i="45"/>
  <c r="R358" i="45"/>
  <c r="I358" i="45"/>
  <c r="AJ358" i="45"/>
  <c r="AI358" i="45"/>
  <c r="D108" i="45"/>
  <c r="O112" i="45"/>
  <c r="P362" i="45"/>
  <c r="O369" i="45"/>
  <c r="S364" i="45"/>
  <c r="Z364" i="45" s="1"/>
  <c r="P364" i="45"/>
  <c r="L369" i="45"/>
  <c r="T386" i="45"/>
  <c r="AA386" i="45" s="1"/>
  <c r="AJ212" i="45"/>
  <c r="AI212" i="45"/>
  <c r="I212" i="45"/>
  <c r="I237" i="45"/>
  <c r="AI237" i="45"/>
  <c r="R237" i="45"/>
  <c r="AJ237" i="45"/>
  <c r="D245" i="45"/>
  <c r="D49" i="45"/>
  <c r="F351" i="45"/>
  <c r="F97" i="45"/>
  <c r="T347" i="45"/>
  <c r="AA347" i="45" s="1"/>
  <c r="T163" i="45"/>
  <c r="AA163" i="45" s="1"/>
  <c r="F165" i="45"/>
  <c r="AJ163" i="45"/>
  <c r="F37" i="45"/>
  <c r="H351" i="45"/>
  <c r="V347" i="45"/>
  <c r="AC347" i="45" s="1"/>
  <c r="H97" i="45"/>
  <c r="S357" i="45"/>
  <c r="Z357" i="45" s="1"/>
  <c r="E107" i="45"/>
  <c r="U81" i="45"/>
  <c r="AB81" i="45" s="1"/>
  <c r="AH81" i="45"/>
  <c r="AL81" i="45" s="1"/>
  <c r="O173" i="45"/>
  <c r="P167" i="45"/>
  <c r="V167" i="45"/>
  <c r="AC167" i="45" s="1"/>
  <c r="P226" i="45"/>
  <c r="L38" i="45"/>
  <c r="S226" i="45"/>
  <c r="Z226" i="45" s="1"/>
  <c r="K118" i="45"/>
  <c r="R337" i="45"/>
  <c r="I163" i="45"/>
  <c r="H173" i="45"/>
  <c r="R212" i="45"/>
  <c r="AJ332" i="45"/>
  <c r="AI230" i="45"/>
  <c r="R230" i="45"/>
  <c r="AJ230" i="45"/>
  <c r="AH301" i="45"/>
  <c r="AL301" i="45" s="1"/>
  <c r="U301" i="45"/>
  <c r="AB301" i="45" s="1"/>
  <c r="P349" i="45"/>
  <c r="N351" i="45"/>
  <c r="M359" i="45"/>
  <c r="M104" i="45"/>
  <c r="D114" i="45"/>
  <c r="R210" i="45"/>
  <c r="I210" i="45"/>
  <c r="R241" i="45"/>
  <c r="I241" i="45"/>
  <c r="E114" i="45"/>
  <c r="S333" i="45"/>
  <c r="Z333" i="45" s="1"/>
  <c r="R366" i="45"/>
  <c r="I366" i="45"/>
  <c r="AI366" i="45"/>
  <c r="AJ366" i="45"/>
  <c r="AI379" i="45"/>
  <c r="S379" i="45"/>
  <c r="Z379" i="45" s="1"/>
  <c r="E129" i="45"/>
  <c r="F42" i="45"/>
  <c r="E196" i="45"/>
  <c r="E35" i="45"/>
  <c r="S192" i="45"/>
  <c r="Z192" i="45" s="1"/>
  <c r="AH271" i="45"/>
  <c r="AL271" i="45" s="1"/>
  <c r="P168" i="45"/>
  <c r="M173" i="45"/>
  <c r="F116" i="45"/>
  <c r="U131" i="45"/>
  <c r="AB131" i="45" s="1"/>
  <c r="AH131" i="45"/>
  <c r="AL131" i="45" s="1"/>
  <c r="AH134" i="45"/>
  <c r="AL134" i="45" s="1"/>
  <c r="U134" i="45"/>
  <c r="AB134" i="45" s="1"/>
  <c r="I167" i="45"/>
  <c r="R167" i="45"/>
  <c r="AJ167" i="45"/>
  <c r="AI167" i="45"/>
  <c r="D173" i="45"/>
  <c r="AI169" i="45"/>
  <c r="F49" i="45"/>
  <c r="F183" i="45"/>
  <c r="AI175" i="45"/>
  <c r="T175" i="45"/>
  <c r="AA175" i="45" s="1"/>
  <c r="P176" i="45"/>
  <c r="V178" i="45"/>
  <c r="AC178" i="45" s="1"/>
  <c r="H52" i="45"/>
  <c r="H196" i="45"/>
  <c r="H35" i="45"/>
  <c r="V192" i="45"/>
  <c r="AC192" i="45" s="1"/>
  <c r="AH206" i="45"/>
  <c r="AL206" i="45" s="1"/>
  <c r="U206" i="45"/>
  <c r="AB206" i="45" s="1"/>
  <c r="G49" i="45"/>
  <c r="G214" i="45"/>
  <c r="T224" i="45"/>
  <c r="AA224" i="45" s="1"/>
  <c r="F36" i="45"/>
  <c r="D235" i="45"/>
  <c r="R229" i="45"/>
  <c r="AJ229" i="45"/>
  <c r="I244" i="45"/>
  <c r="O266" i="45"/>
  <c r="R270" i="45"/>
  <c r="P270" i="45"/>
  <c r="AH302" i="45"/>
  <c r="AL302" i="45" s="1"/>
  <c r="U302" i="45"/>
  <c r="AB302" i="45" s="1"/>
  <c r="G83" i="45"/>
  <c r="V305" i="45"/>
  <c r="AC305" i="45" s="1"/>
  <c r="H86" i="45"/>
  <c r="T325" i="45"/>
  <c r="AA325" i="45" s="1"/>
  <c r="P325" i="45"/>
  <c r="AJ325" i="45"/>
  <c r="T353" i="45"/>
  <c r="AA353" i="45" s="1"/>
  <c r="F103" i="45"/>
  <c r="F359" i="45"/>
  <c r="I353" i="45"/>
  <c r="E135" i="45"/>
  <c r="S385" i="45"/>
  <c r="Z385" i="45" s="1"/>
  <c r="N183" i="45"/>
  <c r="P179" i="45"/>
  <c r="V203" i="45"/>
  <c r="AC203" i="45" s="1"/>
  <c r="H46" i="45"/>
  <c r="V207" i="45"/>
  <c r="AJ207" i="45"/>
  <c r="I207" i="45"/>
  <c r="P260" i="45"/>
  <c r="K266" i="45"/>
  <c r="T264" i="45"/>
  <c r="AA264" i="45" s="1"/>
  <c r="U304" i="45"/>
  <c r="AB304" i="45" s="1"/>
  <c r="AH304" i="45"/>
  <c r="AL304" i="45" s="1"/>
  <c r="L328" i="45"/>
  <c r="U331" i="45"/>
  <c r="AB331" i="45" s="1"/>
  <c r="AH331" i="45"/>
  <c r="AL331" i="45" s="1"/>
  <c r="G112" i="45"/>
  <c r="G338" i="45"/>
  <c r="P171" i="45"/>
  <c r="L45" i="45"/>
  <c r="V206" i="45"/>
  <c r="AC206" i="45" s="1"/>
  <c r="H214" i="45"/>
  <c r="D44" i="45"/>
  <c r="R232" i="45"/>
  <c r="AJ232" i="45"/>
  <c r="AI232" i="45"/>
  <c r="R243" i="45"/>
  <c r="P243" i="45"/>
  <c r="AI243" i="45"/>
  <c r="D276" i="45"/>
  <c r="AI268" i="45"/>
  <c r="I268" i="45"/>
  <c r="R268" i="45"/>
  <c r="AJ268" i="45"/>
  <c r="T303" i="45"/>
  <c r="AA303" i="45" s="1"/>
  <c r="I303" i="45"/>
  <c r="AJ327" i="45"/>
  <c r="U327" i="45"/>
  <c r="AB327" i="45" s="1"/>
  <c r="G108" i="45"/>
  <c r="U349" i="45"/>
  <c r="AB349" i="45" s="1"/>
  <c r="AH349" i="45"/>
  <c r="AL349" i="45" s="1"/>
  <c r="T393" i="45"/>
  <c r="AA393" i="45" s="1"/>
  <c r="AJ393" i="45"/>
  <c r="AI393" i="45"/>
  <c r="F143" i="45"/>
  <c r="T77" i="45"/>
  <c r="AA77" i="45" s="1"/>
  <c r="L183" i="45"/>
  <c r="F214" i="45"/>
  <c r="S223" i="45"/>
  <c r="Z223" i="45" s="1"/>
  <c r="L227" i="45"/>
  <c r="N258" i="45"/>
  <c r="AJ263" i="45"/>
  <c r="AI263" i="45"/>
  <c r="R263" i="45"/>
  <c r="I263" i="45"/>
  <c r="D266" i="45"/>
  <c r="AH303" i="45"/>
  <c r="AL303" i="45" s="1"/>
  <c r="G84" i="45"/>
  <c r="U303" i="45"/>
  <c r="AB303" i="45" s="1"/>
  <c r="T365" i="45"/>
  <c r="AA365" i="45" s="1"/>
  <c r="AI365" i="45"/>
  <c r="I69" i="45"/>
  <c r="M183" i="45"/>
  <c r="L55" i="45"/>
  <c r="L214" i="45"/>
  <c r="V254" i="45"/>
  <c r="AC254" i="45" s="1"/>
  <c r="O258" i="45"/>
  <c r="T268" i="45"/>
  <c r="AA268" i="45" s="1"/>
  <c r="F276" i="45"/>
  <c r="V357" i="45"/>
  <c r="AC357" i="45" s="1"/>
  <c r="H107" i="45"/>
  <c r="K146" i="45"/>
  <c r="P396" i="45"/>
  <c r="R396" i="45"/>
  <c r="E44" i="45"/>
  <c r="V77" i="45"/>
  <c r="AC77" i="45" s="1"/>
  <c r="U82" i="45"/>
  <c r="AB82" i="45" s="1"/>
  <c r="AH149" i="45"/>
  <c r="AL149" i="45" s="1"/>
  <c r="U149" i="45"/>
  <c r="AB149" i="45" s="1"/>
  <c r="O165" i="45"/>
  <c r="O35" i="45"/>
  <c r="P170" i="45"/>
  <c r="K44" i="45"/>
  <c r="I180" i="45"/>
  <c r="AJ180" i="45"/>
  <c r="AI180" i="45"/>
  <c r="M196" i="45"/>
  <c r="T193" i="45"/>
  <c r="AA193" i="45" s="1"/>
  <c r="U232" i="45"/>
  <c r="AB232" i="45" s="1"/>
  <c r="AH232" i="45"/>
  <c r="AL232" i="45" s="1"/>
  <c r="AH242" i="45"/>
  <c r="AL242" i="45" s="1"/>
  <c r="G245" i="45"/>
  <c r="U242" i="45"/>
  <c r="AB242" i="45" s="1"/>
  <c r="AH243" i="45"/>
  <c r="AL243" i="45" s="1"/>
  <c r="U243" i="45"/>
  <c r="AB243" i="45" s="1"/>
  <c r="P254" i="45"/>
  <c r="AH256" i="45"/>
  <c r="AL256" i="45" s="1"/>
  <c r="U256" i="45"/>
  <c r="AB256" i="45" s="1"/>
  <c r="I274" i="45"/>
  <c r="AJ274" i="45"/>
  <c r="T274" i="45"/>
  <c r="AA274" i="45" s="1"/>
  <c r="R288" i="45"/>
  <c r="P288" i="45"/>
  <c r="K69" i="45"/>
  <c r="I299" i="45"/>
  <c r="S299" i="45"/>
  <c r="E307" i="45"/>
  <c r="E80" i="45"/>
  <c r="K297" i="45"/>
  <c r="R291" i="45"/>
  <c r="P291" i="45"/>
  <c r="F44" i="45"/>
  <c r="H149" i="45"/>
  <c r="V149" i="45" s="1"/>
  <c r="AC149" i="45" s="1"/>
  <c r="P161" i="45"/>
  <c r="AJ192" i="45"/>
  <c r="D196" i="45"/>
  <c r="AI192" i="45"/>
  <c r="I192" i="45"/>
  <c r="M45" i="45"/>
  <c r="AI209" i="45"/>
  <c r="R209" i="45"/>
  <c r="I209" i="45"/>
  <c r="T238" i="45"/>
  <c r="AA238" i="45" s="1"/>
  <c r="AJ238" i="45"/>
  <c r="AI238" i="45"/>
  <c r="H276" i="45"/>
  <c r="P271" i="45"/>
  <c r="U274" i="45"/>
  <c r="AB274" i="45" s="1"/>
  <c r="AH274" i="45"/>
  <c r="AL274" i="45" s="1"/>
  <c r="T287" i="45"/>
  <c r="F289" i="45"/>
  <c r="R296" i="45"/>
  <c r="AJ296" i="45"/>
  <c r="AI296" i="45"/>
  <c r="E320" i="45"/>
  <c r="AI317" i="45"/>
  <c r="E98" i="45"/>
  <c r="S317" i="45"/>
  <c r="Z317" i="45" s="1"/>
  <c r="AH323" i="45"/>
  <c r="AL323" i="45" s="1"/>
  <c r="U323" i="45"/>
  <c r="AB323" i="45" s="1"/>
  <c r="P142" i="45"/>
  <c r="T179" i="45"/>
  <c r="AA179" i="45" s="1"/>
  <c r="U337" i="45"/>
  <c r="AB337" i="45" s="1"/>
  <c r="AH337" i="45"/>
  <c r="AL337" i="45" s="1"/>
  <c r="G118" i="45"/>
  <c r="L351" i="45"/>
  <c r="AJ348" i="45"/>
  <c r="F138" i="45"/>
  <c r="AE138" i="45" s="1"/>
  <c r="T388" i="45"/>
  <c r="AA388" i="45" s="1"/>
  <c r="P393" i="45"/>
  <c r="N400" i="45"/>
  <c r="N150" i="45" s="1"/>
  <c r="S82" i="45"/>
  <c r="Z82" i="45" s="1"/>
  <c r="U167" i="45"/>
  <c r="AB167" i="45" s="1"/>
  <c r="AH167" i="45"/>
  <c r="AL167" i="45" s="1"/>
  <c r="P198" i="45"/>
  <c r="L41" i="45"/>
  <c r="L10" i="45" s="1"/>
  <c r="AJ198" i="45"/>
  <c r="L204" i="45"/>
  <c r="P210" i="45"/>
  <c r="P237" i="45"/>
  <c r="M245" i="45"/>
  <c r="P268" i="45"/>
  <c r="K276" i="45"/>
  <c r="AI274" i="45"/>
  <c r="AH275" i="45"/>
  <c r="AL275" i="45" s="1"/>
  <c r="U275" i="45"/>
  <c r="AB275" i="45" s="1"/>
  <c r="U286" i="45"/>
  <c r="AB286" i="45" s="1"/>
  <c r="AH286" i="45"/>
  <c r="AL286" i="45" s="1"/>
  <c r="N67" i="45"/>
  <c r="F328" i="45"/>
  <c r="R380" i="45"/>
  <c r="I380" i="45"/>
  <c r="AJ380" i="45"/>
  <c r="AI380" i="45"/>
  <c r="D130" i="45"/>
  <c r="N55" i="45"/>
  <c r="AI225" i="45"/>
  <c r="S225" i="45"/>
  <c r="Z225" i="45" s="1"/>
  <c r="E37" i="45"/>
  <c r="I255" i="45"/>
  <c r="T255" i="45"/>
  <c r="AA255" i="45" s="1"/>
  <c r="L276" i="45"/>
  <c r="S268" i="45"/>
  <c r="Z268" i="45" s="1"/>
  <c r="D307" i="45"/>
  <c r="AJ300" i="45"/>
  <c r="R300" i="45"/>
  <c r="I300" i="45"/>
  <c r="D81" i="45"/>
  <c r="AE81" i="45" s="1"/>
  <c r="AI300" i="45"/>
  <c r="T304" i="45"/>
  <c r="AA304" i="45" s="1"/>
  <c r="AJ304" i="45"/>
  <c r="AI304" i="45"/>
  <c r="AI322" i="45"/>
  <c r="AH322" i="45"/>
  <c r="AL322" i="45" s="1"/>
  <c r="R354" i="45"/>
  <c r="AJ354" i="45"/>
  <c r="D359" i="45"/>
  <c r="I354" i="45"/>
  <c r="AI354" i="45"/>
  <c r="D104" i="45"/>
  <c r="P358" i="45"/>
  <c r="K359" i="45"/>
  <c r="P195" i="45"/>
  <c r="M38" i="45"/>
  <c r="G359" i="45"/>
  <c r="U353" i="45"/>
  <c r="AB353" i="45" s="1"/>
  <c r="AH353" i="45"/>
  <c r="AL353" i="45" s="1"/>
  <c r="E369" i="45"/>
  <c r="E113" i="45"/>
  <c r="S363" i="45"/>
  <c r="Z363" i="45" s="1"/>
  <c r="AJ193" i="45"/>
  <c r="P194" i="45"/>
  <c r="AH202" i="45"/>
  <c r="AL202" i="45" s="1"/>
  <c r="U202" i="45"/>
  <c r="AB202" i="45" s="1"/>
  <c r="P203" i="45"/>
  <c r="S203" i="45"/>
  <c r="AI240" i="45"/>
  <c r="R240" i="45"/>
  <c r="AJ240" i="45"/>
  <c r="I240" i="45"/>
  <c r="I257" i="45"/>
  <c r="AI257" i="45"/>
  <c r="AJ257" i="45"/>
  <c r="R257" i="45"/>
  <c r="S272" i="45"/>
  <c r="Z272" i="45" s="1"/>
  <c r="I272" i="45"/>
  <c r="AI294" i="45"/>
  <c r="S294" i="45"/>
  <c r="Z294" i="45" s="1"/>
  <c r="I294" i="45"/>
  <c r="S316" i="45"/>
  <c r="Z316" i="45" s="1"/>
  <c r="L320" i="45"/>
  <c r="R332" i="45"/>
  <c r="AI332" i="45"/>
  <c r="D113" i="45"/>
  <c r="M114" i="45"/>
  <c r="T333" i="45"/>
  <c r="AA333" i="45" s="1"/>
  <c r="H359" i="45"/>
  <c r="V353" i="45"/>
  <c r="AC353" i="45" s="1"/>
  <c r="T363" i="45"/>
  <c r="AA363" i="45" s="1"/>
  <c r="F113" i="45"/>
  <c r="AH137" i="45"/>
  <c r="AL137" i="45" s="1"/>
  <c r="AJ170" i="45"/>
  <c r="AI170" i="45"/>
  <c r="E173" i="45"/>
  <c r="S170" i="45"/>
  <c r="Z170" i="45" s="1"/>
  <c r="I177" i="45"/>
  <c r="AI177" i="45"/>
  <c r="D183" i="45"/>
  <c r="T272" i="45"/>
  <c r="AA272" i="45" s="1"/>
  <c r="M289" i="45"/>
  <c r="E297" i="45"/>
  <c r="I306" i="45"/>
  <c r="R306" i="45"/>
  <c r="H382" i="45"/>
  <c r="V381" i="45"/>
  <c r="AC381" i="45" s="1"/>
  <c r="F147" i="45"/>
  <c r="T147" i="45" s="1"/>
  <c r="AA147" i="45" s="1"/>
  <c r="T397" i="45"/>
  <c r="AA397" i="45" s="1"/>
  <c r="P162" i="45"/>
  <c r="AI168" i="45"/>
  <c r="D42" i="45"/>
  <c r="I168" i="45"/>
  <c r="AJ168" i="45"/>
  <c r="R168" i="45"/>
  <c r="I182" i="45"/>
  <c r="AJ182" i="45"/>
  <c r="AH193" i="45"/>
  <c r="AL193" i="45" s="1"/>
  <c r="I198" i="45"/>
  <c r="D204" i="45"/>
  <c r="R198" i="45"/>
  <c r="AJ200" i="45"/>
  <c r="I202" i="45"/>
  <c r="N46" i="45"/>
  <c r="R224" i="45"/>
  <c r="I224" i="45"/>
  <c r="AI224" i="45"/>
  <c r="AJ224" i="45"/>
  <c r="R261" i="45"/>
  <c r="I261" i="45"/>
  <c r="AJ261" i="45"/>
  <c r="AI261" i="45"/>
  <c r="T319" i="45"/>
  <c r="AA319" i="45" s="1"/>
  <c r="F320" i="45"/>
  <c r="F100" i="45"/>
  <c r="V363" i="45"/>
  <c r="AC363" i="45" s="1"/>
  <c r="G390" i="45"/>
  <c r="AH384" i="45"/>
  <c r="AL384" i="45" s="1"/>
  <c r="U384" i="45"/>
  <c r="AB384" i="45" s="1"/>
  <c r="AJ384" i="45"/>
  <c r="AI384" i="45"/>
  <c r="T387" i="45"/>
  <c r="AA387" i="45" s="1"/>
  <c r="AJ172" i="45"/>
  <c r="T172" i="45"/>
  <c r="AA172" i="45" s="1"/>
  <c r="V194" i="45"/>
  <c r="AC194" i="45" s="1"/>
  <c r="K289" i="45"/>
  <c r="K66" i="45"/>
  <c r="P316" i="45"/>
  <c r="AI316" i="45"/>
  <c r="L117" i="45"/>
  <c r="S336" i="45"/>
  <c r="AJ350" i="45"/>
  <c r="U73" i="45"/>
  <c r="AB73" i="45" s="1"/>
  <c r="R172" i="45"/>
  <c r="P172" i="45"/>
  <c r="E204" i="45"/>
  <c r="S198" i="45"/>
  <c r="Z198" i="45" s="1"/>
  <c r="U201" i="45"/>
  <c r="AB201" i="45" s="1"/>
  <c r="AI201" i="45"/>
  <c r="R202" i="45"/>
  <c r="P202" i="45"/>
  <c r="O46" i="45"/>
  <c r="S224" i="45"/>
  <c r="Z224" i="45" s="1"/>
  <c r="S244" i="45"/>
  <c r="U257" i="45"/>
  <c r="AB257" i="45" s="1"/>
  <c r="AH257" i="45"/>
  <c r="AL257" i="45" s="1"/>
  <c r="P263" i="45"/>
  <c r="P302" i="45"/>
  <c r="N83" i="45"/>
  <c r="O320" i="45"/>
  <c r="U332" i="45"/>
  <c r="AB332" i="45" s="1"/>
  <c r="G113" i="45"/>
  <c r="AH332" i="45"/>
  <c r="AL332" i="45" s="1"/>
  <c r="AH335" i="45"/>
  <c r="AL335" i="45" s="1"/>
  <c r="U335" i="45"/>
  <c r="AB335" i="45" s="1"/>
  <c r="I335" i="45"/>
  <c r="AJ349" i="45"/>
  <c r="E351" i="45"/>
  <c r="AI349" i="45"/>
  <c r="L359" i="45"/>
  <c r="S353" i="45"/>
  <c r="Z353" i="45" s="1"/>
  <c r="P363" i="45"/>
  <c r="H390" i="45"/>
  <c r="V384" i="45"/>
  <c r="AC384" i="45" s="1"/>
  <c r="P388" i="45"/>
  <c r="N144" i="45"/>
  <c r="P394" i="45"/>
  <c r="U181" i="45"/>
  <c r="AB181" i="45" s="1"/>
  <c r="AH181" i="45"/>
  <c r="AL181" i="45" s="1"/>
  <c r="E214" i="45"/>
  <c r="S208" i="45"/>
  <c r="Z208" i="45" s="1"/>
  <c r="S239" i="45"/>
  <c r="Z239" i="45" s="1"/>
  <c r="S265" i="45"/>
  <c r="Z265" i="45" s="1"/>
  <c r="AI285" i="45"/>
  <c r="D289" i="45"/>
  <c r="V286" i="45"/>
  <c r="AC286" i="45" s="1"/>
  <c r="H289" i="45"/>
  <c r="U325" i="45"/>
  <c r="AB325" i="45" s="1"/>
  <c r="AH325" i="45"/>
  <c r="AL325" i="45" s="1"/>
  <c r="P355" i="45"/>
  <c r="M105" i="45"/>
  <c r="AH362" i="45"/>
  <c r="AL362" i="45" s="1"/>
  <c r="U362" i="45"/>
  <c r="AB362" i="45" s="1"/>
  <c r="AH143" i="45"/>
  <c r="AL143" i="45" s="1"/>
  <c r="U143" i="45"/>
  <c r="AB143" i="45" s="1"/>
  <c r="AH161" i="45"/>
  <c r="AL161" i="45" s="1"/>
  <c r="G165" i="45"/>
  <c r="L37" i="45"/>
  <c r="H55" i="45"/>
  <c r="T208" i="45"/>
  <c r="AA208" i="45" s="1"/>
  <c r="AH212" i="45"/>
  <c r="AL212" i="45" s="1"/>
  <c r="N214" i="45"/>
  <c r="V223" i="45"/>
  <c r="AC223" i="45" s="1"/>
  <c r="H227" i="45"/>
  <c r="P240" i="45"/>
  <c r="AH241" i="45"/>
  <c r="AL241" i="45" s="1"/>
  <c r="U241" i="45"/>
  <c r="AB241" i="45" s="1"/>
  <c r="E245" i="45"/>
  <c r="I256" i="45"/>
  <c r="AJ256" i="45"/>
  <c r="R256" i="45"/>
  <c r="AI260" i="45"/>
  <c r="AJ260" i="45"/>
  <c r="I260" i="45"/>
  <c r="I286" i="45"/>
  <c r="I302" i="45"/>
  <c r="AJ302" i="45"/>
  <c r="AI302" i="45"/>
  <c r="O351" i="45"/>
  <c r="O97" i="45"/>
  <c r="H115" i="45"/>
  <c r="V115" i="45" s="1"/>
  <c r="AC115" i="45" s="1"/>
  <c r="V365" i="45"/>
  <c r="AC365" i="45" s="1"/>
  <c r="O382" i="45"/>
  <c r="V378" i="45"/>
  <c r="AC378" i="45" s="1"/>
  <c r="E149" i="45"/>
  <c r="AE149" i="45" s="1"/>
  <c r="I399" i="45"/>
  <c r="V161" i="45"/>
  <c r="AC161" i="45" s="1"/>
  <c r="H165" i="45"/>
  <c r="AJ179" i="45"/>
  <c r="R179" i="45"/>
  <c r="S194" i="45"/>
  <c r="Z194" i="45" s="1"/>
  <c r="I206" i="45"/>
  <c r="AI206" i="45"/>
  <c r="D214" i="45"/>
  <c r="I238" i="45"/>
  <c r="R238" i="45"/>
  <c r="E266" i="45"/>
  <c r="S260" i="45"/>
  <c r="Z260" i="45" s="1"/>
  <c r="U265" i="45"/>
  <c r="AB265" i="45" s="1"/>
  <c r="AH273" i="45"/>
  <c r="AL273" i="45" s="1"/>
  <c r="U273" i="45"/>
  <c r="AB273" i="45" s="1"/>
  <c r="T285" i="45"/>
  <c r="AA285" i="45" s="1"/>
  <c r="AH324" i="45"/>
  <c r="AL324" i="45" s="1"/>
  <c r="U324" i="45"/>
  <c r="I334" i="45"/>
  <c r="P347" i="45"/>
  <c r="P354" i="45"/>
  <c r="AH358" i="45"/>
  <c r="AL358" i="45" s="1"/>
  <c r="U358" i="45"/>
  <c r="AB358" i="45" s="1"/>
  <c r="I362" i="45"/>
  <c r="P378" i="45"/>
  <c r="AH223" i="45"/>
  <c r="AL223" i="45" s="1"/>
  <c r="U223" i="45"/>
  <c r="AB223" i="45" s="1"/>
  <c r="G227" i="45"/>
  <c r="U142" i="45"/>
  <c r="AB142" i="45" s="1"/>
  <c r="AH142" i="45"/>
  <c r="AL142" i="45" s="1"/>
  <c r="K165" i="45"/>
  <c r="P212" i="45"/>
  <c r="K227" i="45"/>
  <c r="S238" i="45"/>
  <c r="Z238" i="45" s="1"/>
  <c r="T256" i="45"/>
  <c r="AA256" i="45" s="1"/>
  <c r="AH269" i="45"/>
  <c r="AL269" i="45" s="1"/>
  <c r="AI272" i="45"/>
  <c r="P286" i="45"/>
  <c r="I323" i="45"/>
  <c r="R385" i="45"/>
  <c r="AI385" i="45"/>
  <c r="AJ385" i="45"/>
  <c r="D390" i="45"/>
  <c r="AH399" i="45"/>
  <c r="AL399" i="45" s="1"/>
  <c r="U399" i="45"/>
  <c r="AB399" i="45" s="1"/>
  <c r="AI163" i="45"/>
  <c r="D38" i="45"/>
  <c r="R164" i="45"/>
  <c r="E45" i="45"/>
  <c r="I175" i="45"/>
  <c r="I199" i="45"/>
  <c r="P231" i="45"/>
  <c r="R231" i="45"/>
  <c r="K235" i="45"/>
  <c r="N245" i="45"/>
  <c r="AJ291" i="45"/>
  <c r="T291" i="45"/>
  <c r="AA291" i="45" s="1"/>
  <c r="I305" i="45"/>
  <c r="D86" i="45"/>
  <c r="AJ316" i="45"/>
  <c r="P318" i="45"/>
  <c r="AH356" i="45"/>
  <c r="AL356" i="45" s="1"/>
  <c r="U356" i="45"/>
  <c r="AB356" i="45" s="1"/>
  <c r="M400" i="45"/>
  <c r="M150" i="45" s="1"/>
  <c r="V395" i="45"/>
  <c r="AC395" i="45" s="1"/>
  <c r="I395" i="45"/>
  <c r="H145" i="45"/>
  <c r="V145" i="45" s="1"/>
  <c r="AC145" i="45" s="1"/>
  <c r="S175" i="45"/>
  <c r="Z175" i="45" s="1"/>
  <c r="E183" i="45"/>
  <c r="I200" i="45"/>
  <c r="L235" i="45"/>
  <c r="O245" i="45"/>
  <c r="G266" i="45"/>
  <c r="AI286" i="45"/>
  <c r="AJ286" i="45"/>
  <c r="R286" i="45"/>
  <c r="T296" i="45"/>
  <c r="AA296" i="45" s="1"/>
  <c r="P324" i="45"/>
  <c r="N328" i="45"/>
  <c r="P331" i="45"/>
  <c r="AJ334" i="45"/>
  <c r="AI334" i="45"/>
  <c r="R334" i="45"/>
  <c r="P395" i="45"/>
  <c r="K400" i="45"/>
  <c r="N146" i="45"/>
  <c r="U396" i="45"/>
  <c r="AB396" i="45" s="1"/>
  <c r="T199" i="45"/>
  <c r="AA199" i="45" s="1"/>
  <c r="AJ201" i="45"/>
  <c r="AJ202" i="45"/>
  <c r="AI202" i="45"/>
  <c r="I226" i="45"/>
  <c r="H266" i="45"/>
  <c r="V260" i="45"/>
  <c r="AC260" i="45" s="1"/>
  <c r="S286" i="45"/>
  <c r="Z286" i="45" s="1"/>
  <c r="V291" i="45"/>
  <c r="AC291" i="45" s="1"/>
  <c r="H297" i="45"/>
  <c r="M297" i="45"/>
  <c r="M78" i="45" s="1"/>
  <c r="R304" i="45"/>
  <c r="I304" i="45"/>
  <c r="T305" i="45"/>
  <c r="F86" i="45"/>
  <c r="T86" i="45" s="1"/>
  <c r="AA86" i="45" s="1"/>
  <c r="R322" i="45"/>
  <c r="D328" i="45"/>
  <c r="I322" i="45"/>
  <c r="AJ322" i="45"/>
  <c r="P323" i="45"/>
  <c r="S323" i="45"/>
  <c r="Z323" i="45" s="1"/>
  <c r="I355" i="45"/>
  <c r="AI355" i="45"/>
  <c r="R355" i="45"/>
  <c r="I356" i="45"/>
  <c r="AH364" i="45"/>
  <c r="AL364" i="45" s="1"/>
  <c r="G114" i="45"/>
  <c r="AH368" i="45"/>
  <c r="AL368" i="45" s="1"/>
  <c r="AJ368" i="45"/>
  <c r="I368" i="45"/>
  <c r="U368" i="45"/>
  <c r="AB368" i="45" s="1"/>
  <c r="I394" i="45"/>
  <c r="AJ394" i="45"/>
  <c r="AI394" i="45"/>
  <c r="AI398" i="45"/>
  <c r="R398" i="45"/>
  <c r="I398" i="45"/>
  <c r="I161" i="45"/>
  <c r="AJ161" i="45"/>
  <c r="D165" i="45"/>
  <c r="AI161" i="45"/>
  <c r="U164" i="45"/>
  <c r="AB164" i="45" s="1"/>
  <c r="U170" i="45"/>
  <c r="AB170" i="45" s="1"/>
  <c r="R193" i="45"/>
  <c r="T195" i="45"/>
  <c r="AA195" i="45" s="1"/>
  <c r="T202" i="45"/>
  <c r="AA202" i="45" s="1"/>
  <c r="U203" i="45"/>
  <c r="AB203" i="45" s="1"/>
  <c r="N266" i="45"/>
  <c r="AH261" i="45"/>
  <c r="AL261" i="45" s="1"/>
  <c r="AI265" i="45"/>
  <c r="T286" i="45"/>
  <c r="AA286" i="45" s="1"/>
  <c r="I291" i="45"/>
  <c r="E328" i="45"/>
  <c r="S322" i="45"/>
  <c r="Z322" i="45" s="1"/>
  <c r="I330" i="45"/>
  <c r="F115" i="45"/>
  <c r="T334" i="45"/>
  <c r="AA334" i="45" s="1"/>
  <c r="L116" i="45"/>
  <c r="P335" i="45"/>
  <c r="F338" i="45"/>
  <c r="AI350" i="45"/>
  <c r="P392" i="45"/>
  <c r="S398" i="45"/>
  <c r="Z398" i="45" s="1"/>
  <c r="U357" i="45"/>
  <c r="AB357" i="45" s="1"/>
  <c r="G107" i="45"/>
  <c r="S380" i="45"/>
  <c r="Z380" i="45" s="1"/>
  <c r="E130" i="45"/>
  <c r="S130" i="45" s="1"/>
  <c r="Z130" i="45" s="1"/>
  <c r="AH387" i="45"/>
  <c r="AL387" i="45" s="1"/>
  <c r="AH392" i="45"/>
  <c r="AL392" i="45" s="1"/>
  <c r="U392" i="45"/>
  <c r="AB392" i="45" s="1"/>
  <c r="P399" i="45"/>
  <c r="K149" i="45"/>
  <c r="AI176" i="45"/>
  <c r="P181" i="45"/>
  <c r="F204" i="45"/>
  <c r="AJ199" i="45"/>
  <c r="P207" i="45"/>
  <c r="V209" i="45"/>
  <c r="AC209" i="45" s="1"/>
  <c r="U210" i="45"/>
  <c r="AB210" i="45" s="1"/>
  <c r="T233" i="45"/>
  <c r="AA233" i="45" s="1"/>
  <c r="AH239" i="45"/>
  <c r="AL239" i="45" s="1"/>
  <c r="R269" i="45"/>
  <c r="I269" i="45"/>
  <c r="AI269" i="45"/>
  <c r="AJ269" i="45"/>
  <c r="L297" i="45"/>
  <c r="L78" i="45" s="1"/>
  <c r="AJ303" i="45"/>
  <c r="AH305" i="45"/>
  <c r="AL305" i="45" s="1"/>
  <c r="U305" i="45"/>
  <c r="AB305" i="45" s="1"/>
  <c r="AJ317" i="45"/>
  <c r="R317" i="45"/>
  <c r="AH319" i="45"/>
  <c r="AL319" i="45" s="1"/>
  <c r="U319" i="45"/>
  <c r="AB319" i="45" s="1"/>
  <c r="AH348" i="45"/>
  <c r="AL348" i="45" s="1"/>
  <c r="I348" i="45"/>
  <c r="AI356" i="45"/>
  <c r="T356" i="45"/>
  <c r="AA356" i="45" s="1"/>
  <c r="F106" i="45"/>
  <c r="AJ361" i="45"/>
  <c r="I361" i="45"/>
  <c r="D369" i="45"/>
  <c r="R361" i="45"/>
  <c r="D111" i="45"/>
  <c r="P368" i="45"/>
  <c r="S386" i="45"/>
  <c r="Z386" i="45" s="1"/>
  <c r="AJ386" i="45"/>
  <c r="V137" i="45"/>
  <c r="AC137" i="45" s="1"/>
  <c r="I176" i="45"/>
  <c r="M204" i="45"/>
  <c r="T200" i="45"/>
  <c r="AA200" i="45" s="1"/>
  <c r="V237" i="45"/>
  <c r="AC237" i="45" s="1"/>
  <c r="H245" i="45"/>
  <c r="S241" i="45"/>
  <c r="Z241" i="45" s="1"/>
  <c r="U268" i="45"/>
  <c r="AB268" i="45" s="1"/>
  <c r="P269" i="45"/>
  <c r="G276" i="45"/>
  <c r="I288" i="45"/>
  <c r="AJ288" i="45"/>
  <c r="S288" i="45"/>
  <c r="Z288" i="45" s="1"/>
  <c r="H307" i="45"/>
  <c r="I317" i="45"/>
  <c r="AI325" i="45"/>
  <c r="R325" i="45"/>
  <c r="I325" i="45"/>
  <c r="S326" i="45"/>
  <c r="Z326" i="45" s="1"/>
  <c r="U355" i="45"/>
  <c r="AB355" i="45" s="1"/>
  <c r="R368" i="45"/>
  <c r="T169" i="45"/>
  <c r="AA169" i="45" s="1"/>
  <c r="AI178" i="45"/>
  <c r="AJ178" i="45"/>
  <c r="N204" i="45"/>
  <c r="P199" i="45"/>
  <c r="O235" i="45"/>
  <c r="AH240" i="45"/>
  <c r="AL240" i="45" s="1"/>
  <c r="U240" i="45"/>
  <c r="AB240" i="45" s="1"/>
  <c r="AI242" i="45"/>
  <c r="R275" i="45"/>
  <c r="T288" i="45"/>
  <c r="AA288" i="45" s="1"/>
  <c r="AI324" i="45"/>
  <c r="N338" i="45"/>
  <c r="AH139" i="45"/>
  <c r="AL139" i="45" s="1"/>
  <c r="R170" i="45"/>
  <c r="I170" i="45"/>
  <c r="AH177" i="45"/>
  <c r="AL177" i="45" s="1"/>
  <c r="D227" i="45"/>
  <c r="P238" i="45"/>
  <c r="AJ242" i="45"/>
  <c r="AI287" i="45"/>
  <c r="P301" i="45"/>
  <c r="V316" i="45"/>
  <c r="AC316" i="45" s="1"/>
  <c r="H320" i="45"/>
  <c r="P336" i="45"/>
  <c r="AJ353" i="45"/>
  <c r="AI353" i="45"/>
  <c r="R353" i="45"/>
  <c r="M369" i="45"/>
  <c r="N369" i="45"/>
  <c r="U387" i="45"/>
  <c r="AB387" i="45" s="1"/>
  <c r="I389" i="45"/>
  <c r="D139" i="45"/>
  <c r="AE139" i="45" s="1"/>
  <c r="E390" i="45"/>
  <c r="AI171" i="45"/>
  <c r="V263" i="45"/>
  <c r="AC263" i="45" s="1"/>
  <c r="P264" i="45"/>
  <c r="AJ294" i="45"/>
  <c r="R294" i="45"/>
  <c r="P299" i="45"/>
  <c r="K307" i="45"/>
  <c r="P304" i="45"/>
  <c r="S337" i="45"/>
  <c r="Z337" i="45" s="1"/>
  <c r="R388" i="45"/>
  <c r="I388" i="45"/>
  <c r="S161" i="45"/>
  <c r="Z161" i="45" s="1"/>
  <c r="T167" i="45"/>
  <c r="AA167" i="45" s="1"/>
  <c r="AI172" i="45"/>
  <c r="V193" i="45"/>
  <c r="AC193" i="45" s="1"/>
  <c r="I194" i="45"/>
  <c r="AJ194" i="45"/>
  <c r="AH238" i="45"/>
  <c r="AL238" i="45" s="1"/>
  <c r="I239" i="45"/>
  <c r="AJ239" i="45"/>
  <c r="R255" i="45"/>
  <c r="D258" i="45"/>
  <c r="AI255" i="45"/>
  <c r="R335" i="45"/>
  <c r="AI335" i="45"/>
  <c r="AJ335" i="45"/>
  <c r="R365" i="45"/>
  <c r="I365" i="45"/>
  <c r="AJ365" i="45"/>
  <c r="P366" i="45"/>
  <c r="P367" i="45"/>
  <c r="AI387" i="45"/>
  <c r="I387" i="45"/>
  <c r="U393" i="45"/>
  <c r="AB393" i="45" s="1"/>
  <c r="AH393" i="45"/>
  <c r="AL393" i="45" s="1"/>
  <c r="AH254" i="45"/>
  <c r="AL254" i="45" s="1"/>
  <c r="M307" i="45"/>
  <c r="M88" i="45" s="1"/>
  <c r="P350" i="45"/>
  <c r="R350" i="45"/>
  <c r="K351" i="45"/>
  <c r="T362" i="45"/>
  <c r="AA362" i="45" s="1"/>
  <c r="P379" i="45"/>
  <c r="R399" i="45"/>
  <c r="AI399" i="45"/>
  <c r="AJ399" i="45"/>
  <c r="T177" i="45"/>
  <c r="AA177" i="45" s="1"/>
  <c r="I225" i="45"/>
  <c r="R225" i="45"/>
  <c r="AJ225" i="45"/>
  <c r="T231" i="45"/>
  <c r="AA231" i="45" s="1"/>
  <c r="AH237" i="45"/>
  <c r="AL237" i="45" s="1"/>
  <c r="U291" i="45"/>
  <c r="AB291" i="45" s="1"/>
  <c r="G297" i="45"/>
  <c r="AH292" i="45"/>
  <c r="AL292" i="45" s="1"/>
  <c r="U292" i="45"/>
  <c r="AB292" i="45" s="1"/>
  <c r="P296" i="45"/>
  <c r="V362" i="45"/>
  <c r="AC362" i="45" s="1"/>
  <c r="AJ243" i="45"/>
  <c r="I273" i="45"/>
  <c r="V325" i="45"/>
  <c r="AC325" i="45" s="1"/>
  <c r="E338" i="45"/>
  <c r="AI330" i="45"/>
  <c r="S330" i="45"/>
  <c r="S331" i="45"/>
  <c r="Z331" i="45" s="1"/>
  <c r="V349" i="45"/>
  <c r="AC349" i="45" s="1"/>
  <c r="G382" i="45"/>
  <c r="N390" i="45"/>
  <c r="N140" i="45" s="1"/>
  <c r="D400" i="45"/>
  <c r="I393" i="45"/>
  <c r="S163" i="45"/>
  <c r="AI223" i="45"/>
  <c r="T263" i="45"/>
  <c r="AA263" i="45" s="1"/>
  <c r="I327" i="45"/>
  <c r="P348" i="45"/>
  <c r="AJ396" i="45"/>
  <c r="AI396" i="45"/>
  <c r="S396" i="45"/>
  <c r="Z396" i="45" s="1"/>
  <c r="L400" i="45"/>
  <c r="L150" i="45" s="1"/>
  <c r="E276" i="45"/>
  <c r="S301" i="45"/>
  <c r="Z301" i="45" s="1"/>
  <c r="T331" i="45"/>
  <c r="AA331" i="45" s="1"/>
  <c r="D382" i="45"/>
  <c r="AJ378" i="45"/>
  <c r="I384" i="45"/>
  <c r="P385" i="45"/>
  <c r="K390" i="45"/>
  <c r="AI395" i="45"/>
  <c r="T335" i="45"/>
  <c r="AA335" i="45" s="1"/>
  <c r="I336" i="45"/>
  <c r="AJ336" i="45"/>
  <c r="G351" i="45"/>
  <c r="U347" i="45"/>
  <c r="AB347" i="45" s="1"/>
  <c r="T348" i="45"/>
  <c r="AA348" i="45" s="1"/>
  <c r="I349" i="45"/>
  <c r="M390" i="45"/>
  <c r="M140" i="45" s="1"/>
  <c r="I270" i="45"/>
  <c r="AI270" i="45"/>
  <c r="F307" i="45"/>
  <c r="O328" i="45"/>
  <c r="V324" i="45"/>
  <c r="AC324" i="45" s="1"/>
  <c r="E359" i="45"/>
  <c r="N382" i="45"/>
  <c r="P380" i="45"/>
  <c r="F390" i="45"/>
  <c r="AH395" i="45"/>
  <c r="AL395" i="45" s="1"/>
  <c r="P265" i="45"/>
  <c r="V271" i="45"/>
  <c r="AC271" i="45" s="1"/>
  <c r="I293" i="45"/>
  <c r="AJ293" i="45"/>
  <c r="AI293" i="45"/>
  <c r="P326" i="45"/>
  <c r="AJ337" i="45"/>
  <c r="AI337" i="45"/>
  <c r="I337" i="45"/>
  <c r="N359" i="45"/>
  <c r="V355" i="45"/>
  <c r="AC355" i="45" s="1"/>
  <c r="AH367" i="45"/>
  <c r="AL367" i="45" s="1"/>
  <c r="AI368" i="45"/>
  <c r="V387" i="45"/>
  <c r="AC387" i="45" s="1"/>
  <c r="U388" i="45"/>
  <c r="AB388" i="45" s="1"/>
  <c r="AH388" i="45"/>
  <c r="AL388" i="45" s="1"/>
  <c r="P397" i="45"/>
  <c r="O276" i="45"/>
  <c r="O297" i="45"/>
  <c r="O78" i="45" s="1"/>
  <c r="G307" i="45"/>
  <c r="R301" i="45"/>
  <c r="AJ301" i="45"/>
  <c r="AJ330" i="45"/>
  <c r="D338" i="45"/>
  <c r="V335" i="45"/>
  <c r="AC335" i="45" s="1"/>
  <c r="I386" i="45"/>
  <c r="O400" i="45"/>
  <c r="O150" i="45" s="1"/>
  <c r="V293" i="45"/>
  <c r="AC293" i="45" s="1"/>
  <c r="AI303" i="45"/>
  <c r="I367" i="45"/>
  <c r="P327" i="45"/>
  <c r="S362" i="45"/>
  <c r="AI367" i="45"/>
  <c r="L390" i="45"/>
  <c r="V396" i="45"/>
  <c r="AC396" i="45" s="1"/>
  <c r="AJ299" i="45"/>
  <c r="T317" i="45"/>
  <c r="AA317" i="45" s="1"/>
  <c r="S103" i="45" l="1"/>
  <c r="Z103" i="45" s="1"/>
  <c r="P129" i="45"/>
  <c r="AH103" i="45"/>
  <c r="AL103" i="45" s="1"/>
  <c r="S118" i="45"/>
  <c r="Z118" i="45" s="1"/>
  <c r="N23" i="45"/>
  <c r="AN295" i="45"/>
  <c r="AM295" i="45"/>
  <c r="Y295" i="45"/>
  <c r="AN399" i="45"/>
  <c r="AM399" i="45"/>
  <c r="Y399" i="45"/>
  <c r="T107" i="45"/>
  <c r="AA107" i="45" s="1"/>
  <c r="AN357" i="45"/>
  <c r="Y357" i="45"/>
  <c r="AM357" i="45"/>
  <c r="Y148" i="45"/>
  <c r="Y388" i="45"/>
  <c r="AN388" i="45"/>
  <c r="AM388" i="45"/>
  <c r="AN171" i="45"/>
  <c r="AM171" i="45"/>
  <c r="Y171" i="45"/>
  <c r="AN368" i="45"/>
  <c r="Y368" i="45"/>
  <c r="AM368" i="45"/>
  <c r="Y202" i="45"/>
  <c r="AN202" i="45"/>
  <c r="AM202" i="45"/>
  <c r="AN306" i="45"/>
  <c r="Y306" i="45"/>
  <c r="AM306" i="45"/>
  <c r="AM233" i="45"/>
  <c r="Y233" i="45"/>
  <c r="AN233" i="45"/>
  <c r="AN398" i="45"/>
  <c r="Y398" i="45"/>
  <c r="AM398" i="45"/>
  <c r="AM264" i="45"/>
  <c r="AN264" i="45"/>
  <c r="Y337" i="45"/>
  <c r="AM337" i="45"/>
  <c r="AN337" i="45"/>
  <c r="AH116" i="45"/>
  <c r="AL116" i="45" s="1"/>
  <c r="W230" i="45"/>
  <c r="O18" i="45"/>
  <c r="W285" i="45"/>
  <c r="T99" i="45"/>
  <c r="AA99" i="45" s="1"/>
  <c r="U115" i="45"/>
  <c r="AB115" i="45" s="1"/>
  <c r="S97" i="45"/>
  <c r="Z97" i="45" s="1"/>
  <c r="S112" i="45"/>
  <c r="Z112" i="45" s="1"/>
  <c r="M20" i="45"/>
  <c r="T98" i="45"/>
  <c r="AA98" i="45" s="1"/>
  <c r="P143" i="45"/>
  <c r="AF112" i="45"/>
  <c r="U106" i="45"/>
  <c r="AB106" i="45" s="1"/>
  <c r="V51" i="45"/>
  <c r="AC51" i="45" s="1"/>
  <c r="V106" i="45"/>
  <c r="AC106" i="45" s="1"/>
  <c r="AF103" i="45"/>
  <c r="AH100" i="45"/>
  <c r="AL100" i="45" s="1"/>
  <c r="O5" i="45"/>
  <c r="V104" i="45"/>
  <c r="AC104" i="45" s="1"/>
  <c r="T100" i="45"/>
  <c r="AA100" i="45" s="1"/>
  <c r="T113" i="45"/>
  <c r="AA113" i="45" s="1"/>
  <c r="V111" i="45"/>
  <c r="AC111" i="45" s="1"/>
  <c r="T118" i="45"/>
  <c r="AA118" i="45" s="1"/>
  <c r="R83" i="45"/>
  <c r="Y83" i="45" s="1"/>
  <c r="L21" i="45"/>
  <c r="O12" i="45"/>
  <c r="O25" i="45"/>
  <c r="R41" i="45"/>
  <c r="Y41" i="45" s="1"/>
  <c r="U129" i="45"/>
  <c r="AB129" i="45" s="1"/>
  <c r="AH104" i="45"/>
  <c r="AL104" i="45" s="1"/>
  <c r="U99" i="45"/>
  <c r="AB99" i="45" s="1"/>
  <c r="W203" i="45"/>
  <c r="O119" i="45"/>
  <c r="I85" i="45"/>
  <c r="W85" i="45" s="1"/>
  <c r="P87" i="45"/>
  <c r="S137" i="45"/>
  <c r="Z137" i="45" s="1"/>
  <c r="M7" i="45"/>
  <c r="I67" i="45"/>
  <c r="R67" i="45"/>
  <c r="Y67" i="45" s="1"/>
  <c r="K19" i="45"/>
  <c r="U87" i="45"/>
  <c r="AB87" i="45" s="1"/>
  <c r="K10" i="45"/>
  <c r="P83" i="45"/>
  <c r="H11" i="45"/>
  <c r="P138" i="45"/>
  <c r="S99" i="45"/>
  <c r="Z99" i="45" s="1"/>
  <c r="AI75" i="45"/>
  <c r="L6" i="45"/>
  <c r="P136" i="45"/>
  <c r="I75" i="45"/>
  <c r="AF149" i="45"/>
  <c r="M22" i="45"/>
  <c r="S43" i="45"/>
  <c r="Z43" i="45" s="1"/>
  <c r="T53" i="45"/>
  <c r="AA53" i="45" s="1"/>
  <c r="W178" i="45"/>
  <c r="N12" i="45"/>
  <c r="V53" i="45"/>
  <c r="AC53" i="45" s="1"/>
  <c r="W175" i="45"/>
  <c r="M39" i="45"/>
  <c r="W169" i="45"/>
  <c r="M371" i="45"/>
  <c r="R75" i="45"/>
  <c r="AM75" i="45" s="1"/>
  <c r="V54" i="45"/>
  <c r="AC54" i="45" s="1"/>
  <c r="AM378" i="45"/>
  <c r="S100" i="45"/>
  <c r="Z100" i="45" s="1"/>
  <c r="AF289" i="45"/>
  <c r="S114" i="45"/>
  <c r="Z114" i="45" s="1"/>
  <c r="P73" i="45"/>
  <c r="U103" i="45"/>
  <c r="AB103" i="45" s="1"/>
  <c r="W324" i="45"/>
  <c r="W209" i="45"/>
  <c r="T117" i="45"/>
  <c r="AA117" i="45" s="1"/>
  <c r="T43" i="45"/>
  <c r="AA43" i="45" s="1"/>
  <c r="I137" i="45"/>
  <c r="T132" i="45"/>
  <c r="AA132" i="45" s="1"/>
  <c r="H7" i="45"/>
  <c r="W225" i="45"/>
  <c r="P81" i="45"/>
  <c r="W232" i="45"/>
  <c r="P139" i="45"/>
  <c r="V100" i="45"/>
  <c r="AC100" i="45" s="1"/>
  <c r="E7" i="45"/>
  <c r="W396" i="45"/>
  <c r="E19" i="45"/>
  <c r="W387" i="45"/>
  <c r="AH44" i="45"/>
  <c r="AL44" i="45" s="1"/>
  <c r="U128" i="45"/>
  <c r="AB128" i="45" s="1"/>
  <c r="AE258" i="45"/>
  <c r="W384" i="45"/>
  <c r="W206" i="45"/>
  <c r="V107" i="45"/>
  <c r="AC107" i="45" s="1"/>
  <c r="P77" i="45"/>
  <c r="R138" i="45"/>
  <c r="AF351" i="45"/>
  <c r="P130" i="45"/>
  <c r="V44" i="45"/>
  <c r="AC44" i="45" s="1"/>
  <c r="N5" i="45"/>
  <c r="T51" i="45"/>
  <c r="AA51" i="45" s="1"/>
  <c r="W274" i="45"/>
  <c r="W171" i="45"/>
  <c r="AH51" i="45"/>
  <c r="AL51" i="45" s="1"/>
  <c r="O13" i="45"/>
  <c r="AH146" i="45"/>
  <c r="AL146" i="45" s="1"/>
  <c r="AJ142" i="45"/>
  <c r="W316" i="45"/>
  <c r="P135" i="45"/>
  <c r="W270" i="45"/>
  <c r="M12" i="45"/>
  <c r="N20" i="45"/>
  <c r="I84" i="45"/>
  <c r="W84" i="45" s="1"/>
  <c r="I146" i="45"/>
  <c r="O216" i="45"/>
  <c r="R135" i="45"/>
  <c r="Y135" i="45" s="1"/>
  <c r="K20" i="45"/>
  <c r="AE134" i="45"/>
  <c r="AF43" i="45"/>
  <c r="V41" i="45"/>
  <c r="AC41" i="45" s="1"/>
  <c r="N11" i="45"/>
  <c r="U51" i="45"/>
  <c r="AB51" i="45" s="1"/>
  <c r="G19" i="45"/>
  <c r="AE51" i="45"/>
  <c r="E12" i="45"/>
  <c r="W361" i="45"/>
  <c r="M4" i="45"/>
  <c r="U98" i="45"/>
  <c r="AB98" i="45" s="1"/>
  <c r="W330" i="45"/>
  <c r="W208" i="45"/>
  <c r="U204" i="45"/>
  <c r="AB204" i="45" s="1"/>
  <c r="W193" i="45"/>
  <c r="T50" i="45"/>
  <c r="AA50" i="45" s="1"/>
  <c r="S42" i="45"/>
  <c r="Z42" i="45" s="1"/>
  <c r="AF227" i="45"/>
  <c r="AF52" i="45"/>
  <c r="K6" i="45"/>
  <c r="N25" i="45"/>
  <c r="AE289" i="45"/>
  <c r="P75" i="45"/>
  <c r="S107" i="45"/>
  <c r="Z107" i="45" s="1"/>
  <c r="L12" i="45"/>
  <c r="V113" i="45"/>
  <c r="AC113" i="45" s="1"/>
  <c r="N4" i="45"/>
  <c r="W332" i="45"/>
  <c r="AH115" i="45"/>
  <c r="AL115" i="45" s="1"/>
  <c r="AF320" i="45"/>
  <c r="R117" i="45"/>
  <c r="Y117" i="45" s="1"/>
  <c r="R134" i="45"/>
  <c r="AN134" i="45" s="1"/>
  <c r="I143" i="45"/>
  <c r="T97" i="45"/>
  <c r="AA97" i="45" s="1"/>
  <c r="W379" i="45"/>
  <c r="AJ134" i="45"/>
  <c r="P147" i="45"/>
  <c r="M23" i="45"/>
  <c r="M25" i="45"/>
  <c r="AE400" i="45"/>
  <c r="AF54" i="45"/>
  <c r="AJ50" i="45"/>
  <c r="AE165" i="45"/>
  <c r="AE46" i="45"/>
  <c r="R37" i="45"/>
  <c r="Y37" i="45" s="1"/>
  <c r="AE38" i="45"/>
  <c r="S54" i="45"/>
  <c r="Z54" i="45" s="1"/>
  <c r="AE382" i="45"/>
  <c r="W239" i="45"/>
  <c r="AE76" i="45"/>
  <c r="AF53" i="45"/>
  <c r="AE204" i="45"/>
  <c r="AE42" i="45"/>
  <c r="AE52" i="45"/>
  <c r="O14" i="45"/>
  <c r="AF75" i="45"/>
  <c r="AE227" i="45"/>
  <c r="T276" i="45"/>
  <c r="AA276" i="45" s="1"/>
  <c r="M278" i="45"/>
  <c r="AE73" i="45"/>
  <c r="W287" i="45"/>
  <c r="U44" i="45"/>
  <c r="AB44" i="45" s="1"/>
  <c r="AE87" i="45"/>
  <c r="T55" i="45"/>
  <c r="AA55" i="45" s="1"/>
  <c r="W381" i="45"/>
  <c r="AF49" i="45"/>
  <c r="G20" i="45"/>
  <c r="AF74" i="45"/>
  <c r="AJ74" i="45"/>
  <c r="AF80" i="45"/>
  <c r="W172" i="45"/>
  <c r="AE276" i="45"/>
  <c r="AE44" i="45"/>
  <c r="T104" i="45"/>
  <c r="AA104" i="45" s="1"/>
  <c r="AM367" i="45"/>
  <c r="P76" i="45"/>
  <c r="AH106" i="45"/>
  <c r="AL106" i="45" s="1"/>
  <c r="AE369" i="45"/>
  <c r="AF276" i="45"/>
  <c r="V114" i="45"/>
  <c r="AC114" i="45" s="1"/>
  <c r="D10" i="45"/>
  <c r="AE72" i="45"/>
  <c r="R145" i="45"/>
  <c r="Y145" i="45" s="1"/>
  <c r="AE145" i="45"/>
  <c r="AM379" i="45"/>
  <c r="W261" i="45"/>
  <c r="P173" i="45"/>
  <c r="AM178" i="45"/>
  <c r="AE49" i="45"/>
  <c r="AF56" i="45"/>
  <c r="N18" i="45"/>
  <c r="AE55" i="45"/>
  <c r="AF204" i="45"/>
  <c r="K132" i="45"/>
  <c r="AF382" i="45"/>
  <c r="E15" i="45"/>
  <c r="O6" i="45"/>
  <c r="R80" i="45"/>
  <c r="Y80" i="45" s="1"/>
  <c r="AE80" i="45"/>
  <c r="AE36" i="45"/>
  <c r="L13" i="45"/>
  <c r="AI137" i="45"/>
  <c r="W262" i="45"/>
  <c r="AF55" i="45"/>
  <c r="AE142" i="45"/>
  <c r="AF67" i="45"/>
  <c r="AF84" i="45"/>
  <c r="AE144" i="45"/>
  <c r="AE83" i="45"/>
  <c r="P131" i="45"/>
  <c r="AF131" i="45"/>
  <c r="R137" i="45"/>
  <c r="Y137" i="45" s="1"/>
  <c r="AE50" i="45"/>
  <c r="W293" i="45"/>
  <c r="AN379" i="45"/>
  <c r="AE183" i="45"/>
  <c r="S369" i="45"/>
  <c r="Z369" i="45" s="1"/>
  <c r="AF297" i="45"/>
  <c r="AF146" i="45"/>
  <c r="AE245" i="45"/>
  <c r="AE297" i="45"/>
  <c r="AE45" i="45"/>
  <c r="AE35" i="45"/>
  <c r="M18" i="45"/>
  <c r="T258" i="45"/>
  <c r="AA258" i="45" s="1"/>
  <c r="W201" i="45"/>
  <c r="R143" i="45"/>
  <c r="Y143" i="45" s="1"/>
  <c r="AE143" i="45"/>
  <c r="I53" i="45"/>
  <c r="AE53" i="45"/>
  <c r="V108" i="45"/>
  <c r="AC108" i="45" s="1"/>
  <c r="P107" i="45"/>
  <c r="AF144" i="45"/>
  <c r="AF148" i="45"/>
  <c r="AE74" i="45"/>
  <c r="AF41" i="45"/>
  <c r="K15" i="45"/>
  <c r="AF46" i="45"/>
  <c r="AE37" i="45"/>
  <c r="N119" i="45"/>
  <c r="AF400" i="45"/>
  <c r="AF235" i="45"/>
  <c r="W286" i="45"/>
  <c r="P117" i="45"/>
  <c r="AE130" i="45"/>
  <c r="AF44" i="45"/>
  <c r="AE235" i="45"/>
  <c r="U104" i="45"/>
  <c r="AB104" i="45" s="1"/>
  <c r="K22" i="45"/>
  <c r="AF245" i="45"/>
  <c r="AJ137" i="45"/>
  <c r="G23" i="45"/>
  <c r="AH111" i="45"/>
  <c r="AL111" i="45" s="1"/>
  <c r="AE41" i="45"/>
  <c r="AE43" i="45"/>
  <c r="P137" i="45"/>
  <c r="R85" i="45"/>
  <c r="Y85" i="45" s="1"/>
  <c r="AE85" i="45"/>
  <c r="AE68" i="45"/>
  <c r="AF76" i="45"/>
  <c r="AF145" i="45"/>
  <c r="AE307" i="45"/>
  <c r="AE56" i="45"/>
  <c r="AF165" i="45"/>
  <c r="W238" i="45"/>
  <c r="AE266" i="45"/>
  <c r="AF266" i="45"/>
  <c r="U100" i="45"/>
  <c r="AB100" i="45" s="1"/>
  <c r="AF196" i="45"/>
  <c r="AF36" i="45"/>
  <c r="AI77" i="45"/>
  <c r="AE77" i="45"/>
  <c r="AF38" i="45"/>
  <c r="K14" i="45"/>
  <c r="AF45" i="45"/>
  <c r="R147" i="45"/>
  <c r="Y147" i="45" s="1"/>
  <c r="AE147" i="45"/>
  <c r="G24" i="45"/>
  <c r="AF37" i="45"/>
  <c r="AE84" i="45"/>
  <c r="AF87" i="45"/>
  <c r="AE66" i="45"/>
  <c r="W296" i="45"/>
  <c r="AE86" i="45"/>
  <c r="AE214" i="45"/>
  <c r="W299" i="45"/>
  <c r="AE173" i="45"/>
  <c r="W237" i="45"/>
  <c r="R87" i="45"/>
  <c r="AF214" i="45"/>
  <c r="R128" i="45"/>
  <c r="Y128" i="45" s="1"/>
  <c r="AF35" i="45"/>
  <c r="AH53" i="45"/>
  <c r="AL53" i="45" s="1"/>
  <c r="AE54" i="45"/>
  <c r="L5" i="45"/>
  <c r="O23" i="45"/>
  <c r="AF42" i="45"/>
  <c r="AF173" i="45"/>
  <c r="V50" i="45"/>
  <c r="AC50" i="45" s="1"/>
  <c r="T41" i="45"/>
  <c r="AA41" i="45" s="1"/>
  <c r="P51" i="45"/>
  <c r="AF51" i="45"/>
  <c r="K11" i="45"/>
  <c r="AF77" i="45"/>
  <c r="AF83" i="45"/>
  <c r="AE135" i="45"/>
  <c r="AF72" i="45"/>
  <c r="AF130" i="45"/>
  <c r="S266" i="45"/>
  <c r="Z266" i="45" s="1"/>
  <c r="AE196" i="45"/>
  <c r="AF390" i="45"/>
  <c r="AF307" i="45"/>
  <c r="AN262" i="45"/>
  <c r="AE390" i="45"/>
  <c r="P66" i="45"/>
  <c r="AF66" i="45"/>
  <c r="W182" i="45"/>
  <c r="R69" i="45"/>
  <c r="Y69" i="45" s="1"/>
  <c r="AF69" i="45"/>
  <c r="P128" i="45"/>
  <c r="AF258" i="45"/>
  <c r="AF183" i="45"/>
  <c r="V99" i="45"/>
  <c r="AC99" i="45" s="1"/>
  <c r="M15" i="45"/>
  <c r="R136" i="45"/>
  <c r="Y136" i="45" s="1"/>
  <c r="AE136" i="45"/>
  <c r="AF50" i="45"/>
  <c r="R129" i="45"/>
  <c r="Y129" i="45" s="1"/>
  <c r="AE129" i="45"/>
  <c r="T111" i="45"/>
  <c r="AA111" i="45" s="1"/>
  <c r="AF114" i="45"/>
  <c r="AE82" i="45"/>
  <c r="AE128" i="45"/>
  <c r="AF73" i="45"/>
  <c r="R142" i="45"/>
  <c r="Y142" i="45" s="1"/>
  <c r="AF328" i="45"/>
  <c r="S115" i="45"/>
  <c r="Z115" i="45" s="1"/>
  <c r="AE338" i="45"/>
  <c r="AE104" i="45"/>
  <c r="W333" i="45"/>
  <c r="L22" i="45"/>
  <c r="AF97" i="45"/>
  <c r="K24" i="45"/>
  <c r="H20" i="45"/>
  <c r="AF116" i="45"/>
  <c r="AE106" i="45"/>
  <c r="V117" i="45"/>
  <c r="AC117" i="45" s="1"/>
  <c r="S104" i="45"/>
  <c r="Z104" i="45" s="1"/>
  <c r="M6" i="45"/>
  <c r="AF338" i="45"/>
  <c r="V116" i="45"/>
  <c r="AC116" i="45" s="1"/>
  <c r="AH97" i="45"/>
  <c r="AL97" i="45" s="1"/>
  <c r="W322" i="45"/>
  <c r="AE107" i="45"/>
  <c r="E22" i="45"/>
  <c r="AE328" i="45"/>
  <c r="U111" i="45"/>
  <c r="AB111" i="45" s="1"/>
  <c r="AE320" i="45"/>
  <c r="U116" i="45"/>
  <c r="AB116" i="45" s="1"/>
  <c r="AE116" i="45"/>
  <c r="V105" i="45"/>
  <c r="AC105" i="45" s="1"/>
  <c r="AE114" i="45"/>
  <c r="AE103" i="45"/>
  <c r="S106" i="45"/>
  <c r="Z106" i="45" s="1"/>
  <c r="AF99" i="45"/>
  <c r="AH117" i="45"/>
  <c r="AL117" i="45" s="1"/>
  <c r="R98" i="45"/>
  <c r="AE98" i="45"/>
  <c r="D6" i="45"/>
  <c r="U117" i="45"/>
  <c r="AB117" i="45" s="1"/>
  <c r="AE113" i="45"/>
  <c r="P118" i="45"/>
  <c r="AF118" i="45"/>
  <c r="L119" i="45"/>
  <c r="R103" i="45"/>
  <c r="Y103" i="45" s="1"/>
  <c r="AE112" i="45"/>
  <c r="H6" i="45"/>
  <c r="AE351" i="45"/>
  <c r="AF111" i="45"/>
  <c r="P108" i="45"/>
  <c r="AE105" i="45"/>
  <c r="AE111" i="45"/>
  <c r="AH369" i="45"/>
  <c r="AL369" i="45" s="1"/>
  <c r="AF359" i="45"/>
  <c r="P100" i="45"/>
  <c r="AF100" i="45"/>
  <c r="AF369" i="45"/>
  <c r="P99" i="45"/>
  <c r="AE100" i="45"/>
  <c r="V98" i="45"/>
  <c r="AC98" i="45" s="1"/>
  <c r="AF98" i="45"/>
  <c r="AF108" i="45"/>
  <c r="AE117" i="45"/>
  <c r="R115" i="45"/>
  <c r="Y115" i="45" s="1"/>
  <c r="AE115" i="45"/>
  <c r="AM348" i="45"/>
  <c r="R105" i="45"/>
  <c r="Y105" i="45" s="1"/>
  <c r="AF105" i="45"/>
  <c r="AE99" i="45"/>
  <c r="AF104" i="45"/>
  <c r="AE97" i="45"/>
  <c r="AH99" i="45"/>
  <c r="AL99" i="45" s="1"/>
  <c r="P106" i="45"/>
  <c r="AF106" i="45"/>
  <c r="AF115" i="45"/>
  <c r="AE359" i="45"/>
  <c r="AE108" i="45"/>
  <c r="AF113" i="45"/>
  <c r="O7" i="45"/>
  <c r="R118" i="45"/>
  <c r="AE118" i="45"/>
  <c r="AF117" i="45"/>
  <c r="AF107" i="45"/>
  <c r="W385" i="45"/>
  <c r="W265" i="45"/>
  <c r="AM393" i="45"/>
  <c r="AM213" i="45"/>
  <c r="N19" i="45"/>
  <c r="U173" i="45"/>
  <c r="AB173" i="45" s="1"/>
  <c r="D4" i="45"/>
  <c r="W394" i="45"/>
  <c r="W257" i="45"/>
  <c r="AN393" i="45"/>
  <c r="V38" i="45"/>
  <c r="AC38" i="45" s="1"/>
  <c r="W242" i="45"/>
  <c r="W234" i="45"/>
  <c r="AM389" i="45"/>
  <c r="H19" i="45"/>
  <c r="N10" i="45"/>
  <c r="S105" i="45"/>
  <c r="Z105" i="45" s="1"/>
  <c r="AM394" i="45"/>
  <c r="AN195" i="45"/>
  <c r="W264" i="45"/>
  <c r="AN389" i="45"/>
  <c r="I41" i="45"/>
  <c r="D23" i="45"/>
  <c r="P149" i="45"/>
  <c r="W368" i="45"/>
  <c r="AM336" i="45"/>
  <c r="W255" i="45"/>
  <c r="U77" i="45"/>
  <c r="AB77" i="45" s="1"/>
  <c r="W229" i="45"/>
  <c r="W364" i="45"/>
  <c r="T108" i="45"/>
  <c r="AA108" i="45" s="1"/>
  <c r="I50" i="45"/>
  <c r="V118" i="45"/>
  <c r="AC118" i="45" s="1"/>
  <c r="S359" i="45"/>
  <c r="Z359" i="45" s="1"/>
  <c r="V245" i="45"/>
  <c r="AC245" i="45" s="1"/>
  <c r="W357" i="45"/>
  <c r="Y348" i="45"/>
  <c r="AH98" i="45"/>
  <c r="AL98" i="45" s="1"/>
  <c r="AI134" i="45"/>
  <c r="L18" i="45"/>
  <c r="N13" i="45"/>
  <c r="AH75" i="45"/>
  <c r="AL75" i="45" s="1"/>
  <c r="AM244" i="45"/>
  <c r="W295" i="45"/>
  <c r="W306" i="45"/>
  <c r="P67" i="45"/>
  <c r="AI135" i="45"/>
  <c r="P103" i="45"/>
  <c r="D22" i="45"/>
  <c r="AM262" i="45"/>
  <c r="AM272" i="45"/>
  <c r="AI72" i="45"/>
  <c r="H278" i="45"/>
  <c r="D25" i="45"/>
  <c r="W356" i="45"/>
  <c r="AN182" i="45"/>
  <c r="N14" i="45"/>
  <c r="AJ75" i="45"/>
  <c r="O247" i="45"/>
  <c r="S289" i="45"/>
  <c r="Z289" i="45" s="1"/>
  <c r="W302" i="45"/>
  <c r="AM384" i="45"/>
  <c r="I72" i="45"/>
  <c r="W353" i="45"/>
  <c r="W366" i="45"/>
  <c r="R53" i="45"/>
  <c r="AN272" i="45"/>
  <c r="I134" i="45"/>
  <c r="W134" i="45" s="1"/>
  <c r="P72" i="45"/>
  <c r="P111" i="45"/>
  <c r="U105" i="45"/>
  <c r="AB105" i="45" s="1"/>
  <c r="O47" i="45"/>
  <c r="P115" i="45"/>
  <c r="T196" i="45"/>
  <c r="AA196" i="45" s="1"/>
  <c r="H10" i="45"/>
  <c r="P42" i="45"/>
  <c r="AH204" i="45"/>
  <c r="AL204" i="45" s="1"/>
  <c r="AM356" i="45"/>
  <c r="T116" i="45"/>
  <c r="AA116" i="45" s="1"/>
  <c r="W233" i="45"/>
  <c r="R72" i="45"/>
  <c r="AJ67" i="45"/>
  <c r="N6" i="45"/>
  <c r="O11" i="45"/>
  <c r="U320" i="45"/>
  <c r="AB320" i="45" s="1"/>
  <c r="AM395" i="45"/>
  <c r="O20" i="45"/>
  <c r="V37" i="45"/>
  <c r="AC37" i="45" s="1"/>
  <c r="W386" i="45"/>
  <c r="W317" i="45"/>
  <c r="P116" i="45"/>
  <c r="AJ118" i="45"/>
  <c r="L20" i="45"/>
  <c r="G109" i="45"/>
  <c r="M10" i="45"/>
  <c r="AM305" i="45"/>
  <c r="T214" i="45"/>
  <c r="AA214" i="45" s="1"/>
  <c r="P266" i="45"/>
  <c r="AI128" i="45"/>
  <c r="R116" i="45"/>
  <c r="Y116" i="45" s="1"/>
  <c r="M13" i="45"/>
  <c r="W319" i="45"/>
  <c r="P97" i="45"/>
  <c r="AJ43" i="45"/>
  <c r="W163" i="45"/>
  <c r="I115" i="45"/>
  <c r="V86" i="45"/>
  <c r="AC86" i="45" s="1"/>
  <c r="L185" i="45"/>
  <c r="W389" i="45"/>
  <c r="U97" i="45"/>
  <c r="AB97" i="45" s="1"/>
  <c r="AN213" i="45"/>
  <c r="O24" i="45"/>
  <c r="AH67" i="45"/>
  <c r="AL67" i="45" s="1"/>
  <c r="R55" i="45"/>
  <c r="Y55" i="45" s="1"/>
  <c r="I144" i="45"/>
  <c r="AI116" i="45"/>
  <c r="U43" i="45"/>
  <c r="AB43" i="45" s="1"/>
  <c r="AH43" i="45"/>
  <c r="AL43" i="45" s="1"/>
  <c r="Y395" i="45"/>
  <c r="U328" i="45"/>
  <c r="AB328" i="45" s="1"/>
  <c r="AI106" i="45"/>
  <c r="W241" i="45"/>
  <c r="T382" i="45"/>
  <c r="AA382" i="45" s="1"/>
  <c r="W398" i="45"/>
  <c r="D24" i="45"/>
  <c r="S116" i="45"/>
  <c r="Z116" i="45" s="1"/>
  <c r="U147" i="45"/>
  <c r="AB147" i="45" s="1"/>
  <c r="AH147" i="45"/>
  <c r="AL147" i="45" s="1"/>
  <c r="W305" i="45"/>
  <c r="V214" i="45"/>
  <c r="AC214" i="45" s="1"/>
  <c r="I68" i="45"/>
  <c r="W68" i="45" s="1"/>
  <c r="P53" i="45"/>
  <c r="AI56" i="45"/>
  <c r="AH173" i="45"/>
  <c r="AL173" i="45" s="1"/>
  <c r="G13" i="45"/>
  <c r="AM303" i="45"/>
  <c r="W194" i="45"/>
  <c r="V359" i="45"/>
  <c r="AC359" i="45" s="1"/>
  <c r="P204" i="45"/>
  <c r="S108" i="45"/>
  <c r="Z108" i="45" s="1"/>
  <c r="W273" i="45"/>
  <c r="W195" i="45"/>
  <c r="P50" i="45"/>
  <c r="AM223" i="45"/>
  <c r="H13" i="45"/>
  <c r="G47" i="45"/>
  <c r="W210" i="45"/>
  <c r="W223" i="45"/>
  <c r="V42" i="45"/>
  <c r="AC42" i="45" s="1"/>
  <c r="S276" i="45"/>
  <c r="Z276" i="45" s="1"/>
  <c r="W350" i="45"/>
  <c r="N15" i="45"/>
  <c r="AN265" i="45"/>
  <c r="W213" i="45"/>
  <c r="P105" i="45"/>
  <c r="W164" i="45"/>
  <c r="S49" i="45"/>
  <c r="Z49" i="45" s="1"/>
  <c r="L309" i="45"/>
  <c r="L90" i="45" s="1"/>
  <c r="AM194" i="45"/>
  <c r="I77" i="45"/>
  <c r="L15" i="45"/>
  <c r="I54" i="45"/>
  <c r="O109" i="45"/>
  <c r="W291" i="45"/>
  <c r="AH320" i="45"/>
  <c r="AL320" i="45" s="1"/>
  <c r="W263" i="45"/>
  <c r="AM182" i="45"/>
  <c r="AM302" i="45"/>
  <c r="P369" i="45"/>
  <c r="AI67" i="45"/>
  <c r="S76" i="45"/>
  <c r="Z76" i="45" s="1"/>
  <c r="AJ77" i="45"/>
  <c r="AI148" i="45"/>
  <c r="T235" i="45"/>
  <c r="AA235" i="45" s="1"/>
  <c r="M11" i="45"/>
  <c r="R54" i="45"/>
  <c r="R50" i="45"/>
  <c r="Y50" i="45" s="1"/>
  <c r="O15" i="45"/>
  <c r="AH54" i="45"/>
  <c r="AL54" i="45" s="1"/>
  <c r="I87" i="45"/>
  <c r="R77" i="45"/>
  <c r="Y77" i="45" s="1"/>
  <c r="K21" i="45"/>
  <c r="P52" i="45"/>
  <c r="AI50" i="45"/>
  <c r="G12" i="45"/>
  <c r="N21" i="45"/>
  <c r="M109" i="45"/>
  <c r="U54" i="45"/>
  <c r="AB54" i="45" s="1"/>
  <c r="AJ82" i="45"/>
  <c r="W180" i="45"/>
  <c r="S53" i="45"/>
  <c r="Z53" i="45" s="1"/>
  <c r="W231" i="45"/>
  <c r="R106" i="45"/>
  <c r="Y106" i="45" s="1"/>
  <c r="AN356" i="45"/>
  <c r="AI117" i="45"/>
  <c r="AJ117" i="45"/>
  <c r="M5" i="45"/>
  <c r="L4" i="45"/>
  <c r="AJ41" i="45"/>
  <c r="AI66" i="45"/>
  <c r="K18" i="45"/>
  <c r="U72" i="45"/>
  <c r="AB72" i="45" s="1"/>
  <c r="R52" i="45"/>
  <c r="Y52" i="45" s="1"/>
  <c r="W207" i="45"/>
  <c r="AJ52" i="45"/>
  <c r="D5" i="45"/>
  <c r="W399" i="45"/>
  <c r="AN299" i="45"/>
  <c r="D12" i="45"/>
  <c r="W176" i="45"/>
  <c r="AJ149" i="45"/>
  <c r="I35" i="45"/>
  <c r="AH105" i="45"/>
  <c r="AL105" i="45" s="1"/>
  <c r="W294" i="45"/>
  <c r="W380" i="45"/>
  <c r="L247" i="45"/>
  <c r="AJ66" i="45"/>
  <c r="W337" i="45"/>
  <c r="O4" i="45"/>
  <c r="T54" i="45"/>
  <c r="AA54" i="45" s="1"/>
  <c r="R36" i="45"/>
  <c r="Y36" i="45" s="1"/>
  <c r="V258" i="45"/>
  <c r="AC258" i="45" s="1"/>
  <c r="W365" i="45"/>
  <c r="AH76" i="45"/>
  <c r="AL76" i="45" s="1"/>
  <c r="I117" i="45"/>
  <c r="T359" i="45"/>
  <c r="AA359" i="45" s="1"/>
  <c r="E70" i="45"/>
  <c r="S70" i="45" s="1"/>
  <c r="Z70" i="45" s="1"/>
  <c r="T73" i="45"/>
  <c r="AA73" i="45" s="1"/>
  <c r="AI55" i="45"/>
  <c r="I66" i="45"/>
  <c r="AJ87" i="45"/>
  <c r="AI87" i="45"/>
  <c r="AH50" i="45"/>
  <c r="AL50" i="45" s="1"/>
  <c r="M247" i="45"/>
  <c r="W198" i="45"/>
  <c r="I83" i="45"/>
  <c r="G340" i="45"/>
  <c r="W292" i="45"/>
  <c r="O10" i="45"/>
  <c r="AJ72" i="45"/>
  <c r="F23" i="45"/>
  <c r="AI41" i="45"/>
  <c r="W177" i="45"/>
  <c r="S117" i="45"/>
  <c r="Z117" i="45" s="1"/>
  <c r="M57" i="45"/>
  <c r="T103" i="45"/>
  <c r="AA103" i="45" s="1"/>
  <c r="L11" i="45"/>
  <c r="V204" i="45"/>
  <c r="AC204" i="45" s="1"/>
  <c r="W269" i="45"/>
  <c r="AN181" i="45"/>
  <c r="AN274" i="45"/>
  <c r="AJ144" i="45"/>
  <c r="R149" i="45"/>
  <c r="E18" i="45"/>
  <c r="S227" i="45"/>
  <c r="Z227" i="45" s="1"/>
  <c r="H23" i="45"/>
  <c r="G22" i="45"/>
  <c r="AI118" i="45"/>
  <c r="K402" i="45"/>
  <c r="F402" i="45"/>
  <c r="F152" i="45" s="1"/>
  <c r="N247" i="45"/>
  <c r="AN161" i="45"/>
  <c r="P148" i="45"/>
  <c r="W148" i="45" s="1"/>
  <c r="W271" i="45"/>
  <c r="R100" i="45"/>
  <c r="Y100" i="45" s="1"/>
  <c r="W334" i="45"/>
  <c r="AM195" i="45"/>
  <c r="P382" i="45"/>
  <c r="W168" i="45"/>
  <c r="W272" i="45"/>
  <c r="E24" i="45"/>
  <c r="U135" i="45"/>
  <c r="AB135" i="45" s="1"/>
  <c r="AH135" i="45"/>
  <c r="AL135" i="45" s="1"/>
  <c r="U136" i="45"/>
  <c r="AB136" i="45" s="1"/>
  <c r="W336" i="45"/>
  <c r="AM181" i="45"/>
  <c r="W395" i="45"/>
  <c r="AM207" i="45"/>
  <c r="AM274" i="45"/>
  <c r="W300" i="45"/>
  <c r="H22" i="45"/>
  <c r="V22" i="45" s="1"/>
  <c r="AC22" i="45" s="1"/>
  <c r="M119" i="45"/>
  <c r="E10" i="45"/>
  <c r="S10" i="45" s="1"/>
  <c r="Z10" i="45" s="1"/>
  <c r="AN176" i="45"/>
  <c r="E14" i="45"/>
  <c r="S45" i="45"/>
  <c r="Z45" i="45" s="1"/>
  <c r="R56" i="45"/>
  <c r="P56" i="45"/>
  <c r="K25" i="45"/>
  <c r="AN175" i="45"/>
  <c r="AM255" i="45"/>
  <c r="Y255" i="45"/>
  <c r="AN255" i="45"/>
  <c r="AN263" i="45"/>
  <c r="AM263" i="45"/>
  <c r="Y263" i="45"/>
  <c r="K47" i="45"/>
  <c r="Z203" i="45"/>
  <c r="AM203" i="45"/>
  <c r="AN203" i="45"/>
  <c r="AM206" i="45"/>
  <c r="P400" i="45"/>
  <c r="K150" i="45"/>
  <c r="AF150" i="45" s="1"/>
  <c r="H70" i="45"/>
  <c r="V70" i="45" s="1"/>
  <c r="AC70" i="45" s="1"/>
  <c r="H309" i="45"/>
  <c r="V289" i="45"/>
  <c r="AC289" i="45" s="1"/>
  <c r="Y169" i="45"/>
  <c r="AN169" i="45"/>
  <c r="AM169" i="45"/>
  <c r="AN387" i="45"/>
  <c r="W288" i="45"/>
  <c r="T138" i="45"/>
  <c r="AA138" i="45" s="1"/>
  <c r="F14" i="45"/>
  <c r="Y209" i="45"/>
  <c r="AN209" i="45"/>
  <c r="AM209" i="45"/>
  <c r="AN288" i="45"/>
  <c r="AM288" i="45"/>
  <c r="Y288" i="45"/>
  <c r="N278" i="45"/>
  <c r="N22" i="45"/>
  <c r="AJ36" i="45"/>
  <c r="I73" i="45"/>
  <c r="R73" i="45"/>
  <c r="AJ73" i="45"/>
  <c r="AI73" i="45"/>
  <c r="P214" i="45"/>
  <c r="U36" i="45"/>
  <c r="AB36" i="45" s="1"/>
  <c r="G5" i="45"/>
  <c r="AH36" i="45"/>
  <c r="AL36" i="45" s="1"/>
  <c r="I45" i="45"/>
  <c r="D14" i="45"/>
  <c r="AI45" i="45"/>
  <c r="AJ45" i="45"/>
  <c r="R45" i="45"/>
  <c r="K119" i="45"/>
  <c r="P338" i="45"/>
  <c r="I103" i="45"/>
  <c r="AJ103" i="45"/>
  <c r="P43" i="45"/>
  <c r="K12" i="45"/>
  <c r="AI43" i="45"/>
  <c r="AA271" i="45"/>
  <c r="AN271" i="45"/>
  <c r="AM271" i="45"/>
  <c r="Y363" i="45"/>
  <c r="AN363" i="45"/>
  <c r="AM363" i="45"/>
  <c r="AJ116" i="45"/>
  <c r="L402" i="45"/>
  <c r="L152" i="45" s="1"/>
  <c r="L140" i="45"/>
  <c r="AN384" i="45"/>
  <c r="AM275" i="45"/>
  <c r="AN275" i="45"/>
  <c r="Y275" i="45"/>
  <c r="AH276" i="45"/>
  <c r="AL276" i="45" s="1"/>
  <c r="U276" i="45"/>
  <c r="AB276" i="45" s="1"/>
  <c r="AJ165" i="45"/>
  <c r="R165" i="45"/>
  <c r="D185" i="45"/>
  <c r="D39" i="45"/>
  <c r="AI165" i="45"/>
  <c r="I165" i="45"/>
  <c r="P165" i="45"/>
  <c r="K185" i="45"/>
  <c r="K39" i="45"/>
  <c r="R289" i="45"/>
  <c r="AJ289" i="45"/>
  <c r="AI289" i="45"/>
  <c r="I289" i="45"/>
  <c r="D70" i="45"/>
  <c r="D309" i="45"/>
  <c r="T114" i="45"/>
  <c r="AA114" i="45" s="1"/>
  <c r="M21" i="45"/>
  <c r="P114" i="45"/>
  <c r="AM226" i="45"/>
  <c r="U53" i="45"/>
  <c r="AB53" i="45" s="1"/>
  <c r="I52" i="45"/>
  <c r="AJ114" i="45"/>
  <c r="I114" i="45"/>
  <c r="R114" i="45"/>
  <c r="AI114" i="45"/>
  <c r="F371" i="45"/>
  <c r="T351" i="45"/>
  <c r="AA351" i="45" s="1"/>
  <c r="W358" i="45"/>
  <c r="I46" i="45"/>
  <c r="D15" i="45"/>
  <c r="R46" i="45"/>
  <c r="AJ46" i="45"/>
  <c r="AI46" i="45"/>
  <c r="I36" i="45"/>
  <c r="Y264" i="45"/>
  <c r="P113" i="45"/>
  <c r="M24" i="45"/>
  <c r="T148" i="45"/>
  <c r="AA148" i="45" s="1"/>
  <c r="I112" i="45"/>
  <c r="R112" i="45"/>
  <c r="AJ112" i="45"/>
  <c r="AI112" i="45"/>
  <c r="V400" i="45"/>
  <c r="AC400" i="45" s="1"/>
  <c r="H150" i="45"/>
  <c r="V150" i="45" s="1"/>
  <c r="AC150" i="45" s="1"/>
  <c r="W243" i="45"/>
  <c r="I116" i="45"/>
  <c r="F19" i="45"/>
  <c r="T19" i="45" s="1"/>
  <c r="AA19" i="45" s="1"/>
  <c r="W349" i="45"/>
  <c r="AN353" i="45"/>
  <c r="Y353" i="45"/>
  <c r="AM353" i="45"/>
  <c r="W348" i="45"/>
  <c r="I328" i="45"/>
  <c r="AJ328" i="45"/>
  <c r="AI328" i="45"/>
  <c r="R328" i="45"/>
  <c r="D109" i="45"/>
  <c r="AM334" i="45"/>
  <c r="Y334" i="45"/>
  <c r="AN334" i="45"/>
  <c r="AN397" i="45"/>
  <c r="E371" i="45"/>
  <c r="S351" i="45"/>
  <c r="Z351" i="45" s="1"/>
  <c r="S204" i="45"/>
  <c r="Z204" i="45" s="1"/>
  <c r="AN303" i="45"/>
  <c r="I113" i="45"/>
  <c r="AI113" i="45"/>
  <c r="R113" i="45"/>
  <c r="AJ113" i="45"/>
  <c r="AI104" i="45"/>
  <c r="AJ104" i="45"/>
  <c r="I104" i="45"/>
  <c r="R104" i="45"/>
  <c r="L371" i="45"/>
  <c r="M14" i="45"/>
  <c r="T45" i="45"/>
  <c r="AA45" i="45" s="1"/>
  <c r="AH108" i="45"/>
  <c r="AL108" i="45" s="1"/>
  <c r="U108" i="45"/>
  <c r="AB108" i="45" s="1"/>
  <c r="V35" i="45"/>
  <c r="AC35" i="45" s="1"/>
  <c r="H4" i="45"/>
  <c r="D21" i="45"/>
  <c r="I145" i="45"/>
  <c r="AI49" i="45"/>
  <c r="D18" i="45"/>
  <c r="AJ49" i="45"/>
  <c r="I49" i="45"/>
  <c r="R49" i="45"/>
  <c r="AM358" i="45"/>
  <c r="AN358" i="45"/>
  <c r="Y358" i="45"/>
  <c r="U42" i="45"/>
  <c r="AB42" i="45" s="1"/>
  <c r="AH42" i="45"/>
  <c r="AL42" i="45" s="1"/>
  <c r="G11" i="45"/>
  <c r="AJ147" i="45"/>
  <c r="S147" i="45"/>
  <c r="Z147" i="45" s="1"/>
  <c r="AM386" i="45"/>
  <c r="U183" i="45"/>
  <c r="AB183" i="45" s="1"/>
  <c r="G57" i="45"/>
  <c r="AH183" i="45"/>
  <c r="AL183" i="45" s="1"/>
  <c r="W331" i="45"/>
  <c r="S165" i="45"/>
  <c r="Z165" i="45" s="1"/>
  <c r="E185" i="45"/>
  <c r="E39" i="45"/>
  <c r="T266" i="45"/>
  <c r="AA266" i="45" s="1"/>
  <c r="AM199" i="45"/>
  <c r="P104" i="45"/>
  <c r="N309" i="45"/>
  <c r="N90" i="45" s="1"/>
  <c r="N70" i="45"/>
  <c r="R44" i="45"/>
  <c r="AJ44" i="45"/>
  <c r="D13" i="45"/>
  <c r="I44" i="45"/>
  <c r="AI44" i="45"/>
  <c r="AM397" i="45"/>
  <c r="AH38" i="45"/>
  <c r="AL38" i="45" s="1"/>
  <c r="U38" i="45"/>
  <c r="AB38" i="45" s="1"/>
  <c r="G7" i="45"/>
  <c r="Z362" i="45"/>
  <c r="AM362" i="45"/>
  <c r="AN362" i="45"/>
  <c r="T115" i="45"/>
  <c r="AA115" i="45" s="1"/>
  <c r="W161" i="45"/>
  <c r="AM322" i="45"/>
  <c r="Y322" i="45"/>
  <c r="AN322" i="45"/>
  <c r="I390" i="45"/>
  <c r="AJ390" i="45"/>
  <c r="AI390" i="45"/>
  <c r="D140" i="45"/>
  <c r="R390" i="45"/>
  <c r="H24" i="45"/>
  <c r="V55" i="45"/>
  <c r="AC55" i="45" s="1"/>
  <c r="E6" i="45"/>
  <c r="S37" i="45"/>
  <c r="Z37" i="45" s="1"/>
  <c r="AJ37" i="45"/>
  <c r="AI37" i="45"/>
  <c r="I37" i="45"/>
  <c r="U118" i="45"/>
  <c r="AB118" i="45" s="1"/>
  <c r="AH118" i="45"/>
  <c r="AL118" i="45" s="1"/>
  <c r="AI98" i="45"/>
  <c r="S98" i="45"/>
  <c r="Z98" i="45" s="1"/>
  <c r="W192" i="45"/>
  <c r="P55" i="45"/>
  <c r="L24" i="45"/>
  <c r="AN226" i="45"/>
  <c r="AN194" i="45"/>
  <c r="AN207" i="45"/>
  <c r="AC207" i="45"/>
  <c r="H216" i="45"/>
  <c r="V196" i="45"/>
  <c r="AC196" i="45" s="1"/>
  <c r="T42" i="45"/>
  <c r="AA42" i="45" s="1"/>
  <c r="F11" i="45"/>
  <c r="F22" i="45"/>
  <c r="R245" i="45"/>
  <c r="AJ245" i="45"/>
  <c r="AI245" i="45"/>
  <c r="I245" i="45"/>
  <c r="I99" i="45"/>
  <c r="AJ99" i="45"/>
  <c r="AI99" i="45"/>
  <c r="R99" i="45"/>
  <c r="W181" i="45"/>
  <c r="Y364" i="45"/>
  <c r="AN364" i="45"/>
  <c r="AM364" i="45"/>
  <c r="W397" i="45"/>
  <c r="AN386" i="45"/>
  <c r="I297" i="45"/>
  <c r="R297" i="45"/>
  <c r="AJ297" i="45"/>
  <c r="D78" i="45"/>
  <c r="AI297" i="45"/>
  <c r="Y180" i="45"/>
  <c r="AM180" i="45"/>
  <c r="AN180" i="45"/>
  <c r="AJ148" i="45"/>
  <c r="Y331" i="45"/>
  <c r="AN331" i="45"/>
  <c r="AM331" i="45"/>
  <c r="E5" i="45"/>
  <c r="S36" i="45"/>
  <c r="Z36" i="45" s="1"/>
  <c r="AI36" i="45"/>
  <c r="F15" i="45"/>
  <c r="T46" i="45"/>
  <c r="AA46" i="45" s="1"/>
  <c r="L216" i="45"/>
  <c r="W363" i="45"/>
  <c r="AN348" i="45"/>
  <c r="P49" i="45"/>
  <c r="T105" i="45"/>
  <c r="AA105" i="45" s="1"/>
  <c r="AI105" i="45"/>
  <c r="I105" i="45"/>
  <c r="AJ105" i="45"/>
  <c r="AI82" i="45"/>
  <c r="S307" i="45"/>
  <c r="Z307" i="45" s="1"/>
  <c r="E88" i="45"/>
  <c r="S88" i="45" s="1"/>
  <c r="Z88" i="45" s="1"/>
  <c r="R307" i="45"/>
  <c r="I307" i="45"/>
  <c r="AI307" i="45"/>
  <c r="D88" i="45"/>
  <c r="AJ307" i="45"/>
  <c r="S338" i="45"/>
  <c r="Z338" i="45" s="1"/>
  <c r="E119" i="45"/>
  <c r="H88" i="45"/>
  <c r="V88" i="45" s="1"/>
  <c r="AC88" i="45" s="1"/>
  <c r="V307" i="45"/>
  <c r="AC307" i="45" s="1"/>
  <c r="W355" i="45"/>
  <c r="K371" i="45"/>
  <c r="P351" i="45"/>
  <c r="W392" i="45"/>
  <c r="T173" i="45"/>
  <c r="AA173" i="45" s="1"/>
  <c r="F47" i="45"/>
  <c r="N216" i="45"/>
  <c r="N39" i="45"/>
  <c r="H132" i="45"/>
  <c r="V382" i="45"/>
  <c r="AC382" i="45" s="1"/>
  <c r="O278" i="45"/>
  <c r="Y232" i="45"/>
  <c r="AM232" i="45"/>
  <c r="AN232" i="45"/>
  <c r="U196" i="45"/>
  <c r="AB196" i="45" s="1"/>
  <c r="G216" i="45"/>
  <c r="AH196" i="45"/>
  <c r="AL196" i="45" s="1"/>
  <c r="U146" i="45"/>
  <c r="AB146" i="45" s="1"/>
  <c r="AJ115" i="45"/>
  <c r="AJ204" i="45"/>
  <c r="AI204" i="45"/>
  <c r="R204" i="45"/>
  <c r="I204" i="45"/>
  <c r="S297" i="45"/>
  <c r="Z297" i="45" s="1"/>
  <c r="E78" i="45"/>
  <c r="S78" i="45" s="1"/>
  <c r="Z78" i="45" s="1"/>
  <c r="M185" i="45"/>
  <c r="M47" i="45"/>
  <c r="AH52" i="45"/>
  <c r="AL52" i="45" s="1"/>
  <c r="U52" i="45"/>
  <c r="AB52" i="45" s="1"/>
  <c r="G21" i="45"/>
  <c r="S400" i="45"/>
  <c r="Z400" i="45" s="1"/>
  <c r="E150" i="45"/>
  <c r="S150" i="45" s="1"/>
  <c r="Z150" i="45" s="1"/>
  <c r="W367" i="45"/>
  <c r="W327" i="45"/>
  <c r="AN305" i="45"/>
  <c r="AA305" i="45"/>
  <c r="U165" i="45"/>
  <c r="AB165" i="45" s="1"/>
  <c r="AH165" i="45"/>
  <c r="AL165" i="45" s="1"/>
  <c r="G39" i="45"/>
  <c r="G185" i="45"/>
  <c r="U390" i="45"/>
  <c r="AB390" i="45" s="1"/>
  <c r="AH390" i="45"/>
  <c r="AL390" i="45" s="1"/>
  <c r="G140" i="45"/>
  <c r="AM168" i="45"/>
  <c r="AN168" i="45"/>
  <c r="Y168" i="45"/>
  <c r="M309" i="45"/>
  <c r="M90" i="45" s="1"/>
  <c r="M70" i="45"/>
  <c r="L340" i="45"/>
  <c r="L101" i="45"/>
  <c r="I147" i="45"/>
  <c r="AI359" i="45"/>
  <c r="I359" i="45"/>
  <c r="R359" i="45"/>
  <c r="AJ359" i="45"/>
  <c r="S320" i="45"/>
  <c r="Z320" i="45" s="1"/>
  <c r="E340" i="45"/>
  <c r="E101" i="45"/>
  <c r="AI196" i="45"/>
  <c r="AJ196" i="45"/>
  <c r="D216" i="45"/>
  <c r="R196" i="45"/>
  <c r="I196" i="45"/>
  <c r="AN237" i="45"/>
  <c r="AM237" i="45"/>
  <c r="Y237" i="45"/>
  <c r="I320" i="45"/>
  <c r="AI320" i="45"/>
  <c r="D340" i="45"/>
  <c r="AJ320" i="45"/>
  <c r="D101" i="45"/>
  <c r="R320" i="45"/>
  <c r="R131" i="45"/>
  <c r="AJ131" i="45"/>
  <c r="AI131" i="45"/>
  <c r="I131" i="45"/>
  <c r="P245" i="45"/>
  <c r="W162" i="45"/>
  <c r="L278" i="45"/>
  <c r="T245" i="45"/>
  <c r="AA245" i="45" s="1"/>
  <c r="AI138" i="45"/>
  <c r="AN285" i="45"/>
  <c r="L25" i="45"/>
  <c r="S56" i="45"/>
  <c r="Z56" i="45" s="1"/>
  <c r="AM211" i="45"/>
  <c r="Y211" i="45"/>
  <c r="AN211" i="45"/>
  <c r="V49" i="45"/>
  <c r="AC49" i="45" s="1"/>
  <c r="H18" i="45"/>
  <c r="K340" i="45"/>
  <c r="K101" i="45"/>
  <c r="P320" i="45"/>
  <c r="AN82" i="45"/>
  <c r="Y82" i="45"/>
  <c r="AM82" i="45"/>
  <c r="U297" i="45"/>
  <c r="AB297" i="45" s="1"/>
  <c r="G78" i="45"/>
  <c r="AH297" i="45"/>
  <c r="AL297" i="45" s="1"/>
  <c r="Y317" i="45"/>
  <c r="AN317" i="45"/>
  <c r="AM317" i="45"/>
  <c r="E109" i="45"/>
  <c r="S328" i="45"/>
  <c r="Z328" i="45" s="1"/>
  <c r="W304" i="45"/>
  <c r="N109" i="45"/>
  <c r="N340" i="45"/>
  <c r="AN385" i="45"/>
  <c r="AM385" i="45"/>
  <c r="Y385" i="45"/>
  <c r="AN238" i="45"/>
  <c r="AM238" i="45"/>
  <c r="Y238" i="45"/>
  <c r="S74" i="45"/>
  <c r="Z74" i="45" s="1"/>
  <c r="AM265" i="45"/>
  <c r="W303" i="45"/>
  <c r="AH83" i="45"/>
  <c r="AL83" i="45" s="1"/>
  <c r="U83" i="45"/>
  <c r="AB83" i="45" s="1"/>
  <c r="AJ83" i="45"/>
  <c r="AI83" i="45"/>
  <c r="S129" i="45"/>
  <c r="I129" i="45"/>
  <c r="W129" i="45" s="1"/>
  <c r="AJ129" i="45"/>
  <c r="N371" i="45"/>
  <c r="N101" i="45"/>
  <c r="V97" i="45"/>
  <c r="AC97" i="45" s="1"/>
  <c r="AM162" i="45"/>
  <c r="Y162" i="45"/>
  <c r="AN162" i="45"/>
  <c r="T35" i="45"/>
  <c r="AA35" i="45" s="1"/>
  <c r="F4" i="45"/>
  <c r="AJ138" i="45"/>
  <c r="V45" i="45"/>
  <c r="AC45" i="45" s="1"/>
  <c r="H14" i="45"/>
  <c r="AH328" i="45"/>
  <c r="AL328" i="45" s="1"/>
  <c r="V183" i="45"/>
  <c r="AC183" i="45" s="1"/>
  <c r="H57" i="45"/>
  <c r="S55" i="45"/>
  <c r="T143" i="45"/>
  <c r="AI143" i="45"/>
  <c r="AJ143" i="45"/>
  <c r="I138" i="45"/>
  <c r="AM361" i="45"/>
  <c r="Y361" i="45"/>
  <c r="AN361" i="45"/>
  <c r="AN326" i="45"/>
  <c r="Y326" i="45"/>
  <c r="AM326" i="45"/>
  <c r="AM269" i="45"/>
  <c r="Y269" i="45"/>
  <c r="AN269" i="45"/>
  <c r="AM299" i="45"/>
  <c r="Z299" i="45"/>
  <c r="AH214" i="45"/>
  <c r="AL214" i="45" s="1"/>
  <c r="U214" i="45"/>
  <c r="AB214" i="45" s="1"/>
  <c r="AM333" i="45"/>
  <c r="Y333" i="45"/>
  <c r="AN333" i="45"/>
  <c r="AM175" i="45"/>
  <c r="W202" i="45"/>
  <c r="P44" i="45"/>
  <c r="K13" i="45"/>
  <c r="P112" i="45"/>
  <c r="V112" i="45"/>
  <c r="AC112" i="45" s="1"/>
  <c r="AM201" i="45"/>
  <c r="AN201" i="45"/>
  <c r="Y201" i="45"/>
  <c r="U46" i="45"/>
  <c r="AB46" i="45" s="1"/>
  <c r="G15" i="45"/>
  <c r="AH46" i="45"/>
  <c r="AL46" i="45" s="1"/>
  <c r="AB324" i="45"/>
  <c r="AN324" i="45"/>
  <c r="AM324" i="45"/>
  <c r="T338" i="45"/>
  <c r="AA338" i="45" s="1"/>
  <c r="F119" i="45"/>
  <c r="AI103" i="45"/>
  <c r="AN199" i="45"/>
  <c r="AM332" i="45"/>
  <c r="AN332" i="45"/>
  <c r="Y332" i="45"/>
  <c r="AN367" i="45"/>
  <c r="V85" i="45"/>
  <c r="AC85" i="45" s="1"/>
  <c r="AJ85" i="45"/>
  <c r="U351" i="45"/>
  <c r="AB351" i="45" s="1"/>
  <c r="G371" i="45"/>
  <c r="AH351" i="45"/>
  <c r="AL351" i="45" s="1"/>
  <c r="G101" i="45"/>
  <c r="W388" i="45"/>
  <c r="AM304" i="45"/>
  <c r="Y304" i="45"/>
  <c r="AN304" i="45"/>
  <c r="AI147" i="45"/>
  <c r="AM354" i="45"/>
  <c r="AN354" i="45"/>
  <c r="Y354" i="45"/>
  <c r="N24" i="45"/>
  <c r="AH55" i="45"/>
  <c r="AL55" i="45" s="1"/>
  <c r="U55" i="45"/>
  <c r="AB55" i="45" s="1"/>
  <c r="Y144" i="45"/>
  <c r="L57" i="45"/>
  <c r="P45" i="45"/>
  <c r="L14" i="45"/>
  <c r="N57" i="45"/>
  <c r="N185" i="45"/>
  <c r="Y318" i="45"/>
  <c r="AN318" i="45"/>
  <c r="AM318" i="45"/>
  <c r="AM239" i="45"/>
  <c r="AN239" i="45"/>
  <c r="Y239" i="45"/>
  <c r="AN234" i="45"/>
  <c r="AM234" i="45"/>
  <c r="Y234" i="45"/>
  <c r="K109" i="45"/>
  <c r="P328" i="45"/>
  <c r="W211" i="45"/>
  <c r="O57" i="45"/>
  <c r="E23" i="45"/>
  <c r="S235" i="45"/>
  <c r="Z235" i="45" s="1"/>
  <c r="E247" i="45"/>
  <c r="G10" i="45"/>
  <c r="U41" i="45"/>
  <c r="AB41" i="45" s="1"/>
  <c r="AH41" i="45"/>
  <c r="AL41" i="45" s="1"/>
  <c r="V320" i="45"/>
  <c r="AC320" i="45" s="1"/>
  <c r="H340" i="45"/>
  <c r="H101" i="45"/>
  <c r="AN378" i="45"/>
  <c r="R214" i="45"/>
  <c r="AI214" i="45"/>
  <c r="AJ214" i="45"/>
  <c r="I214" i="45"/>
  <c r="U113" i="45"/>
  <c r="AB113" i="45" s="1"/>
  <c r="AH113" i="45"/>
  <c r="AL113" i="45" s="1"/>
  <c r="P46" i="45"/>
  <c r="T320" i="45"/>
  <c r="AA320" i="45" s="1"/>
  <c r="F340" i="45"/>
  <c r="F101" i="45"/>
  <c r="R42" i="45"/>
  <c r="AJ42" i="45"/>
  <c r="AI42" i="45"/>
  <c r="I42" i="45"/>
  <c r="D11" i="45"/>
  <c r="R183" i="45"/>
  <c r="AJ183" i="45"/>
  <c r="I183" i="45"/>
  <c r="AI183" i="45"/>
  <c r="D57" i="45"/>
  <c r="AI130" i="45"/>
  <c r="R130" i="45"/>
  <c r="AJ130" i="45"/>
  <c r="I130" i="45"/>
  <c r="N47" i="45"/>
  <c r="Y296" i="45"/>
  <c r="AM296" i="45"/>
  <c r="AN296" i="45"/>
  <c r="AI149" i="45"/>
  <c r="AI145" i="45"/>
  <c r="V351" i="45"/>
  <c r="AC351" i="45" s="1"/>
  <c r="H371" i="45"/>
  <c r="W318" i="45"/>
  <c r="AN200" i="45"/>
  <c r="AM200" i="45"/>
  <c r="Y200" i="45"/>
  <c r="F24" i="45"/>
  <c r="F247" i="45"/>
  <c r="T227" i="45"/>
  <c r="AA227" i="45" s="1"/>
  <c r="U50" i="45"/>
  <c r="AB50" i="45" s="1"/>
  <c r="P183" i="45"/>
  <c r="K57" i="45"/>
  <c r="I55" i="45"/>
  <c r="L39" i="45"/>
  <c r="AI100" i="45"/>
  <c r="AH235" i="45"/>
  <c r="AL235" i="45" s="1"/>
  <c r="U235" i="45"/>
  <c r="AB235" i="45" s="1"/>
  <c r="I82" i="45"/>
  <c r="W82" i="45" s="1"/>
  <c r="Z330" i="45"/>
  <c r="AN330" i="45"/>
  <c r="AM330" i="45"/>
  <c r="AN350" i="45"/>
  <c r="AM350" i="45"/>
  <c r="Y350" i="45"/>
  <c r="S52" i="45"/>
  <c r="E21" i="45"/>
  <c r="W275" i="45"/>
  <c r="AM163" i="45"/>
  <c r="AN163" i="45"/>
  <c r="Z163" i="45"/>
  <c r="V297" i="45"/>
  <c r="AC297" i="45" s="1"/>
  <c r="H78" i="45"/>
  <c r="V78" i="45" s="1"/>
  <c r="AC78" i="45" s="1"/>
  <c r="AM286" i="45"/>
  <c r="AN286" i="45"/>
  <c r="Y286" i="45"/>
  <c r="W260" i="45"/>
  <c r="AI142" i="45"/>
  <c r="S214" i="45"/>
  <c r="Z214" i="45" s="1"/>
  <c r="AJ146" i="45"/>
  <c r="AM268" i="45"/>
  <c r="AN268" i="45"/>
  <c r="Y268" i="45"/>
  <c r="P145" i="45"/>
  <c r="AJ145" i="45"/>
  <c r="T183" i="45"/>
  <c r="AA183" i="45" s="1"/>
  <c r="F57" i="45"/>
  <c r="R43" i="45"/>
  <c r="AN302" i="45"/>
  <c r="W212" i="45"/>
  <c r="AN323" i="45"/>
  <c r="W301" i="45"/>
  <c r="P54" i="45"/>
  <c r="K23" i="45"/>
  <c r="AJ55" i="45"/>
  <c r="W378" i="45"/>
  <c r="I100" i="45"/>
  <c r="S50" i="45"/>
  <c r="L19" i="45"/>
  <c r="R66" i="45"/>
  <c r="AN241" i="45"/>
  <c r="Y241" i="45"/>
  <c r="AM241" i="45"/>
  <c r="V173" i="45"/>
  <c r="AC173" i="45" s="1"/>
  <c r="H47" i="45"/>
  <c r="H247" i="45"/>
  <c r="V227" i="45"/>
  <c r="AC227" i="45" s="1"/>
  <c r="S149" i="45"/>
  <c r="Z149" i="45" s="1"/>
  <c r="I149" i="45"/>
  <c r="V369" i="45"/>
  <c r="AC369" i="45" s="1"/>
  <c r="AI38" i="45"/>
  <c r="D7" i="45"/>
  <c r="I38" i="45"/>
  <c r="AJ38" i="45"/>
  <c r="R38" i="45"/>
  <c r="O309" i="45"/>
  <c r="O90" i="45" s="1"/>
  <c r="G4" i="45"/>
  <c r="AH35" i="45"/>
  <c r="AL35" i="45" s="1"/>
  <c r="U35" i="45"/>
  <c r="AB35" i="45" s="1"/>
  <c r="T52" i="45"/>
  <c r="AA52" i="45" s="1"/>
  <c r="F21" i="45"/>
  <c r="AA392" i="45"/>
  <c r="AN392" i="45"/>
  <c r="AJ136" i="45"/>
  <c r="I136" i="45"/>
  <c r="AI136" i="45"/>
  <c r="T136" i="45"/>
  <c r="AI115" i="45"/>
  <c r="Y292" i="45"/>
  <c r="AN292" i="45"/>
  <c r="AM292" i="45"/>
  <c r="O185" i="45"/>
  <c r="O39" i="45"/>
  <c r="AH258" i="45"/>
  <c r="AL258" i="45" s="1"/>
  <c r="U69" i="45"/>
  <c r="AB69" i="45" s="1"/>
  <c r="N7" i="45"/>
  <c r="AH69" i="45"/>
  <c r="AL69" i="45" s="1"/>
  <c r="AN170" i="45"/>
  <c r="Y170" i="45"/>
  <c r="AM170" i="45"/>
  <c r="AN355" i="45"/>
  <c r="Y355" i="45"/>
  <c r="AM355" i="45"/>
  <c r="Y224" i="45"/>
  <c r="AM224" i="45"/>
  <c r="AN224" i="45"/>
  <c r="E140" i="45"/>
  <c r="S390" i="45"/>
  <c r="Z390" i="45" s="1"/>
  <c r="AN164" i="45"/>
  <c r="AM164" i="45"/>
  <c r="Y164" i="45"/>
  <c r="AM240" i="45"/>
  <c r="Y240" i="45"/>
  <c r="AN240" i="45"/>
  <c r="H12" i="45"/>
  <c r="V43" i="45"/>
  <c r="AC43" i="45" s="1"/>
  <c r="AH49" i="45"/>
  <c r="AL49" i="45" s="1"/>
  <c r="U49" i="45"/>
  <c r="AB49" i="45" s="1"/>
  <c r="G18" i="45"/>
  <c r="Y210" i="45"/>
  <c r="AM210" i="45"/>
  <c r="AN210" i="45"/>
  <c r="AJ35" i="45"/>
  <c r="W347" i="45"/>
  <c r="F10" i="45"/>
  <c r="AI351" i="45"/>
  <c r="R351" i="45"/>
  <c r="AJ351" i="45"/>
  <c r="I351" i="45"/>
  <c r="D371" i="45"/>
  <c r="AJ106" i="45"/>
  <c r="I106" i="45"/>
  <c r="T106" i="45"/>
  <c r="AA106" i="45" s="1"/>
  <c r="P276" i="45"/>
  <c r="P359" i="45"/>
  <c r="O371" i="45"/>
  <c r="V52" i="45"/>
  <c r="AC52" i="45" s="1"/>
  <c r="H21" i="45"/>
  <c r="AN319" i="45"/>
  <c r="Y319" i="45"/>
  <c r="AM319" i="45"/>
  <c r="O101" i="45"/>
  <c r="O340" i="45"/>
  <c r="U245" i="45"/>
  <c r="AB245" i="45" s="1"/>
  <c r="AH245" i="45"/>
  <c r="AL245" i="45" s="1"/>
  <c r="W268" i="45"/>
  <c r="I43" i="45"/>
  <c r="Z254" i="45"/>
  <c r="AM254" i="45"/>
  <c r="AM177" i="45"/>
  <c r="T297" i="45"/>
  <c r="AA297" i="45" s="1"/>
  <c r="F78" i="45"/>
  <c r="T78" i="45" s="1"/>
  <c r="AA78" i="45" s="1"/>
  <c r="AJ338" i="45"/>
  <c r="D119" i="45"/>
  <c r="AI338" i="45"/>
  <c r="R338" i="45"/>
  <c r="I338" i="45"/>
  <c r="AM225" i="45"/>
  <c r="AN225" i="45"/>
  <c r="Y225" i="45"/>
  <c r="P307" i="45"/>
  <c r="K88" i="45"/>
  <c r="AM387" i="45"/>
  <c r="I56" i="45"/>
  <c r="Y230" i="45"/>
  <c r="AN230" i="45"/>
  <c r="AM230" i="45"/>
  <c r="O19" i="45"/>
  <c r="AN177" i="45"/>
  <c r="K5" i="45"/>
  <c r="P36" i="45"/>
  <c r="AM273" i="45"/>
  <c r="U266" i="45"/>
  <c r="AB266" i="45" s="1"/>
  <c r="AH266" i="45"/>
  <c r="AL266" i="45" s="1"/>
  <c r="AM231" i="45"/>
  <c r="Y231" i="45"/>
  <c r="AN231" i="45"/>
  <c r="Y179" i="45"/>
  <c r="AN179" i="45"/>
  <c r="AM179" i="45"/>
  <c r="AN256" i="45"/>
  <c r="Y256" i="45"/>
  <c r="AM256" i="45"/>
  <c r="Z336" i="45"/>
  <c r="AN336" i="45"/>
  <c r="S173" i="45"/>
  <c r="Z173" i="45" s="1"/>
  <c r="E47" i="45"/>
  <c r="Y257" i="45"/>
  <c r="AM257" i="45"/>
  <c r="AN257" i="45"/>
  <c r="S113" i="45"/>
  <c r="Z113" i="45" s="1"/>
  <c r="AN380" i="45"/>
  <c r="Y380" i="45"/>
  <c r="AM380" i="45"/>
  <c r="AM161" i="45"/>
  <c r="AA287" i="45"/>
  <c r="AM287" i="45"/>
  <c r="AN287" i="45"/>
  <c r="F13" i="45"/>
  <c r="T44" i="45"/>
  <c r="AA44" i="45" s="1"/>
  <c r="E13" i="45"/>
  <c r="S44" i="45"/>
  <c r="Z44" i="45" s="1"/>
  <c r="AJ276" i="45"/>
  <c r="AI276" i="45"/>
  <c r="I276" i="45"/>
  <c r="R276" i="45"/>
  <c r="W244" i="45"/>
  <c r="R173" i="45"/>
  <c r="I173" i="45"/>
  <c r="D47" i="45"/>
  <c r="AI173" i="45"/>
  <c r="AJ173" i="45"/>
  <c r="AN349" i="45"/>
  <c r="AM366" i="45"/>
  <c r="AN366" i="45"/>
  <c r="Y366" i="45"/>
  <c r="L23" i="45"/>
  <c r="AN178" i="45"/>
  <c r="E25" i="45"/>
  <c r="T38" i="45"/>
  <c r="AA38" i="45" s="1"/>
  <c r="F7" i="45"/>
  <c r="Y84" i="45"/>
  <c r="U258" i="45"/>
  <c r="AB258" i="45" s="1"/>
  <c r="H109" i="45"/>
  <c r="V328" i="45"/>
  <c r="AC328" i="45" s="1"/>
  <c r="U369" i="45"/>
  <c r="AB369" i="45" s="1"/>
  <c r="AJ51" i="45"/>
  <c r="AI51" i="45"/>
  <c r="I51" i="45"/>
  <c r="R51" i="45"/>
  <c r="D20" i="45"/>
  <c r="F278" i="45"/>
  <c r="AH144" i="45"/>
  <c r="AL144" i="45" s="1"/>
  <c r="U144" i="45"/>
  <c r="AB144" i="45" s="1"/>
  <c r="AI144" i="45"/>
  <c r="AI74" i="45"/>
  <c r="T74" i="45"/>
  <c r="AA74" i="45" s="1"/>
  <c r="F12" i="45"/>
  <c r="I74" i="45"/>
  <c r="O21" i="45"/>
  <c r="S128" i="45"/>
  <c r="Z128" i="45" s="1"/>
  <c r="I128" i="45"/>
  <c r="AM192" i="45"/>
  <c r="Y192" i="45"/>
  <c r="AN192" i="45"/>
  <c r="AJ266" i="45"/>
  <c r="AI266" i="45"/>
  <c r="I266" i="45"/>
  <c r="R266" i="45"/>
  <c r="S135" i="45"/>
  <c r="AJ135" i="45"/>
  <c r="I135" i="45"/>
  <c r="E11" i="45"/>
  <c r="L7" i="45"/>
  <c r="S38" i="45"/>
  <c r="Z38" i="45" s="1"/>
  <c r="P38" i="45"/>
  <c r="T142" i="45"/>
  <c r="I142" i="45"/>
  <c r="W142" i="45" s="1"/>
  <c r="I139" i="45"/>
  <c r="AJ139" i="45"/>
  <c r="AI139" i="45"/>
  <c r="R139" i="45"/>
  <c r="AN198" i="45"/>
  <c r="AM198" i="45"/>
  <c r="Y198" i="45"/>
  <c r="AN223" i="45"/>
  <c r="AI52" i="45"/>
  <c r="F216" i="45"/>
  <c r="T204" i="45"/>
  <c r="AA204" i="45" s="1"/>
  <c r="AI86" i="45"/>
  <c r="I86" i="45"/>
  <c r="W86" i="45" s="1"/>
  <c r="AJ86" i="45"/>
  <c r="R86" i="45"/>
  <c r="AN172" i="45"/>
  <c r="AM172" i="45"/>
  <c r="Y172" i="45"/>
  <c r="AM285" i="45"/>
  <c r="K140" i="45"/>
  <c r="P390" i="45"/>
  <c r="F18" i="45"/>
  <c r="T49" i="45"/>
  <c r="AA49" i="45" s="1"/>
  <c r="P98" i="45"/>
  <c r="G278" i="45"/>
  <c r="L47" i="45"/>
  <c r="AJ100" i="45"/>
  <c r="AJ400" i="45"/>
  <c r="AI400" i="45"/>
  <c r="D150" i="45"/>
  <c r="R400" i="45"/>
  <c r="I400" i="45"/>
  <c r="M402" i="45"/>
  <c r="M152" i="45" s="1"/>
  <c r="AN294" i="45"/>
  <c r="Y294" i="45"/>
  <c r="AM294" i="45"/>
  <c r="AN254" i="45"/>
  <c r="V266" i="45"/>
  <c r="AC266" i="45" s="1"/>
  <c r="AN261" i="45"/>
  <c r="AM261" i="45"/>
  <c r="Y261" i="45"/>
  <c r="AJ98" i="45"/>
  <c r="T328" i="45"/>
  <c r="AA328" i="45" s="1"/>
  <c r="F109" i="45"/>
  <c r="AN260" i="45"/>
  <c r="P37" i="45"/>
  <c r="T37" i="45"/>
  <c r="AA37" i="45" s="1"/>
  <c r="F6" i="45"/>
  <c r="W254" i="45"/>
  <c r="AH37" i="45"/>
  <c r="AL37" i="45" s="1"/>
  <c r="U37" i="45"/>
  <c r="AB37" i="45" s="1"/>
  <c r="G6" i="45"/>
  <c r="AH45" i="45"/>
  <c r="AL45" i="45" s="1"/>
  <c r="U45" i="45"/>
  <c r="AB45" i="45" s="1"/>
  <c r="G14" i="45"/>
  <c r="V103" i="45"/>
  <c r="AC103" i="45" s="1"/>
  <c r="AI53" i="45"/>
  <c r="AN208" i="45"/>
  <c r="AM208" i="45"/>
  <c r="Y208" i="45"/>
  <c r="E20" i="45"/>
  <c r="S51" i="45"/>
  <c r="Z51" i="45" s="1"/>
  <c r="U400" i="45"/>
  <c r="AB400" i="45" s="1"/>
  <c r="G150" i="45"/>
  <c r="AH400" i="45"/>
  <c r="AL400" i="45" s="1"/>
  <c r="AN395" i="45"/>
  <c r="S382" i="45"/>
  <c r="Z382" i="45" s="1"/>
  <c r="E402" i="45"/>
  <c r="E132" i="45"/>
  <c r="S132" i="45" s="1"/>
  <c r="Z132" i="45" s="1"/>
  <c r="K216" i="45"/>
  <c r="P196" i="45"/>
  <c r="AI54" i="45"/>
  <c r="AN316" i="45"/>
  <c r="D278" i="45"/>
  <c r="AJ258" i="45"/>
  <c r="AI258" i="45"/>
  <c r="R258" i="45"/>
  <c r="I258" i="45"/>
  <c r="Y243" i="45"/>
  <c r="AM243" i="45"/>
  <c r="AN243" i="45"/>
  <c r="T307" i="45"/>
  <c r="AA307" i="45" s="1"/>
  <c r="F88" i="45"/>
  <c r="T88" i="45" s="1"/>
  <c r="AA88" i="45" s="1"/>
  <c r="AH130" i="45"/>
  <c r="AL130" i="45" s="1"/>
  <c r="U130" i="45"/>
  <c r="AB130" i="45" s="1"/>
  <c r="AM335" i="45"/>
  <c r="Y335" i="45"/>
  <c r="AN335" i="45"/>
  <c r="AN273" i="45"/>
  <c r="U114" i="45"/>
  <c r="AB114" i="45" s="1"/>
  <c r="AH114" i="45"/>
  <c r="AL114" i="45" s="1"/>
  <c r="W199" i="45"/>
  <c r="W362" i="45"/>
  <c r="V165" i="45"/>
  <c r="AC165" i="45" s="1"/>
  <c r="H185" i="45"/>
  <c r="H39" i="45"/>
  <c r="W256" i="45"/>
  <c r="I98" i="45"/>
  <c r="AI81" i="45"/>
  <c r="R81" i="45"/>
  <c r="AJ81" i="45"/>
  <c r="D19" i="45"/>
  <c r="I81" i="45"/>
  <c r="Y291" i="45"/>
  <c r="AN291" i="45"/>
  <c r="AM291" i="45"/>
  <c r="Y396" i="45"/>
  <c r="AN396" i="45"/>
  <c r="AM396" i="45"/>
  <c r="AM260" i="45"/>
  <c r="L109" i="45"/>
  <c r="I118" i="45"/>
  <c r="AN229" i="45"/>
  <c r="Y229" i="45"/>
  <c r="AM229" i="45"/>
  <c r="S258" i="45"/>
  <c r="Z258" i="45" s="1"/>
  <c r="E278" i="45"/>
  <c r="P74" i="45"/>
  <c r="R74" i="45"/>
  <c r="U67" i="45"/>
  <c r="AB67" i="45" s="1"/>
  <c r="AJ53" i="45"/>
  <c r="AJ128" i="45"/>
  <c r="AM392" i="45"/>
  <c r="U68" i="45"/>
  <c r="AH68" i="45"/>
  <c r="AL68" i="45" s="1"/>
  <c r="AJ68" i="45"/>
  <c r="AI68" i="45"/>
  <c r="S41" i="45"/>
  <c r="Z41" i="45" s="1"/>
  <c r="W326" i="45"/>
  <c r="P35" i="45"/>
  <c r="K4" i="45"/>
  <c r="R35" i="45"/>
  <c r="AJ54" i="45"/>
  <c r="W393" i="45"/>
  <c r="AH227" i="45"/>
  <c r="AL227" i="45" s="1"/>
  <c r="U227" i="45"/>
  <c r="AB227" i="45" s="1"/>
  <c r="G247" i="45"/>
  <c r="AN301" i="45"/>
  <c r="AM301" i="45"/>
  <c r="Y301" i="45"/>
  <c r="R382" i="45"/>
  <c r="AI382" i="45"/>
  <c r="D402" i="45"/>
  <c r="D132" i="45"/>
  <c r="I382" i="45"/>
  <c r="AJ382" i="45"/>
  <c r="S245" i="45"/>
  <c r="Z245" i="45" s="1"/>
  <c r="F185" i="45"/>
  <c r="F39" i="45"/>
  <c r="T165" i="45"/>
  <c r="AA165" i="45" s="1"/>
  <c r="V56" i="45"/>
  <c r="AC56" i="45" s="1"/>
  <c r="H25" i="45"/>
  <c r="AN293" i="45"/>
  <c r="AM293" i="45"/>
  <c r="Y293" i="45"/>
  <c r="AH148" i="45"/>
  <c r="AL148" i="45" s="1"/>
  <c r="U148" i="45"/>
  <c r="AB148" i="45" s="1"/>
  <c r="W179" i="45"/>
  <c r="E309" i="45"/>
  <c r="U289" i="45"/>
  <c r="AB289" i="45" s="1"/>
  <c r="AH289" i="45"/>
  <c r="AL289" i="45" s="1"/>
  <c r="G70" i="45"/>
  <c r="G309" i="45"/>
  <c r="V338" i="45"/>
  <c r="AC338" i="45" s="1"/>
  <c r="H119" i="45"/>
  <c r="Y381" i="45"/>
  <c r="AN381" i="45"/>
  <c r="AM381" i="45"/>
  <c r="F20" i="45"/>
  <c r="AM316" i="45"/>
  <c r="Y193" i="45"/>
  <c r="AN193" i="45"/>
  <c r="AM193" i="45"/>
  <c r="K309" i="45"/>
  <c r="P289" i="45"/>
  <c r="K70" i="45"/>
  <c r="U56" i="45"/>
  <c r="AB56" i="45" s="1"/>
  <c r="AH56" i="45"/>
  <c r="AL56" i="45" s="1"/>
  <c r="G25" i="45"/>
  <c r="AM347" i="45"/>
  <c r="AN347" i="45"/>
  <c r="Y347" i="45"/>
  <c r="AJ369" i="45"/>
  <c r="R369" i="45"/>
  <c r="AI369" i="45"/>
  <c r="I369" i="45"/>
  <c r="H140" i="45"/>
  <c r="V140" i="45" s="1"/>
  <c r="AC140" i="45" s="1"/>
  <c r="V390" i="45"/>
  <c r="AC390" i="45" s="1"/>
  <c r="AI76" i="45"/>
  <c r="R76" i="45"/>
  <c r="AJ76" i="45"/>
  <c r="I76" i="45"/>
  <c r="K247" i="45"/>
  <c r="P227" i="45"/>
  <c r="P69" i="45"/>
  <c r="W69" i="45" s="1"/>
  <c r="K7" i="45"/>
  <c r="AJ69" i="45"/>
  <c r="AI69" i="45"/>
  <c r="R108" i="45"/>
  <c r="AJ108" i="45"/>
  <c r="AI108" i="45"/>
  <c r="I108" i="45"/>
  <c r="AA85" i="45"/>
  <c r="M101" i="45"/>
  <c r="M340" i="45"/>
  <c r="AN206" i="45"/>
  <c r="O402" i="45"/>
  <c r="O152" i="45" s="1"/>
  <c r="O132" i="45"/>
  <c r="W335" i="45"/>
  <c r="W354" i="45"/>
  <c r="V46" i="45"/>
  <c r="AC46" i="45" s="1"/>
  <c r="H15" i="45"/>
  <c r="K278" i="45"/>
  <c r="P258" i="45"/>
  <c r="W323" i="45"/>
  <c r="AJ56" i="45"/>
  <c r="U338" i="45"/>
  <c r="AB338" i="45" s="1"/>
  <c r="AH338" i="45"/>
  <c r="AL338" i="45" s="1"/>
  <c r="G119" i="45"/>
  <c r="AM270" i="45"/>
  <c r="Y270" i="45"/>
  <c r="AN270" i="45"/>
  <c r="Y365" i="45"/>
  <c r="AM365" i="45"/>
  <c r="AN365" i="45"/>
  <c r="P235" i="45"/>
  <c r="T289" i="45"/>
  <c r="AA289" i="45" s="1"/>
  <c r="F309" i="45"/>
  <c r="F70" i="45"/>
  <c r="U112" i="45"/>
  <c r="AB112" i="45" s="1"/>
  <c r="AH112" i="45"/>
  <c r="AL112" i="45" s="1"/>
  <c r="AM349" i="45"/>
  <c r="T56" i="45"/>
  <c r="AA56" i="45" s="1"/>
  <c r="F25" i="45"/>
  <c r="F140" i="45"/>
  <c r="T140" i="45" s="1"/>
  <c r="AA140" i="45" s="1"/>
  <c r="T390" i="45"/>
  <c r="AA390" i="45" s="1"/>
  <c r="G402" i="45"/>
  <c r="AH382" i="45"/>
  <c r="AL382" i="45" s="1"/>
  <c r="U382" i="45"/>
  <c r="AB382" i="45" s="1"/>
  <c r="G132" i="45"/>
  <c r="U145" i="45"/>
  <c r="AB145" i="45" s="1"/>
  <c r="I227" i="45"/>
  <c r="AJ227" i="45"/>
  <c r="R227" i="45"/>
  <c r="AI227" i="45"/>
  <c r="D247" i="45"/>
  <c r="AH107" i="45"/>
  <c r="AL107" i="45" s="1"/>
  <c r="U107" i="45"/>
  <c r="AB107" i="45" s="1"/>
  <c r="W226" i="45"/>
  <c r="AH307" i="45"/>
  <c r="AL307" i="45" s="1"/>
  <c r="U307" i="45"/>
  <c r="AB307" i="45" s="1"/>
  <c r="G88" i="45"/>
  <c r="AN327" i="45"/>
  <c r="W325" i="45"/>
  <c r="W200" i="45"/>
  <c r="P297" i="45"/>
  <c r="K78" i="45"/>
  <c r="M216" i="45"/>
  <c r="U84" i="45"/>
  <c r="AB84" i="45" s="1"/>
  <c r="AJ84" i="45"/>
  <c r="AH84" i="45"/>
  <c r="AL84" i="45" s="1"/>
  <c r="AI84" i="45"/>
  <c r="AI235" i="45"/>
  <c r="I235" i="45"/>
  <c r="R235" i="45"/>
  <c r="AJ235" i="45"/>
  <c r="AN167" i="45"/>
  <c r="AM167" i="45"/>
  <c r="Y167" i="45"/>
  <c r="AI35" i="45"/>
  <c r="S35" i="45"/>
  <c r="Z35" i="45" s="1"/>
  <c r="E4" i="45"/>
  <c r="AM323" i="45"/>
  <c r="N402" i="45"/>
  <c r="N152" i="45" s="1"/>
  <c r="N132" i="45"/>
  <c r="AM327" i="45"/>
  <c r="W170" i="45"/>
  <c r="AM325" i="45"/>
  <c r="Y325" i="45"/>
  <c r="AN325" i="45"/>
  <c r="I111" i="45"/>
  <c r="AI111" i="45"/>
  <c r="AJ111" i="45"/>
  <c r="R111" i="45"/>
  <c r="S183" i="45"/>
  <c r="Z183" i="45" s="1"/>
  <c r="E57" i="45"/>
  <c r="P144" i="45"/>
  <c r="Z244" i="45"/>
  <c r="AN244" i="45"/>
  <c r="W224" i="45"/>
  <c r="W240" i="45"/>
  <c r="U359" i="45"/>
  <c r="AB359" i="45" s="1"/>
  <c r="AH359" i="45"/>
  <c r="AL359" i="45" s="1"/>
  <c r="Y300" i="45"/>
  <c r="AM300" i="45"/>
  <c r="AN300" i="45"/>
  <c r="AI129" i="45"/>
  <c r="V276" i="45"/>
  <c r="AC276" i="45" s="1"/>
  <c r="I80" i="45"/>
  <c r="W80" i="45" s="1"/>
  <c r="S80" i="45"/>
  <c r="AJ80" i="45"/>
  <c r="AI80" i="45"/>
  <c r="R146" i="45"/>
  <c r="P146" i="45"/>
  <c r="AI146" i="45"/>
  <c r="AN394" i="45"/>
  <c r="F5" i="45"/>
  <c r="T36" i="45"/>
  <c r="AA36" i="45" s="1"/>
  <c r="W167" i="45"/>
  <c r="S196" i="45"/>
  <c r="Z196" i="45" s="1"/>
  <c r="E216" i="45"/>
  <c r="Y212" i="45"/>
  <c r="AM212" i="45"/>
  <c r="AN212" i="45"/>
  <c r="Y242" i="45"/>
  <c r="AN242" i="45"/>
  <c r="AM242" i="45"/>
  <c r="H5" i="45"/>
  <c r="V36" i="45"/>
  <c r="AC36" i="45" s="1"/>
  <c r="V235" i="45"/>
  <c r="AC235" i="45" s="1"/>
  <c r="S46" i="45"/>
  <c r="Z46" i="45" s="1"/>
  <c r="T400" i="45"/>
  <c r="AA400" i="45" s="1"/>
  <c r="F150" i="45"/>
  <c r="T150" i="45" s="1"/>
  <c r="AA150" i="45" s="1"/>
  <c r="T369" i="45"/>
  <c r="AA369" i="45" s="1"/>
  <c r="P41" i="45"/>
  <c r="AJ107" i="45"/>
  <c r="AI107" i="45"/>
  <c r="R107" i="45"/>
  <c r="I107" i="45"/>
  <c r="AM176" i="45"/>
  <c r="R97" i="45"/>
  <c r="I97" i="45"/>
  <c r="AJ97" i="45"/>
  <c r="AI97" i="45"/>
  <c r="AN148" i="45" l="1"/>
  <c r="AH23" i="45"/>
  <c r="AL23" i="45" s="1"/>
  <c r="AM148" i="45"/>
  <c r="AN138" i="45"/>
  <c r="AM138" i="45"/>
  <c r="Y138" i="45"/>
  <c r="Y149" i="45"/>
  <c r="AM149" i="45"/>
  <c r="AN149" i="45"/>
  <c r="AN118" i="45"/>
  <c r="AM118" i="45"/>
  <c r="Y118" i="45"/>
  <c r="AN87" i="45"/>
  <c r="AM87" i="45"/>
  <c r="Y87" i="45"/>
  <c r="W87" i="45"/>
  <c r="AN76" i="45"/>
  <c r="AM76" i="45"/>
  <c r="Y76" i="45"/>
  <c r="AN45" i="45"/>
  <c r="AM45" i="45"/>
  <c r="W143" i="45"/>
  <c r="V18" i="45"/>
  <c r="AC18" i="45" s="1"/>
  <c r="T20" i="45"/>
  <c r="AA20" i="45" s="1"/>
  <c r="Y75" i="45"/>
  <c r="T7" i="45"/>
  <c r="AA7" i="45" s="1"/>
  <c r="V5" i="45"/>
  <c r="AC5" i="45" s="1"/>
  <c r="S21" i="45"/>
  <c r="Z21" i="45" s="1"/>
  <c r="V25" i="45"/>
  <c r="AC25" i="45" s="1"/>
  <c r="V12" i="45"/>
  <c r="AC12" i="45" s="1"/>
  <c r="O26" i="45"/>
  <c r="V119" i="45"/>
  <c r="AC119" i="45" s="1"/>
  <c r="W147" i="45"/>
  <c r="S19" i="45"/>
  <c r="Z19" i="45" s="1"/>
  <c r="S6" i="45"/>
  <c r="Z6" i="45" s="1"/>
  <c r="AN75" i="45"/>
  <c r="W73" i="45"/>
  <c r="V11" i="45"/>
  <c r="AC11" i="45" s="1"/>
  <c r="AH20" i="45"/>
  <c r="AL20" i="45" s="1"/>
  <c r="W107" i="45"/>
  <c r="V216" i="45"/>
  <c r="AC216" i="45" s="1"/>
  <c r="T12" i="45"/>
  <c r="AA12" i="45" s="1"/>
  <c r="W77" i="45"/>
  <c r="W135" i="45"/>
  <c r="W67" i="45"/>
  <c r="W146" i="45"/>
  <c r="W75" i="45"/>
  <c r="T278" i="45"/>
  <c r="AA278" i="45" s="1"/>
  <c r="W136" i="45"/>
  <c r="W83" i="45"/>
  <c r="W81" i="45"/>
  <c r="R10" i="45"/>
  <c r="Y10" i="45" s="1"/>
  <c r="AF10" i="45"/>
  <c r="W138" i="45"/>
  <c r="AF20" i="45"/>
  <c r="U19" i="45"/>
  <c r="AB19" i="45" s="1"/>
  <c r="M121" i="45"/>
  <c r="W204" i="45"/>
  <c r="W137" i="45"/>
  <c r="T371" i="45"/>
  <c r="AA371" i="45" s="1"/>
  <c r="W130" i="45"/>
  <c r="T22" i="45"/>
  <c r="AA22" i="45" s="1"/>
  <c r="T6" i="45"/>
  <c r="AA6" i="45" s="1"/>
  <c r="U12" i="45"/>
  <c r="AB12" i="45" s="1"/>
  <c r="V7" i="45"/>
  <c r="AC7" i="45" s="1"/>
  <c r="U24" i="45"/>
  <c r="AB24" i="45" s="1"/>
  <c r="T10" i="45"/>
  <c r="AA10" i="45" s="1"/>
  <c r="T4" i="45"/>
  <c r="AA4" i="45" s="1"/>
  <c r="W139" i="45"/>
  <c r="V13" i="45"/>
  <c r="AC13" i="45" s="1"/>
  <c r="W76" i="45"/>
  <c r="W144" i="45"/>
  <c r="W149" i="45"/>
  <c r="N26" i="45"/>
  <c r="W105" i="45"/>
  <c r="AM134" i="45"/>
  <c r="S7" i="45"/>
  <c r="Z7" i="45" s="1"/>
  <c r="AE247" i="45"/>
  <c r="T18" i="45"/>
  <c r="AA18" i="45" s="1"/>
  <c r="R6" i="45"/>
  <c r="Y6" i="45" s="1"/>
  <c r="Y134" i="45"/>
  <c r="S12" i="45"/>
  <c r="Z12" i="45" s="1"/>
  <c r="W173" i="45"/>
  <c r="P18" i="45"/>
  <c r="W106" i="45"/>
  <c r="AF12" i="45"/>
  <c r="W118" i="45"/>
  <c r="P13" i="45"/>
  <c r="AH109" i="45"/>
  <c r="AL109" i="45" s="1"/>
  <c r="P6" i="45"/>
  <c r="W111" i="45"/>
  <c r="T21" i="45"/>
  <c r="AA21" i="45" s="1"/>
  <c r="W99" i="45"/>
  <c r="T5" i="45"/>
  <c r="AA5" i="45" s="1"/>
  <c r="AF247" i="45"/>
  <c r="V24" i="45"/>
  <c r="AC24" i="45" s="1"/>
  <c r="O16" i="45"/>
  <c r="W53" i="45"/>
  <c r="V278" i="45"/>
  <c r="AC278" i="45" s="1"/>
  <c r="I22" i="45"/>
  <c r="AF6" i="45"/>
  <c r="V6" i="45"/>
  <c r="AC6" i="45" s="1"/>
  <c r="T15" i="45"/>
  <c r="AA15" i="45" s="1"/>
  <c r="R23" i="45"/>
  <c r="Y23" i="45" s="1"/>
  <c r="AF278" i="45"/>
  <c r="W50" i="45"/>
  <c r="S13" i="45"/>
  <c r="Z13" i="45" s="1"/>
  <c r="AF22" i="45"/>
  <c r="AF70" i="45"/>
  <c r="V14" i="45"/>
  <c r="AC14" i="45" s="1"/>
  <c r="U20" i="45"/>
  <c r="AB20" i="45" s="1"/>
  <c r="AF5" i="45"/>
  <c r="P14" i="45"/>
  <c r="AF18" i="45"/>
  <c r="AF14" i="45"/>
  <c r="T23" i="45"/>
  <c r="AA23" i="45" s="1"/>
  <c r="AF140" i="45"/>
  <c r="T25" i="45"/>
  <c r="AA25" i="45" s="1"/>
  <c r="S15" i="45"/>
  <c r="Z15" i="45" s="1"/>
  <c r="S20" i="45"/>
  <c r="Z20" i="45" s="1"/>
  <c r="AF47" i="45"/>
  <c r="AM117" i="45"/>
  <c r="AM72" i="45"/>
  <c r="W100" i="45"/>
  <c r="AM77" i="45"/>
  <c r="AF216" i="45"/>
  <c r="AE185" i="45"/>
  <c r="AE371" i="45"/>
  <c r="AN77" i="45"/>
  <c r="W131" i="45"/>
  <c r="S22" i="45"/>
  <c r="Z22" i="45" s="1"/>
  <c r="P10" i="45"/>
  <c r="AF57" i="45"/>
  <c r="AE57" i="45"/>
  <c r="AE216" i="45"/>
  <c r="Y72" i="45"/>
  <c r="W66" i="45"/>
  <c r="AE70" i="45"/>
  <c r="AM103" i="45"/>
  <c r="AM137" i="45"/>
  <c r="AE47" i="45"/>
  <c r="P19" i="45"/>
  <c r="AN72" i="45"/>
  <c r="AE39" i="45"/>
  <c r="AF132" i="45"/>
  <c r="AE150" i="45"/>
  <c r="P11" i="45"/>
  <c r="K152" i="45"/>
  <c r="AF152" i="45" s="1"/>
  <c r="AF402" i="45"/>
  <c r="AN53" i="45"/>
  <c r="AM85" i="45"/>
  <c r="U23" i="45"/>
  <c r="AB23" i="45" s="1"/>
  <c r="P88" i="45"/>
  <c r="AF88" i="45"/>
  <c r="AE140" i="45"/>
  <c r="AF39" i="45"/>
  <c r="V20" i="45"/>
  <c r="AC20" i="45" s="1"/>
  <c r="AE78" i="45"/>
  <c r="AN137" i="45"/>
  <c r="P78" i="45"/>
  <c r="AF78" i="45"/>
  <c r="AF309" i="45"/>
  <c r="AE132" i="45"/>
  <c r="W128" i="45"/>
  <c r="AN117" i="45"/>
  <c r="M8" i="45"/>
  <c r="W297" i="45"/>
  <c r="AF24" i="45"/>
  <c r="AF185" i="45"/>
  <c r="AH19" i="45"/>
  <c r="AL19" i="45" s="1"/>
  <c r="V23" i="45"/>
  <c r="AC23" i="45" s="1"/>
  <c r="W117" i="45"/>
  <c r="W72" i="45"/>
  <c r="AE402" i="45"/>
  <c r="AE278" i="45"/>
  <c r="AM100" i="45"/>
  <c r="AF109" i="45"/>
  <c r="AE88" i="45"/>
  <c r="P24" i="45"/>
  <c r="AE309" i="45"/>
  <c r="AE21" i="45"/>
  <c r="AF11" i="45"/>
  <c r="AH12" i="45"/>
  <c r="AL12" i="45" s="1"/>
  <c r="S18" i="45"/>
  <c r="Z18" i="45" s="1"/>
  <c r="AN98" i="45"/>
  <c r="AE19" i="45"/>
  <c r="AE340" i="45"/>
  <c r="P25" i="45"/>
  <c r="M26" i="45"/>
  <c r="AE101" i="45"/>
  <c r="AE109" i="45"/>
  <c r="W97" i="45"/>
  <c r="V15" i="45"/>
  <c r="AC15" i="45" s="1"/>
  <c r="P4" i="45"/>
  <c r="AE10" i="45"/>
  <c r="AF340" i="45"/>
  <c r="W116" i="45"/>
  <c r="W108" i="45"/>
  <c r="P23" i="45"/>
  <c r="T119" i="45"/>
  <c r="AA119" i="45" s="1"/>
  <c r="AE13" i="45"/>
  <c r="AI12" i="45"/>
  <c r="AE12" i="45"/>
  <c r="AE22" i="45"/>
  <c r="AF371" i="45"/>
  <c r="AE15" i="45"/>
  <c r="R24" i="45"/>
  <c r="Y24" i="45" s="1"/>
  <c r="AE24" i="45"/>
  <c r="R22" i="45"/>
  <c r="Y22" i="45" s="1"/>
  <c r="AE119" i="45"/>
  <c r="R25" i="45"/>
  <c r="Y25" i="45" s="1"/>
  <c r="AF25" i="45"/>
  <c r="AE23" i="45"/>
  <c r="V19" i="45"/>
  <c r="AC19" i="45" s="1"/>
  <c r="AE4" i="45"/>
  <c r="AF19" i="45"/>
  <c r="AN100" i="45"/>
  <c r="R4" i="45"/>
  <c r="Y4" i="45" s="1"/>
  <c r="AF4" i="45"/>
  <c r="AJ12" i="45"/>
  <c r="AF23" i="45"/>
  <c r="AE14" i="45"/>
  <c r="AE5" i="45"/>
  <c r="AE25" i="45"/>
  <c r="AF15" i="45"/>
  <c r="AF13" i="45"/>
  <c r="AF101" i="45"/>
  <c r="AF21" i="45"/>
  <c r="AF7" i="45"/>
  <c r="AI23" i="45"/>
  <c r="Y98" i="45"/>
  <c r="W351" i="45"/>
  <c r="AE11" i="45"/>
  <c r="P15" i="45"/>
  <c r="S119" i="45"/>
  <c r="Z119" i="45" s="1"/>
  <c r="AE18" i="45"/>
  <c r="AE6" i="45"/>
  <c r="P119" i="45"/>
  <c r="AF119" i="45"/>
  <c r="AE20" i="45"/>
  <c r="AE7" i="45"/>
  <c r="L26" i="45"/>
  <c r="P140" i="45"/>
  <c r="AM53" i="45"/>
  <c r="AM116" i="45"/>
  <c r="Y53" i="45"/>
  <c r="M16" i="45"/>
  <c r="AN116" i="45"/>
  <c r="R12" i="45"/>
  <c r="W382" i="45"/>
  <c r="AN85" i="45"/>
  <c r="N16" i="45"/>
  <c r="U13" i="45"/>
  <c r="AB13" i="45" s="1"/>
  <c r="P278" i="45"/>
  <c r="S11" i="45"/>
  <c r="Z11" i="45" s="1"/>
  <c r="P109" i="45"/>
  <c r="V4" i="45"/>
  <c r="AC4" i="45" s="1"/>
  <c r="W103" i="45"/>
  <c r="AM54" i="45"/>
  <c r="P5" i="45"/>
  <c r="W115" i="45"/>
  <c r="AJ23" i="45"/>
  <c r="R5" i="45"/>
  <c r="Y5" i="45" s="1"/>
  <c r="S24" i="45"/>
  <c r="Z24" i="45" s="1"/>
  <c r="P132" i="45"/>
  <c r="V247" i="45"/>
  <c r="AC247" i="45" s="1"/>
  <c r="U109" i="45"/>
  <c r="AB109" i="45" s="1"/>
  <c r="S109" i="45"/>
  <c r="Z109" i="45" s="1"/>
  <c r="S101" i="45"/>
  <c r="Z101" i="45" s="1"/>
  <c r="AN54" i="45"/>
  <c r="W369" i="45"/>
  <c r="V10" i="45"/>
  <c r="AC10" i="45" s="1"/>
  <c r="W98" i="45"/>
  <c r="T13" i="45"/>
  <c r="AA13" i="45" s="1"/>
  <c r="G121" i="45"/>
  <c r="S25" i="45"/>
  <c r="Z25" i="45" s="1"/>
  <c r="S4" i="45"/>
  <c r="Z4" i="45" s="1"/>
  <c r="W266" i="45"/>
  <c r="W320" i="45"/>
  <c r="AM69" i="45"/>
  <c r="V109" i="45"/>
  <c r="AC109" i="45" s="1"/>
  <c r="W276" i="45"/>
  <c r="AM98" i="45"/>
  <c r="W183" i="45"/>
  <c r="N121" i="45"/>
  <c r="AM115" i="45"/>
  <c r="AN69" i="45"/>
  <c r="O59" i="45"/>
  <c r="AI25" i="45"/>
  <c r="T247" i="45"/>
  <c r="AA247" i="45" s="1"/>
  <c r="W112" i="45"/>
  <c r="W114" i="45"/>
  <c r="AH22" i="45"/>
  <c r="AL22" i="45" s="1"/>
  <c r="U340" i="45"/>
  <c r="AB340" i="45" s="1"/>
  <c r="AM84" i="45"/>
  <c r="AH340" i="45"/>
  <c r="AL340" i="45" s="1"/>
  <c r="L59" i="45"/>
  <c r="W245" i="45"/>
  <c r="P20" i="45"/>
  <c r="Y54" i="45"/>
  <c r="P12" i="45"/>
  <c r="AN115" i="45"/>
  <c r="P21" i="45"/>
  <c r="S216" i="45"/>
  <c r="Z216" i="45" s="1"/>
  <c r="T101" i="45"/>
  <c r="AA101" i="45" s="1"/>
  <c r="W307" i="45"/>
  <c r="W165" i="45"/>
  <c r="W41" i="45"/>
  <c r="T70" i="45"/>
  <c r="AA70" i="45" s="1"/>
  <c r="AJ25" i="45"/>
  <c r="AN84" i="45"/>
  <c r="AH13" i="45"/>
  <c r="AL13" i="45" s="1"/>
  <c r="P247" i="45"/>
  <c r="G16" i="45"/>
  <c r="W104" i="45"/>
  <c r="W214" i="45"/>
  <c r="P22" i="45"/>
  <c r="T216" i="45"/>
  <c r="AA216" i="45" s="1"/>
  <c r="AI24" i="45"/>
  <c r="AN144" i="45"/>
  <c r="T11" i="45"/>
  <c r="AA11" i="45" s="1"/>
  <c r="W227" i="45"/>
  <c r="T109" i="45"/>
  <c r="AA109" i="45" s="1"/>
  <c r="W338" i="45"/>
  <c r="AM144" i="45"/>
  <c r="W289" i="45"/>
  <c r="W328" i="45"/>
  <c r="V21" i="45"/>
  <c r="AC21" i="45" s="1"/>
  <c r="S247" i="45"/>
  <c r="Z247" i="45" s="1"/>
  <c r="AN128" i="45"/>
  <c r="S23" i="45"/>
  <c r="Z23" i="45" s="1"/>
  <c r="W51" i="45"/>
  <c r="I20" i="45"/>
  <c r="W258" i="45"/>
  <c r="Y173" i="45"/>
  <c r="AM173" i="45"/>
  <c r="AN173" i="45"/>
  <c r="U18" i="45"/>
  <c r="AB18" i="45" s="1"/>
  <c r="AH18" i="45"/>
  <c r="AL18" i="45" s="1"/>
  <c r="AM106" i="45"/>
  <c r="H26" i="45"/>
  <c r="V57" i="45"/>
  <c r="AC57" i="45" s="1"/>
  <c r="W359" i="45"/>
  <c r="AM307" i="45"/>
  <c r="AN307" i="45"/>
  <c r="Y307" i="45"/>
  <c r="Y104" i="45"/>
  <c r="AM104" i="45"/>
  <c r="AN104" i="45"/>
  <c r="Y97" i="45"/>
  <c r="AN97" i="45"/>
  <c r="AM97" i="45"/>
  <c r="S278" i="45"/>
  <c r="Z278" i="45" s="1"/>
  <c r="AN258" i="45"/>
  <c r="AM258" i="45"/>
  <c r="Y258" i="45"/>
  <c r="AH14" i="45"/>
  <c r="AL14" i="45" s="1"/>
  <c r="U14" i="45"/>
  <c r="AB14" i="45" s="1"/>
  <c r="P7" i="45"/>
  <c r="AJ22" i="45"/>
  <c r="AN67" i="45"/>
  <c r="AN37" i="45"/>
  <c r="AN106" i="45"/>
  <c r="V101" i="45"/>
  <c r="AC101" i="45" s="1"/>
  <c r="Y131" i="45"/>
  <c r="AM131" i="45"/>
  <c r="AN131" i="45"/>
  <c r="AM390" i="45"/>
  <c r="AN390" i="45"/>
  <c r="Y390" i="45"/>
  <c r="Y44" i="45"/>
  <c r="AN44" i="45"/>
  <c r="AM44" i="45"/>
  <c r="AM128" i="45"/>
  <c r="Y45" i="45"/>
  <c r="K16" i="45"/>
  <c r="P47" i="45"/>
  <c r="W35" i="45"/>
  <c r="P70" i="45"/>
  <c r="H8" i="45"/>
  <c r="V39" i="45"/>
  <c r="AC39" i="45" s="1"/>
  <c r="AN400" i="45"/>
  <c r="Y400" i="45"/>
  <c r="AM400" i="45"/>
  <c r="AM36" i="45"/>
  <c r="AN147" i="45"/>
  <c r="AJ101" i="45"/>
  <c r="AI101" i="45"/>
  <c r="R101" i="45"/>
  <c r="I101" i="45"/>
  <c r="V132" i="45"/>
  <c r="AC132" i="45" s="1"/>
  <c r="AJ309" i="45"/>
  <c r="R309" i="45"/>
  <c r="AI309" i="45"/>
  <c r="D90" i="45"/>
  <c r="I309" i="45"/>
  <c r="Y107" i="45"/>
  <c r="AN107" i="45"/>
  <c r="AM107" i="45"/>
  <c r="AM227" i="45"/>
  <c r="AN227" i="45"/>
  <c r="Y227" i="45"/>
  <c r="V185" i="45"/>
  <c r="AC185" i="45" s="1"/>
  <c r="H59" i="45"/>
  <c r="I278" i="45"/>
  <c r="AJ278" i="45"/>
  <c r="AI278" i="45"/>
  <c r="R278" i="45"/>
  <c r="AH6" i="45"/>
  <c r="AL6" i="45" s="1"/>
  <c r="U6" i="45"/>
  <c r="AB6" i="45" s="1"/>
  <c r="AJ150" i="45"/>
  <c r="AI150" i="45"/>
  <c r="I150" i="45"/>
  <c r="R150" i="45"/>
  <c r="AN36" i="45"/>
  <c r="AM147" i="45"/>
  <c r="L121" i="45"/>
  <c r="U21" i="45"/>
  <c r="AB21" i="45" s="1"/>
  <c r="AH21" i="45"/>
  <c r="AL21" i="45" s="1"/>
  <c r="V402" i="45"/>
  <c r="AC402" i="45" s="1"/>
  <c r="V152" i="45"/>
  <c r="AC152" i="45" s="1"/>
  <c r="I78" i="45"/>
  <c r="R78" i="45"/>
  <c r="AJ78" i="45"/>
  <c r="AI78" i="45"/>
  <c r="W36" i="45"/>
  <c r="I5" i="45"/>
  <c r="R70" i="45"/>
  <c r="I70" i="45"/>
  <c r="AJ70" i="45"/>
  <c r="AI70" i="45"/>
  <c r="U22" i="45"/>
  <c r="AB22" i="45" s="1"/>
  <c r="R14" i="45"/>
  <c r="AJ14" i="45"/>
  <c r="AI14" i="45"/>
  <c r="AM114" i="45"/>
  <c r="AN114" i="45"/>
  <c r="Y114" i="45"/>
  <c r="AB68" i="45"/>
  <c r="AN68" i="45"/>
  <c r="AM68" i="45"/>
  <c r="Z52" i="45"/>
  <c r="AN52" i="45"/>
  <c r="AM52" i="45"/>
  <c r="I7" i="45"/>
  <c r="W38" i="45"/>
  <c r="AM130" i="45"/>
  <c r="Y130" i="45"/>
  <c r="AN130" i="45"/>
  <c r="AI4" i="45"/>
  <c r="G26" i="45"/>
  <c r="U57" i="45"/>
  <c r="AB57" i="45" s="1"/>
  <c r="AH57" i="45"/>
  <c r="AL57" i="45" s="1"/>
  <c r="T309" i="45"/>
  <c r="AA309" i="45" s="1"/>
  <c r="F90" i="45"/>
  <c r="Y382" i="45"/>
  <c r="AN382" i="45"/>
  <c r="AM382" i="45"/>
  <c r="I47" i="45"/>
  <c r="D16" i="45"/>
  <c r="AJ47" i="45"/>
  <c r="AI47" i="45"/>
  <c r="R47" i="45"/>
  <c r="AM74" i="45"/>
  <c r="Y74" i="45"/>
  <c r="AN74" i="45"/>
  <c r="E16" i="45"/>
  <c r="S47" i="45"/>
  <c r="Z47" i="45" s="1"/>
  <c r="Y214" i="45"/>
  <c r="AN214" i="45"/>
  <c r="AM214" i="45"/>
  <c r="AI22" i="45"/>
  <c r="AA136" i="45"/>
  <c r="AN136" i="45"/>
  <c r="AM136" i="45"/>
  <c r="AM37" i="45"/>
  <c r="V340" i="45"/>
  <c r="AC340" i="45" s="1"/>
  <c r="H121" i="45"/>
  <c r="AI140" i="45"/>
  <c r="AJ140" i="45"/>
  <c r="R140" i="45"/>
  <c r="I140" i="45"/>
  <c r="N8" i="45"/>
  <c r="W74" i="45"/>
  <c r="V371" i="45"/>
  <c r="AC371" i="45" s="1"/>
  <c r="U132" i="45"/>
  <c r="AB132" i="45" s="1"/>
  <c r="AH132" i="45"/>
  <c r="AL132" i="45" s="1"/>
  <c r="P216" i="45"/>
  <c r="I23" i="45"/>
  <c r="Y266" i="45"/>
  <c r="AM266" i="45"/>
  <c r="AN266" i="45"/>
  <c r="AN145" i="45"/>
  <c r="AM351" i="45"/>
  <c r="AN351" i="45"/>
  <c r="Y351" i="45"/>
  <c r="W42" i="45"/>
  <c r="I11" i="45"/>
  <c r="AH101" i="45"/>
  <c r="AL101" i="45" s="1"/>
  <c r="U101" i="45"/>
  <c r="AB101" i="45" s="1"/>
  <c r="AM105" i="45"/>
  <c r="M59" i="45"/>
  <c r="AN49" i="45"/>
  <c r="AM49" i="45"/>
  <c r="Y49" i="45"/>
  <c r="AJ15" i="45"/>
  <c r="AI15" i="45"/>
  <c r="R15" i="45"/>
  <c r="AM289" i="45"/>
  <c r="AN289" i="45"/>
  <c r="Y289" i="45"/>
  <c r="AN46" i="45"/>
  <c r="Y46" i="45"/>
  <c r="AM46" i="45"/>
  <c r="W56" i="45"/>
  <c r="I25" i="45"/>
  <c r="AJ10" i="45"/>
  <c r="AH24" i="45"/>
  <c r="AL24" i="45" s="1"/>
  <c r="AH10" i="45"/>
  <c r="AL10" i="45" s="1"/>
  <c r="U10" i="45"/>
  <c r="AB10" i="45" s="1"/>
  <c r="AN105" i="45"/>
  <c r="W49" i="45"/>
  <c r="I18" i="45"/>
  <c r="I15" i="45"/>
  <c r="W46" i="45"/>
  <c r="P39" i="45"/>
  <c r="K8" i="45"/>
  <c r="W52" i="45"/>
  <c r="I21" i="45"/>
  <c r="W400" i="45"/>
  <c r="AH119" i="45"/>
  <c r="AL119" i="45" s="1"/>
  <c r="U119" i="45"/>
  <c r="AB119" i="45" s="1"/>
  <c r="Y146" i="45"/>
  <c r="AN146" i="45"/>
  <c r="AM146" i="45"/>
  <c r="T185" i="45"/>
  <c r="AA185" i="45" s="1"/>
  <c r="F59" i="45"/>
  <c r="S402" i="45"/>
  <c r="Z402" i="45" s="1"/>
  <c r="E152" i="45"/>
  <c r="S152" i="45" s="1"/>
  <c r="Z152" i="45" s="1"/>
  <c r="L16" i="45"/>
  <c r="AM145" i="45"/>
  <c r="Y66" i="45"/>
  <c r="AN66" i="45"/>
  <c r="AM66" i="45"/>
  <c r="AN43" i="45"/>
  <c r="AM43" i="45"/>
  <c r="Y43" i="45"/>
  <c r="AI10" i="45"/>
  <c r="U371" i="45"/>
  <c r="AB371" i="45" s="1"/>
  <c r="AH371" i="45"/>
  <c r="AL371" i="45" s="1"/>
  <c r="AH140" i="45"/>
  <c r="AL140" i="45" s="1"/>
  <c r="U140" i="45"/>
  <c r="AB140" i="45" s="1"/>
  <c r="P185" i="45"/>
  <c r="K59" i="45"/>
  <c r="AJ24" i="45"/>
  <c r="Y38" i="45"/>
  <c r="AN38" i="45"/>
  <c r="AM38" i="45"/>
  <c r="P150" i="45"/>
  <c r="U70" i="45"/>
  <c r="AB70" i="45" s="1"/>
  <c r="AH70" i="45"/>
  <c r="AL70" i="45" s="1"/>
  <c r="R19" i="45"/>
  <c r="AJ19" i="45"/>
  <c r="AI19" i="45"/>
  <c r="I119" i="45"/>
  <c r="AJ119" i="45"/>
  <c r="R119" i="45"/>
  <c r="AI119" i="45"/>
  <c r="AN83" i="45"/>
  <c r="AM67" i="45"/>
  <c r="AN245" i="45"/>
  <c r="AM245" i="45"/>
  <c r="Y245" i="45"/>
  <c r="AA142" i="45"/>
  <c r="AN142" i="45"/>
  <c r="AM142" i="45"/>
  <c r="AM276" i="45"/>
  <c r="Y276" i="45"/>
  <c r="AN276" i="45"/>
  <c r="R57" i="45"/>
  <c r="AJ57" i="45"/>
  <c r="AI57" i="45"/>
  <c r="D26" i="45"/>
  <c r="I57" i="45"/>
  <c r="AN320" i="45"/>
  <c r="Y320" i="45"/>
  <c r="AM320" i="45"/>
  <c r="Y183" i="45"/>
  <c r="AN183" i="45"/>
  <c r="AM183" i="45"/>
  <c r="AN297" i="45"/>
  <c r="Y297" i="45"/>
  <c r="AM297" i="45"/>
  <c r="W54" i="45"/>
  <c r="AH47" i="45"/>
  <c r="AL47" i="45" s="1"/>
  <c r="T57" i="45"/>
  <c r="AA57" i="45" s="1"/>
  <c r="F26" i="45"/>
  <c r="L8" i="45"/>
  <c r="AM42" i="45"/>
  <c r="AN42" i="45"/>
  <c r="Y42" i="45"/>
  <c r="N59" i="45"/>
  <c r="P371" i="45"/>
  <c r="E8" i="45"/>
  <c r="S39" i="45"/>
  <c r="Z39" i="45" s="1"/>
  <c r="AJ18" i="45"/>
  <c r="AI18" i="45"/>
  <c r="R18" i="45"/>
  <c r="S371" i="45"/>
  <c r="Z371" i="45" s="1"/>
  <c r="AM56" i="45"/>
  <c r="Y56" i="45"/>
  <c r="AN56" i="45"/>
  <c r="V309" i="45"/>
  <c r="AC309" i="45" s="1"/>
  <c r="H90" i="45"/>
  <c r="V90" i="45" s="1"/>
  <c r="AC90" i="45" s="1"/>
  <c r="Y369" i="45"/>
  <c r="AM369" i="45"/>
  <c r="AN369" i="45"/>
  <c r="Y338" i="45"/>
  <c r="AN338" i="45"/>
  <c r="AM338" i="45"/>
  <c r="S5" i="45"/>
  <c r="Z5" i="45" s="1"/>
  <c r="AJ5" i="45"/>
  <c r="AI5" i="45"/>
  <c r="Y108" i="45"/>
  <c r="AN108" i="45"/>
  <c r="AM108" i="45"/>
  <c r="S309" i="45"/>
  <c r="Z309" i="45" s="1"/>
  <c r="E90" i="45"/>
  <c r="Z55" i="45"/>
  <c r="AM55" i="45"/>
  <c r="AN55" i="45"/>
  <c r="AM359" i="45"/>
  <c r="Y359" i="45"/>
  <c r="AN359" i="45"/>
  <c r="AJ13" i="45"/>
  <c r="AI13" i="45"/>
  <c r="R13" i="45"/>
  <c r="T24" i="45"/>
  <c r="AA24" i="45" s="1"/>
  <c r="I4" i="45"/>
  <c r="S57" i="45"/>
  <c r="Z57" i="45" s="1"/>
  <c r="E26" i="45"/>
  <c r="P309" i="45"/>
  <c r="K90" i="45"/>
  <c r="P101" i="45"/>
  <c r="AN113" i="45"/>
  <c r="AM113" i="45"/>
  <c r="Y113" i="45"/>
  <c r="W45" i="45"/>
  <c r="I14" i="45"/>
  <c r="K121" i="45"/>
  <c r="P340" i="45"/>
  <c r="AM35" i="45"/>
  <c r="Y35" i="45"/>
  <c r="AN35" i="45"/>
  <c r="W43" i="45"/>
  <c r="I12" i="45"/>
  <c r="U5" i="45"/>
  <c r="AB5" i="45" s="1"/>
  <c r="AH5" i="45"/>
  <c r="AL5" i="45" s="1"/>
  <c r="AN103" i="45"/>
  <c r="AN204" i="45"/>
  <c r="Y204" i="45"/>
  <c r="AM204" i="45"/>
  <c r="S185" i="45"/>
  <c r="Z185" i="45" s="1"/>
  <c r="E59" i="45"/>
  <c r="AN73" i="45"/>
  <c r="AM73" i="45"/>
  <c r="Y73" i="45"/>
  <c r="AH309" i="45"/>
  <c r="AL309" i="45" s="1"/>
  <c r="G90" i="45"/>
  <c r="U309" i="45"/>
  <c r="AB309" i="45" s="1"/>
  <c r="AA143" i="45"/>
  <c r="AM143" i="45"/>
  <c r="AN143" i="45"/>
  <c r="AN328" i="45"/>
  <c r="AM328" i="45"/>
  <c r="Y328" i="45"/>
  <c r="AJ7" i="45"/>
  <c r="AI7" i="45"/>
  <c r="R7" i="45"/>
  <c r="AJ4" i="45"/>
  <c r="AN81" i="45"/>
  <c r="AM81" i="45"/>
  <c r="Y81" i="45"/>
  <c r="AH25" i="45"/>
  <c r="AL25" i="45" s="1"/>
  <c r="U25" i="45"/>
  <c r="AB25" i="45" s="1"/>
  <c r="Y86" i="45"/>
  <c r="AN86" i="45"/>
  <c r="AM86" i="45"/>
  <c r="I247" i="45"/>
  <c r="R247" i="45"/>
  <c r="AI247" i="45"/>
  <c r="AJ247" i="45"/>
  <c r="AH247" i="45"/>
  <c r="AL247" i="45" s="1"/>
  <c r="U247" i="45"/>
  <c r="AB247" i="45" s="1"/>
  <c r="R371" i="45"/>
  <c r="AJ371" i="45"/>
  <c r="I371" i="45"/>
  <c r="AI371" i="45"/>
  <c r="H16" i="45"/>
  <c r="V47" i="45"/>
  <c r="AC47" i="45" s="1"/>
  <c r="W235" i="45"/>
  <c r="AN111" i="45"/>
  <c r="Y111" i="45"/>
  <c r="AM111" i="45"/>
  <c r="F16" i="45"/>
  <c r="T47" i="45"/>
  <c r="AA47" i="45" s="1"/>
  <c r="T14" i="45"/>
  <c r="AA14" i="45" s="1"/>
  <c r="F8" i="45"/>
  <c r="T39" i="45"/>
  <c r="AA39" i="45" s="1"/>
  <c r="AH402" i="45"/>
  <c r="AL402" i="45" s="1"/>
  <c r="U402" i="45"/>
  <c r="AB402" i="45" s="1"/>
  <c r="G152" i="45"/>
  <c r="AI6" i="45"/>
  <c r="U47" i="45"/>
  <c r="AB47" i="45" s="1"/>
  <c r="I24" i="45"/>
  <c r="W55" i="45"/>
  <c r="Z80" i="45"/>
  <c r="AN80" i="45"/>
  <c r="AM80" i="45"/>
  <c r="U4" i="45"/>
  <c r="AB4" i="45" s="1"/>
  <c r="AH4" i="45"/>
  <c r="AL4" i="45" s="1"/>
  <c r="P57" i="45"/>
  <c r="K26" i="45"/>
  <c r="F121" i="45"/>
  <c r="T340" i="45"/>
  <c r="AA340" i="45" s="1"/>
  <c r="AM41" i="45"/>
  <c r="AN196" i="45"/>
  <c r="AM196" i="45"/>
  <c r="Y196" i="45"/>
  <c r="U185" i="45"/>
  <c r="AB185" i="45" s="1"/>
  <c r="AH185" i="45"/>
  <c r="AL185" i="45" s="1"/>
  <c r="G59" i="45"/>
  <c r="W145" i="45"/>
  <c r="I19" i="45"/>
  <c r="S14" i="45"/>
  <c r="Z14" i="45" s="1"/>
  <c r="T402" i="45"/>
  <c r="AA402" i="45" s="1"/>
  <c r="AN51" i="45"/>
  <c r="AM51" i="45"/>
  <c r="Y51" i="45"/>
  <c r="R185" i="45"/>
  <c r="I185" i="45"/>
  <c r="AJ185" i="45"/>
  <c r="AI185" i="45"/>
  <c r="D59" i="45"/>
  <c r="Z129" i="45"/>
  <c r="AN129" i="45"/>
  <c r="AM129" i="45"/>
  <c r="I6" i="45"/>
  <c r="W37" i="45"/>
  <c r="AI109" i="45"/>
  <c r="R109" i="45"/>
  <c r="AJ109" i="45"/>
  <c r="I109" i="45"/>
  <c r="Y165" i="45"/>
  <c r="AN165" i="45"/>
  <c r="AM165" i="45"/>
  <c r="I132" i="45"/>
  <c r="AJ132" i="45"/>
  <c r="AI132" i="45"/>
  <c r="R132" i="45"/>
  <c r="AN139" i="45"/>
  <c r="AM139" i="45"/>
  <c r="Y139" i="45"/>
  <c r="P402" i="45"/>
  <c r="AH88" i="45"/>
  <c r="AL88" i="45" s="1"/>
  <c r="U88" i="45"/>
  <c r="AB88" i="45" s="1"/>
  <c r="AJ402" i="45"/>
  <c r="I402" i="45"/>
  <c r="AI402" i="45"/>
  <c r="R402" i="45"/>
  <c r="D152" i="45"/>
  <c r="S340" i="45"/>
  <c r="Z340" i="45" s="1"/>
  <c r="E121" i="45"/>
  <c r="U216" i="45"/>
  <c r="AB216" i="45" s="1"/>
  <c r="AH216" i="45"/>
  <c r="AL216" i="45" s="1"/>
  <c r="I88" i="45"/>
  <c r="AJ88" i="45"/>
  <c r="AI88" i="45"/>
  <c r="R88" i="45"/>
  <c r="AM83" i="45"/>
  <c r="W44" i="45"/>
  <c r="I13" i="45"/>
  <c r="U78" i="45"/>
  <c r="AB78" i="45" s="1"/>
  <c r="AH78" i="45"/>
  <c r="AL78" i="45" s="1"/>
  <c r="U11" i="45"/>
  <c r="AB11" i="45" s="1"/>
  <c r="AH11" i="45"/>
  <c r="AL11" i="45" s="1"/>
  <c r="AN235" i="45"/>
  <c r="AM235" i="45"/>
  <c r="Y235" i="45"/>
  <c r="AH15" i="45"/>
  <c r="AL15" i="45" s="1"/>
  <c r="U15" i="45"/>
  <c r="AB15" i="45" s="1"/>
  <c r="R340" i="45"/>
  <c r="I340" i="45"/>
  <c r="AI340" i="45"/>
  <c r="D121" i="45"/>
  <c r="AJ340" i="45"/>
  <c r="W390" i="45"/>
  <c r="Z135" i="45"/>
  <c r="AM135" i="45"/>
  <c r="AN135" i="45"/>
  <c r="AI11" i="45"/>
  <c r="R11" i="45"/>
  <c r="AJ11" i="45"/>
  <c r="W113" i="45"/>
  <c r="AJ6" i="45"/>
  <c r="U278" i="45"/>
  <c r="AB278" i="45" s="1"/>
  <c r="AH278" i="45"/>
  <c r="AL278" i="45" s="1"/>
  <c r="S140" i="45"/>
  <c r="Z140" i="45" s="1"/>
  <c r="Z50" i="45"/>
  <c r="AM50" i="45"/>
  <c r="AN50" i="45"/>
  <c r="W196" i="45"/>
  <c r="U150" i="45"/>
  <c r="AB150" i="45" s="1"/>
  <c r="AH150" i="45"/>
  <c r="AL150" i="45" s="1"/>
  <c r="AJ20" i="45"/>
  <c r="AI20" i="45"/>
  <c r="R20" i="45"/>
  <c r="O121" i="45"/>
  <c r="O8" i="45"/>
  <c r="AN41" i="45"/>
  <c r="R216" i="45"/>
  <c r="AI216" i="45"/>
  <c r="AJ216" i="45"/>
  <c r="I216" i="45"/>
  <c r="U39" i="45"/>
  <c r="AB39" i="45" s="1"/>
  <c r="AH39" i="45"/>
  <c r="AL39" i="45" s="1"/>
  <c r="G8" i="45"/>
  <c r="AN99" i="45"/>
  <c r="AM99" i="45"/>
  <c r="Y99" i="45"/>
  <c r="U7" i="45"/>
  <c r="AB7" i="45" s="1"/>
  <c r="AH7" i="45"/>
  <c r="AL7" i="45" s="1"/>
  <c r="R21" i="45"/>
  <c r="AJ21" i="45"/>
  <c r="AI21" i="45"/>
  <c r="Y112" i="45"/>
  <c r="AN112" i="45"/>
  <c r="AM112" i="45"/>
  <c r="AI39" i="45"/>
  <c r="D8" i="45"/>
  <c r="R39" i="45"/>
  <c r="I39" i="45"/>
  <c r="AJ39" i="45"/>
  <c r="I10" i="45"/>
  <c r="T152" i="45"/>
  <c r="AA152" i="45" s="1"/>
  <c r="W88" i="45" l="1"/>
  <c r="V26" i="45"/>
  <c r="AC26" i="45" s="1"/>
  <c r="W132" i="45"/>
  <c r="M28" i="45"/>
  <c r="T121" i="45"/>
  <c r="AA121" i="45" s="1"/>
  <c r="W6" i="45"/>
  <c r="AN12" i="45"/>
  <c r="W18" i="45"/>
  <c r="W11" i="45"/>
  <c r="W13" i="45"/>
  <c r="V16" i="45"/>
  <c r="AC16" i="45" s="1"/>
  <c r="W22" i="45"/>
  <c r="W4" i="45"/>
  <c r="W14" i="45"/>
  <c r="W10" i="45"/>
  <c r="W19" i="45"/>
  <c r="T16" i="45"/>
  <c r="AA16" i="45" s="1"/>
  <c r="P152" i="45"/>
  <c r="W5" i="45"/>
  <c r="W23" i="45"/>
  <c r="T26" i="45"/>
  <c r="AA26" i="45" s="1"/>
  <c r="W278" i="45"/>
  <c r="AM23" i="45"/>
  <c r="AE59" i="45"/>
  <c r="T8" i="45"/>
  <c r="AA8" i="45" s="1"/>
  <c r="AF59" i="45"/>
  <c r="W140" i="45"/>
  <c r="AE90" i="45"/>
  <c r="AM22" i="45"/>
  <c r="AM6" i="45"/>
  <c r="P90" i="45"/>
  <c r="AF90" i="45"/>
  <c r="W24" i="45"/>
  <c r="AN6" i="45"/>
  <c r="W247" i="45"/>
  <c r="AF121" i="45"/>
  <c r="W15" i="45"/>
  <c r="AE152" i="45"/>
  <c r="S26" i="45"/>
  <c r="Z26" i="45" s="1"/>
  <c r="W7" i="45"/>
  <c r="W78" i="45"/>
  <c r="W119" i="45"/>
  <c r="W25" i="45"/>
  <c r="AF26" i="45"/>
  <c r="AH121" i="45"/>
  <c r="AL121" i="45" s="1"/>
  <c r="AE16" i="45"/>
  <c r="AN22" i="45"/>
  <c r="AN4" i="45"/>
  <c r="P16" i="45"/>
  <c r="AF16" i="45"/>
  <c r="AF8" i="45"/>
  <c r="AE121" i="45"/>
  <c r="N28" i="45"/>
  <c r="U121" i="45"/>
  <c r="AB121" i="45" s="1"/>
  <c r="AM4" i="45"/>
  <c r="AE8" i="45"/>
  <c r="W109" i="45"/>
  <c r="AE26" i="45"/>
  <c r="W402" i="45"/>
  <c r="AH16" i="45"/>
  <c r="AL16" i="45" s="1"/>
  <c r="W20" i="45"/>
  <c r="W12" i="45"/>
  <c r="U16" i="45"/>
  <c r="AB16" i="45" s="1"/>
  <c r="Y12" i="45"/>
  <c r="W185" i="45"/>
  <c r="AM10" i="45"/>
  <c r="AM12" i="45"/>
  <c r="AN23" i="45"/>
  <c r="W371" i="45"/>
  <c r="W21" i="45"/>
  <c r="O28" i="45"/>
  <c r="W340" i="45"/>
  <c r="P26" i="45"/>
  <c r="L28" i="45"/>
  <c r="AM132" i="45"/>
  <c r="Y132" i="45"/>
  <c r="AN132" i="45"/>
  <c r="AN13" i="45"/>
  <c r="AM13" i="45"/>
  <c r="Y13" i="45"/>
  <c r="AJ16" i="45"/>
  <c r="AI16" i="45"/>
  <c r="R16" i="45"/>
  <c r="V8" i="45"/>
  <c r="AC8" i="45" s="1"/>
  <c r="W216" i="45"/>
  <c r="AN7" i="45"/>
  <c r="AM7" i="45"/>
  <c r="Y7" i="45"/>
  <c r="P59" i="45"/>
  <c r="K28" i="45"/>
  <c r="AN140" i="45"/>
  <c r="AM140" i="45"/>
  <c r="Y140" i="45"/>
  <c r="I16" i="45"/>
  <c r="W47" i="45"/>
  <c r="Y21" i="45"/>
  <c r="AN21" i="45"/>
  <c r="AM21" i="45"/>
  <c r="Y57" i="45"/>
  <c r="AN57" i="45"/>
  <c r="AM57" i="45"/>
  <c r="I59" i="45"/>
  <c r="R59" i="45"/>
  <c r="AJ59" i="45"/>
  <c r="AI59" i="45"/>
  <c r="D28" i="45"/>
  <c r="AN47" i="45"/>
  <c r="AM47" i="45"/>
  <c r="Y47" i="45"/>
  <c r="Y11" i="45"/>
  <c r="AN11" i="45"/>
  <c r="AM11" i="45"/>
  <c r="AN88" i="45"/>
  <c r="AM88" i="45"/>
  <c r="Y88" i="45"/>
  <c r="W309" i="45"/>
  <c r="AM5" i="45"/>
  <c r="AN216" i="45"/>
  <c r="AM216" i="45"/>
  <c r="Y216" i="45"/>
  <c r="AM25" i="45"/>
  <c r="AN10" i="45"/>
  <c r="V121" i="45"/>
  <c r="AC121" i="45" s="1"/>
  <c r="AJ90" i="45"/>
  <c r="I90" i="45"/>
  <c r="R90" i="45"/>
  <c r="AI90" i="45"/>
  <c r="AN5" i="45"/>
  <c r="AN24" i="45"/>
  <c r="T90" i="45"/>
  <c r="AA90" i="45" s="1"/>
  <c r="W39" i="45"/>
  <c r="I8" i="45"/>
  <c r="Y39" i="45"/>
  <c r="AM39" i="45"/>
  <c r="AN39" i="45"/>
  <c r="AM24" i="45"/>
  <c r="AN25" i="45"/>
  <c r="AM150" i="45"/>
  <c r="AN150" i="45"/>
  <c r="Y150" i="45"/>
  <c r="AN309" i="45"/>
  <c r="AM309" i="45"/>
  <c r="Y309" i="45"/>
  <c r="AN70" i="45"/>
  <c r="AM70" i="45"/>
  <c r="Y70" i="45"/>
  <c r="P8" i="45"/>
  <c r="V59" i="45"/>
  <c r="AC59" i="45" s="1"/>
  <c r="H28" i="45"/>
  <c r="AH8" i="45"/>
  <c r="AL8" i="45" s="1"/>
  <c r="U8" i="45"/>
  <c r="AB8" i="45" s="1"/>
  <c r="AN371" i="45"/>
  <c r="Y371" i="45"/>
  <c r="AM371" i="45"/>
  <c r="AN18" i="45"/>
  <c r="AM18" i="45"/>
  <c r="Y18" i="45"/>
  <c r="Y20" i="45"/>
  <c r="AM20" i="45"/>
  <c r="AN20" i="45"/>
  <c r="Y119" i="45"/>
  <c r="AM119" i="45"/>
  <c r="AN119" i="45"/>
  <c r="W150" i="45"/>
  <c r="I121" i="45"/>
  <c r="R121" i="45"/>
  <c r="AJ121" i="45"/>
  <c r="AI121" i="45"/>
  <c r="S121" i="45"/>
  <c r="Z121" i="45" s="1"/>
  <c r="Y109" i="45"/>
  <c r="AN109" i="45"/>
  <c r="AM109" i="45"/>
  <c r="P121" i="45"/>
  <c r="S90" i="45"/>
  <c r="Z90" i="45" s="1"/>
  <c r="AH26" i="45"/>
  <c r="AL26" i="45" s="1"/>
  <c r="U26" i="45"/>
  <c r="AB26" i="45" s="1"/>
  <c r="Y14" i="45"/>
  <c r="AN14" i="45"/>
  <c r="AM14" i="45"/>
  <c r="W101" i="45"/>
  <c r="I26" i="45"/>
  <c r="W57" i="45"/>
  <c r="AN101" i="45"/>
  <c r="AM101" i="45"/>
  <c r="Y101" i="45"/>
  <c r="S59" i="45"/>
  <c r="Z59" i="45" s="1"/>
  <c r="E28" i="45"/>
  <c r="AH90" i="45"/>
  <c r="AL90" i="45" s="1"/>
  <c r="U90" i="45"/>
  <c r="AB90" i="45" s="1"/>
  <c r="S8" i="45"/>
  <c r="Z8" i="45" s="1"/>
  <c r="AJ26" i="45"/>
  <c r="AI26" i="45"/>
  <c r="R26" i="45"/>
  <c r="S16" i="45"/>
  <c r="Z16" i="45" s="1"/>
  <c r="AM78" i="45"/>
  <c r="Y78" i="45"/>
  <c r="AN78" i="45"/>
  <c r="T59" i="45"/>
  <c r="AA59" i="45" s="1"/>
  <c r="F28" i="45"/>
  <c r="U59" i="45"/>
  <c r="AB59" i="45" s="1"/>
  <c r="AH59" i="45"/>
  <c r="AL59" i="45" s="1"/>
  <c r="G28" i="45"/>
  <c r="AJ152" i="45"/>
  <c r="I152" i="45"/>
  <c r="R152" i="45"/>
  <c r="AI152" i="45"/>
  <c r="AM185" i="45"/>
  <c r="Y185" i="45"/>
  <c r="AN185" i="45"/>
  <c r="AI8" i="45"/>
  <c r="AJ8" i="45"/>
  <c r="R8" i="45"/>
  <c r="AN340" i="45"/>
  <c r="AM340" i="45"/>
  <c r="Y340" i="45"/>
  <c r="AN402" i="45"/>
  <c r="AM402" i="45"/>
  <c r="Y402" i="45"/>
  <c r="U152" i="45"/>
  <c r="AB152" i="45" s="1"/>
  <c r="AH152" i="45"/>
  <c r="AL152" i="45" s="1"/>
  <c r="AN247" i="45"/>
  <c r="Y247" i="45"/>
  <c r="AM247" i="45"/>
  <c r="AN15" i="45"/>
  <c r="AM15" i="45"/>
  <c r="Y15" i="45"/>
  <c r="Y19" i="45"/>
  <c r="AN19" i="45"/>
  <c r="AM19" i="45"/>
  <c r="W70" i="45"/>
  <c r="AN278" i="45"/>
  <c r="AM278" i="45"/>
  <c r="Y278" i="45"/>
  <c r="T28" i="45" l="1"/>
  <c r="AA28" i="45" s="1"/>
  <c r="W152" i="45"/>
  <c r="AF28" i="45"/>
  <c r="W90" i="45"/>
  <c r="W16" i="45"/>
  <c r="W26" i="45"/>
  <c r="V28" i="45"/>
  <c r="AC28" i="45" s="1"/>
  <c r="AE28" i="45"/>
  <c r="S28" i="45"/>
  <c r="Z28" i="45" s="1"/>
  <c r="W8" i="45"/>
  <c r="P28" i="45"/>
  <c r="AN90" i="45"/>
  <c r="AM90" i="45"/>
  <c r="Y90" i="45"/>
  <c r="R28" i="45"/>
  <c r="AI28" i="45"/>
  <c r="AJ28" i="45"/>
  <c r="AM16" i="45"/>
  <c r="AN16" i="45"/>
  <c r="Y16" i="45"/>
  <c r="AN26" i="45"/>
  <c r="AM26" i="45"/>
  <c r="Y26" i="45"/>
  <c r="AN8" i="45"/>
  <c r="AM8" i="45"/>
  <c r="Y8" i="45"/>
  <c r="AM121" i="45"/>
  <c r="AN121" i="45"/>
  <c r="Y121" i="45"/>
  <c r="W121" i="45"/>
  <c r="AM59" i="45"/>
  <c r="Y59" i="45"/>
  <c r="AN59" i="45"/>
  <c r="Y152" i="45"/>
  <c r="AN152" i="45"/>
  <c r="AM152" i="45"/>
  <c r="W59" i="45"/>
  <c r="I28" i="45"/>
  <c r="U28" i="45"/>
  <c r="AB28" i="45" s="1"/>
  <c r="AH28" i="45"/>
  <c r="AL28" i="45" s="1"/>
  <c r="W28" i="45" l="1"/>
  <c r="Y28" i="45"/>
  <c r="AN28" i="45"/>
  <c r="AM28" i="45"/>
  <c r="H34" i="42" l="1"/>
  <c r="H39" i="42"/>
  <c r="H37" i="42"/>
  <c r="H33" i="42"/>
  <c r="H40" i="42"/>
  <c r="H35" i="42"/>
  <c r="H36" i="42"/>
  <c r="H38" i="42"/>
  <c r="I13" i="21"/>
  <c r="I8" i="21"/>
  <c r="I9" i="21"/>
  <c r="I11" i="21"/>
  <c r="I10" i="21"/>
  <c r="I12" i="21"/>
  <c r="I14" i="21"/>
  <c r="H8" i="20"/>
  <c r="I7" i="21"/>
  <c r="X8" i="14"/>
  <c r="AQ11" i="12"/>
  <c r="X51" i="14"/>
  <c r="AV11" i="12"/>
  <c r="V58" i="14"/>
  <c r="X22" i="14"/>
  <c r="AQ14" i="12"/>
  <c r="AV14" i="12"/>
  <c r="V29" i="14"/>
  <c r="X9" i="14"/>
  <c r="X23" i="14"/>
  <c r="X37" i="14"/>
  <c r="X52" i="14"/>
  <c r="X24" i="14"/>
  <c r="X53" i="14"/>
  <c r="X54" i="14"/>
  <c r="X12" i="14"/>
  <c r="X55" i="14"/>
  <c r="V15" i="14"/>
  <c r="V43" i="14"/>
  <c r="X14" i="14"/>
  <c r="X28" i="14"/>
  <c r="X57" i="14"/>
  <c r="I39" i="42"/>
  <c r="X50" i="14"/>
  <c r="X40" i="14"/>
  <c r="I37" i="42"/>
  <c r="AQ12" i="12"/>
  <c r="AV10" i="12"/>
  <c r="AF7" i="15"/>
  <c r="AF9" i="15"/>
  <c r="AF11" i="15"/>
  <c r="G41" i="42"/>
  <c r="AC14" i="15"/>
  <c r="AQ9" i="12"/>
  <c r="AV9" i="12"/>
  <c r="X10" i="14"/>
  <c r="X38" i="14"/>
  <c r="X11" i="14"/>
  <c r="AQ7" i="12"/>
  <c r="AV7" i="12"/>
  <c r="AF6" i="15"/>
  <c r="AV12" i="12"/>
  <c r="AQ10" i="12"/>
  <c r="X56" i="14"/>
  <c r="AQ13" i="12"/>
  <c r="AB14" i="15"/>
  <c r="AF8" i="15"/>
  <c r="AF10" i="15"/>
  <c r="W15" i="14"/>
  <c r="AE14" i="15"/>
  <c r="AF13" i="15"/>
  <c r="AF41" i="12"/>
  <c r="G41" i="21"/>
  <c r="AD14" i="15"/>
  <c r="AG41" i="12"/>
  <c r="X21" i="14"/>
  <c r="W29" i="14"/>
  <c r="X26" i="14"/>
  <c r="W43" i="14"/>
  <c r="X27" i="14"/>
  <c r="AV8" i="12"/>
  <c r="X39" i="14"/>
  <c r="G28" i="21"/>
  <c r="W58" i="14"/>
  <c r="X41" i="14"/>
  <c r="AJ33" i="12"/>
  <c r="X42" i="14"/>
  <c r="X13" i="14"/>
  <c r="AV13" i="12"/>
  <c r="AF12" i="15"/>
  <c r="I35" i="42"/>
  <c r="I34" i="42"/>
  <c r="AQ8" i="12"/>
  <c r="I33" i="42"/>
  <c r="G15" i="21"/>
  <c r="AH41" i="12"/>
  <c r="AJ34" i="12"/>
  <c r="AJ35" i="12"/>
  <c r="AJ36" i="12"/>
  <c r="AJ37" i="12"/>
  <c r="AJ38" i="12"/>
  <c r="AJ39" i="12"/>
  <c r="I82" i="20"/>
  <c r="I81" i="20"/>
  <c r="X25" i="14"/>
  <c r="X36" i="14"/>
  <c r="AE41" i="12"/>
  <c r="I36" i="42"/>
  <c r="X7" i="14"/>
  <c r="X35" i="14"/>
  <c r="AI41" i="12"/>
  <c r="AJ40" i="12"/>
  <c r="I40" i="42"/>
  <c r="I38" i="42"/>
  <c r="W14" i="42"/>
  <c r="Y14" i="42"/>
  <c r="X14" i="42"/>
  <c r="V14" i="42"/>
  <c r="Z14" i="42"/>
  <c r="X29" i="14" l="1"/>
  <c r="X43" i="14"/>
  <c r="X15" i="14"/>
  <c r="X58" i="14"/>
  <c r="AR11" i="12"/>
  <c r="AR8" i="12"/>
  <c r="AR9" i="12"/>
  <c r="AR10" i="12"/>
  <c r="AR12" i="12"/>
  <c r="AR14" i="12"/>
  <c r="AR7" i="12"/>
  <c r="AR13" i="12"/>
  <c r="AF14" i="15"/>
  <c r="Y20" i="42" l="1"/>
  <c r="Z27" i="42"/>
  <c r="Y22" i="42"/>
  <c r="Y25" i="42"/>
  <c r="Y24" i="42"/>
  <c r="Y23" i="42"/>
  <c r="Y26" i="42"/>
  <c r="Y19" i="42"/>
  <c r="Y21" i="42"/>
  <c r="V27" i="42"/>
  <c r="X27" i="42"/>
  <c r="W27" i="42"/>
  <c r="AD20" i="43"/>
  <c r="AC20" i="43"/>
  <c r="AB20" i="43"/>
  <c r="AA20" i="43"/>
  <c r="AE19" i="43"/>
  <c r="AD18" i="43"/>
  <c r="AC18" i="43"/>
  <c r="AB18" i="43"/>
  <c r="AA18" i="43"/>
  <c r="AF18" i="43" l="1"/>
  <c r="Y27" i="42"/>
  <c r="AA19" i="43"/>
  <c r="AF20" i="43"/>
  <c r="AE17" i="43"/>
  <c r="AA17" i="43"/>
  <c r="AB17" i="43"/>
  <c r="AD17" i="43"/>
  <c r="AC17" i="43"/>
  <c r="AB19" i="43"/>
  <c r="AD19" i="43"/>
  <c r="AC19" i="43"/>
  <c r="AF11" i="43"/>
  <c r="AF9" i="43"/>
  <c r="AF7" i="43"/>
  <c r="AF5" i="43"/>
  <c r="AF12" i="43"/>
  <c r="AF10" i="43"/>
  <c r="AF8" i="43"/>
  <c r="AF6" i="43"/>
  <c r="AF17" i="43" l="1"/>
  <c r="AF19" i="43"/>
  <c r="F10" i="29"/>
  <c r="G10" i="29" s="1"/>
  <c r="C22" i="29"/>
  <c r="D22" i="29"/>
  <c r="G22" i="29"/>
  <c r="H22" i="29"/>
  <c r="C24" i="29"/>
  <c r="D24" i="29"/>
  <c r="G24" i="29"/>
  <c r="H23" i="29" l="1"/>
  <c r="F8" i="29"/>
  <c r="G8" i="29" s="1"/>
  <c r="F12" i="29"/>
  <c r="G12" i="29" s="1"/>
  <c r="E22" i="29"/>
  <c r="F22" i="29" s="1"/>
  <c r="C23" i="29"/>
  <c r="G23" i="29"/>
  <c r="J14" i="29"/>
  <c r="K14" i="29" s="1"/>
  <c r="J12" i="29"/>
  <c r="K12" i="29" s="1"/>
  <c r="H24" i="29"/>
  <c r="I24" i="29" s="1"/>
  <c r="J24" i="29" s="1"/>
  <c r="G21" i="29"/>
  <c r="D21" i="29"/>
  <c r="H21" i="29"/>
  <c r="C21" i="29"/>
  <c r="F13" i="29"/>
  <c r="G13" i="29" s="1"/>
  <c r="D23" i="29"/>
  <c r="E24" i="29"/>
  <c r="F24" i="29" s="1"/>
  <c r="I22" i="29"/>
  <c r="J22" i="29" s="1"/>
  <c r="J13" i="29"/>
  <c r="K13" i="29" s="1"/>
  <c r="J11" i="29"/>
  <c r="K11" i="29" s="1"/>
  <c r="J7" i="29"/>
  <c r="K7" i="29" s="1"/>
  <c r="F14" i="29"/>
  <c r="G14" i="29" s="1"/>
  <c r="J10" i="29"/>
  <c r="K10" i="29" s="1"/>
  <c r="J8" i="29"/>
  <c r="K8" i="29" s="1"/>
  <c r="J9" i="29"/>
  <c r="K9" i="29" s="1"/>
  <c r="F11" i="29"/>
  <c r="G11" i="29" s="1"/>
  <c r="F9" i="29"/>
  <c r="G9" i="29" s="1"/>
  <c r="F7" i="29"/>
  <c r="G7" i="29" s="1"/>
  <c r="E23" i="29" l="1"/>
  <c r="F23" i="29" s="1"/>
  <c r="I23" i="29"/>
  <c r="J23" i="29" s="1"/>
  <c r="H25" i="29"/>
  <c r="G25" i="29"/>
  <c r="E21" i="29"/>
  <c r="F21" i="29" s="1"/>
  <c r="C25" i="29"/>
  <c r="I21" i="29"/>
  <c r="J21" i="29" s="1"/>
  <c r="D25" i="29"/>
  <c r="I25" i="29" l="1"/>
  <c r="J25" i="29" s="1"/>
  <c r="E25" i="29"/>
  <c r="F25" i="29" s="1"/>
  <c r="I36" i="21" l="1"/>
  <c r="I38" i="21"/>
  <c r="I39" i="21"/>
  <c r="I40" i="21"/>
  <c r="I23" i="21"/>
  <c r="I26" i="21"/>
  <c r="I27" i="21"/>
  <c r="I37" i="21"/>
  <c r="I24" i="21"/>
  <c r="I25" i="21"/>
  <c r="I22" i="21" l="1"/>
  <c r="I35" i="21"/>
  <c r="I20" i="21"/>
  <c r="I34" i="21"/>
  <c r="I21" i="21"/>
  <c r="E41" i="21"/>
  <c r="D41" i="21"/>
  <c r="F41" i="21"/>
  <c r="I33" i="21"/>
  <c r="D28" i="21"/>
  <c r="F28" i="21"/>
  <c r="E28" i="21"/>
  <c r="I41" i="21" l="1"/>
  <c r="I28" i="21"/>
  <c r="P115" i="20"/>
  <c r="P132" i="20" s="1"/>
  <c r="O115" i="20"/>
  <c r="N115" i="20" l="1"/>
  <c r="N132" i="20" s="1"/>
  <c r="M115" i="20"/>
  <c r="M132" i="20" s="1"/>
  <c r="O132" i="20"/>
  <c r="Q81" i="20"/>
  <c r="Q98" i="20"/>
  <c r="L115" i="20"/>
  <c r="Q115" i="20" l="1"/>
  <c r="Q132" i="20" s="1"/>
  <c r="L132" i="20"/>
  <c r="M19" i="42"/>
  <c r="S19" i="42" l="1"/>
  <c r="G19" i="42"/>
  <c r="W19" i="43" l="1"/>
  <c r="V20" i="43"/>
  <c r="U20" i="43"/>
  <c r="T20" i="43"/>
  <c r="S20" i="43"/>
  <c r="N20" i="43"/>
  <c r="M20" i="43"/>
  <c r="L20" i="43"/>
  <c r="K20" i="43"/>
  <c r="F20" i="43"/>
  <c r="E20" i="43"/>
  <c r="D20" i="43"/>
  <c r="C20" i="43"/>
  <c r="O19" i="43"/>
  <c r="G19" i="43"/>
  <c r="D19" i="43"/>
  <c r="C19" i="43"/>
  <c r="E19" i="43" l="1"/>
  <c r="T19" i="43"/>
  <c r="S19" i="43"/>
  <c r="V19" i="43"/>
  <c r="M19" i="43"/>
  <c r="K19" i="43"/>
  <c r="L19" i="43"/>
  <c r="N19" i="43"/>
  <c r="H20" i="43"/>
  <c r="P20" i="43"/>
  <c r="X20" i="43"/>
  <c r="U19" i="43"/>
  <c r="F19" i="43"/>
  <c r="V18" i="43"/>
  <c r="U18" i="43"/>
  <c r="T18" i="43"/>
  <c r="S18" i="43"/>
  <c r="N18" i="43"/>
  <c r="M18" i="43"/>
  <c r="L18" i="43"/>
  <c r="K18" i="43"/>
  <c r="F18" i="43"/>
  <c r="E18" i="43"/>
  <c r="D18" i="43"/>
  <c r="C18" i="43"/>
  <c r="W17" i="43"/>
  <c r="H19" i="43" l="1"/>
  <c r="X19" i="43"/>
  <c r="P19" i="43"/>
  <c r="P18" i="43"/>
  <c r="L17" i="43"/>
  <c r="O17" i="43"/>
  <c r="N17" i="43"/>
  <c r="H18" i="43"/>
  <c r="X18" i="43"/>
  <c r="X7" i="43"/>
  <c r="X8" i="43"/>
  <c r="M17" i="43"/>
  <c r="S17" i="43"/>
  <c r="T17" i="43"/>
  <c r="U17" i="43"/>
  <c r="V17" i="43"/>
  <c r="G17" i="43"/>
  <c r="P5" i="43"/>
  <c r="K17" i="43"/>
  <c r="X9" i="43"/>
  <c r="P8" i="43"/>
  <c r="C17" i="43"/>
  <c r="D17" i="43"/>
  <c r="E17" i="43"/>
  <c r="F17" i="43"/>
  <c r="X6" i="43"/>
  <c r="P7" i="43"/>
  <c r="P9" i="43"/>
  <c r="X10" i="43"/>
  <c r="F39" i="29"/>
  <c r="X12" i="43"/>
  <c r="P10" i="43"/>
  <c r="P12" i="43"/>
  <c r="H11" i="43"/>
  <c r="H10" i="43"/>
  <c r="X5" i="43"/>
  <c r="X11" i="43"/>
  <c r="P6" i="43"/>
  <c r="P11" i="43"/>
  <c r="H5" i="43"/>
  <c r="H8" i="43"/>
  <c r="H9" i="43"/>
  <c r="H6" i="43"/>
  <c r="H12" i="43"/>
  <c r="H7" i="43"/>
  <c r="N14" i="15"/>
  <c r="O14" i="15"/>
  <c r="P6" i="15"/>
  <c r="P8" i="15"/>
  <c r="P10" i="15"/>
  <c r="P12" i="15"/>
  <c r="M14" i="15"/>
  <c r="E39" i="29"/>
  <c r="D39" i="29"/>
  <c r="L39" i="29"/>
  <c r="H39" i="29"/>
  <c r="G39" i="29"/>
  <c r="P7" i="15"/>
  <c r="P9" i="15"/>
  <c r="P11" i="15"/>
  <c r="P13" i="15"/>
  <c r="L14" i="15"/>
  <c r="P17" i="43" l="1"/>
  <c r="X17" i="43"/>
  <c r="H17" i="43"/>
  <c r="P14" i="15"/>
  <c r="H13" i="15"/>
  <c r="H12" i="15"/>
  <c r="H11" i="15"/>
  <c r="H10" i="15"/>
  <c r="H9" i="15"/>
  <c r="H8" i="15"/>
  <c r="H7" i="15"/>
  <c r="G14" i="15"/>
  <c r="F14" i="15"/>
  <c r="E14" i="15"/>
  <c r="H6" i="15"/>
  <c r="H14" i="15" l="1"/>
  <c r="D14" i="15"/>
  <c r="G25" i="42" l="1"/>
  <c r="S25" i="42"/>
  <c r="G23" i="42"/>
  <c r="S23" i="42"/>
  <c r="M22" i="42"/>
  <c r="M20" i="42"/>
  <c r="G20" i="42"/>
  <c r="S26" i="42"/>
  <c r="G24" i="42"/>
  <c r="M25" i="42"/>
  <c r="M26" i="42"/>
  <c r="M24" i="42"/>
  <c r="S21" i="42"/>
  <c r="S20" i="42"/>
  <c r="G26" i="42"/>
  <c r="G21" i="42"/>
  <c r="M21" i="42"/>
  <c r="G22" i="42"/>
  <c r="S22" i="42"/>
  <c r="M23" i="42"/>
  <c r="R27" i="42"/>
  <c r="S24" i="42"/>
  <c r="Q27" i="42"/>
  <c r="K27" i="42"/>
  <c r="T27" i="42"/>
  <c r="P27" i="42"/>
  <c r="N27" i="42"/>
  <c r="L27" i="42"/>
  <c r="J27" i="42"/>
  <c r="S27" i="42" l="1"/>
  <c r="M27" i="42"/>
  <c r="F27" i="42"/>
  <c r="E15" i="21" l="1"/>
  <c r="F15" i="21"/>
  <c r="G83" i="20"/>
  <c r="H83" i="20"/>
  <c r="G27" i="42" l="1"/>
  <c r="P14" i="42" l="1"/>
  <c r="Q14" i="42"/>
  <c r="R14" i="42"/>
  <c r="J14" i="42"/>
  <c r="K14" i="42"/>
  <c r="L14" i="42"/>
  <c r="S14" i="42"/>
  <c r="N14" i="42"/>
  <c r="T14" i="42"/>
  <c r="M14" i="42"/>
  <c r="E14" i="42"/>
  <c r="F14" i="42"/>
  <c r="G14" i="42"/>
  <c r="H14" i="42"/>
  <c r="D14" i="42"/>
  <c r="E27" i="42" l="1"/>
  <c r="F41" i="42"/>
  <c r="D27" i="42"/>
  <c r="H27" i="42"/>
  <c r="E41" i="42"/>
  <c r="D41" i="42"/>
  <c r="J36" i="42" l="1"/>
  <c r="H41" i="42"/>
  <c r="J40" i="42"/>
  <c r="I41" i="42"/>
  <c r="J39" i="42"/>
  <c r="J37" i="42"/>
  <c r="J38" i="42"/>
  <c r="J35" i="42"/>
  <c r="J33" i="42"/>
  <c r="J34" i="42"/>
  <c r="D20" i="28" l="1"/>
  <c r="E22" i="28"/>
  <c r="C20" i="28"/>
  <c r="E21" i="28"/>
  <c r="D19" i="28"/>
  <c r="C12" i="28"/>
  <c r="C22" i="28"/>
  <c r="D12" i="28"/>
  <c r="D22" i="28"/>
  <c r="E19" i="28"/>
  <c r="D8" i="28"/>
  <c r="C19" i="28"/>
  <c r="E20" i="28"/>
  <c r="E8" i="28"/>
  <c r="C21" i="28"/>
  <c r="D21" i="28"/>
  <c r="E6" i="28"/>
  <c r="E12" i="28"/>
  <c r="C11" i="28"/>
  <c r="C9" i="28"/>
  <c r="C8" i="28"/>
  <c r="E10" i="28"/>
  <c r="E9" i="28"/>
  <c r="C6" i="28"/>
  <c r="E11" i="28"/>
  <c r="D9" i="28"/>
  <c r="D11" i="28"/>
  <c r="D10" i="28"/>
  <c r="C10" i="28"/>
  <c r="D6" i="28"/>
  <c r="C5" i="28"/>
  <c r="D51" i="28"/>
  <c r="C51" i="28"/>
  <c r="C38" i="28"/>
  <c r="E38" i="28"/>
  <c r="D38" i="28"/>
  <c r="E51" i="28"/>
  <c r="E5" i="28"/>
  <c r="D5" i="28"/>
  <c r="D7" i="28"/>
  <c r="C7" i="28"/>
  <c r="E7" i="28"/>
  <c r="H122" i="20"/>
  <c r="G122" i="20"/>
  <c r="F122" i="20"/>
  <c r="E122" i="20"/>
  <c r="D122" i="20"/>
  <c r="H116" i="20"/>
  <c r="G116" i="20"/>
  <c r="F116" i="20"/>
  <c r="E116" i="20"/>
  <c r="D116" i="20"/>
  <c r="H110" i="20"/>
  <c r="G110" i="20"/>
  <c r="F110" i="20"/>
  <c r="E110" i="20"/>
  <c r="D110" i="20"/>
  <c r="H104" i="20"/>
  <c r="G104" i="20"/>
  <c r="F104" i="20"/>
  <c r="E104" i="20"/>
  <c r="D104" i="20"/>
  <c r="H98" i="20"/>
  <c r="G98" i="20"/>
  <c r="F98" i="20"/>
  <c r="E98" i="20"/>
  <c r="D98" i="20"/>
  <c r="H92" i="20"/>
  <c r="G92" i="20"/>
  <c r="F92" i="20"/>
  <c r="E92" i="20"/>
  <c r="D92" i="20"/>
  <c r="H86" i="20"/>
  <c r="G86" i="20"/>
  <c r="F86" i="20"/>
  <c r="E86" i="20"/>
  <c r="D86" i="20"/>
  <c r="D23" i="28" l="1"/>
  <c r="E23" i="28"/>
  <c r="C23" i="28"/>
  <c r="D13" i="28"/>
  <c r="C13" i="28"/>
  <c r="E13" i="28"/>
  <c r="H101" i="20"/>
  <c r="H125" i="20"/>
  <c r="H95" i="20"/>
  <c r="H119" i="20"/>
  <c r="H113" i="20"/>
  <c r="H107" i="20"/>
  <c r="H89" i="20"/>
  <c r="C125" i="20" l="1"/>
  <c r="C119" i="20"/>
  <c r="C113" i="20"/>
  <c r="C107" i="20"/>
  <c r="C101" i="20"/>
  <c r="C95" i="20"/>
  <c r="C89" i="20"/>
  <c r="C83" i="20"/>
  <c r="P37" i="20"/>
  <c r="O37" i="20"/>
  <c r="N37" i="20"/>
  <c r="M37" i="20"/>
  <c r="P35" i="20"/>
  <c r="O35" i="20"/>
  <c r="N35" i="20"/>
  <c r="M35" i="20"/>
  <c r="L35" i="20"/>
  <c r="O47" i="20"/>
  <c r="P18" i="20"/>
  <c r="N18" i="20"/>
  <c r="L18" i="20"/>
  <c r="M43" i="20"/>
  <c r="M60" i="20" s="1"/>
  <c r="G42" i="20"/>
  <c r="G59" i="20" s="1"/>
  <c r="E42" i="20"/>
  <c r="E59" i="20" s="1"/>
  <c r="N49" i="20" l="1"/>
  <c r="N54" i="20" s="1"/>
  <c r="N71" i="20" s="1"/>
  <c r="M44" i="20"/>
  <c r="M61" i="20" s="1"/>
  <c r="O48" i="20"/>
  <c r="O65" i="20" s="1"/>
  <c r="N45" i="20"/>
  <c r="N62" i="20" s="1"/>
  <c r="M46" i="20"/>
  <c r="M52" i="20" s="1"/>
  <c r="M69" i="20" s="1"/>
  <c r="N44" i="20"/>
  <c r="N61" i="20" s="1"/>
  <c r="M49" i="20"/>
  <c r="M66" i="20" s="1"/>
  <c r="L47" i="20"/>
  <c r="L64" i="20" s="1"/>
  <c r="O44" i="20"/>
  <c r="O61" i="20" s="1"/>
  <c r="P42" i="20"/>
  <c r="P59" i="20" s="1"/>
  <c r="P45" i="20"/>
  <c r="P62" i="20" s="1"/>
  <c r="P43" i="20"/>
  <c r="P60" i="20" s="1"/>
  <c r="C42" i="20"/>
  <c r="C59" i="20" s="1"/>
  <c r="D42" i="20"/>
  <c r="D59" i="20" s="1"/>
  <c r="F42" i="20"/>
  <c r="F59" i="20" s="1"/>
  <c r="M42" i="20"/>
  <c r="M59" i="20" s="1"/>
  <c r="P44" i="20"/>
  <c r="P61" i="20" s="1"/>
  <c r="L48" i="20"/>
  <c r="O49" i="20"/>
  <c r="O54" i="20" s="1"/>
  <c r="O71" i="20" s="1"/>
  <c r="D83" i="20"/>
  <c r="O36" i="20"/>
  <c r="Q15" i="20"/>
  <c r="N19" i="20"/>
  <c r="M19" i="20"/>
  <c r="Q27" i="20"/>
  <c r="L44" i="20"/>
  <c r="L61" i="20" s="1"/>
  <c r="O45" i="20"/>
  <c r="O62" i="20" s="1"/>
  <c r="P48" i="20"/>
  <c r="P65" i="20" s="1"/>
  <c r="Q28" i="20"/>
  <c r="N34" i="20"/>
  <c r="N42" i="20"/>
  <c r="N59" i="20" s="1"/>
  <c r="F83" i="20"/>
  <c r="P19" i="20"/>
  <c r="N36" i="20"/>
  <c r="Q32" i="20"/>
  <c r="M34" i="20"/>
  <c r="M36" i="20"/>
  <c r="N43" i="20"/>
  <c r="N60" i="20" s="1"/>
  <c r="Q11" i="20"/>
  <c r="M48" i="20"/>
  <c r="M65" i="20" s="1"/>
  <c r="P49" i="20"/>
  <c r="P66" i="20" s="1"/>
  <c r="L49" i="20"/>
  <c r="L66" i="20" s="1"/>
  <c r="Q8" i="20"/>
  <c r="O43" i="20"/>
  <c r="O60" i="20" s="1"/>
  <c r="M45" i="20"/>
  <c r="M62" i="20" s="1"/>
  <c r="P46" i="20"/>
  <c r="P63" i="20" s="1"/>
  <c r="N48" i="20"/>
  <c r="N65" i="20" s="1"/>
  <c r="M18" i="20"/>
  <c r="L36" i="20"/>
  <c r="N17" i="20"/>
  <c r="Q9" i="20"/>
  <c r="Q26" i="20"/>
  <c r="L43" i="20"/>
  <c r="O34" i="20"/>
  <c r="P34" i="20"/>
  <c r="E83" i="20"/>
  <c r="Q35" i="20"/>
  <c r="O46" i="20"/>
  <c r="O18" i="20"/>
  <c r="M20" i="20"/>
  <c r="Q25" i="20"/>
  <c r="L45" i="20"/>
  <c r="N46" i="20"/>
  <c r="O42" i="20"/>
  <c r="O17" i="20"/>
  <c r="P47" i="20"/>
  <c r="O64" i="20"/>
  <c r="L37" i="20"/>
  <c r="Q37" i="20" s="1"/>
  <c r="Q13" i="20"/>
  <c r="L20" i="20"/>
  <c r="Q30" i="20"/>
  <c r="P36" i="20"/>
  <c r="O19" i="20"/>
  <c r="M47" i="20"/>
  <c r="L17" i="20"/>
  <c r="L34" i="20"/>
  <c r="L42" i="20"/>
  <c r="L46" i="20"/>
  <c r="N47" i="20"/>
  <c r="Q10" i="20"/>
  <c r="Q14" i="20"/>
  <c r="M17" i="20"/>
  <c r="Q31" i="20"/>
  <c r="L19" i="20"/>
  <c r="P17" i="20"/>
  <c r="N20" i="20"/>
  <c r="Q12" i="20"/>
  <c r="O20" i="20"/>
  <c r="Q29" i="20"/>
  <c r="P20" i="20"/>
  <c r="H42" i="20"/>
  <c r="H59" i="20" s="1"/>
  <c r="O53" i="20" l="1"/>
  <c r="O70" i="20" s="1"/>
  <c r="M63" i="20"/>
  <c r="M54" i="20"/>
  <c r="M71" i="20" s="1"/>
  <c r="N66" i="20"/>
  <c r="L53" i="20"/>
  <c r="L70" i="20" s="1"/>
  <c r="I83" i="20"/>
  <c r="P51" i="20"/>
  <c r="P68" i="20" s="1"/>
  <c r="L65" i="20"/>
  <c r="O66" i="20"/>
  <c r="Q18" i="20"/>
  <c r="Q44" i="20"/>
  <c r="Q61" i="20" s="1"/>
  <c r="Q49" i="20"/>
  <c r="Q66" i="20" s="1"/>
  <c r="P54" i="20"/>
  <c r="P71" i="20" s="1"/>
  <c r="L54" i="20"/>
  <c r="L71" i="20" s="1"/>
  <c r="N51" i="20"/>
  <c r="N68" i="20" s="1"/>
  <c r="Q36" i="20"/>
  <c r="Q43" i="20"/>
  <c r="Q60" i="20" s="1"/>
  <c r="Q48" i="20"/>
  <c r="Q65" i="20" s="1"/>
  <c r="P52" i="20"/>
  <c r="P69" i="20" s="1"/>
  <c r="Q47" i="20"/>
  <c r="Q64" i="20" s="1"/>
  <c r="M51" i="20"/>
  <c r="M68" i="20" s="1"/>
  <c r="L60" i="20"/>
  <c r="Q34" i="20"/>
  <c r="Q17" i="20"/>
  <c r="Q19" i="20"/>
  <c r="O52" i="20"/>
  <c r="O69" i="20" s="1"/>
  <c r="O63" i="20"/>
  <c r="M53" i="20"/>
  <c r="M70" i="20" s="1"/>
  <c r="M64" i="20"/>
  <c r="P53" i="20"/>
  <c r="P70" i="20" s="1"/>
  <c r="P64" i="20"/>
  <c r="N53" i="20"/>
  <c r="N70" i="20" s="1"/>
  <c r="N64" i="20"/>
  <c r="L52" i="20"/>
  <c r="Q46" i="20"/>
  <c r="Q63" i="20" s="1"/>
  <c r="L63" i="20"/>
  <c r="Q42" i="20"/>
  <c r="Q59" i="20" s="1"/>
  <c r="L59" i="20"/>
  <c r="L51" i="20"/>
  <c r="Q20" i="20"/>
  <c r="O59" i="20"/>
  <c r="O51" i="20"/>
  <c r="O68" i="20" s="1"/>
  <c r="Q45" i="20"/>
  <c r="Q62" i="20" s="1"/>
  <c r="L62" i="20"/>
  <c r="N52" i="20"/>
  <c r="N69" i="20" s="1"/>
  <c r="N63" i="20"/>
  <c r="Q54" i="20" l="1"/>
  <c r="Q71" i="20" s="1"/>
  <c r="Q51" i="20"/>
  <c r="Q68" i="20" s="1"/>
  <c r="L68" i="20"/>
  <c r="L69" i="20"/>
  <c r="Q52" i="20"/>
  <c r="Q69" i="20" s="1"/>
  <c r="Q53" i="20"/>
  <c r="Q70" i="20" s="1"/>
  <c r="R57" i="14" l="1"/>
  <c r="R56" i="14"/>
  <c r="R54" i="14"/>
  <c r="R53" i="14"/>
  <c r="R51" i="14"/>
  <c r="R50" i="14"/>
  <c r="L57" i="14"/>
  <c r="L56" i="14"/>
  <c r="L55" i="14"/>
  <c r="L54" i="14"/>
  <c r="L53" i="14"/>
  <c r="L52" i="14"/>
  <c r="L50" i="14"/>
  <c r="R40" i="14"/>
  <c r="R37" i="14"/>
  <c r="R36" i="14"/>
  <c r="L42" i="14"/>
  <c r="L38" i="14"/>
  <c r="L36" i="14"/>
  <c r="L35" i="14"/>
  <c r="R27" i="14"/>
  <c r="R26" i="14"/>
  <c r="R25" i="14"/>
  <c r="R23" i="14"/>
  <c r="L28" i="14"/>
  <c r="L24" i="14"/>
  <c r="L23" i="14"/>
  <c r="L22" i="14"/>
  <c r="L39" i="14" l="1"/>
  <c r="R39" i="14"/>
  <c r="K58" i="14"/>
  <c r="L51" i="14"/>
  <c r="Q58" i="14"/>
  <c r="R38" i="14"/>
  <c r="R42" i="14"/>
  <c r="R52" i="14"/>
  <c r="R55" i="14"/>
  <c r="P58" i="14"/>
  <c r="J58" i="14"/>
  <c r="L37" i="14"/>
  <c r="L41" i="14"/>
  <c r="R24" i="14"/>
  <c r="R41" i="14"/>
  <c r="K43" i="14"/>
  <c r="P43" i="14"/>
  <c r="L40" i="14"/>
  <c r="R35" i="14"/>
  <c r="Q43" i="14"/>
  <c r="J43" i="14"/>
  <c r="P29" i="14"/>
  <c r="Q29" i="14"/>
  <c r="R28" i="14"/>
  <c r="L26" i="14"/>
  <c r="R21" i="14"/>
  <c r="L27" i="14"/>
  <c r="R22" i="14"/>
  <c r="J29" i="14"/>
  <c r="K29" i="14"/>
  <c r="L25" i="14"/>
  <c r="L21" i="14"/>
  <c r="L58" i="14" l="1"/>
  <c r="R58" i="14"/>
  <c r="L29" i="14"/>
  <c r="L43" i="14"/>
  <c r="R43" i="14"/>
  <c r="R29" i="14"/>
  <c r="L13" i="14" l="1"/>
  <c r="L12" i="14"/>
  <c r="F13" i="14"/>
  <c r="F9" i="14"/>
  <c r="J15" i="14" l="1"/>
  <c r="E15" i="14"/>
  <c r="K15" i="14"/>
  <c r="L11" i="14"/>
  <c r="F8" i="14"/>
  <c r="F10" i="14"/>
  <c r="F14" i="14"/>
  <c r="L14" i="14"/>
  <c r="F12" i="14"/>
  <c r="L8" i="14"/>
  <c r="L9" i="14"/>
  <c r="L10" i="14"/>
  <c r="F7" i="14"/>
  <c r="F11" i="14"/>
  <c r="L7" i="14"/>
  <c r="D15" i="14"/>
  <c r="L15" i="14" l="1"/>
  <c r="F15" i="14"/>
  <c r="Q41" i="12" l="1"/>
  <c r="Z41" i="12"/>
  <c r="V41" i="12"/>
  <c r="Y41" i="12"/>
  <c r="X41" i="12"/>
  <c r="W41" i="12"/>
  <c r="AA39" i="12"/>
  <c r="AA37" i="12"/>
  <c r="AA38" i="12"/>
  <c r="AA40" i="12"/>
  <c r="AA36" i="12"/>
  <c r="AA33" i="12"/>
  <c r="AA35" i="12"/>
  <c r="AA34" i="12"/>
  <c r="R39" i="12" l="1"/>
  <c r="R37" i="12"/>
  <c r="R38" i="12"/>
  <c r="H41" i="12" l="1"/>
  <c r="N41" i="12"/>
  <c r="P41" i="12"/>
  <c r="R40" i="12"/>
  <c r="R34" i="12"/>
  <c r="R36" i="12"/>
  <c r="R33" i="12"/>
  <c r="R35" i="12"/>
  <c r="M41" i="12"/>
  <c r="O41" i="12"/>
  <c r="E21" i="12" l="1"/>
  <c r="L13" i="12" l="1"/>
  <c r="L12" i="12"/>
  <c r="L11" i="12"/>
  <c r="L10" i="12"/>
  <c r="L9" i="12"/>
  <c r="L8" i="12"/>
  <c r="L7" i="12"/>
  <c r="G13" i="12"/>
  <c r="G12" i="12"/>
  <c r="G11" i="12"/>
  <c r="G10" i="12"/>
  <c r="G9" i="12"/>
  <c r="G7" i="12"/>
  <c r="X14" i="12"/>
  <c r="S14" i="12"/>
  <c r="X13" i="12"/>
  <c r="S13" i="12"/>
  <c r="X12" i="12"/>
  <c r="S12" i="12"/>
  <c r="X11" i="12"/>
  <c r="S11" i="12"/>
  <c r="X10" i="12"/>
  <c r="S10" i="12"/>
  <c r="X9" i="12"/>
  <c r="S9" i="12"/>
  <c r="X8" i="12"/>
  <c r="S8" i="12"/>
  <c r="X7" i="12"/>
  <c r="S7" i="12"/>
  <c r="L14" i="12"/>
  <c r="G14" i="12"/>
  <c r="G8" i="12" l="1"/>
  <c r="H12" i="12" s="1"/>
  <c r="T7" i="12"/>
  <c r="T11" i="12"/>
  <c r="T8" i="12"/>
  <c r="T10" i="12"/>
  <c r="T14" i="12"/>
  <c r="T13" i="12"/>
  <c r="T9" i="12"/>
  <c r="T12" i="12"/>
  <c r="H11" i="12" l="1"/>
  <c r="H13" i="12"/>
  <c r="H7" i="12"/>
  <c r="H8" i="12"/>
  <c r="H10" i="12"/>
  <c r="H9" i="12"/>
  <c r="H14" i="12"/>
  <c r="F27" i="12"/>
  <c r="E27" i="12"/>
  <c r="D27" i="12"/>
  <c r="F26" i="12"/>
  <c r="E26" i="12"/>
  <c r="D26" i="12"/>
  <c r="F25" i="12"/>
  <c r="E25" i="12"/>
  <c r="D25" i="12"/>
  <c r="F24" i="12"/>
  <c r="E24" i="12"/>
  <c r="D24" i="12"/>
  <c r="F23" i="12"/>
  <c r="E23" i="12"/>
  <c r="D23" i="12"/>
  <c r="F22" i="12"/>
  <c r="E22" i="12"/>
  <c r="D22" i="12"/>
  <c r="F21" i="12"/>
  <c r="D21" i="12"/>
  <c r="F20" i="12"/>
  <c r="E20" i="12"/>
  <c r="D20" i="12"/>
  <c r="AE13" i="12" l="1"/>
  <c r="AJ7" i="12"/>
  <c r="AJ8" i="12"/>
  <c r="AJ12" i="12"/>
  <c r="AE10" i="12"/>
  <c r="AE14" i="12"/>
  <c r="AJ14" i="12"/>
  <c r="AJ11" i="12"/>
  <c r="AJ9" i="12"/>
  <c r="AE9" i="12"/>
  <c r="AE8" i="12"/>
  <c r="AJ10" i="12"/>
  <c r="AE12" i="12"/>
  <c r="AE7" i="12"/>
  <c r="AE11" i="12"/>
  <c r="AJ13" i="12"/>
  <c r="AF7" i="12" l="1"/>
  <c r="AF8" i="12"/>
  <c r="AF13" i="12"/>
  <c r="AF9" i="12"/>
  <c r="AF11" i="12"/>
  <c r="AF14" i="12"/>
  <c r="AF12" i="12"/>
  <c r="AF10" i="12"/>
  <c r="L9" i="24" l="1"/>
  <c r="L7" i="24"/>
  <c r="L23" i="24"/>
  <c r="L15" i="24"/>
  <c r="L25" i="24"/>
  <c r="L17" i="24"/>
  <c r="G33" i="24"/>
  <c r="L31" i="24"/>
  <c r="J33" i="24"/>
  <c r="H33" i="24"/>
  <c r="F33" i="24"/>
  <c r="L19" i="24"/>
  <c r="K33" i="24"/>
  <c r="I33" i="24"/>
  <c r="L27" i="24"/>
  <c r="L13" i="24"/>
  <c r="L5" i="24"/>
  <c r="L29" i="24"/>
  <c r="L21" i="24"/>
  <c r="L11" i="24"/>
  <c r="E33" i="24"/>
  <c r="D33" i="24"/>
  <c r="L33" i="24" l="1"/>
  <c r="E14" i="30" l="1"/>
  <c r="F14" i="30" s="1"/>
  <c r="E11" i="30"/>
  <c r="F11" i="30" s="1"/>
  <c r="I11" i="30"/>
  <c r="J11" i="30" s="1"/>
  <c r="E12" i="30"/>
  <c r="F12" i="30" s="1"/>
  <c r="I13" i="30"/>
  <c r="J13" i="30" s="1"/>
  <c r="E13" i="30"/>
  <c r="F13" i="30" s="1"/>
  <c r="I12" i="30" l="1"/>
  <c r="J12" i="30" s="1"/>
  <c r="M14" i="30"/>
  <c r="N14" i="30" s="1"/>
  <c r="M13" i="30"/>
  <c r="N13" i="30" s="1"/>
  <c r="M12" i="30"/>
  <c r="N12" i="30" s="1"/>
  <c r="I15" i="30"/>
  <c r="J15" i="30" s="1"/>
  <c r="I9" i="30"/>
  <c r="J9" i="30" s="1"/>
  <c r="E10" i="30"/>
  <c r="F10" i="30" s="1"/>
  <c r="I10" i="30"/>
  <c r="J10" i="30" s="1"/>
  <c r="E15" i="30"/>
  <c r="F15" i="30" s="1"/>
  <c r="E9" i="30"/>
  <c r="F9" i="30" s="1"/>
  <c r="M11" i="30"/>
  <c r="N11" i="30" s="1"/>
  <c r="I14" i="30"/>
  <c r="J14" i="30" s="1"/>
  <c r="M9" i="30" l="1"/>
  <c r="N9" i="30" s="1"/>
  <c r="M10" i="30"/>
  <c r="N10" i="30" s="1"/>
  <c r="M15" i="30"/>
  <c r="N15" i="30" s="1"/>
  <c r="F7" i="28" l="1"/>
  <c r="H22" i="28" l="1"/>
  <c r="G22" i="28"/>
  <c r="K20" i="28"/>
  <c r="G21" i="28"/>
  <c r="H21" i="28"/>
  <c r="J22" i="28"/>
  <c r="J20" i="28"/>
  <c r="K21" i="28"/>
  <c r="F21" i="28"/>
  <c r="K22" i="28"/>
  <c r="I22" i="28"/>
  <c r="F22" i="28"/>
  <c r="K19" i="28"/>
  <c r="I21" i="28"/>
  <c r="F19" i="28"/>
  <c r="F20" i="28"/>
  <c r="J21" i="28"/>
  <c r="H19" i="28"/>
  <c r="G20" i="28"/>
  <c r="I19" i="28"/>
  <c r="H20" i="28"/>
  <c r="G19" i="28"/>
  <c r="J19" i="28"/>
  <c r="I20" i="28"/>
  <c r="H51" i="28"/>
  <c r="F38" i="28"/>
  <c r="F51" i="28"/>
  <c r="J38" i="28"/>
  <c r="J51" i="28"/>
  <c r="H38" i="28"/>
  <c r="G51" i="28"/>
  <c r="G38" i="28"/>
  <c r="I6" i="28"/>
  <c r="I51" i="28"/>
  <c r="I38" i="28"/>
  <c r="K51" i="28"/>
  <c r="K38" i="28"/>
  <c r="F9" i="28"/>
  <c r="G11" i="28"/>
  <c r="H10" i="28"/>
  <c r="J10" i="28"/>
  <c r="K7" i="28"/>
  <c r="K6" i="28"/>
  <c r="K9" i="28"/>
  <c r="K5" i="28"/>
  <c r="H12" i="28"/>
  <c r="K11" i="28"/>
  <c r="G10" i="28"/>
  <c r="F11" i="28"/>
  <c r="I7" i="28"/>
  <c r="G7" i="28"/>
  <c r="J11" i="28"/>
  <c r="F10" i="28"/>
  <c r="I10" i="28"/>
  <c r="J9" i="28"/>
  <c r="H6" i="28"/>
  <c r="J6" i="28"/>
  <c r="F8" i="28"/>
  <c r="J8" i="28"/>
  <c r="J7" i="28"/>
  <c r="F6" i="28"/>
  <c r="G6" i="28"/>
  <c r="J5" i="28"/>
  <c r="K12" i="28"/>
  <c r="I12" i="28"/>
  <c r="J12" i="28"/>
  <c r="I8" i="28"/>
  <c r="K8" i="28"/>
  <c r="G9" i="28"/>
  <c r="K10" i="28"/>
  <c r="H7" i="28"/>
  <c r="H9" i="28"/>
  <c r="H11" i="28"/>
  <c r="F12" i="28"/>
  <c r="G8" i="28"/>
  <c r="I9" i="28"/>
  <c r="I11" i="28"/>
  <c r="G12" i="28"/>
  <c r="H8" i="28"/>
  <c r="K23" i="28" l="1"/>
  <c r="H23" i="28"/>
  <c r="G23" i="28"/>
  <c r="J23" i="28"/>
  <c r="I23" i="28"/>
  <c r="F23" i="28"/>
  <c r="H13" i="28"/>
  <c r="F13" i="28"/>
  <c r="J13" i="28"/>
  <c r="G13" i="28"/>
  <c r="I13" i="28"/>
  <c r="K13" i="28"/>
  <c r="I33" i="12" l="1"/>
  <c r="I37" i="12"/>
  <c r="I34" i="12"/>
  <c r="I40" i="12"/>
  <c r="I36" i="12"/>
  <c r="I38" i="12"/>
  <c r="I39" i="12"/>
  <c r="I35" i="12"/>
  <c r="W14" i="15" l="1"/>
  <c r="G41" i="12" l="1"/>
  <c r="L7" i="30" l="1"/>
  <c r="H7" i="30"/>
  <c r="D7" i="30"/>
  <c r="K7" i="30" l="1"/>
  <c r="C7" i="30"/>
  <c r="G7" i="30"/>
  <c r="M7" i="30" l="1"/>
  <c r="N7" i="30" s="1"/>
  <c r="I7" i="30"/>
  <c r="J7" i="30" s="1"/>
  <c r="E7" i="30"/>
  <c r="F7" i="30" s="1"/>
  <c r="X6" i="15" l="1"/>
  <c r="F50" i="14" l="1"/>
  <c r="R7" i="14"/>
  <c r="F35" i="14"/>
  <c r="F21" i="14"/>
  <c r="F5" i="28" l="1"/>
  <c r="G5" i="28" l="1"/>
  <c r="I5" i="28" l="1"/>
  <c r="H5" i="28"/>
  <c r="I15" i="29" l="1"/>
  <c r="H15" i="29"/>
  <c r="E15" i="29"/>
  <c r="D15" i="29"/>
  <c r="J15" i="29" l="1"/>
  <c r="K15" i="29" s="1"/>
  <c r="F15" i="29"/>
  <c r="G15" i="29" s="1"/>
  <c r="X10" i="15" l="1"/>
  <c r="Q15" i="14" l="1"/>
  <c r="P15" i="14"/>
  <c r="R15" i="14" l="1"/>
  <c r="F41" i="14" l="1"/>
  <c r="F39" i="14"/>
  <c r="F37" i="14"/>
  <c r="F42" i="14"/>
  <c r="F36" i="14" l="1"/>
  <c r="F38" i="14"/>
  <c r="F40" i="14"/>
  <c r="R14" i="14" l="1"/>
  <c r="R13" i="14"/>
  <c r="R12" i="14"/>
  <c r="R10" i="14"/>
  <c r="R9" i="14"/>
  <c r="R8" i="14"/>
  <c r="R11" i="14" l="1"/>
  <c r="I15" i="21" l="1"/>
  <c r="D15" i="21"/>
  <c r="T14" i="15" l="1"/>
  <c r="X9" i="15" l="1"/>
  <c r="X12" i="15"/>
  <c r="X8" i="15"/>
  <c r="X13" i="15"/>
  <c r="X11" i="15"/>
  <c r="X7" i="15"/>
  <c r="V14" i="15"/>
  <c r="U14" i="15"/>
  <c r="X14" i="15" l="1"/>
  <c r="E43" i="14" l="1"/>
  <c r="D58" i="14" l="1"/>
  <c r="D43" i="14"/>
  <c r="F43" i="14" s="1"/>
  <c r="D29" i="14"/>
  <c r="F23" i="14" l="1"/>
  <c r="F25" i="14"/>
  <c r="F52" i="14"/>
  <c r="F54" i="14"/>
  <c r="F56" i="14"/>
  <c r="F22" i="14"/>
  <c r="F24" i="14"/>
  <c r="F26" i="14"/>
  <c r="F28" i="14"/>
  <c r="F51" i="14"/>
  <c r="F53" i="14"/>
  <c r="F55" i="14"/>
  <c r="F57" i="14"/>
  <c r="E58" i="14" l="1"/>
  <c r="F58" i="14" s="1"/>
  <c r="E29" i="14" l="1"/>
  <c r="F29" i="14" s="1"/>
  <c r="F27" i="14"/>
  <c r="F41" i="12" l="1"/>
  <c r="E41" i="12"/>
  <c r="D41" i="12"/>
  <c r="G24" i="12" l="1"/>
  <c r="G26" i="12"/>
  <c r="G23" i="12"/>
  <c r="G25" i="12" l="1"/>
  <c r="G21" i="12"/>
  <c r="G20" i="12"/>
  <c r="G27" i="12"/>
  <c r="G22" i="12"/>
  <c r="H22" i="12" l="1"/>
  <c r="H27" i="12"/>
  <c r="H23" i="12"/>
  <c r="H20" i="12"/>
  <c r="H26" i="12"/>
  <c r="H25" i="12"/>
  <c r="H24" i="12"/>
  <c r="H21" i="12"/>
  <c r="O91" i="20" l="1"/>
  <c r="D101" i="20"/>
  <c r="F43" i="20"/>
  <c r="F60" i="20" s="1"/>
  <c r="D45" i="20"/>
  <c r="D62" i="20" s="1"/>
  <c r="M118" i="20"/>
  <c r="M135" i="20" s="1"/>
  <c r="G89" i="20"/>
  <c r="P108" i="20"/>
  <c r="F46" i="20"/>
  <c r="F63" i="20" s="1"/>
  <c r="G43" i="20"/>
  <c r="G60" i="20" s="1"/>
  <c r="E45" i="20"/>
  <c r="E62" i="20" s="1"/>
  <c r="H13" i="20"/>
  <c r="F48" i="20"/>
  <c r="F65" i="20" s="1"/>
  <c r="L120" i="20"/>
  <c r="O121" i="20"/>
  <c r="O138" i="20" s="1"/>
  <c r="D43" i="20"/>
  <c r="D60" i="20" s="1"/>
  <c r="D44" i="20"/>
  <c r="D61" i="20" s="1"/>
  <c r="G45" i="20"/>
  <c r="G62" i="20" s="1"/>
  <c r="E47" i="20"/>
  <c r="E64" i="20" s="1"/>
  <c r="O93" i="20"/>
  <c r="N107" i="20"/>
  <c r="M108" i="20"/>
  <c r="N110" i="20"/>
  <c r="E44" i="20"/>
  <c r="E61" i="20" s="1"/>
  <c r="F47" i="20"/>
  <c r="F64" i="20" s="1"/>
  <c r="L91" i="20"/>
  <c r="O120" i="20"/>
  <c r="E89" i="20"/>
  <c r="P93" i="20"/>
  <c r="O116" i="20"/>
  <c r="N108" i="20"/>
  <c r="L109" i="20"/>
  <c r="O110" i="20"/>
  <c r="F119" i="20"/>
  <c r="N119" i="20"/>
  <c r="F44" i="20"/>
  <c r="F61" i="20" s="1"/>
  <c r="G47" i="20"/>
  <c r="G64" i="20" s="1"/>
  <c r="E49" i="20"/>
  <c r="E66" i="20" s="1"/>
  <c r="O117" i="20"/>
  <c r="O134" i="20" s="1"/>
  <c r="M119" i="20"/>
  <c r="P120" i="20"/>
  <c r="L118" i="20"/>
  <c r="O108" i="20"/>
  <c r="P110" i="20"/>
  <c r="E48" i="20"/>
  <c r="E65" i="20" s="1"/>
  <c r="F45" i="20"/>
  <c r="F62" i="20" s="1"/>
  <c r="G48" i="20"/>
  <c r="G65" i="20" s="1"/>
  <c r="O118" i="20"/>
  <c r="O135" i="20" s="1"/>
  <c r="M92" i="20"/>
  <c r="P121" i="20"/>
  <c r="P138" i="20" s="1"/>
  <c r="M107" i="20"/>
  <c r="O109" i="20"/>
  <c r="M110" i="20"/>
  <c r="C43" i="20"/>
  <c r="C60" i="20" s="1"/>
  <c r="C17" i="20"/>
  <c r="D46" i="20"/>
  <c r="D63" i="20" s="1"/>
  <c r="D18" i="20"/>
  <c r="D52" i="20" s="1"/>
  <c r="D69" i="20" s="1"/>
  <c r="E20" i="20"/>
  <c r="E54" i="20" s="1"/>
  <c r="E71" i="20" s="1"/>
  <c r="M91" i="20"/>
  <c r="G44" i="20"/>
  <c r="G61" i="20" s="1"/>
  <c r="C45" i="20"/>
  <c r="C62" i="20" s="1"/>
  <c r="F18" i="20"/>
  <c r="F52" i="20" s="1"/>
  <c r="F69" i="20" s="1"/>
  <c r="D48" i="20"/>
  <c r="D65" i="20" s="1"/>
  <c r="N118" i="20" l="1"/>
  <c r="N135" i="20" s="1"/>
  <c r="P116" i="20"/>
  <c r="C47" i="20"/>
  <c r="C64" i="20" s="1"/>
  <c r="N92" i="20"/>
  <c r="P122" i="20"/>
  <c r="F95" i="20"/>
  <c r="H14" i="20"/>
  <c r="E107" i="20"/>
  <c r="C44" i="20"/>
  <c r="H10" i="20"/>
  <c r="H44" i="20" s="1"/>
  <c r="H61" i="20" s="1"/>
  <c r="H11" i="20"/>
  <c r="H45" i="20" s="1"/>
  <c r="H62" i="20" s="1"/>
  <c r="C49" i="20"/>
  <c r="C66" i="20" s="1"/>
  <c r="H15" i="20"/>
  <c r="H49" i="20" s="1"/>
  <c r="H66" i="20" s="1"/>
  <c r="H12" i="20"/>
  <c r="H46" i="20" s="1"/>
  <c r="H63" i="20" s="1"/>
  <c r="D17" i="20"/>
  <c r="D51" i="20" s="1"/>
  <c r="D68" i="20" s="1"/>
  <c r="H9" i="20"/>
  <c r="H43" i="20" s="1"/>
  <c r="H60" i="20" s="1"/>
  <c r="D125" i="20"/>
  <c r="I118" i="20"/>
  <c r="G119" i="20"/>
  <c r="G113" i="20"/>
  <c r="I112" i="20"/>
  <c r="Q101" i="20"/>
  <c r="D113" i="20"/>
  <c r="P119" i="20"/>
  <c r="P136" i="20" s="1"/>
  <c r="N90" i="20"/>
  <c r="I99" i="20"/>
  <c r="O107" i="20"/>
  <c r="P92" i="20"/>
  <c r="O92" i="20"/>
  <c r="O122" i="20"/>
  <c r="O139" i="20" s="1"/>
  <c r="N117" i="20"/>
  <c r="N134" i="20" s="1"/>
  <c r="N120" i="20"/>
  <c r="N137" i="20" s="1"/>
  <c r="L116" i="20"/>
  <c r="I124" i="20"/>
  <c r="Q85" i="20"/>
  <c r="M109" i="20"/>
  <c r="F89" i="20"/>
  <c r="E95" i="20"/>
  <c r="N91" i="20"/>
  <c r="Q86" i="20"/>
  <c r="P109" i="20"/>
  <c r="P118" i="20"/>
  <c r="P135" i="20" s="1"/>
  <c r="L90" i="20"/>
  <c r="P90" i="20"/>
  <c r="O119" i="20"/>
  <c r="O125" i="20" s="1"/>
  <c r="O142" i="20" s="1"/>
  <c r="Q84" i="20"/>
  <c r="E125" i="20"/>
  <c r="Q104" i="20"/>
  <c r="O90" i="20"/>
  <c r="N116" i="20"/>
  <c r="Q103" i="20"/>
  <c r="Q82" i="20"/>
  <c r="M117" i="20"/>
  <c r="M134" i="20" s="1"/>
  <c r="G101" i="20"/>
  <c r="E101" i="20"/>
  <c r="I101" i="20" s="1"/>
  <c r="E113" i="20"/>
  <c r="P117" i="20"/>
  <c r="P134" i="20" s="1"/>
  <c r="I88" i="20"/>
  <c r="C20" i="20"/>
  <c r="C54" i="20" s="1"/>
  <c r="C71" i="20" s="1"/>
  <c r="F113" i="20"/>
  <c r="I100" i="20"/>
  <c r="H47" i="20"/>
  <c r="H64" i="20" s="1"/>
  <c r="G19" i="20"/>
  <c r="G53" i="20" s="1"/>
  <c r="G70" i="20" s="1"/>
  <c r="F19" i="20"/>
  <c r="F53" i="20" s="1"/>
  <c r="F70" i="20" s="1"/>
  <c r="E119" i="20"/>
  <c r="G95" i="20"/>
  <c r="Q100" i="20"/>
  <c r="P91" i="20"/>
  <c r="L119" i="20"/>
  <c r="L136" i="20" s="1"/>
  <c r="E19" i="20"/>
  <c r="E53" i="20" s="1"/>
  <c r="E70" i="20" s="1"/>
  <c r="M120" i="20"/>
  <c r="L107" i="20"/>
  <c r="P107" i="20"/>
  <c r="F101" i="20"/>
  <c r="M121" i="20"/>
  <c r="M138" i="20" s="1"/>
  <c r="I105" i="20"/>
  <c r="D107" i="20"/>
  <c r="L121" i="20"/>
  <c r="L126" i="20" s="1"/>
  <c r="Q87" i="20"/>
  <c r="H48" i="20"/>
  <c r="H65" i="20" s="1"/>
  <c r="C48" i="20"/>
  <c r="C65" i="20" s="1"/>
  <c r="D20" i="20"/>
  <c r="D54" i="20" s="1"/>
  <c r="D71" i="20" s="1"/>
  <c r="D49" i="20"/>
  <c r="D66" i="20" s="1"/>
  <c r="P137" i="20"/>
  <c r="P126" i="20"/>
  <c r="N121" i="20"/>
  <c r="N138" i="20" s="1"/>
  <c r="L133" i="20"/>
  <c r="N109" i="20"/>
  <c r="E18" i="20"/>
  <c r="E52" i="20" s="1"/>
  <c r="E69" i="20" s="1"/>
  <c r="E46" i="20"/>
  <c r="E63" i="20" s="1"/>
  <c r="M136" i="20"/>
  <c r="M125" i="20"/>
  <c r="M142" i="20" s="1"/>
  <c r="O137" i="20"/>
  <c r="O126" i="20"/>
  <c r="O143" i="20" s="1"/>
  <c r="N133" i="20"/>
  <c r="I93" i="20"/>
  <c r="D95" i="20"/>
  <c r="Q99" i="20"/>
  <c r="I111" i="20"/>
  <c r="I94" i="20"/>
  <c r="F125" i="20"/>
  <c r="N125" i="20"/>
  <c r="N142" i="20" s="1"/>
  <c r="N136" i="20"/>
  <c r="F107" i="20"/>
  <c r="M93" i="20"/>
  <c r="M122" i="20"/>
  <c r="C19" i="20"/>
  <c r="P133" i="20"/>
  <c r="C51" i="20"/>
  <c r="C68" i="20" s="1"/>
  <c r="C18" i="20"/>
  <c r="C46" i="20"/>
  <c r="C63" i="20" s="1"/>
  <c r="G46" i="20"/>
  <c r="G63" i="20" s="1"/>
  <c r="G18" i="20"/>
  <c r="G52" i="20" s="1"/>
  <c r="G69" i="20" s="1"/>
  <c r="L108" i="20"/>
  <c r="Q108" i="20" s="1"/>
  <c r="Q102" i="20"/>
  <c r="N93" i="20"/>
  <c r="N122" i="20"/>
  <c r="L117" i="20"/>
  <c r="Q83" i="20"/>
  <c r="G17" i="20"/>
  <c r="G51" i="20" s="1"/>
  <c r="G68" i="20" s="1"/>
  <c r="F17" i="20"/>
  <c r="F51" i="20" s="1"/>
  <c r="F68" i="20" s="1"/>
  <c r="G20" i="20"/>
  <c r="G54" i="20" s="1"/>
  <c r="G71" i="20" s="1"/>
  <c r="G49" i="20"/>
  <c r="G66" i="20" s="1"/>
  <c r="E43" i="20"/>
  <c r="E60" i="20" s="1"/>
  <c r="E17" i="20"/>
  <c r="E51" i="20" s="1"/>
  <c r="E68" i="20" s="1"/>
  <c r="I117" i="20"/>
  <c r="D119" i="20"/>
  <c r="G107" i="20"/>
  <c r="F20" i="20"/>
  <c r="F54" i="20" s="1"/>
  <c r="F71" i="20" s="1"/>
  <c r="F49" i="20"/>
  <c r="F66" i="20" s="1"/>
  <c r="O133" i="20"/>
  <c r="O124" i="20"/>
  <c r="I106" i="20"/>
  <c r="I87" i="20"/>
  <c r="D89" i="20"/>
  <c r="M116" i="20"/>
  <c r="M90" i="20"/>
  <c r="D19" i="20"/>
  <c r="D53" i="20" s="1"/>
  <c r="D70" i="20" s="1"/>
  <c r="D47" i="20"/>
  <c r="D64" i="20" s="1"/>
  <c r="L137" i="20"/>
  <c r="L135" i="20"/>
  <c r="L93" i="20"/>
  <c r="Q88" i="20"/>
  <c r="L122" i="20"/>
  <c r="I123" i="20"/>
  <c r="P127" i="20"/>
  <c r="P144" i="20" s="1"/>
  <c r="P139" i="20"/>
  <c r="L92" i="20"/>
  <c r="Q92" i="20" s="1"/>
  <c r="G125" i="20"/>
  <c r="L110" i="20"/>
  <c r="Q110" i="20" s="1"/>
  <c r="Q105" i="20"/>
  <c r="Q109" i="20" l="1"/>
  <c r="O141" i="20"/>
  <c r="L124" i="20"/>
  <c r="L141" i="20" s="1"/>
  <c r="P143" i="20"/>
  <c r="P125" i="20"/>
  <c r="P142" i="20" s="1"/>
  <c r="I89" i="20"/>
  <c r="N124" i="20"/>
  <c r="N141" i="20" s="1"/>
  <c r="L125" i="20"/>
  <c r="I113" i="20"/>
  <c r="Q90" i="20"/>
  <c r="Q116" i="20"/>
  <c r="Q133" i="20" s="1"/>
  <c r="Q107" i="20"/>
  <c r="H17" i="20"/>
  <c r="H51" i="20" s="1"/>
  <c r="H68" i="20" s="1"/>
  <c r="O127" i="20"/>
  <c r="O144" i="20" s="1"/>
  <c r="Q119" i="20"/>
  <c r="Q120" i="20"/>
  <c r="Q137" i="20" s="1"/>
  <c r="Q91" i="20"/>
  <c r="I125" i="20"/>
  <c r="O136" i="20"/>
  <c r="Q93" i="20"/>
  <c r="N126" i="20"/>
  <c r="N143" i="20" s="1"/>
  <c r="I95" i="20"/>
  <c r="Q118" i="20"/>
  <c r="Q135" i="20" s="1"/>
  <c r="M137" i="20"/>
  <c r="I119" i="20"/>
  <c r="P124" i="20"/>
  <c r="P141" i="20" s="1"/>
  <c r="M126" i="20"/>
  <c r="M143" i="20" s="1"/>
  <c r="L143" i="20"/>
  <c r="H18" i="20"/>
  <c r="H52" i="20" s="1"/>
  <c r="H69" i="20" s="1"/>
  <c r="C52" i="20"/>
  <c r="C69" i="20" s="1"/>
  <c r="M139" i="20"/>
  <c r="M127" i="20"/>
  <c r="M144" i="20" s="1"/>
  <c r="Q125" i="20"/>
  <c r="Q142" i="20" s="1"/>
  <c r="L142" i="20"/>
  <c r="L138" i="20"/>
  <c r="Q121" i="20"/>
  <c r="Q138" i="20" s="1"/>
  <c r="H20" i="20"/>
  <c r="H54" i="20" s="1"/>
  <c r="H71" i="20" s="1"/>
  <c r="Q136" i="20"/>
  <c r="I107" i="20"/>
  <c r="N139" i="20"/>
  <c r="N127" i="20"/>
  <c r="N144" i="20" s="1"/>
  <c r="L139" i="20"/>
  <c r="L127" i="20"/>
  <c r="Q122" i="20"/>
  <c r="Q139" i="20" s="1"/>
  <c r="M133" i="20"/>
  <c r="M124" i="20"/>
  <c r="M141" i="20" s="1"/>
  <c r="Q117" i="20"/>
  <c r="Q134" i="20" s="1"/>
  <c r="L134" i="20"/>
  <c r="H19" i="20"/>
  <c r="H53" i="20" s="1"/>
  <c r="H70" i="20" s="1"/>
  <c r="C53" i="20"/>
  <c r="C70" i="20" s="1"/>
  <c r="Q126" i="20" l="1"/>
  <c r="Q143" i="20" s="1"/>
  <c r="Q124" i="20"/>
  <c r="Q141" i="20" s="1"/>
  <c r="L144" i="20"/>
  <c r="Q127" i="20"/>
  <c r="Q144"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tc={F3708F83-E42C-4E15-9713-DFA409A02E61}</author>
  </authors>
  <commentList>
    <comment ref="K51" authorId="0" shapeId="0" xr:uid="{F3708F83-E42C-4E15-9713-DFA409A02E61}">
      <text>
        <t>[Threaded comment]
Your version of Excel allows you to read this threaded comment; however, any edits to it will get removed if the file is opened in a newer version of Excel. Learn more: https://go.microsoft.com/fwlink/?linkid=870924
Comment:
    [Mention was removed]  I’m going through GDN comments on the data file and Cadent dispute the figures highlighted in red (See link below). I’ve reviewed the figures and agree with what you have. Could you have a look into this. Ta
Reply:
    Networks - GDN Data file review - comments - All Documents 
Reply:
    The formula was still set to EoE instead of Lon - I have updated so now showing correct figures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tc={7C666481-E1BF-42E8-BECF-383B6958A5DF}</author>
    <author>tc={CA8F9E84-3900-4596-96A2-65C2019CC376}</author>
    <author>tc={8E063B6B-7EA2-4565-8C70-65BBB6FAA9B6}</author>
    <author>tc={3D4E19B9-AAAD-4009-8654-2F5F3044E5FB}</author>
  </authors>
  <commentList>
    <comment ref="D7" authorId="0" shapeId="0" xr:uid="{7C666481-E1BF-42E8-BECF-383B6958A5DF}">
      <text>
        <t>[Threaded comment]
Your version of Excel allows you to read this threaded comment; however, any edits to it will get removed if the file is opened in a newer version of Excel. Learn more: https://go.microsoft.com/fwlink/?linkid=870924
Comment:
    [Mention was removed] Cadent say this should be 8.6. I disagree. Could you double check.
Reply:
    In their 2021/22 RRP it is 8.6, but it’s a rounding issue, here it is 8.65 because the actual figure is 8.648 and it is set to two decimal places, whereas in the RRP it is set to one. So both figures are correct</t>
      </text>
    </comment>
    <comment ref="I14" authorId="1" shapeId="0" xr:uid="{CA8F9E84-3900-4596-96A2-65C2019CC376}">
      <text>
        <t>[Threaded comment]
Your version of Excel allows you to read this threaded comment; however, any edits to it will get removed if the file is opened in a newer version of Excel. Learn more: https://go.microsoft.com/fwlink/?linkid=870924
Comment:
    This figure is correct for their Y1 RRP, but it has changed in their Y4 RRP, so WWU are saying its wrong. Should we update or disagree?
Reply:
    [Mention was removed] I can see that it was 0.26 last year as well, so I’d go with that.</t>
      </text>
    </comment>
    <comment ref="H33" authorId="2" shapeId="0" xr:uid="{8E063B6B-7EA2-4565-8C70-65BBB6FAA9B6}">
      <text>
        <t>[Threaded comment]
Your version of Excel allows you to read this threaded comment; however, any edits to it will get removed if the file is opened in a newer version of Excel. Learn more: https://go.microsoft.com/fwlink/?linkid=870924
Comment:
    [Mention was removed] Could you also check the complain metric scores as Cadent dispute some of these. See their comments.
Reply:
    Just confirmed with their RRPs and our figures here are correct. The data file they have left comments on does have discrepancies - has it been changed at all or have they overwritten any cells? 
Reply:
    Seen your comment below - ignore last part</t>
      </text>
    </comment>
    <comment ref="M34" authorId="3" shapeId="0" xr:uid="{3D4E19B9-AAAD-4009-8654-2F5F3044E5FB}">
      <text>
        <t>[Threaded comment]
Your version of Excel allows you to read this threaded comment; however, any edits to it will get removed if the file is opened in a newer version of Excel. Learn more: https://go.microsoft.com/fwlink/?linkid=870924
Comment:
    [Mention was removed] I’ve made some changes to these tables based on Cadent’s comments. There are however a few that I disagree with (in red). Could you go through and double check all these. We should go back to Cadent where we disagree, just to show where we’ve taken the information from. Happy to discuss</t>
      </text>
    </comment>
  </commentList>
</comments>
</file>

<file path=xl/sharedStrings.xml><?xml version="1.0" encoding="utf-8"?>
<sst xmlns="http://schemas.openxmlformats.org/spreadsheetml/2006/main" count="2363" uniqueCount="343">
  <si>
    <t>Contents</t>
  </si>
  <si>
    <t>Tab</t>
  </si>
  <si>
    <t>Description</t>
  </si>
  <si>
    <t>Cover</t>
  </si>
  <si>
    <t>Key</t>
  </si>
  <si>
    <t>Incentive Payments</t>
  </si>
  <si>
    <t>Summary tables of 2021-25 incentive payments including: Customer Satisfaction, Complaints Metric, Unplanned Interruption Mean Duration, Shrinkage Management and Collaborate Streetworks</t>
  </si>
  <si>
    <t>Analysis of Expenditure</t>
  </si>
  <si>
    <t>Allowance and actual expenditure of GDNs for first four years of RIIO-GD2 broken down into Opex, Repex and Capex</t>
  </si>
  <si>
    <t>Forecast Totex</t>
  </si>
  <si>
    <t>Comparison between allowance and totex of GDNs for entire RIIO-GD2 period</t>
  </si>
  <si>
    <t>Non Controllable Costs</t>
  </si>
  <si>
    <t>Summary of non-controllable costs</t>
  </si>
  <si>
    <t>All GDN - disaggregated costs</t>
  </si>
  <si>
    <t>Summary of disaggreageted cost analysis</t>
  </si>
  <si>
    <t>Repex</t>
  </si>
  <si>
    <t>Breakdown of Repex by Tier 1 volumes and costs</t>
  </si>
  <si>
    <t>Environment</t>
  </si>
  <si>
    <t>Performance on environmental areas such as biomethane studies, shrinkage and business carbon footprint</t>
  </si>
  <si>
    <t>Environmental Measures</t>
  </si>
  <si>
    <t>Performance on biomethane, unconventional sources of gas, land remdiation, virgin aggregate, spoil to landfill and ISO 14001</t>
  </si>
  <si>
    <t>Safety</t>
  </si>
  <si>
    <t>Performance on uncontrolled and controlled gas emergency jobs to the relevant standards</t>
  </si>
  <si>
    <t>Operational Performance</t>
  </si>
  <si>
    <t>Volume delivery on Low Pressure Gas Holders and Land remediation (Area &amp; Sites)</t>
  </si>
  <si>
    <t>Reliability</t>
  </si>
  <si>
    <t>Comparison between business plan forecast and actual performance on planned and unplanned interruptions</t>
  </si>
  <si>
    <t>Customer Service</t>
  </si>
  <si>
    <t>Summary of GDN performance on the customer satisfaction survey and complaint metric</t>
  </si>
  <si>
    <t>Connections</t>
  </si>
  <si>
    <t>Performance on new gas connections and comparison between commitment and actual performance on fuel poor connections</t>
  </si>
  <si>
    <t>Guaranteed Standards</t>
  </si>
  <si>
    <t>Performance on Guaranteed Standards 1-14</t>
  </si>
  <si>
    <t>Future year input (graphs will be manually pointed to the relevant years' data)</t>
  </si>
  <si>
    <t>Actual expenditure or performance</t>
  </si>
  <si>
    <t>Forecast / target expenditure or performance</t>
  </si>
  <si>
    <t>Baseline allowances</t>
  </si>
  <si>
    <t>Forecast/Adjusted allowances</t>
  </si>
  <si>
    <t>Variance / Difference</t>
  </si>
  <si>
    <t>Ranking</t>
  </si>
  <si>
    <t>2021/22 Incentives</t>
  </si>
  <si>
    <t>2022/23 Incentives</t>
  </si>
  <si>
    <t>2023/24 Incentives</t>
  </si>
  <si>
    <t>2024/25 Incentives</t>
  </si>
  <si>
    <t>2025/26 Incentives</t>
  </si>
  <si>
    <t>GDN</t>
  </si>
  <si>
    <t>Customer Satisfaction ODI</t>
  </si>
  <si>
    <t>Complaints Metric ODI</t>
  </si>
  <si>
    <t xml:space="preserve">Unplanned Interruption Mean Duration ODI </t>
  </si>
  <si>
    <t>Shrinkage Management ODI</t>
  </si>
  <si>
    <t>Collaborative Streetworks ODI*</t>
  </si>
  <si>
    <t>Total Incentive Payments</t>
  </si>
  <si>
    <t>Collaborative Streetworks ODI</t>
  </si>
  <si>
    <t>EoE</t>
  </si>
  <si>
    <t>Lon</t>
  </si>
  <si>
    <t>NW</t>
  </si>
  <si>
    <t>WM</t>
  </si>
  <si>
    <t>NGN</t>
  </si>
  <si>
    <t>Sc</t>
  </si>
  <si>
    <t>So</t>
  </si>
  <si>
    <t>Sou</t>
  </si>
  <si>
    <t>WWU</t>
  </si>
  <si>
    <t>* The Collaborative Streetworks ODI only applies to EoE, Lon and So</t>
  </si>
  <si>
    <t>Company</t>
  </si>
  <si>
    <t>Cadent</t>
  </si>
  <si>
    <t>SGN</t>
  </si>
  <si>
    <t>All values are in £m and in 18/19 prices</t>
  </si>
  <si>
    <t>SGN- 4 years</t>
  </si>
  <si>
    <t>NGN- 4 years</t>
  </si>
  <si>
    <t>WWU 4 years</t>
  </si>
  <si>
    <t xml:space="preserve"> Year 4 actuals</t>
  </si>
  <si>
    <t>Cumulative four year actuals</t>
  </si>
  <si>
    <t>Five-year figure</t>
  </si>
  <si>
    <t>Cadent - 4 years</t>
  </si>
  <si>
    <t>Opex</t>
  </si>
  <si>
    <t>Capex</t>
  </si>
  <si>
    <t>Total</t>
  </si>
  <si>
    <t>*Although these graphs show expenditure against allowances at the disaggregated cost category level, GDNs were given a totex allowance to spend as appropriate to meet their outputs. They were not given an allowance for each cost category and are therefore able to reallocate costs across categories</t>
  </si>
  <si>
    <t xml:space="preserve"> Year 4 actuals </t>
  </si>
  <si>
    <t xml:space="preserve">Cumulative four year actuals </t>
  </si>
  <si>
    <t>Industry total</t>
  </si>
  <si>
    <t>COSTS</t>
  </si>
  <si>
    <t>Five-year actual/forecast</t>
  </si>
  <si>
    <t xml:space="preserve">Opex  </t>
  </si>
  <si>
    <t xml:space="preserve">Repex  </t>
  </si>
  <si>
    <t xml:space="preserve">Capex </t>
  </si>
  <si>
    <t>ALLOWANCE</t>
  </si>
  <si>
    <t>Allowance - Year 4</t>
  </si>
  <si>
    <t>Cumulative four year allowance</t>
  </si>
  <si>
    <t>Five-year allowance</t>
  </si>
  <si>
    <t>GDNs</t>
  </si>
  <si>
    <t>GDNs' Totex - allowed vs actual four year cumulative and RIIO-GD2 forecast</t>
  </si>
  <si>
    <t>4 Year Cumulative</t>
  </si>
  <si>
    <t>RIIO-GD2 Forecast</t>
  </si>
  <si>
    <r>
      <t>Adj'd Allowance</t>
    </r>
    <r>
      <rPr>
        <b/>
        <vertAlign val="superscript"/>
        <sz val="10"/>
        <rFont val="Verdana"/>
        <family val="2"/>
      </rPr>
      <t>1</t>
    </r>
  </si>
  <si>
    <t>Actual</t>
  </si>
  <si>
    <t>Variance (£)</t>
  </si>
  <si>
    <t>Variance (%)</t>
  </si>
  <si>
    <t xml:space="preserve">Actual </t>
  </si>
  <si>
    <t>£m</t>
  </si>
  <si>
    <t>%</t>
  </si>
  <si>
    <t>Industry</t>
  </si>
  <si>
    <r>
      <rPr>
        <vertAlign val="superscript"/>
        <sz val="10"/>
        <rFont val="Verdana"/>
        <family val="2"/>
      </rPr>
      <t xml:space="preserve">1 </t>
    </r>
    <r>
      <rPr>
        <sz val="10"/>
        <rFont val="Verdana"/>
        <family val="2"/>
      </rPr>
      <t>Adjusted allowance - includes adjustment for Reopeners, Price Control Deliverables (PCDs), Volume Drivers and Real Price Effects (RPEs)</t>
    </r>
  </si>
  <si>
    <t>Adj'd Allowance</t>
  </si>
  <si>
    <t>RIIO-GD2 Adj'd Allowance (£m)</t>
  </si>
  <si>
    <t>RIIO-GD2 Totex (£m)</t>
  </si>
  <si>
    <t>Industry controllable totex forecasts and adjusted allowances</t>
  </si>
  <si>
    <t>Non-controllable costs</t>
  </si>
  <si>
    <t>2024-25 Year</t>
  </si>
  <si>
    <t>Four-year cumulative</t>
  </si>
  <si>
    <t>Allowance</t>
  </si>
  <si>
    <t>Variance</t>
  </si>
  <si>
    <t xml:space="preserve">   of which</t>
  </si>
  <si>
    <t>Shrinkage</t>
  </si>
  <si>
    <r>
      <t>Licence fee</t>
    </r>
    <r>
      <rPr>
        <sz val="8"/>
        <rFont val="Verdana"/>
        <family val="2"/>
      </rPr>
      <t>1</t>
    </r>
  </si>
  <si>
    <r>
      <t>Network Rates</t>
    </r>
    <r>
      <rPr>
        <sz val="8"/>
        <rFont val="Verdana"/>
        <family val="2"/>
      </rPr>
      <t>1</t>
    </r>
  </si>
  <si>
    <t>Pensions</t>
  </si>
  <si>
    <t>NTS exit costs</t>
  </si>
  <si>
    <t>Xoserve</t>
  </si>
  <si>
    <t xml:space="preserve">Other </t>
  </si>
  <si>
    <t>GDN disaggregated cost data</t>
  </si>
  <si>
    <t>All</t>
  </si>
  <si>
    <t>Variation</t>
  </si>
  <si>
    <t>Variation %</t>
  </si>
  <si>
    <t>Y1-4 total cost</t>
  </si>
  <si>
    <t>Y1-4 total allowance</t>
  </si>
  <si>
    <t>Y4 Variation</t>
  </si>
  <si>
    <t>Y1-4 Variation</t>
  </si>
  <si>
    <t>Forecast Variation</t>
  </si>
  <si>
    <t>Work Management</t>
  </si>
  <si>
    <t>Work Execution</t>
  </si>
  <si>
    <t>Business support</t>
  </si>
  <si>
    <t>Training &amp; Apprentices</t>
  </si>
  <si>
    <t>LTS, Storage &amp; Entry</t>
  </si>
  <si>
    <t>Reinforcement (&lt;7 barg)</t>
  </si>
  <si>
    <t>Governors</t>
  </si>
  <si>
    <t>Statutory Independent Undertakings (SIU)</t>
  </si>
  <si>
    <t>Other Capex</t>
  </si>
  <si>
    <t>Tier-1 - Mains</t>
  </si>
  <si>
    <t>Tier 1 - Services</t>
  </si>
  <si>
    <t>Tier-2A Mains and Services</t>
  </si>
  <si>
    <t>Tier-2B Mains and Services</t>
  </si>
  <si>
    <t>Tier-3 Mains and Services</t>
  </si>
  <si>
    <t>Other Repex</t>
  </si>
  <si>
    <t>Tier 1 Stubs</t>
  </si>
  <si>
    <t>Robotic Intervention</t>
  </si>
  <si>
    <t>Totex</t>
  </si>
  <si>
    <t>Sco</t>
  </si>
  <si>
    <t>Volume - Tier1 Mains</t>
  </si>
  <si>
    <t>Cost - Tier1 Mains</t>
  </si>
  <si>
    <t>Tier 1 Mains(Actual/Forecast volumes) (Km)</t>
  </si>
  <si>
    <t>Tier 1 Mains (Actual/Forecast Cost) (£)</t>
  </si>
  <si>
    <t>EOE</t>
  </si>
  <si>
    <t>LON</t>
  </si>
  <si>
    <t>Tier 1 Mains (Target volumes) (Km)</t>
  </si>
  <si>
    <t>Tier 1 Mains (Allowance) (£)</t>
  </si>
  <si>
    <t>Tier 1 Mains (Variance ) (Km)</t>
  </si>
  <si>
    <t>Tier 1 Mains (Variation from Allowance) (£)</t>
  </si>
  <si>
    <t>Tier 1 Mains (Variance % )</t>
  </si>
  <si>
    <t>Tier 1 Mains (Variation from Allowance) (%)</t>
  </si>
  <si>
    <t>Volume - Tier1 Services</t>
  </si>
  <si>
    <t>Baseline Target &amp; Annual Delivery</t>
  </si>
  <si>
    <t>Tier 1 Services(Actual/Forecast Cost) (£)</t>
  </si>
  <si>
    <t>Type of Service Intervention</t>
  </si>
  <si>
    <t>Baseline Activity Volume of Tier 1 Services (no. interventions)</t>
  </si>
  <si>
    <t>Relay</t>
  </si>
  <si>
    <t>Test &amp; Transfer</t>
  </si>
  <si>
    <t>Tier 1 Services (Allowance) (£)</t>
  </si>
  <si>
    <t>`</t>
  </si>
  <si>
    <t>Tier 1 Services (Variation from Allowance) (£)</t>
  </si>
  <si>
    <t>Tier 1 Services (Variation from Allowance) (%)</t>
  </si>
  <si>
    <t xml:space="preserve">Environment </t>
  </si>
  <si>
    <t>Number and capacity of biomethane studies and capacity connected</t>
  </si>
  <si>
    <t>2021/22</t>
  </si>
  <si>
    <t>2022/23</t>
  </si>
  <si>
    <t>2023/24</t>
  </si>
  <si>
    <t>2024/25</t>
  </si>
  <si>
    <t>2025/26</t>
  </si>
  <si>
    <t>Enquiries</t>
  </si>
  <si>
    <t>Connection Studies</t>
  </si>
  <si>
    <t>Capacity of studies (scmh)</t>
  </si>
  <si>
    <t>Capacity connected(scmh)</t>
  </si>
  <si>
    <t>Shrinkage volumes in Gwh</t>
  </si>
  <si>
    <t>Total throughput volume</t>
  </si>
  <si>
    <t>Total shrinkage volume</t>
  </si>
  <si>
    <t>Total Shrinkage Cost (£m)</t>
  </si>
  <si>
    <t>Shrinkage to volume %</t>
  </si>
  <si>
    <t>Shrinkage Management ODI (£m, 18/19 prices)</t>
  </si>
  <si>
    <t xml:space="preserve">Total annual business carbon footprint (BCF) - Excluding shrinkage </t>
  </si>
  <si>
    <t>Performance (tCO2e)</t>
  </si>
  <si>
    <t>2021-22 BCF (Excluding shrinkage) (tCO2e)</t>
  </si>
  <si>
    <t>2022-23 BCF (Excluding shrinkage) (tCO2e)</t>
  </si>
  <si>
    <t>2023-24 BCF (Excluding shrinkage) (tCO2e)</t>
  </si>
  <si>
    <t>2024-25 BCF (Excluding shrinkage) (tCO2e)</t>
  </si>
  <si>
    <t>% Change (2021/22 to 2024/25</t>
  </si>
  <si>
    <t>Change (2021/22 to 2024/25</t>
  </si>
  <si>
    <t>Rank (based on % change)</t>
  </si>
  <si>
    <t>Summary of environmental measures</t>
  </si>
  <si>
    <t>Other emissions and natural resource use</t>
  </si>
  <si>
    <t>Units</t>
  </si>
  <si>
    <t>SC</t>
  </si>
  <si>
    <t>SO</t>
  </si>
  <si>
    <t>2021-22</t>
  </si>
  <si>
    <t>2022-23</t>
  </si>
  <si>
    <t>2024-25</t>
  </si>
  <si>
    <t>2025-26</t>
  </si>
  <si>
    <t>Broad environmental measure</t>
  </si>
  <si>
    <t>Biomethane</t>
  </si>
  <si>
    <t>Biomethane enquiries</t>
  </si>
  <si>
    <t>Number</t>
  </si>
  <si>
    <t>Biomethane connection studies</t>
  </si>
  <si>
    <t>Capacity of Biomethane connection studies</t>
  </si>
  <si>
    <t>scmh</t>
  </si>
  <si>
    <t>Biomethane connections</t>
  </si>
  <si>
    <t>Capacity of Biomethane connected</t>
  </si>
  <si>
    <t>m3/h</t>
  </si>
  <si>
    <t>Unconventional sources of gas</t>
  </si>
  <si>
    <t>Other unconventional sources of gas enquiries</t>
  </si>
  <si>
    <t>Other unconventional sources of gas connection studies</t>
  </si>
  <si>
    <t>Capacity of other unconventional sources of gas connection studies</t>
  </si>
  <si>
    <t>Other unconventional sources of gas connections</t>
  </si>
  <si>
    <t>Capacity of other unconventional sources of gas connected</t>
  </si>
  <si>
    <t>Narrow environmental measures</t>
  </si>
  <si>
    <t>Land remediation</t>
  </si>
  <si>
    <t>Sites routinely monitored &amp; maintained - statutory</t>
  </si>
  <si>
    <t>Non-gasholder demolition sites - statutory remediation</t>
  </si>
  <si>
    <t>Gasholder demolition sites - statutory remediation</t>
  </si>
  <si>
    <t>Total sites (statutory remediation)</t>
  </si>
  <si>
    <t>Total cost</t>
  </si>
  <si>
    <t>Virgin aggregate</t>
  </si>
  <si>
    <t>Virgin aggregate (as a percentage of total imported backfill)</t>
  </si>
  <si>
    <t>Tonnes</t>
  </si>
  <si>
    <t>Spoil to landfill</t>
  </si>
  <si>
    <t>Spoil to landfill (as a percentage of total excavated spoil)</t>
  </si>
  <si>
    <t>ISO 1400</t>
  </si>
  <si>
    <t>ISO 14001 major non-conformities</t>
  </si>
  <si>
    <t>Percentage of gas emergencies attended within standard/timescale</t>
  </si>
  <si>
    <r>
      <t xml:space="preserve">Percentage of </t>
    </r>
    <r>
      <rPr>
        <b/>
        <u/>
        <sz val="10"/>
        <color theme="1"/>
        <rFont val="Verdana"/>
        <family val="2"/>
      </rPr>
      <t>uncontrolled</t>
    </r>
    <r>
      <rPr>
        <sz val="10"/>
        <color theme="1"/>
        <rFont val="Verdana"/>
        <family val="2"/>
      </rPr>
      <t xml:space="preserve"> gas emergencies jobs to within the one hour standard (97% annual)</t>
    </r>
  </si>
  <si>
    <r>
      <t xml:space="preserve">Percentage of </t>
    </r>
    <r>
      <rPr>
        <b/>
        <u/>
        <sz val="10"/>
        <color theme="1"/>
        <rFont val="Verdana"/>
        <family val="2"/>
      </rPr>
      <t>controlled</t>
    </r>
    <r>
      <rPr>
        <sz val="10"/>
        <color theme="1"/>
        <rFont val="Verdana"/>
        <family val="2"/>
      </rPr>
      <t xml:space="preserve"> gas emergencies jobs to within the two hour standard (97% annual)</t>
    </r>
  </si>
  <si>
    <t>Low pressure holder demolition</t>
  </si>
  <si>
    <t>Cumulative</t>
  </si>
  <si>
    <t>Change</t>
  </si>
  <si>
    <r>
      <t>Land Remediation - Area of Land Remediated (m</t>
    </r>
    <r>
      <rPr>
        <b/>
        <sz val="11"/>
        <rFont val="Aptos Narrow"/>
        <family val="2"/>
      </rPr>
      <t>²</t>
    </r>
    <r>
      <rPr>
        <b/>
        <sz val="11"/>
        <rFont val="Arial"/>
        <family val="2"/>
      </rPr>
      <t>)</t>
    </r>
  </si>
  <si>
    <t>No. of Sites Remediated</t>
  </si>
  <si>
    <t>Number of planned interruptions</t>
  </si>
  <si>
    <t>2023-24</t>
  </si>
  <si>
    <t>Business Plan Forecast</t>
  </si>
  <si>
    <t>Number of unplanned interruptions (All events)</t>
  </si>
  <si>
    <t>Duration of planned interruptions (millions of minutes)</t>
  </si>
  <si>
    <t>Duration of unplanned interruptions (millions of minutes)</t>
  </si>
  <si>
    <t>Scores out of 10</t>
  </si>
  <si>
    <t>Average Score</t>
  </si>
  <si>
    <t>Ranking on average score</t>
  </si>
  <si>
    <r>
      <t>Financial Reward/(Penalty) (£m)</t>
    </r>
    <r>
      <rPr>
        <b/>
        <sz val="10"/>
        <color theme="1"/>
        <rFont val="Verdana"/>
        <family val="2"/>
      </rPr>
      <t> </t>
    </r>
  </si>
  <si>
    <t>Planned Work</t>
  </si>
  <si>
    <t>Emergency Response and Repair</t>
  </si>
  <si>
    <t>Average (2021-22)</t>
  </si>
  <si>
    <t>(2021-22)</t>
  </si>
  <si>
    <t>Connection</t>
  </si>
  <si>
    <t>Total Financial Reward / Penalty</t>
  </si>
  <si>
    <t>Average (2022-23)</t>
  </si>
  <si>
    <t>(2022-23)</t>
  </si>
  <si>
    <t>Average (2023-24)</t>
  </si>
  <si>
    <t>(2023-24)</t>
  </si>
  <si>
    <t>Average (2024-25)</t>
  </si>
  <si>
    <t>(2024-25)</t>
  </si>
  <si>
    <t>Average (2025-26)</t>
  </si>
  <si>
    <t>(2025-26)</t>
  </si>
  <si>
    <t>Target</t>
  </si>
  <si>
    <t>GDN customer satisfaction survey data - GD2 Cumulative Average</t>
  </si>
  <si>
    <t>Average</t>
  </si>
  <si>
    <t>GDN complaints</t>
  </si>
  <si>
    <t xml:space="preserve">Company </t>
  </si>
  <si>
    <t xml:space="preserve">GDN </t>
  </si>
  <si>
    <t>Unresolved at day +1 (%)</t>
  </si>
  <si>
    <t>Unresolved at day +31 (%)</t>
  </si>
  <si>
    <t>Repeat complaint (%)</t>
  </si>
  <si>
    <t>Energy ombudsman  decision against GDN (%)</t>
  </si>
  <si>
    <t>Complaint metric score 2021-22</t>
  </si>
  <si>
    <t xml:space="preserve">2021-22 Ranking </t>
  </si>
  <si>
    <t>Complaint metric score 2022-23</t>
  </si>
  <si>
    <t xml:space="preserve">2022-23 Ranking </t>
  </si>
  <si>
    <t>Complaint metric score 2023-24</t>
  </si>
  <si>
    <t xml:space="preserve">2023-24 Ranking </t>
  </si>
  <si>
    <t>Complaint metric score 2024-25</t>
  </si>
  <si>
    <t xml:space="preserve">2024-25 Ranking </t>
  </si>
  <si>
    <t>Complaint metric score 2025-26</t>
  </si>
  <si>
    <t xml:space="preserve">2025-26 Ranking </t>
  </si>
  <si>
    <t xml:space="preserve">Cadent </t>
  </si>
  <si>
    <t>Industry average</t>
  </si>
  <si>
    <t xml:space="preserve">Target </t>
  </si>
  <si>
    <t>Other source</t>
  </si>
  <si>
    <t>Breakdown of new gas connections activity by GDN</t>
  </si>
  <si>
    <t>New Housing</t>
  </si>
  <si>
    <t>Existing Housing</t>
  </si>
  <si>
    <t>Fuel Poor</t>
  </si>
  <si>
    <t>Non-domestic</t>
  </si>
  <si>
    <t>Guaranteed Standards of Performance</t>
  </si>
  <si>
    <t>Guaranteed standard of performance</t>
  </si>
  <si>
    <t>Guaranteed Standard 1 - Regulation 7 - Supply Restoration</t>
  </si>
  <si>
    <t>Total value of domestic and non-domestic payments made under Regulation 7</t>
  </si>
  <si>
    <t xml:space="preserve">Percentage of domestic and non-domestic customers restored within prescribed period </t>
  </si>
  <si>
    <t>Guaranteed Standard 2 - Regulation 8 - Reinstatement of customer's premises</t>
  </si>
  <si>
    <t xml:space="preserve">Total value of payments made under Regulation 8 </t>
  </si>
  <si>
    <t>Percentage of domestic and non-domestic customers' premises reinstated within prescribed period</t>
  </si>
  <si>
    <t>Guaranteed Standard 3 - Regulation 9 - Priority domestic customers</t>
  </si>
  <si>
    <t xml:space="preserve">Total value of payments made under Regulation 9 </t>
  </si>
  <si>
    <t>Total number of payments made under Regulation 9</t>
  </si>
  <si>
    <t>Guaranteed Standard 4 - Regulation 10  - Provision of standard and alterated connection, disconnection quotations =&lt;275kWh per hour, &lt;2 barg</t>
  </si>
  <si>
    <t>Value of payments made under Regulation 10(3)(a)</t>
  </si>
  <si>
    <t>Number of payments made under Reg 10(3)(a)</t>
  </si>
  <si>
    <t>Guaranteed Standard 5 - Regulation 10  - Provision of non-standard and alterated connection, disconnection quotations =&lt;275kWh per hour, &lt;2barg</t>
  </si>
  <si>
    <t>Value of payments made under Regulation 10(3)(b)(i), 10(3)(b)(ii) and 10(3)(b)(iii)</t>
  </si>
  <si>
    <t>Number of payments made under Reg 10(3)(b)(i), 10(3)(b)(ii) and 10(3)(b)(iii)</t>
  </si>
  <si>
    <t>Guaranteed Standard 6 - Regulation 10 - Provision of non-standard and alterated connection, disconnection, diversion quotations &gt; 275kWh per hour, =&gt;2 barg</t>
  </si>
  <si>
    <t>Value of payments made under Regulation 10(3)(b)(iv), 10(3)(b)(v), 10(3)(b)(vi) and 10(3)(b)(vii)</t>
  </si>
  <si>
    <t>Number of payments made under Reg 10(3)(b)(iv), 10(3)(b)(v), 10(3)(b)(vi) and 10(3)(b)(vii)</t>
  </si>
  <si>
    <t>Guaranteed Standard 7 - Regulation 10 - Accuracy of quotations</t>
  </si>
  <si>
    <t>Value of refunds issued under accuracy scheme (Reg 10 (4))</t>
  </si>
  <si>
    <t>Number of refunds issued following accuracy scheme challenge</t>
  </si>
  <si>
    <t>Guaranteed Standard 8 - Regulation 10 - Response to land enquiries</t>
  </si>
  <si>
    <t>Value of payments made under Regulation 10(3)(c)(i), 10(3)(c)(ii), 10(3)(c)(iii), 10(3)(c)(iv), 10(3)(c)(v) and 10(3)(c)(vi)</t>
  </si>
  <si>
    <t>Number of payments made under Reg 10(3)(c)(i), 10(3)(c)(ii), 10(3)(c)(iii), 10(3)(c)(iv), 10(3)(c)(v) and 10(3)(c)(vi)</t>
  </si>
  <si>
    <t>Guaranteed Standard 9 - Regulation 10  - Offering a date for commencement and substantial completion of connection works (=&lt;275kWh per hour)</t>
  </si>
  <si>
    <t>Value of payments made under Regulation 10(3)(d)(i) and 10(3)(d)(ii)</t>
  </si>
  <si>
    <t>Number of payments made under Reg 10(3)(d)(i) and 10(3)(d)(ii)</t>
  </si>
  <si>
    <t>Guaranteed Standard 10 - Regulation 10 - Offering a date for commencement and substantial completion of connection works (&gt; 275kWh per hour)</t>
  </si>
  <si>
    <t>Value of payments made under Regulation 10(3)(d)(iii) and 10(3)(d)(iv)</t>
  </si>
  <si>
    <t>Number of payments made under Reg 10(3)(d)(iii) and 10(3)(d)(iv)</t>
  </si>
  <si>
    <t xml:space="preserve">Guaranteed Standard 11 - Regulation 10 - Substantial completion on agreed date </t>
  </si>
  <si>
    <t>Total value of payments made (Regulation 10(3)(e))</t>
  </si>
  <si>
    <t>Total number of payments made (Reg 10(3)(e))</t>
  </si>
  <si>
    <t>Guaranteed Standard  13 - Regulation 10A - Notification of planned supply interruptions</t>
  </si>
  <si>
    <t>Total value of payments made under Reg 10A</t>
  </si>
  <si>
    <t>Percentage of domestic and non-domestic customers that received prior notice for planned supply interruption</t>
  </si>
  <si>
    <t>Guaranteed Standard  14 - Regulation 10B -  Response to complaints</t>
  </si>
  <si>
    <t>Total value of payments made under Reg 10B</t>
  </si>
  <si>
    <t>Number of payments made under Reg 10B(2)</t>
  </si>
  <si>
    <t>Guaranteed Standard 12 - Regulation 12 - Payments</t>
  </si>
  <si>
    <t>Value of late payments made under Reg 12</t>
  </si>
  <si>
    <t>Percentage of late payments due to domestic and non-domestic customers that were made</t>
  </si>
  <si>
    <t>Guaranteed Standards of Service</t>
  </si>
  <si>
    <t>Total Value of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</si>
</sst>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_)"/>
    <numFmt numFmtId="167" formatCode="_-* #,##0.0_-;\-* #,##0.0_-;_-* &quot;-&quot;??_-;_-@_-"/>
    <numFmt numFmtId="168" formatCode="#,##0.0%;[Red]\(#,##0.0%\)"/>
    <numFmt numFmtId="169" formatCode="0.0"/>
    <numFmt numFmtId="170" formatCode="#,##0.0"/>
    <numFmt numFmtId="171" formatCode="0.0%"/>
    <numFmt numFmtId="172" formatCode="_(* #,##0_);_(* \(#,##0\);_(* &quot;-&quot;??_);_(@_)"/>
    <numFmt numFmtId="173" formatCode="#,##0.00;\(#,##0.00\)"/>
    <numFmt numFmtId="174" formatCode="#,##0.000000000000000"/>
    <numFmt numFmtId="175" formatCode="#,##0.0000000"/>
    <numFmt numFmtId="176" formatCode="_-* #,##0_-;\-* #,##0_-;_-* &quot;-&quot;??_-;_-@_-"/>
    <numFmt numFmtId="177" formatCode="#,##0_ ;[Red]\-#,##0\ "/>
    <numFmt numFmtId="178" formatCode="_(* #,##0.0_);_(* \(#,##0.0\);_(* &quot;-&quot;??_);_(@_)"/>
    <numFmt numFmtId="179" formatCode="#,##0.0;[Red]\(#,##0.0\)"/>
    <numFmt numFmtId="180" formatCode="#,##0.0%_);\(#,##0.0%\)"/>
    <numFmt numFmtId="181" formatCode="#,##0_);\(#,##0\)"/>
    <numFmt numFmtId="182" formatCode="#,##0.0_);\(#,##0.0\)"/>
  </numFmts>
  <fonts count="74">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b/>
      <sz val="10"/>
      <color theme="1"/>
      <name val="Verdana"/>
      <family val="2"/>
    </font>
    <font>
      <sz val="10"/>
      <color theme="0" tint="-4.9989318521683403E-2"/>
      <name val="Gill Sans MT"/>
      <family val="2"/>
    </font>
    <font>
      <b/>
      <i/>
      <sz val="10"/>
      <color theme="1"/>
      <name val="Verdana"/>
      <family val="2"/>
    </font>
    <font>
      <sz val="10"/>
      <name val="Verdana"/>
      <family val="2"/>
    </font>
    <font>
      <sz val="10"/>
      <name val="Arial"/>
      <family val="2"/>
    </font>
    <font>
      <b/>
      <sz val="10"/>
      <name val="Verdana"/>
      <family val="2"/>
    </font>
    <font>
      <b/>
      <sz val="10"/>
      <color rgb="FF000000"/>
      <name val="Verdana"/>
      <family val="2"/>
    </font>
    <font>
      <sz val="10"/>
      <color rgb="FF000000"/>
      <name val="Verdana"/>
      <family val="2"/>
    </font>
    <font>
      <b/>
      <u/>
      <sz val="10"/>
      <color theme="1"/>
      <name val="Verdana"/>
      <family val="2"/>
    </font>
    <font>
      <b/>
      <sz val="11"/>
      <color theme="1"/>
      <name val="Calibri"/>
      <family val="2"/>
      <scheme val="minor"/>
    </font>
    <font>
      <b/>
      <sz val="9"/>
      <color theme="1"/>
      <name val="Verdana"/>
      <family val="2"/>
    </font>
    <font>
      <b/>
      <sz val="9"/>
      <color rgb="FF000000"/>
      <name val="Verdana"/>
      <family val="2"/>
    </font>
    <font>
      <sz val="9"/>
      <color theme="1"/>
      <name val="Verdana"/>
      <family val="2"/>
    </font>
    <font>
      <sz val="10"/>
      <color rgb="FFFF0000"/>
      <name val="Verdana"/>
      <family val="2"/>
    </font>
    <font>
      <sz val="11"/>
      <name val="Calibri"/>
      <family val="2"/>
      <scheme val="minor"/>
    </font>
    <font>
      <sz val="11"/>
      <color theme="1"/>
      <name val="Calibri"/>
      <family val="2"/>
    </font>
    <font>
      <b/>
      <sz val="11"/>
      <color rgb="FF000000"/>
      <name val="Calibri"/>
      <family val="2"/>
      <scheme val="minor"/>
    </font>
    <font>
      <sz val="10"/>
      <color theme="0" tint="-4.9989318521683403E-2"/>
      <name val="Verdana"/>
      <family val="2"/>
    </font>
    <font>
      <b/>
      <sz val="11"/>
      <name val="Verdana"/>
      <family val="2"/>
    </font>
    <font>
      <sz val="11"/>
      <name val="Verdana"/>
      <family val="2"/>
    </font>
    <font>
      <vertAlign val="superscript"/>
      <sz val="10"/>
      <name val="Verdana"/>
      <family val="2"/>
    </font>
    <font>
      <sz val="10"/>
      <color theme="0"/>
      <name val="Verdana"/>
      <family val="2"/>
    </font>
    <font>
      <sz val="8"/>
      <name val="Verdana"/>
      <family val="2"/>
    </font>
    <font>
      <sz val="8"/>
      <name val="Calibri"/>
      <family val="2"/>
      <scheme val="minor"/>
    </font>
    <font>
      <sz val="11"/>
      <name val="CG Omega"/>
    </font>
    <font>
      <b/>
      <sz val="14"/>
      <color theme="1"/>
      <name val="Verdana"/>
      <family val="2"/>
    </font>
    <font>
      <b/>
      <sz val="18"/>
      <color theme="1"/>
      <name val="Calibri"/>
      <family val="2"/>
      <scheme val="minor"/>
    </font>
    <font>
      <b/>
      <sz val="11"/>
      <color theme="1"/>
      <name val="Arial"/>
      <family val="2"/>
    </font>
    <font>
      <b/>
      <sz val="11"/>
      <color theme="0"/>
      <name val="Calibri"/>
      <family val="2"/>
      <scheme val="minor"/>
    </font>
    <font>
      <sz val="11"/>
      <color theme="0"/>
      <name val="Calibri"/>
      <family val="2"/>
      <scheme val="minor"/>
    </font>
    <font>
      <b/>
      <sz val="10"/>
      <color theme="0"/>
      <name val="Verdana"/>
      <family val="2"/>
    </font>
    <font>
      <sz val="11"/>
      <color theme="0"/>
      <name val="Verdana"/>
      <family val="2"/>
    </font>
    <font>
      <sz val="9"/>
      <color theme="0"/>
      <name val="Verdana"/>
      <family val="2"/>
    </font>
    <font>
      <sz val="11"/>
      <color theme="0"/>
      <name val="Calibri"/>
      <family val="2"/>
    </font>
    <font>
      <b/>
      <sz val="11"/>
      <color theme="0"/>
      <name val="Verdana"/>
      <family val="2"/>
    </font>
    <font>
      <sz val="10"/>
      <color theme="0"/>
      <name val="Calibri"/>
      <family val="2"/>
      <scheme val="minor"/>
    </font>
    <font>
      <b/>
      <sz val="14"/>
      <color theme="0"/>
      <name val="Calibri"/>
      <family val="2"/>
      <scheme val="minor"/>
    </font>
    <font>
      <sz val="11"/>
      <color theme="1"/>
      <name val="Verdana"/>
      <family val="2"/>
    </font>
    <font>
      <b/>
      <sz val="11"/>
      <color theme="1"/>
      <name val="Verdana"/>
      <family val="2"/>
    </font>
    <font>
      <b/>
      <sz val="16"/>
      <color theme="0"/>
      <name val="Verdana"/>
      <family val="2"/>
    </font>
    <font>
      <b/>
      <sz val="20"/>
      <color theme="0"/>
      <name val="Verdana"/>
      <family val="2"/>
    </font>
    <font>
      <u/>
      <sz val="12"/>
      <color theme="1"/>
      <name val="Verdana"/>
      <family val="2"/>
    </font>
    <font>
      <u/>
      <sz val="11"/>
      <color theme="10"/>
      <name val="Calibri"/>
      <family val="2"/>
      <scheme val="minor"/>
    </font>
    <font>
      <u/>
      <sz val="12"/>
      <color theme="10"/>
      <name val="Verdana"/>
      <family val="2"/>
    </font>
    <font>
      <sz val="12"/>
      <color theme="1"/>
      <name val="Verdana"/>
      <family val="2"/>
    </font>
    <font>
      <b/>
      <vertAlign val="superscript"/>
      <sz val="10"/>
      <name val="Verdana"/>
      <family val="2"/>
    </font>
    <font>
      <b/>
      <sz val="10"/>
      <color theme="1" tint="0.249977111117893"/>
      <name val="Verdana"/>
      <family val="2"/>
    </font>
    <font>
      <sz val="10"/>
      <color theme="1" tint="0.34998626667073579"/>
      <name val="Verdana"/>
      <family val="2"/>
    </font>
    <font>
      <b/>
      <sz val="11"/>
      <name val="Arial"/>
      <family val="2"/>
    </font>
    <font>
      <b/>
      <sz val="11"/>
      <name val="Aptos Narrow"/>
      <family val="2"/>
    </font>
    <font>
      <sz val="7"/>
      <color theme="1"/>
      <name val="Verdana"/>
      <family val="2"/>
    </font>
    <font>
      <b/>
      <sz val="12"/>
      <color theme="1"/>
      <name val="Arial"/>
      <family val="2"/>
    </font>
    <font>
      <sz val="11"/>
      <name val="Arial"/>
      <family val="2"/>
    </font>
    <font>
      <b/>
      <sz val="14"/>
      <color theme="1"/>
      <name val="Calibri"/>
      <family val="2"/>
      <scheme val="minor"/>
    </font>
    <font>
      <b/>
      <sz val="16"/>
      <color theme="1"/>
      <name val="Calibri"/>
      <family val="2"/>
      <scheme val="minor"/>
    </font>
    <font>
      <sz val="9"/>
      <color rgb="FF000000"/>
      <name val="Verdana"/>
      <family val="2"/>
    </font>
    <font>
      <b/>
      <sz val="10"/>
      <color theme="0" tint="-4.9989318521683403E-2"/>
      <name val="Gill Sans MT"/>
      <family val="2"/>
    </font>
  </fonts>
  <fills count="1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59996337778862885"/>
        <bgColor indexed="64"/>
      </patternFill>
    </fill>
    <fill>
      <patternFill patternType="solid">
        <fgColor rgb="FFFFFF99"/>
        <bgColor indexed="64"/>
      </patternFill>
    </fill>
    <fill>
      <patternFill patternType="solid">
        <fgColor theme="4" tint="-0.249977111117893"/>
        <bgColor indexed="64"/>
      </patternFill>
    </fill>
    <fill>
      <patternFill patternType="solid">
        <fgColor rgb="FFCCC0DA"/>
        <bgColor indexed="64"/>
      </patternFill>
    </fill>
    <fill>
      <patternFill patternType="solid">
        <fgColor rgb="FF60497A"/>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rgb="FF366092"/>
        <bgColor indexed="64"/>
      </patternFill>
    </fill>
    <fill>
      <patternFill patternType="solid">
        <fgColor rgb="FF37609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auto="1"/>
      </top>
      <bottom style="thin">
        <color indexed="64"/>
      </bottom>
      <diagonal/>
    </border>
    <border>
      <left/>
      <right/>
      <top style="medium">
        <color indexed="64"/>
      </top>
      <bottom style="thin">
        <color indexed="64"/>
      </bottom>
      <diagonal/>
    </border>
    <border>
      <left/>
      <right style="medium">
        <color indexed="64"/>
      </right>
      <top style="medium">
        <color auto="1"/>
      </top>
      <bottom style="thin">
        <color indexed="64"/>
      </bottom>
      <diagonal/>
    </border>
    <border>
      <left style="medium">
        <color indexed="64"/>
      </left>
      <right/>
      <top/>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medium">
        <color auto="1"/>
      </left>
      <right/>
      <top/>
      <bottom style="medium">
        <color indexed="64"/>
      </bottom>
      <diagonal/>
    </border>
    <border>
      <left/>
      <right/>
      <top/>
      <bottom style="medium">
        <color auto="1"/>
      </bottom>
      <diagonal/>
    </border>
    <border>
      <left style="medium">
        <color auto="1"/>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auto="1"/>
      </top>
      <bottom style="medium">
        <color auto="1"/>
      </bottom>
      <diagonal/>
    </border>
    <border>
      <left style="thin">
        <color auto="1"/>
      </left>
      <right style="medium">
        <color auto="1"/>
      </right>
      <top style="thin">
        <color auto="1"/>
      </top>
      <bottom/>
      <diagonal/>
    </border>
    <border>
      <left style="medium">
        <color auto="1"/>
      </left>
      <right/>
      <top style="medium">
        <color indexed="64"/>
      </top>
      <bottom style="medium">
        <color auto="1"/>
      </bottom>
      <diagonal/>
    </border>
    <border>
      <left/>
      <right style="medium">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auto="1"/>
      </right>
      <top/>
      <bottom style="medium">
        <color indexed="64"/>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thin">
        <color indexed="64"/>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auto="1"/>
      </left>
      <right/>
      <top style="thin">
        <color auto="1"/>
      </top>
      <bottom/>
      <diagonal/>
    </border>
    <border>
      <left/>
      <right style="medium">
        <color indexed="64"/>
      </right>
      <top/>
      <bottom/>
      <diagonal/>
    </border>
    <border>
      <left style="thin">
        <color auto="1"/>
      </left>
      <right/>
      <top style="medium">
        <color auto="1"/>
      </top>
      <bottom style="medium">
        <color auto="1"/>
      </bottom>
      <diagonal/>
    </border>
    <border>
      <left style="medium">
        <color auto="1"/>
      </left>
      <right style="thin">
        <color auto="1"/>
      </right>
      <top style="thin">
        <color auto="1"/>
      </top>
      <bottom/>
      <diagonal/>
    </border>
    <border>
      <left/>
      <right style="thin">
        <color auto="1"/>
      </right>
      <top style="medium">
        <color auto="1"/>
      </top>
      <bottom style="medium">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style="medium">
        <color auto="1"/>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right style="medium">
        <color auto="1"/>
      </right>
      <top/>
      <bottom style="medium">
        <color indexed="64"/>
      </bottom>
      <diagonal/>
    </border>
    <border>
      <left style="thin">
        <color auto="1"/>
      </left>
      <right/>
      <top style="medium">
        <color auto="1"/>
      </top>
      <bottom style="thin">
        <color auto="1"/>
      </bottom>
      <diagonal/>
    </border>
    <border>
      <left style="thin">
        <color indexed="64"/>
      </left>
      <right/>
      <top/>
      <bottom style="medium">
        <color indexed="64"/>
      </bottom>
      <diagonal/>
    </border>
    <border>
      <left style="thin">
        <color auto="1"/>
      </left>
      <right style="thin">
        <color auto="1"/>
      </right>
      <top style="medium">
        <color auto="1"/>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thin">
        <color auto="1"/>
      </right>
      <top/>
      <bottom style="medium">
        <color auto="1"/>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rgb="FF000000"/>
      </bottom>
      <diagonal/>
    </border>
    <border>
      <left/>
      <right style="medium">
        <color indexed="64"/>
      </right>
      <top style="thin">
        <color indexed="64"/>
      </top>
      <bottom/>
      <diagonal/>
    </border>
    <border>
      <left style="medium">
        <color indexed="64"/>
      </left>
      <right/>
      <top/>
      <bottom style="thin">
        <color auto="1"/>
      </bottom>
      <diagonal/>
    </border>
    <border>
      <left/>
      <right/>
      <top style="thin">
        <color indexed="64"/>
      </top>
      <bottom/>
      <diagonal/>
    </border>
    <border>
      <left style="thin">
        <color indexed="64"/>
      </left>
      <right/>
      <top/>
      <bottom/>
      <diagonal/>
    </border>
  </borders>
  <cellStyleXfs count="108">
    <xf numFmtId="0" fontId="0" fillId="0" borderId="0"/>
    <xf numFmtId="0" fontId="15" fillId="0" borderId="0"/>
    <xf numFmtId="166" fontId="18" fillId="2" borderId="0"/>
    <xf numFmtId="9" fontId="15" fillId="0" borderId="0" applyFont="0" applyFill="0" applyBorder="0" applyAlignment="0" applyProtection="0"/>
    <xf numFmtId="165" fontId="15" fillId="0" borderId="0" applyFont="0" applyFill="0" applyBorder="0" applyAlignment="0" applyProtection="0"/>
    <xf numFmtId="0" fontId="15" fillId="0" borderId="0"/>
    <xf numFmtId="9" fontId="16" fillId="0" borderId="0" applyFont="0" applyFill="0" applyBorder="0" applyAlignment="0" applyProtection="0"/>
    <xf numFmtId="164" fontId="15" fillId="0" borderId="0" applyFont="0" applyFill="0" applyBorder="0" applyAlignment="0" applyProtection="0"/>
    <xf numFmtId="0" fontId="15" fillId="0" borderId="0"/>
    <xf numFmtId="0" fontId="21" fillId="0" borderId="0"/>
    <xf numFmtId="0" fontId="14" fillId="0" borderId="0"/>
    <xf numFmtId="9" fontId="14" fillId="0" borderId="0" applyFont="0" applyFill="0" applyBorder="0" applyAlignment="0" applyProtection="0"/>
    <xf numFmtId="165" fontId="16" fillId="0" borderId="0" applyFont="0" applyFill="0" applyBorder="0" applyAlignment="0" applyProtection="0"/>
    <xf numFmtId="0" fontId="13" fillId="0" borderId="0"/>
    <xf numFmtId="165"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13" fillId="0" borderId="0"/>
    <xf numFmtId="165" fontId="16"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6" fillId="0" borderId="0" applyFont="0" applyFill="0" applyBorder="0" applyAlignment="0" applyProtection="0"/>
    <xf numFmtId="0" fontId="11" fillId="0" borderId="0"/>
    <xf numFmtId="9" fontId="11"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164"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165" fontId="16" fillId="0" borderId="0" applyFont="0" applyFill="0" applyBorder="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165" fontId="16"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6" fillId="0" borderId="0"/>
    <xf numFmtId="165" fontId="6"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1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3" fontId="16"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3" fontId="1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3" fontId="16"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21" fillId="0" borderId="0"/>
    <xf numFmtId="9" fontId="5" fillId="0" borderId="0" applyFont="0" applyFill="0" applyBorder="0" applyAlignment="0" applyProtection="0"/>
    <xf numFmtId="0" fontId="5" fillId="0" borderId="0"/>
    <xf numFmtId="0" fontId="5" fillId="0" borderId="0"/>
    <xf numFmtId="0" fontId="4" fillId="0" borderId="0"/>
    <xf numFmtId="165" fontId="4" fillId="0" borderId="0" applyFont="0" applyFill="0" applyBorder="0" applyAlignment="0" applyProtection="0"/>
    <xf numFmtId="0" fontId="3" fillId="0" borderId="0"/>
    <xf numFmtId="0" fontId="16" fillId="0" borderId="0"/>
    <xf numFmtId="0" fontId="2" fillId="0" borderId="0"/>
    <xf numFmtId="0" fontId="41" fillId="0" borderId="0"/>
    <xf numFmtId="4" fontId="1" fillId="7" borderId="0"/>
    <xf numFmtId="0" fontId="1" fillId="0" borderId="0"/>
    <xf numFmtId="0" fontId="1" fillId="0" borderId="0"/>
    <xf numFmtId="0" fontId="59" fillId="0" borderId="0" applyNumberFormat="0" applyFill="0" applyBorder="0" applyAlignment="0" applyProtection="0"/>
    <xf numFmtId="0" fontId="21" fillId="0" borderId="0"/>
    <xf numFmtId="0" fontId="41" fillId="0" borderId="0"/>
  </cellStyleXfs>
  <cellXfs count="828">
    <xf numFmtId="0" fontId="0" fillId="0" borderId="0" xfId="0"/>
    <xf numFmtId="0" fontId="17" fillId="0" borderId="0" xfId="1" applyFont="1"/>
    <xf numFmtId="0" fontId="15" fillId="0" borderId="0" xfId="1"/>
    <xf numFmtId="166" fontId="18" fillId="2" borderId="0" xfId="2" applyAlignment="1">
      <alignment vertical="center"/>
    </xf>
    <xf numFmtId="166" fontId="18" fillId="0" borderId="0" xfId="2" applyFill="1" applyAlignment="1">
      <alignment vertical="center"/>
    </xf>
    <xf numFmtId="0" fontId="17" fillId="0" borderId="0" xfId="1" applyFont="1" applyAlignment="1">
      <alignment horizontal="center" vertical="center" wrapText="1"/>
    </xf>
    <xf numFmtId="2" fontId="15" fillId="0" borderId="0" xfId="1" applyNumberFormat="1"/>
    <xf numFmtId="0" fontId="15" fillId="0" borderId="27" xfId="1" applyBorder="1"/>
    <xf numFmtId="0" fontId="15" fillId="0" borderId="16" xfId="1" applyBorder="1"/>
    <xf numFmtId="0" fontId="15" fillId="0" borderId="29" xfId="1" applyBorder="1"/>
    <xf numFmtId="0" fontId="0" fillId="3" borderId="0" xfId="0" applyFill="1"/>
    <xf numFmtId="0" fontId="0" fillId="0" borderId="1" xfId="0" applyBorder="1"/>
    <xf numFmtId="0" fontId="15" fillId="0" borderId="15" xfId="8" applyBorder="1" applyAlignment="1">
      <alignment horizontal="left" vertical="center"/>
    </xf>
    <xf numFmtId="0" fontId="15" fillId="0" borderId="58" xfId="8" applyBorder="1" applyAlignment="1">
      <alignment horizontal="left" vertical="center"/>
    </xf>
    <xf numFmtId="175" fontId="15" fillId="0" borderId="0" xfId="1" applyNumberFormat="1"/>
    <xf numFmtId="0" fontId="15" fillId="0" borderId="15" xfId="1" applyBorder="1"/>
    <xf numFmtId="0" fontId="15" fillId="0" borderId="20" xfId="1" applyBorder="1"/>
    <xf numFmtId="0" fontId="15" fillId="0" borderId="20" xfId="8" applyBorder="1" applyAlignment="1">
      <alignment horizontal="left" vertical="center"/>
    </xf>
    <xf numFmtId="0" fontId="14" fillId="0" borderId="0" xfId="10"/>
    <xf numFmtId="0" fontId="17" fillId="0" borderId="0" xfId="10" applyFont="1" applyAlignment="1">
      <alignment horizontal="left"/>
    </xf>
    <xf numFmtId="0" fontId="14" fillId="0" borderId="0" xfId="10" applyAlignment="1">
      <alignment horizontal="center"/>
    </xf>
    <xf numFmtId="0" fontId="24" fillId="0" borderId="0" xfId="10" applyFont="1"/>
    <xf numFmtId="171" fontId="14" fillId="0" borderId="0" xfId="10" applyNumberFormat="1"/>
    <xf numFmtId="0" fontId="17" fillId="0" borderId="0" xfId="10" applyFont="1"/>
    <xf numFmtId="176" fontId="17" fillId="0" borderId="0" xfId="12" applyNumberFormat="1" applyFont="1" applyFill="1" applyBorder="1" applyAlignment="1">
      <alignment vertical="center"/>
    </xf>
    <xf numFmtId="0" fontId="13" fillId="0" borderId="0" xfId="13"/>
    <xf numFmtId="0" fontId="17" fillId="0" borderId="0" xfId="13" applyFont="1"/>
    <xf numFmtId="171" fontId="13" fillId="0" borderId="0" xfId="13" applyNumberFormat="1"/>
    <xf numFmtId="0" fontId="13" fillId="0" borderId="0" xfId="17"/>
    <xf numFmtId="0" fontId="17" fillId="0" borderId="0" xfId="17" applyFont="1"/>
    <xf numFmtId="0" fontId="24" fillId="0" borderId="0" xfId="17" applyFont="1" applyAlignment="1">
      <alignment horizontal="left" vertical="center"/>
    </xf>
    <xf numFmtId="9" fontId="13" fillId="0" borderId="0" xfId="17" applyNumberFormat="1"/>
    <xf numFmtId="0" fontId="12" fillId="3" borderId="0" xfId="19" applyFill="1"/>
    <xf numFmtId="0" fontId="24" fillId="0" borderId="54" xfId="0" applyFont="1" applyBorder="1" applyAlignment="1">
      <alignment vertical="center"/>
    </xf>
    <xf numFmtId="0" fontId="24" fillId="0" borderId="56" xfId="0" applyFont="1" applyBorder="1" applyAlignment="1">
      <alignment vertical="center"/>
    </xf>
    <xf numFmtId="0" fontId="24" fillId="0" borderId="3" xfId="1" applyFont="1" applyBorder="1" applyAlignment="1">
      <alignment vertical="center" wrapText="1"/>
    </xf>
    <xf numFmtId="0" fontId="24" fillId="0" borderId="71" xfId="1" applyFont="1" applyBorder="1" applyAlignment="1">
      <alignment vertical="center" wrapText="1"/>
    </xf>
    <xf numFmtId="0" fontId="24" fillId="0" borderId="50" xfId="1" applyFont="1" applyBorder="1" applyAlignment="1">
      <alignment vertical="center" wrapText="1"/>
    </xf>
    <xf numFmtId="0" fontId="24" fillId="0" borderId="47" xfId="1" applyFont="1" applyBorder="1" applyAlignment="1">
      <alignment vertical="center" wrapText="1"/>
    </xf>
    <xf numFmtId="0" fontId="30" fillId="0" borderId="0" xfId="1" applyFont="1"/>
    <xf numFmtId="2" fontId="0" fillId="0" borderId="1" xfId="0" applyNumberFormat="1" applyBorder="1" applyAlignment="1">
      <alignment horizontal="center"/>
    </xf>
    <xf numFmtId="0" fontId="20" fillId="0" borderId="0" xfId="1" applyFont="1"/>
    <xf numFmtId="0" fontId="26" fillId="0" borderId="0" xfId="0" applyFont="1" applyAlignment="1">
      <alignment horizontal="center" vertical="center" wrapText="1"/>
    </xf>
    <xf numFmtId="0" fontId="0" fillId="0" borderId="0" xfId="0" applyAlignment="1">
      <alignment horizontal="center" vertical="center" wrapText="1"/>
    </xf>
    <xf numFmtId="176" fontId="0" fillId="0" borderId="0" xfId="12" applyNumberFormat="1" applyFont="1" applyFill="1" applyBorder="1" applyAlignment="1">
      <alignment vertical="center"/>
    </xf>
    <xf numFmtId="0" fontId="17" fillId="0" borderId="0" xfId="10" applyFont="1" applyAlignment="1">
      <alignment horizontal="center" vertical="center" wrapText="1"/>
    </xf>
    <xf numFmtId="0" fontId="14" fillId="0" borderId="0" xfId="10" applyAlignment="1">
      <alignment horizontal="center" vertical="center" wrapText="1"/>
    </xf>
    <xf numFmtId="167" fontId="0" fillId="0" borderId="0" xfId="12" applyNumberFormat="1" applyFont="1" applyFill="1" applyBorder="1" applyAlignment="1">
      <alignment vertical="center"/>
    </xf>
    <xf numFmtId="0" fontId="23" fillId="0" borderId="52" xfId="1" applyFont="1" applyBorder="1" applyAlignment="1">
      <alignment horizontal="center" vertical="center" wrapText="1"/>
    </xf>
    <xf numFmtId="0" fontId="22" fillId="0" borderId="0" xfId="1" applyFont="1"/>
    <xf numFmtId="0" fontId="24" fillId="0" borderId="61" xfId="0" applyFont="1" applyBorder="1" applyAlignment="1">
      <alignment vertical="center"/>
    </xf>
    <xf numFmtId="0" fontId="24" fillId="0" borderId="24" xfId="0" applyFont="1" applyBorder="1" applyAlignment="1">
      <alignment vertical="center"/>
    </xf>
    <xf numFmtId="0" fontId="17" fillId="0" borderId="52" xfId="1" applyFont="1" applyBorder="1" applyAlignment="1">
      <alignment horizontal="center" vertical="center"/>
    </xf>
    <xf numFmtId="0" fontId="17" fillId="0" borderId="32" xfId="1" applyFont="1" applyBorder="1" applyAlignment="1">
      <alignment horizontal="center" vertical="center" wrapText="1"/>
    </xf>
    <xf numFmtId="0" fontId="17" fillId="0" borderId="34" xfId="1" applyFont="1" applyBorder="1" applyAlignment="1">
      <alignment horizontal="center" vertical="center" wrapText="1"/>
    </xf>
    <xf numFmtId="0" fontId="17" fillId="0" borderId="59" xfId="1" applyFont="1" applyBorder="1" applyAlignment="1">
      <alignment horizontal="center" vertical="center" wrapText="1"/>
    </xf>
    <xf numFmtId="0" fontId="17" fillId="0" borderId="33" xfId="1" applyFont="1" applyBorder="1" applyAlignment="1">
      <alignment horizontal="center" vertical="center" wrapText="1"/>
    </xf>
    <xf numFmtId="166" fontId="34" fillId="2" borderId="0" xfId="2" applyFont="1" applyAlignment="1">
      <alignment vertical="center"/>
    </xf>
    <xf numFmtId="0" fontId="7" fillId="0" borderId="0" xfId="17" applyFont="1"/>
    <xf numFmtId="0" fontId="7" fillId="0" borderId="0" xfId="10" applyFont="1"/>
    <xf numFmtId="0" fontId="23" fillId="0" borderId="32" xfId="1" applyFont="1" applyBorder="1" applyAlignment="1">
      <alignment horizontal="center" vertical="center" wrapText="1"/>
    </xf>
    <xf numFmtId="0" fontId="23" fillId="0" borderId="33" xfId="1" applyFont="1" applyBorder="1" applyAlignment="1">
      <alignment horizontal="center" vertical="center" wrapText="1"/>
    </xf>
    <xf numFmtId="0" fontId="23" fillId="0" borderId="31"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34" xfId="1" applyFont="1" applyBorder="1" applyAlignment="1">
      <alignment horizontal="center" vertical="center" wrapText="1"/>
    </xf>
    <xf numFmtId="0" fontId="31" fillId="0" borderId="53" xfId="9" applyFont="1" applyBorder="1" applyAlignment="1">
      <alignment horizontal="center"/>
    </xf>
    <xf numFmtId="0" fontId="31" fillId="0" borderId="40" xfId="9" applyFont="1" applyBorder="1" applyAlignment="1">
      <alignment horizontal="center"/>
    </xf>
    <xf numFmtId="0" fontId="31" fillId="0" borderId="36" xfId="9" applyFont="1" applyBorder="1" applyAlignment="1">
      <alignment horizontal="center"/>
    </xf>
    <xf numFmtId="2" fontId="26" fillId="0" borderId="31" xfId="1" applyNumberFormat="1" applyFont="1" applyBorder="1" applyAlignment="1">
      <alignment horizontal="center"/>
    </xf>
    <xf numFmtId="0" fontId="0" fillId="0" borderId="31" xfId="1" applyFont="1" applyBorder="1"/>
    <xf numFmtId="0" fontId="17" fillId="0" borderId="32" xfId="1" applyFont="1" applyBorder="1" applyAlignment="1">
      <alignment vertical="center"/>
    </xf>
    <xf numFmtId="0" fontId="15" fillId="0" borderId="22" xfId="1" applyBorder="1"/>
    <xf numFmtId="0" fontId="17" fillId="0" borderId="34" xfId="1" applyFont="1" applyBorder="1" applyAlignment="1">
      <alignment horizontal="center" vertical="center"/>
    </xf>
    <xf numFmtId="0" fontId="28" fillId="0" borderId="69" xfId="19" applyFont="1" applyBorder="1" applyAlignment="1">
      <alignment horizontal="center" vertical="center"/>
    </xf>
    <xf numFmtId="0" fontId="28" fillId="3" borderId="65" xfId="19" applyFont="1" applyFill="1" applyBorder="1" applyAlignment="1">
      <alignment horizontal="center" vertical="center"/>
    </xf>
    <xf numFmtId="0" fontId="29" fillId="0" borderId="24" xfId="17" applyFont="1" applyBorder="1" applyAlignment="1">
      <alignment horizontal="center" vertical="center" wrapText="1"/>
    </xf>
    <xf numFmtId="0" fontId="29" fillId="0" borderId="50" xfId="17" applyFont="1" applyBorder="1" applyAlignment="1">
      <alignment horizontal="center" vertical="center"/>
    </xf>
    <xf numFmtId="0" fontId="29" fillId="0" borderId="15" xfId="17" applyFont="1" applyBorder="1" applyAlignment="1">
      <alignment horizontal="center" vertical="center" wrapText="1"/>
    </xf>
    <xf numFmtId="0" fontId="29" fillId="0" borderId="3" xfId="17" applyFont="1" applyBorder="1" applyAlignment="1">
      <alignment horizontal="center" vertical="center"/>
    </xf>
    <xf numFmtId="0" fontId="29" fillId="0" borderId="22" xfId="17" applyFont="1" applyBorder="1" applyAlignment="1">
      <alignment horizontal="center" vertical="center" textRotation="90" wrapText="1"/>
    </xf>
    <xf numFmtId="0" fontId="29" fillId="0" borderId="20" xfId="17" applyFont="1" applyBorder="1" applyAlignment="1">
      <alignment horizontal="center" vertical="center" wrapText="1"/>
    </xf>
    <xf numFmtId="0" fontId="29" fillId="0" borderId="71" xfId="17" applyFont="1" applyBorder="1" applyAlignment="1">
      <alignment horizontal="center" vertical="center"/>
    </xf>
    <xf numFmtId="0" fontId="17" fillId="0" borderId="0" xfId="46" applyFont="1"/>
    <xf numFmtId="0" fontId="26" fillId="3" borderId="0" xfId="0" applyFont="1" applyFill="1"/>
    <xf numFmtId="0" fontId="17" fillId="0" borderId="20" xfId="46" applyFont="1" applyBorder="1" applyAlignment="1">
      <alignment horizontal="center"/>
    </xf>
    <xf numFmtId="0" fontId="17" fillId="0" borderId="21" xfId="46" applyFont="1" applyBorder="1" applyAlignment="1">
      <alignment horizontal="center"/>
    </xf>
    <xf numFmtId="0" fontId="19" fillId="0" borderId="22" xfId="46" applyFont="1" applyBorder="1" applyAlignment="1">
      <alignment horizontal="center"/>
    </xf>
    <xf numFmtId="0" fontId="17" fillId="0" borderId="23" xfId="46" applyFont="1" applyBorder="1" applyAlignment="1">
      <alignment horizontal="center"/>
    </xf>
    <xf numFmtId="0" fontId="20" fillId="0" borderId="0" xfId="46" applyFont="1"/>
    <xf numFmtId="0" fontId="35" fillId="3" borderId="15" xfId="46" applyFont="1" applyFill="1" applyBorder="1" applyAlignment="1">
      <alignment horizontal="center" vertical="center" wrapText="1"/>
    </xf>
    <xf numFmtId="0" fontId="35" fillId="3" borderId="1" xfId="46" applyFont="1" applyFill="1" applyBorder="1" applyAlignment="1">
      <alignment horizontal="center" vertical="center" wrapText="1"/>
    </xf>
    <xf numFmtId="0" fontId="35" fillId="3" borderId="20" xfId="46" applyFont="1" applyFill="1" applyBorder="1" applyAlignment="1">
      <alignment horizontal="center" vertical="center" wrapText="1"/>
    </xf>
    <xf numFmtId="0" fontId="35" fillId="3" borderId="21" xfId="46" applyFont="1" applyFill="1" applyBorder="1" applyAlignment="1">
      <alignment horizontal="center" vertical="center" wrapText="1"/>
    </xf>
    <xf numFmtId="0" fontId="35" fillId="3" borderId="22" xfId="46" applyFont="1" applyFill="1" applyBorder="1" applyAlignment="1">
      <alignment horizontal="center" vertical="center" wrapText="1"/>
    </xf>
    <xf numFmtId="0" fontId="36" fillId="3" borderId="17" xfId="46" applyFont="1" applyFill="1" applyBorder="1" applyAlignment="1">
      <alignment horizontal="left" vertical="center" wrapText="1"/>
    </xf>
    <xf numFmtId="0" fontId="35" fillId="3" borderId="11" xfId="46" applyFont="1" applyFill="1" applyBorder="1" applyAlignment="1">
      <alignment horizontal="left" vertical="center" wrapText="1"/>
    </xf>
    <xf numFmtId="177" fontId="13" fillId="0" borderId="0" xfId="13" applyNumberFormat="1"/>
    <xf numFmtId="0" fontId="3" fillId="0" borderId="0" xfId="98"/>
    <xf numFmtId="0" fontId="17" fillId="0" borderId="30" xfId="1" applyFont="1" applyBorder="1" applyAlignment="1">
      <alignment vertical="center"/>
    </xf>
    <xf numFmtId="0" fontId="17" fillId="0" borderId="74" xfId="0" applyFont="1" applyBorder="1" applyAlignment="1">
      <alignment horizontal="center" vertical="center"/>
    </xf>
    <xf numFmtId="0" fontId="17" fillId="0" borderId="9" xfId="0" applyFont="1" applyBorder="1" applyAlignment="1">
      <alignment horizontal="center" vertical="center"/>
    </xf>
    <xf numFmtId="0" fontId="17" fillId="0" borderId="72" xfId="0" applyFont="1" applyBorder="1" applyAlignment="1">
      <alignment horizontal="center" vertical="center"/>
    </xf>
    <xf numFmtId="0" fontId="27" fillId="0" borderId="18" xfId="17" applyFont="1" applyBorder="1" applyAlignment="1">
      <alignment horizontal="center" vertical="center"/>
    </xf>
    <xf numFmtId="0" fontId="27" fillId="0" borderId="19" xfId="17" applyFont="1" applyBorder="1" applyAlignment="1">
      <alignment horizontal="center" vertical="center"/>
    </xf>
    <xf numFmtId="0" fontId="27" fillId="0" borderId="66" xfId="17" applyFont="1" applyBorder="1" applyAlignment="1">
      <alignment horizontal="center" vertical="center"/>
    </xf>
    <xf numFmtId="0" fontId="33" fillId="0" borderId="19" xfId="1" applyFont="1" applyBorder="1" applyAlignment="1">
      <alignment horizontal="center" vertical="center" wrapText="1"/>
    </xf>
    <xf numFmtId="0" fontId="26" fillId="0" borderId="0" xfId="0" applyFont="1"/>
    <xf numFmtId="0" fontId="1" fillId="0" borderId="0" xfId="1" applyFont="1"/>
    <xf numFmtId="0" fontId="1" fillId="0" borderId="50" xfId="9" applyFont="1" applyBorder="1" applyAlignment="1">
      <alignment horizontal="center" vertical="center" wrapText="1"/>
    </xf>
    <xf numFmtId="0" fontId="1" fillId="0" borderId="15" xfId="0" applyFont="1" applyBorder="1" applyAlignment="1">
      <alignment horizontal="left" vertical="center"/>
    </xf>
    <xf numFmtId="0" fontId="1" fillId="0" borderId="3" xfId="9" applyFont="1" applyBorder="1" applyAlignment="1">
      <alignment horizontal="center" vertical="center" wrapText="1"/>
    </xf>
    <xf numFmtId="0" fontId="1" fillId="0" borderId="20" xfId="0" applyFont="1" applyBorder="1" applyAlignment="1">
      <alignment horizontal="left" vertical="center"/>
    </xf>
    <xf numFmtId="0" fontId="1" fillId="0" borderId="71" xfId="9" applyFont="1" applyBorder="1" applyAlignment="1">
      <alignment horizontal="center" vertical="center" wrapText="1"/>
    </xf>
    <xf numFmtId="0" fontId="1" fillId="0" borderId="0" xfId="17" applyFont="1"/>
    <xf numFmtId="0" fontId="1" fillId="0" borderId="0" xfId="10" applyFont="1"/>
    <xf numFmtId="0" fontId="1" fillId="0" borderId="15" xfId="10" applyFont="1" applyBorder="1" applyAlignment="1">
      <alignment horizontal="left" vertical="center"/>
    </xf>
    <xf numFmtId="0" fontId="1" fillId="0" borderId="1" xfId="0" applyFont="1" applyBorder="1"/>
    <xf numFmtId="0" fontId="1" fillId="0" borderId="26" xfId="10" applyFont="1" applyBorder="1"/>
    <xf numFmtId="0" fontId="1" fillId="0" borderId="1" xfId="10" applyFont="1" applyBorder="1"/>
    <xf numFmtId="0" fontId="1" fillId="0" borderId="0" xfId="0" applyFont="1" applyAlignment="1">
      <alignment horizontal="center" vertical="center"/>
    </xf>
    <xf numFmtId="0" fontId="27" fillId="0" borderId="32" xfId="17" applyFont="1" applyBorder="1" applyAlignment="1">
      <alignment horizontal="center" vertical="center"/>
    </xf>
    <xf numFmtId="0" fontId="27" fillId="0" borderId="33" xfId="17" applyFont="1" applyBorder="1" applyAlignment="1">
      <alignment horizontal="center" vertical="center"/>
    </xf>
    <xf numFmtId="0" fontId="27" fillId="0" borderId="34" xfId="17" applyFont="1" applyBorder="1" applyAlignment="1">
      <alignment horizontal="center" vertical="center"/>
    </xf>
    <xf numFmtId="0" fontId="27" fillId="0" borderId="59" xfId="17" applyFont="1" applyBorder="1" applyAlignment="1">
      <alignment horizontal="center" vertical="center"/>
    </xf>
    <xf numFmtId="0" fontId="23" fillId="0" borderId="0" xfId="1" applyFont="1" applyAlignment="1">
      <alignment horizontal="left" vertical="center" wrapText="1"/>
    </xf>
    <xf numFmtId="0" fontId="28" fillId="0" borderId="70" xfId="19" applyFont="1" applyBorder="1" applyAlignment="1">
      <alignment horizontal="center" vertical="center"/>
    </xf>
    <xf numFmtId="0" fontId="28" fillId="3" borderId="36" xfId="19" applyFont="1" applyFill="1" applyBorder="1" applyAlignment="1">
      <alignment horizontal="center" vertical="center"/>
    </xf>
    <xf numFmtId="0" fontId="42" fillId="3" borderId="52" xfId="19" applyFont="1" applyFill="1" applyBorder="1" applyAlignment="1">
      <alignment horizontal="left" vertical="center" wrapText="1"/>
    </xf>
    <xf numFmtId="0" fontId="42" fillId="3" borderId="52" xfId="19" applyFont="1" applyFill="1" applyBorder="1" applyAlignment="1">
      <alignment vertical="center" wrapText="1"/>
    </xf>
    <xf numFmtId="0" fontId="27" fillId="0" borderId="41" xfId="19" applyFont="1" applyBorder="1" applyAlignment="1">
      <alignment vertical="center" wrapText="1"/>
    </xf>
    <xf numFmtId="0" fontId="27" fillId="3" borderId="41" xfId="19" applyFont="1" applyFill="1" applyBorder="1" applyAlignment="1">
      <alignment vertical="center" wrapText="1"/>
    </xf>
    <xf numFmtId="0" fontId="27" fillId="3" borderId="42" xfId="19" applyFont="1" applyFill="1" applyBorder="1" applyAlignment="1">
      <alignment vertical="center" wrapText="1"/>
    </xf>
    <xf numFmtId="0" fontId="15" fillId="0" borderId="1" xfId="1" applyBorder="1"/>
    <xf numFmtId="0" fontId="23" fillId="0" borderId="59" xfId="1" applyFont="1" applyBorder="1" applyAlignment="1">
      <alignment horizontal="center" vertical="center" wrapText="1"/>
    </xf>
    <xf numFmtId="0" fontId="17" fillId="0" borderId="52" xfId="1" applyFont="1" applyBorder="1" applyAlignment="1">
      <alignment horizontal="center" vertical="center" wrapText="1"/>
    </xf>
    <xf numFmtId="2" fontId="31" fillId="0" borderId="8" xfId="0" applyNumberFormat="1" applyFont="1" applyBorder="1" applyAlignment="1">
      <alignment horizontal="center" vertical="center" wrapText="1"/>
    </xf>
    <xf numFmtId="0" fontId="17" fillId="0" borderId="69" xfId="0" applyFont="1" applyBorder="1" applyAlignment="1">
      <alignment horizontal="center" vertical="center" wrapText="1"/>
    </xf>
    <xf numFmtId="0" fontId="0" fillId="0" borderId="45" xfId="0" applyBorder="1" applyAlignment="1">
      <alignment horizontal="center" vertical="center" wrapText="1"/>
    </xf>
    <xf numFmtId="0" fontId="17" fillId="0" borderId="63" xfId="0" applyFont="1" applyBorder="1" applyAlignment="1">
      <alignment horizontal="center" vertical="center" wrapText="1"/>
    </xf>
    <xf numFmtId="0" fontId="0" fillId="0" borderId="46" xfId="0" applyBorder="1" applyAlignment="1">
      <alignment horizontal="center" vertical="center" wrapText="1"/>
    </xf>
    <xf numFmtId="0" fontId="43" fillId="0" borderId="0" xfId="0" applyFont="1"/>
    <xf numFmtId="3" fontId="0" fillId="3" borderId="0" xfId="0" applyNumberFormat="1" applyFill="1"/>
    <xf numFmtId="3" fontId="26" fillId="3" borderId="0" xfId="0" applyNumberFormat="1" applyFont="1" applyFill="1"/>
    <xf numFmtId="0" fontId="0" fillId="3" borderId="1" xfId="0" applyFill="1" applyBorder="1"/>
    <xf numFmtId="0" fontId="44" fillId="3" borderId="1" xfId="104" applyFont="1" applyFill="1" applyBorder="1" applyAlignment="1">
      <alignment horizontal="center" vertical="center"/>
    </xf>
    <xf numFmtId="3" fontId="0" fillId="3" borderId="1" xfId="0" applyNumberFormat="1" applyFill="1" applyBorder="1"/>
    <xf numFmtId="0" fontId="26" fillId="3" borderId="1" xfId="0" applyFont="1" applyFill="1" applyBorder="1"/>
    <xf numFmtId="2" fontId="0" fillId="3" borderId="0" xfId="0" applyNumberFormat="1" applyFill="1"/>
    <xf numFmtId="0" fontId="26" fillId="0" borderId="1" xfId="0" applyFont="1" applyBorder="1"/>
    <xf numFmtId="0" fontId="1" fillId="0" borderId="25" xfId="46" applyFont="1" applyBorder="1"/>
    <xf numFmtId="0" fontId="17" fillId="0" borderId="18" xfId="0" applyFont="1" applyBorder="1" applyAlignment="1">
      <alignment horizontal="left"/>
    </xf>
    <xf numFmtId="0" fontId="17" fillId="0" borderId="35" xfId="1" applyFont="1" applyBorder="1" applyAlignment="1">
      <alignment horizontal="center"/>
    </xf>
    <xf numFmtId="0" fontId="17" fillId="3" borderId="36" xfId="1" applyFont="1" applyFill="1" applyBorder="1" applyAlignment="1">
      <alignment horizontal="center" vertical="center" wrapText="1"/>
    </xf>
    <xf numFmtId="0" fontId="17" fillId="0" borderId="34" xfId="1" applyFont="1" applyBorder="1" applyAlignment="1">
      <alignment vertical="center" wrapText="1"/>
    </xf>
    <xf numFmtId="1" fontId="17" fillId="0" borderId="32" xfId="4" applyNumberFormat="1" applyFont="1" applyFill="1" applyBorder="1" applyAlignment="1">
      <alignment horizontal="center" vertical="center" wrapText="1"/>
    </xf>
    <xf numFmtId="1" fontId="17" fillId="0" borderId="33" xfId="4" applyNumberFormat="1" applyFont="1" applyFill="1" applyBorder="1" applyAlignment="1">
      <alignment horizontal="center" vertical="center" wrapText="1"/>
    </xf>
    <xf numFmtId="1" fontId="17" fillId="0" borderId="34" xfId="4" applyNumberFormat="1" applyFont="1" applyFill="1" applyBorder="1" applyAlignment="1">
      <alignment horizontal="center" vertical="center" wrapText="1"/>
    </xf>
    <xf numFmtId="0" fontId="17" fillId="3" borderId="64" xfId="1" applyFont="1" applyFill="1" applyBorder="1" applyAlignment="1">
      <alignment horizontal="center" vertical="center" wrapText="1"/>
    </xf>
    <xf numFmtId="0" fontId="1" fillId="0" borderId="16" xfId="1" applyFont="1" applyBorder="1"/>
    <xf numFmtId="166" fontId="34" fillId="0" borderId="0" xfId="2" applyFont="1" applyFill="1" applyAlignment="1">
      <alignment vertical="center"/>
    </xf>
    <xf numFmtId="0" fontId="1" fillId="0" borderId="15" xfId="1" applyFont="1" applyBorder="1" applyAlignment="1">
      <alignment horizontal="center" vertical="center"/>
    </xf>
    <xf numFmtId="0" fontId="1" fillId="0" borderId="58" xfId="1" applyFont="1" applyBorder="1" applyAlignment="1">
      <alignment horizontal="center" vertical="center"/>
    </xf>
    <xf numFmtId="0" fontId="1" fillId="0" borderId="0" xfId="1" applyFont="1" applyAlignment="1">
      <alignment horizontal="center"/>
    </xf>
    <xf numFmtId="0" fontId="1" fillId="0" borderId="29" xfId="1" applyFont="1" applyBorder="1"/>
    <xf numFmtId="0" fontId="1" fillId="0" borderId="0" xfId="1" applyFont="1" applyAlignment="1">
      <alignment horizontal="center" vertical="center"/>
    </xf>
    <xf numFmtId="0" fontId="1" fillId="3" borderId="0" xfId="1" applyFont="1" applyFill="1"/>
    <xf numFmtId="172" fontId="1" fillId="0" borderId="0" xfId="4" applyNumberFormat="1" applyFont="1" applyBorder="1" applyAlignment="1">
      <alignment horizontal="center" vertical="center"/>
    </xf>
    <xf numFmtId="172" fontId="1" fillId="0" borderId="0" xfId="4" applyNumberFormat="1" applyFont="1" applyBorder="1"/>
    <xf numFmtId="0" fontId="17" fillId="0" borderId="35" xfId="0" applyFont="1" applyBorder="1" applyAlignment="1">
      <alignment horizontal="center"/>
    </xf>
    <xf numFmtId="172" fontId="32" fillId="8" borderId="10" xfId="0" applyNumberFormat="1" applyFont="1" applyFill="1" applyBorder="1" applyAlignment="1">
      <alignment horizontal="center" vertical="center"/>
    </xf>
    <xf numFmtId="172" fontId="32" fillId="8" borderId="16" xfId="0" applyNumberFormat="1" applyFont="1" applyFill="1" applyBorder="1" applyAlignment="1">
      <alignment horizontal="center" vertical="center"/>
    </xf>
    <xf numFmtId="9" fontId="32" fillId="8" borderId="16" xfId="22" applyFont="1" applyFill="1" applyBorder="1" applyAlignment="1">
      <alignment horizontal="center" vertical="center"/>
    </xf>
    <xf numFmtId="172" fontId="32" fillId="8" borderId="22" xfId="0" applyNumberFormat="1" applyFont="1" applyFill="1" applyBorder="1" applyAlignment="1">
      <alignment horizontal="center" vertical="center"/>
    </xf>
    <xf numFmtId="3" fontId="0" fillId="6" borderId="1" xfId="0" applyNumberFormat="1" applyFill="1" applyBorder="1"/>
    <xf numFmtId="3" fontId="26" fillId="6" borderId="1" xfId="0" applyNumberFormat="1" applyFont="1" applyFill="1" applyBorder="1"/>
    <xf numFmtId="176" fontId="0" fillId="8" borderId="1" xfId="79" applyNumberFormat="1" applyFont="1" applyFill="1" applyBorder="1"/>
    <xf numFmtId="176" fontId="26" fillId="8" borderId="1" xfId="0" applyNumberFormat="1" applyFont="1" applyFill="1" applyBorder="1"/>
    <xf numFmtId="0" fontId="0" fillId="8" borderId="1" xfId="0" applyFill="1" applyBorder="1"/>
    <xf numFmtId="3" fontId="46" fillId="9" borderId="1" xfId="0" applyNumberFormat="1" applyFont="1" applyFill="1" applyBorder="1"/>
    <xf numFmtId="176" fontId="46" fillId="9" borderId="1" xfId="79" applyNumberFormat="1" applyFont="1" applyFill="1" applyBorder="1"/>
    <xf numFmtId="176" fontId="45" fillId="9" borderId="1" xfId="79" applyNumberFormat="1" applyFont="1" applyFill="1" applyBorder="1"/>
    <xf numFmtId="176" fontId="45" fillId="9" borderId="1" xfId="0" applyNumberFormat="1" applyFont="1" applyFill="1" applyBorder="1"/>
    <xf numFmtId="172" fontId="50" fillId="9" borderId="8" xfId="0" applyNumberFormat="1" applyFont="1" applyFill="1" applyBorder="1" applyAlignment="1">
      <alignment horizontal="center" vertical="center"/>
    </xf>
    <xf numFmtId="172" fontId="50" fillId="9" borderId="9" xfId="0" applyNumberFormat="1" applyFont="1" applyFill="1" applyBorder="1" applyAlignment="1">
      <alignment horizontal="center" vertical="center"/>
    </xf>
    <xf numFmtId="172" fontId="50" fillId="9" borderId="15" xfId="0" applyNumberFormat="1" applyFont="1" applyFill="1" applyBorder="1" applyAlignment="1">
      <alignment horizontal="center" vertical="center"/>
    </xf>
    <xf numFmtId="172" fontId="50" fillId="9" borderId="1" xfId="0" applyNumberFormat="1" applyFont="1" applyFill="1" applyBorder="1" applyAlignment="1">
      <alignment horizontal="center" vertical="center"/>
    </xf>
    <xf numFmtId="10" fontId="50" fillId="9" borderId="15" xfId="22" applyNumberFormat="1" applyFont="1" applyFill="1" applyBorder="1" applyAlignment="1">
      <alignment horizontal="center" vertical="center"/>
    </xf>
    <xf numFmtId="10" fontId="50" fillId="9" borderId="1" xfId="22" applyNumberFormat="1" applyFont="1" applyFill="1" applyBorder="1" applyAlignment="1">
      <alignment horizontal="center" vertical="center"/>
    </xf>
    <xf numFmtId="172" fontId="50" fillId="9" borderId="20" xfId="0" applyNumberFormat="1" applyFont="1" applyFill="1" applyBorder="1" applyAlignment="1">
      <alignment horizontal="center" vertical="center"/>
    </xf>
    <xf numFmtId="172" fontId="50" fillId="9" borderId="21" xfId="0" applyNumberFormat="1" applyFont="1" applyFill="1" applyBorder="1" applyAlignment="1">
      <alignment horizontal="center" vertical="center"/>
    </xf>
    <xf numFmtId="1" fontId="38" fillId="9" borderId="26" xfId="18" applyNumberFormat="1" applyFont="1" applyFill="1" applyBorder="1" applyAlignment="1">
      <alignment horizontal="center" vertical="center" wrapText="1"/>
    </xf>
    <xf numFmtId="2" fontId="38" fillId="9" borderId="26" xfId="4" applyNumberFormat="1" applyFont="1" applyFill="1" applyBorder="1" applyAlignment="1">
      <alignment horizontal="center" vertical="center" wrapText="1"/>
    </xf>
    <xf numFmtId="3" fontId="47" fillId="9" borderId="21" xfId="4" applyNumberFormat="1" applyFont="1" applyFill="1" applyBorder="1" applyAlignment="1">
      <alignment horizontal="center" vertical="center" wrapText="1"/>
    </xf>
    <xf numFmtId="170" fontId="47" fillId="9" borderId="21" xfId="4" applyNumberFormat="1" applyFont="1" applyFill="1" applyBorder="1" applyAlignment="1">
      <alignment horizontal="center" vertical="center" wrapText="1"/>
    </xf>
    <xf numFmtId="3" fontId="38" fillId="9" borderId="51" xfId="18" applyNumberFormat="1" applyFont="1" applyFill="1" applyBorder="1" applyAlignment="1">
      <alignment horizontal="center" vertical="top"/>
    </xf>
    <xf numFmtId="3" fontId="38" fillId="9" borderId="49" xfId="18" applyNumberFormat="1" applyFont="1" applyFill="1" applyBorder="1" applyAlignment="1">
      <alignment horizontal="center" vertical="top"/>
    </xf>
    <xf numFmtId="3" fontId="47" fillId="9" borderId="59" xfId="4" applyNumberFormat="1" applyFont="1" applyFill="1" applyBorder="1" applyAlignment="1">
      <alignment horizontal="center" vertical="center"/>
    </xf>
    <xf numFmtId="1" fontId="46" fillId="9" borderId="5" xfId="0" applyNumberFormat="1" applyFont="1" applyFill="1" applyBorder="1" applyAlignment="1">
      <alignment horizontal="center" vertical="center"/>
    </xf>
    <xf numFmtId="0" fontId="45" fillId="9" borderId="59" xfId="0" applyFont="1" applyFill="1" applyBorder="1" applyAlignment="1">
      <alignment horizontal="center" vertical="center"/>
    </xf>
    <xf numFmtId="1" fontId="46" fillId="9" borderId="26" xfId="0" applyNumberFormat="1" applyFont="1" applyFill="1" applyBorder="1" applyAlignment="1">
      <alignment horizontal="center" vertical="center"/>
    </xf>
    <xf numFmtId="0" fontId="45" fillId="9" borderId="33" xfId="0" applyFont="1" applyFill="1" applyBorder="1" applyAlignment="1">
      <alignment horizontal="center" vertical="center"/>
    </xf>
    <xf numFmtId="1" fontId="46" fillId="8" borderId="5" xfId="0" applyNumberFormat="1" applyFont="1" applyFill="1" applyBorder="1" applyAlignment="1">
      <alignment horizontal="center" vertical="center"/>
    </xf>
    <xf numFmtId="0" fontId="45" fillId="8" borderId="59" xfId="0" applyFont="1" applyFill="1" applyBorder="1" applyAlignment="1">
      <alignment horizontal="center" vertical="center"/>
    </xf>
    <xf numFmtId="4" fontId="50" fillId="9" borderId="15" xfId="0" applyNumberFormat="1" applyFont="1" applyFill="1" applyBorder="1" applyAlignment="1">
      <alignment horizontal="center" vertical="center"/>
    </xf>
    <xf numFmtId="4" fontId="50" fillId="9" borderId="1" xfId="0" applyNumberFormat="1" applyFont="1" applyFill="1" applyBorder="1" applyAlignment="1">
      <alignment horizontal="center" vertical="center"/>
    </xf>
    <xf numFmtId="178" fontId="32" fillId="8" borderId="16" xfId="0" applyNumberFormat="1" applyFont="1" applyFill="1" applyBorder="1" applyAlignment="1">
      <alignment horizontal="center" vertical="center"/>
    </xf>
    <xf numFmtId="10" fontId="38" fillId="9" borderId="26" xfId="18" applyNumberFormat="1" applyFont="1" applyFill="1" applyBorder="1" applyAlignment="1">
      <alignment horizontal="center" vertical="center" wrapText="1"/>
    </xf>
    <xf numFmtId="0" fontId="1" fillId="0" borderId="27" xfId="1" applyFont="1" applyBorder="1"/>
    <xf numFmtId="0" fontId="17" fillId="0" borderId="32" xfId="1" applyFont="1" applyBorder="1" applyAlignment="1">
      <alignment vertical="center" wrapText="1"/>
    </xf>
    <xf numFmtId="1" fontId="38" fillId="9" borderId="24" xfId="4" applyNumberFormat="1" applyFont="1" applyFill="1" applyBorder="1" applyAlignment="1">
      <alignment horizontal="center" vertical="center" wrapText="1"/>
    </xf>
    <xf numFmtId="3" fontId="47" fillId="9" borderId="20" xfId="4" applyNumberFormat="1" applyFont="1" applyFill="1" applyBorder="1" applyAlignment="1">
      <alignment horizontal="center" vertical="center" wrapText="1"/>
    </xf>
    <xf numFmtId="0" fontId="27" fillId="0" borderId="0" xfId="0" applyFont="1"/>
    <xf numFmtId="0" fontId="29" fillId="0" borderId="0" xfId="0" applyFont="1"/>
    <xf numFmtId="0" fontId="29" fillId="8" borderId="0" xfId="0" applyFont="1" applyFill="1"/>
    <xf numFmtId="0" fontId="29" fillId="9" borderId="0" xfId="0" applyFont="1" applyFill="1"/>
    <xf numFmtId="0" fontId="29" fillId="6" borderId="0" xfId="0" applyFont="1" applyFill="1"/>
    <xf numFmtId="0" fontId="29" fillId="12" borderId="0" xfId="0" applyFont="1" applyFill="1"/>
    <xf numFmtId="0" fontId="29" fillId="13" borderId="0" xfId="0" applyFont="1" applyFill="1"/>
    <xf numFmtId="0" fontId="49" fillId="5" borderId="0" xfId="0" applyFont="1" applyFill="1"/>
    <xf numFmtId="0" fontId="49" fillId="4" borderId="0" xfId="0" applyFont="1" applyFill="1"/>
    <xf numFmtId="168" fontId="36" fillId="5" borderId="16" xfId="46" applyNumberFormat="1" applyFont="1" applyFill="1" applyBorder="1" applyAlignment="1">
      <alignment horizontal="center" vertical="center" wrapText="1"/>
    </xf>
    <xf numFmtId="3" fontId="47" fillId="9" borderId="33" xfId="47" applyNumberFormat="1" applyFont="1" applyFill="1" applyBorder="1" applyAlignment="1">
      <alignment horizontal="center" vertical="center"/>
    </xf>
    <xf numFmtId="170" fontId="51" fillId="9" borderId="9" xfId="46" applyNumberFormat="1" applyFont="1" applyFill="1" applyBorder="1" applyAlignment="1">
      <alignment horizontal="center" vertical="center" wrapText="1"/>
    </xf>
    <xf numFmtId="170" fontId="48" fillId="9" borderId="1" xfId="46" applyNumberFormat="1" applyFont="1" applyFill="1" applyBorder="1" applyAlignment="1">
      <alignment horizontal="center" vertical="center" wrapText="1"/>
    </xf>
    <xf numFmtId="170" fontId="48" fillId="9" borderId="1" xfId="0" applyNumberFormat="1" applyFont="1" applyFill="1" applyBorder="1" applyAlignment="1">
      <alignment horizontal="center" vertical="center" wrapText="1"/>
    </xf>
    <xf numFmtId="9" fontId="38" fillId="9" borderId="5" xfId="1" applyNumberFormat="1" applyFont="1" applyFill="1" applyBorder="1" applyAlignment="1">
      <alignment horizontal="center"/>
    </xf>
    <xf numFmtId="9" fontId="38" fillId="9" borderId="1" xfId="1" applyNumberFormat="1" applyFont="1" applyFill="1" applyBorder="1" applyAlignment="1">
      <alignment horizontal="center"/>
    </xf>
    <xf numFmtId="173" fontId="46" fillId="9" borderId="51" xfId="1" applyNumberFormat="1" applyFont="1" applyFill="1" applyBorder="1" applyAlignment="1">
      <alignment horizontal="center" vertical="center" wrapText="1"/>
    </xf>
    <xf numFmtId="173" fontId="46" fillId="9" borderId="26" xfId="1" applyNumberFormat="1" applyFont="1" applyFill="1" applyBorder="1" applyAlignment="1">
      <alignment horizontal="center" vertical="center" wrapText="1"/>
    </xf>
    <xf numFmtId="173" fontId="46" fillId="9" borderId="27" xfId="1" applyNumberFormat="1" applyFont="1" applyFill="1" applyBorder="1" applyAlignment="1">
      <alignment horizontal="center" vertical="center" wrapText="1"/>
    </xf>
    <xf numFmtId="173" fontId="45" fillId="9" borderId="54" xfId="1" applyNumberFormat="1" applyFont="1" applyFill="1" applyBorder="1" applyAlignment="1">
      <alignment horizontal="center" vertical="center" wrapText="1"/>
    </xf>
    <xf numFmtId="173" fontId="45" fillId="9" borderId="38" xfId="1" applyNumberFormat="1" applyFont="1" applyFill="1" applyBorder="1" applyAlignment="1">
      <alignment horizontal="center" vertical="center" wrapText="1"/>
    </xf>
    <xf numFmtId="173" fontId="45" fillId="9" borderId="75" xfId="1" applyNumberFormat="1" applyFont="1" applyFill="1" applyBorder="1" applyAlignment="1">
      <alignment horizontal="center" vertical="center" wrapText="1"/>
    </xf>
    <xf numFmtId="176" fontId="46" fillId="9" borderId="16" xfId="18" applyNumberFormat="1" applyFont="1" applyFill="1" applyBorder="1" applyAlignment="1">
      <alignment horizontal="center" vertical="center"/>
    </xf>
    <xf numFmtId="4" fontId="52" fillId="9" borderId="5" xfId="19" applyNumberFormat="1" applyFont="1" applyFill="1" applyBorder="1" applyAlignment="1">
      <alignment horizontal="center" vertical="center"/>
    </xf>
    <xf numFmtId="3" fontId="52" fillId="9" borderId="41" xfId="19" applyNumberFormat="1" applyFont="1" applyFill="1" applyBorder="1"/>
    <xf numFmtId="9" fontId="52" fillId="9" borderId="5" xfId="19" applyNumberFormat="1" applyFont="1" applyFill="1" applyBorder="1" applyAlignment="1">
      <alignment horizontal="center" vertical="center"/>
    </xf>
    <xf numFmtId="3" fontId="52" fillId="9" borderId="41" xfId="19" applyNumberFormat="1" applyFont="1" applyFill="1" applyBorder="1" applyAlignment="1">
      <alignment horizontal="center" vertical="center"/>
    </xf>
    <xf numFmtId="3" fontId="52" fillId="9" borderId="5" xfId="19" applyNumberFormat="1" applyFont="1" applyFill="1" applyBorder="1" applyAlignment="1">
      <alignment horizontal="center" vertical="center"/>
    </xf>
    <xf numFmtId="9" fontId="52" fillId="9" borderId="48" xfId="19" applyNumberFormat="1" applyFont="1" applyFill="1" applyBorder="1" applyAlignment="1">
      <alignment horizontal="center" vertical="center"/>
    </xf>
    <xf numFmtId="3" fontId="52" fillId="9" borderId="42" xfId="19" applyNumberFormat="1" applyFont="1" applyFill="1" applyBorder="1" applyAlignment="1">
      <alignment horizontal="center" vertical="center"/>
    </xf>
    <xf numFmtId="3" fontId="53" fillId="9" borderId="32" xfId="19" applyNumberFormat="1" applyFont="1" applyFill="1" applyBorder="1" applyAlignment="1">
      <alignment horizontal="center" vertical="center"/>
    </xf>
    <xf numFmtId="3" fontId="53" fillId="9" borderId="59" xfId="19" applyNumberFormat="1" applyFont="1" applyFill="1" applyBorder="1" applyAlignment="1">
      <alignment horizontal="center" vertical="center"/>
    </xf>
    <xf numFmtId="3" fontId="53" fillId="9" borderId="31" xfId="19" applyNumberFormat="1" applyFont="1" applyFill="1" applyBorder="1" applyAlignment="1">
      <alignment horizontal="center" vertical="center"/>
    </xf>
    <xf numFmtId="179" fontId="36" fillId="5" borderId="1" xfId="46" applyNumberFormat="1" applyFont="1" applyFill="1" applyBorder="1" applyAlignment="1">
      <alignment horizontal="center" vertical="center" wrapText="1"/>
    </xf>
    <xf numFmtId="3" fontId="47" fillId="12" borderId="32" xfId="47" applyNumberFormat="1" applyFont="1" applyFill="1" applyBorder="1" applyAlignment="1">
      <alignment horizontal="center" vertical="center"/>
    </xf>
    <xf numFmtId="170" fontId="51" fillId="12" borderId="8" xfId="46" applyNumberFormat="1" applyFont="1" applyFill="1" applyBorder="1" applyAlignment="1">
      <alignment horizontal="center" vertical="center" wrapText="1"/>
    </xf>
    <xf numFmtId="170" fontId="48" fillId="12" borderId="15" xfId="46" applyNumberFormat="1" applyFont="1" applyFill="1" applyBorder="1" applyAlignment="1">
      <alignment horizontal="center" vertical="center" wrapText="1"/>
    </xf>
    <xf numFmtId="170" fontId="48" fillId="12" borderId="15" xfId="0" applyNumberFormat="1" applyFont="1" applyFill="1" applyBorder="1" applyAlignment="1">
      <alignment horizontal="center" vertical="center" wrapText="1"/>
    </xf>
    <xf numFmtId="2" fontId="33" fillId="6" borderId="44" xfId="1" applyNumberFormat="1" applyFont="1" applyFill="1" applyBorder="1" applyAlignment="1">
      <alignment horizontal="center" vertical="center" wrapText="1"/>
    </xf>
    <xf numFmtId="0" fontId="33" fillId="6" borderId="68" xfId="1" applyFont="1" applyFill="1" applyBorder="1" applyAlignment="1">
      <alignment horizontal="center" vertical="center" wrapText="1"/>
    </xf>
    <xf numFmtId="0" fontId="33" fillId="6" borderId="45" xfId="1" applyFont="1" applyFill="1" applyBorder="1" applyAlignment="1">
      <alignment horizontal="center" vertical="center" wrapText="1"/>
    </xf>
    <xf numFmtId="173" fontId="46" fillId="8" borderId="51" xfId="1" applyNumberFormat="1" applyFont="1" applyFill="1" applyBorder="1" applyAlignment="1">
      <alignment horizontal="center" vertical="center" wrapText="1"/>
    </xf>
    <xf numFmtId="173" fontId="46" fillId="8" borderId="26" xfId="1" applyNumberFormat="1" applyFont="1" applyFill="1" applyBorder="1" applyAlignment="1">
      <alignment horizontal="center" vertical="center" wrapText="1"/>
    </xf>
    <xf numFmtId="173" fontId="46" fillId="8" borderId="27" xfId="1" applyNumberFormat="1" applyFont="1" applyFill="1" applyBorder="1" applyAlignment="1">
      <alignment horizontal="center" vertical="center" wrapText="1"/>
    </xf>
    <xf numFmtId="173" fontId="45" fillId="8" borderId="54" xfId="1" applyNumberFormat="1" applyFont="1" applyFill="1" applyBorder="1" applyAlignment="1">
      <alignment horizontal="center" vertical="center" wrapText="1"/>
    </xf>
    <xf numFmtId="173" fontId="45" fillId="8" borderId="38" xfId="1" applyNumberFormat="1" applyFont="1" applyFill="1" applyBorder="1" applyAlignment="1">
      <alignment horizontal="center" vertical="center" wrapText="1"/>
    </xf>
    <xf numFmtId="0" fontId="23" fillId="0" borderId="65" xfId="1" applyFont="1" applyBorder="1" applyAlignment="1">
      <alignment horizontal="center" vertical="center" wrapText="1"/>
    </xf>
    <xf numFmtId="0" fontId="23" fillId="0" borderId="69" xfId="1" applyFont="1" applyBorder="1" applyAlignment="1">
      <alignment horizontal="center" vertical="center" wrapText="1"/>
    </xf>
    <xf numFmtId="0" fontId="23" fillId="0" borderId="70" xfId="1" applyFont="1" applyBorder="1" applyAlignment="1">
      <alignment horizontal="center" vertical="center" wrapText="1"/>
    </xf>
    <xf numFmtId="2" fontId="46" fillId="8" borderId="1" xfId="0" applyNumberFormat="1" applyFont="1" applyFill="1" applyBorder="1" applyAlignment="1">
      <alignment horizontal="center" vertical="center" wrapText="1"/>
    </xf>
    <xf numFmtId="2" fontId="46" fillId="8" borderId="15" xfId="0" applyNumberFormat="1" applyFont="1" applyFill="1" applyBorder="1" applyAlignment="1">
      <alignment horizontal="center" vertical="center" wrapText="1"/>
    </xf>
    <xf numFmtId="2" fontId="46" fillId="8" borderId="16" xfId="0" applyNumberFormat="1" applyFont="1" applyFill="1" applyBorder="1" applyAlignment="1">
      <alignment horizontal="center" vertical="center" wrapText="1"/>
    </xf>
    <xf numFmtId="2" fontId="46" fillId="8" borderId="58" xfId="0" applyNumberFormat="1" applyFont="1" applyFill="1" applyBorder="1" applyAlignment="1">
      <alignment horizontal="center" vertical="center" wrapText="1"/>
    </xf>
    <xf numFmtId="2" fontId="46" fillId="8" borderId="2" xfId="0" applyNumberFormat="1" applyFont="1" applyFill="1" applyBorder="1" applyAlignment="1">
      <alignment horizontal="center" vertical="center" wrapText="1"/>
    </xf>
    <xf numFmtId="2" fontId="46" fillId="8" borderId="29" xfId="0" applyNumberFormat="1" applyFont="1" applyFill="1" applyBorder="1" applyAlignment="1">
      <alignment horizontal="center" vertical="center" wrapText="1"/>
    </xf>
    <xf numFmtId="173" fontId="46" fillId="8" borderId="49" xfId="1" applyNumberFormat="1" applyFont="1" applyFill="1" applyBorder="1" applyAlignment="1">
      <alignment horizontal="center" vertical="center" wrapText="1"/>
    </xf>
    <xf numFmtId="173" fontId="46" fillId="8" borderId="60" xfId="1" applyNumberFormat="1" applyFont="1" applyFill="1" applyBorder="1" applyAlignment="1">
      <alignment horizontal="center" vertical="center" wrapText="1"/>
    </xf>
    <xf numFmtId="173" fontId="46" fillId="8" borderId="62" xfId="1" applyNumberFormat="1" applyFont="1" applyFill="1" applyBorder="1" applyAlignment="1">
      <alignment horizontal="center" vertical="center" wrapText="1"/>
    </xf>
    <xf numFmtId="173" fontId="45" fillId="8" borderId="77" xfId="1" applyNumberFormat="1" applyFont="1" applyFill="1" applyBorder="1" applyAlignment="1">
      <alignment horizontal="center" vertical="center" wrapText="1"/>
    </xf>
    <xf numFmtId="2" fontId="33" fillId="6" borderId="32" xfId="1" applyNumberFormat="1" applyFont="1" applyFill="1" applyBorder="1" applyAlignment="1">
      <alignment horizontal="center" vertical="center" wrapText="1"/>
    </xf>
    <xf numFmtId="0" fontId="33" fillId="6" borderId="57" xfId="1" applyFont="1" applyFill="1" applyBorder="1" applyAlignment="1">
      <alignment horizontal="center" vertical="center" wrapText="1"/>
    </xf>
    <xf numFmtId="0" fontId="33" fillId="6" borderId="33" xfId="1" applyFont="1" applyFill="1" applyBorder="1" applyAlignment="1">
      <alignment horizontal="center" vertical="center" wrapText="1"/>
    </xf>
    <xf numFmtId="0" fontId="33" fillId="0" borderId="35" xfId="1" applyFont="1" applyBorder="1" applyAlignment="1">
      <alignment horizontal="center" vertical="center" wrapText="1"/>
    </xf>
    <xf numFmtId="0" fontId="33" fillId="0" borderId="31" xfId="1" applyFont="1" applyBorder="1" applyAlignment="1">
      <alignment horizontal="center" vertical="center" wrapText="1"/>
    </xf>
    <xf numFmtId="0" fontId="23" fillId="0" borderId="66" xfId="1" applyFont="1" applyBorder="1" applyAlignment="1">
      <alignment horizontal="center" vertical="center" wrapText="1"/>
    </xf>
    <xf numFmtId="2" fontId="46" fillId="8" borderId="24" xfId="0" applyNumberFormat="1" applyFont="1" applyFill="1" applyBorder="1" applyAlignment="1">
      <alignment horizontal="center" vertical="center" wrapText="1"/>
    </xf>
    <xf numFmtId="2" fontId="46" fillId="8" borderId="26" xfId="0" applyNumberFormat="1" applyFont="1" applyFill="1" applyBorder="1" applyAlignment="1">
      <alignment horizontal="center" vertical="center" wrapText="1"/>
    </xf>
    <xf numFmtId="2" fontId="46" fillId="8" borderId="27" xfId="0" applyNumberFormat="1" applyFont="1" applyFill="1" applyBorder="1" applyAlignment="1">
      <alignment horizontal="center" vertical="center" wrapText="1"/>
    </xf>
    <xf numFmtId="2" fontId="46" fillId="8" borderId="53" xfId="0" applyNumberFormat="1" applyFont="1" applyFill="1" applyBorder="1" applyAlignment="1">
      <alignment horizontal="center" vertical="center" wrapText="1"/>
    </xf>
    <xf numFmtId="2" fontId="46" fillId="8" borderId="41" xfId="0" applyNumberFormat="1" applyFont="1" applyFill="1" applyBorder="1" applyAlignment="1">
      <alignment horizontal="center" vertical="center" wrapText="1"/>
    </xf>
    <xf numFmtId="2" fontId="46" fillId="8" borderId="43" xfId="0" applyNumberFormat="1" applyFont="1" applyFill="1" applyBorder="1" applyAlignment="1">
      <alignment horizontal="center" vertical="center" wrapText="1"/>
    </xf>
    <xf numFmtId="2" fontId="46" fillId="9" borderId="53" xfId="0" applyNumberFormat="1" applyFont="1" applyFill="1" applyBorder="1" applyAlignment="1">
      <alignment horizontal="center" vertical="center" wrapText="1"/>
    </xf>
    <xf numFmtId="2" fontId="46" fillId="9" borderId="39" xfId="0" applyNumberFormat="1" applyFont="1" applyFill="1" applyBorder="1" applyAlignment="1">
      <alignment horizontal="center" vertical="center" wrapText="1"/>
    </xf>
    <xf numFmtId="0" fontId="31" fillId="0" borderId="41" xfId="9" applyFont="1" applyBorder="1" applyAlignment="1">
      <alignment horizontal="center"/>
    </xf>
    <xf numFmtId="0" fontId="31" fillId="0" borderId="43" xfId="9" applyFont="1" applyBorder="1" applyAlignment="1">
      <alignment horizontal="center"/>
    </xf>
    <xf numFmtId="2" fontId="46" fillId="9" borderId="54" xfId="0" applyNumberFormat="1" applyFont="1" applyFill="1" applyBorder="1" applyAlignment="1">
      <alignment horizontal="center" vertical="center" wrapText="1"/>
    </xf>
    <xf numFmtId="2" fontId="46" fillId="9" borderId="66" xfId="0" applyNumberFormat="1" applyFont="1" applyFill="1" applyBorder="1" applyAlignment="1">
      <alignment horizontal="center" vertical="center" wrapText="1"/>
    </xf>
    <xf numFmtId="2" fontId="31" fillId="0" borderId="1" xfId="0" applyNumberFormat="1" applyFont="1" applyBorder="1" applyAlignment="1">
      <alignment horizontal="center" vertical="center" wrapText="1"/>
    </xf>
    <xf numFmtId="2" fontId="31" fillId="0" borderId="9" xfId="0" applyNumberFormat="1" applyFont="1" applyBorder="1" applyAlignment="1">
      <alignment horizontal="center" vertical="center" wrapText="1"/>
    </xf>
    <xf numFmtId="2" fontId="31" fillId="0" borderId="10" xfId="0" applyNumberFormat="1" applyFont="1" applyBorder="1" applyAlignment="1">
      <alignment horizontal="center" vertical="center" wrapText="1"/>
    </xf>
    <xf numFmtId="2" fontId="31" fillId="0" borderId="15" xfId="0" applyNumberFormat="1" applyFont="1" applyBorder="1" applyAlignment="1">
      <alignment horizontal="center" vertical="center" wrapText="1"/>
    </xf>
    <xf numFmtId="2" fontId="31" fillId="0" borderId="16" xfId="0" applyNumberFormat="1" applyFont="1" applyBorder="1" applyAlignment="1">
      <alignment horizontal="center" vertical="center" wrapText="1"/>
    </xf>
    <xf numFmtId="2" fontId="31" fillId="0" borderId="20" xfId="0" applyNumberFormat="1" applyFont="1" applyBorder="1" applyAlignment="1">
      <alignment horizontal="center" vertical="center" wrapText="1"/>
    </xf>
    <xf numFmtId="2" fontId="31" fillId="0" borderId="21" xfId="0" applyNumberFormat="1" applyFont="1" applyBorder="1" applyAlignment="1">
      <alignment horizontal="center" vertical="center" wrapText="1"/>
    </xf>
    <xf numFmtId="2" fontId="31" fillId="0" borderId="22" xfId="0" applyNumberFormat="1" applyFont="1" applyBorder="1" applyAlignment="1">
      <alignment horizontal="center" vertical="center" wrapText="1"/>
    </xf>
    <xf numFmtId="173" fontId="46" fillId="9" borderId="8" xfId="1" applyNumberFormat="1" applyFont="1" applyFill="1" applyBorder="1" applyAlignment="1">
      <alignment horizontal="center" vertical="center" wrapText="1"/>
    </xf>
    <xf numFmtId="173" fontId="46" fillId="9" borderId="9" xfId="1" applyNumberFormat="1" applyFont="1" applyFill="1" applyBorder="1" applyAlignment="1">
      <alignment horizontal="center" vertical="center" wrapText="1"/>
    </xf>
    <xf numFmtId="173" fontId="46" fillId="9" borderId="10" xfId="1" applyNumberFormat="1" applyFont="1" applyFill="1" applyBorder="1" applyAlignment="1">
      <alignment horizontal="center" vertical="center" wrapText="1"/>
    </xf>
    <xf numFmtId="173" fontId="46" fillId="9" borderId="24" xfId="1" applyNumberFormat="1" applyFont="1" applyFill="1" applyBorder="1" applyAlignment="1">
      <alignment horizontal="center" vertical="center" wrapText="1"/>
    </xf>
    <xf numFmtId="173" fontId="46" fillId="9" borderId="44" xfId="1" applyNumberFormat="1" applyFont="1" applyFill="1" applyBorder="1" applyAlignment="1">
      <alignment horizontal="center" vertical="center" wrapText="1"/>
    </xf>
    <xf numFmtId="173" fontId="46" fillId="9" borderId="45" xfId="1" applyNumberFormat="1" applyFont="1" applyFill="1" applyBorder="1" applyAlignment="1">
      <alignment horizontal="center" vertical="center" wrapText="1"/>
    </xf>
    <xf numFmtId="173" fontId="46" fillId="9" borderId="46" xfId="1" applyNumberFormat="1" applyFont="1" applyFill="1" applyBorder="1" applyAlignment="1">
      <alignment horizontal="center" vertical="center" wrapText="1"/>
    </xf>
    <xf numFmtId="0" fontId="33" fillId="0" borderId="66" xfId="1" applyFont="1" applyBorder="1" applyAlignment="1">
      <alignment horizontal="center" vertical="center" wrapText="1"/>
    </xf>
    <xf numFmtId="2" fontId="46" fillId="9" borderId="40" xfId="0" applyNumberFormat="1" applyFont="1" applyFill="1" applyBorder="1" applyAlignment="1">
      <alignment horizontal="center" vertical="center" wrapText="1"/>
    </xf>
    <xf numFmtId="2" fontId="31" fillId="0" borderId="58" xfId="0" applyNumberFormat="1" applyFont="1" applyBorder="1" applyAlignment="1">
      <alignment horizontal="center" vertical="center" wrapText="1"/>
    </xf>
    <xf numFmtId="2" fontId="31" fillId="0" borderId="2" xfId="0" applyNumberFormat="1" applyFont="1" applyBorder="1" applyAlignment="1">
      <alignment horizontal="center" vertical="center" wrapText="1"/>
    </xf>
    <xf numFmtId="2" fontId="31" fillId="0" borderId="29" xfId="0" applyNumberFormat="1" applyFont="1" applyBorder="1" applyAlignment="1">
      <alignment horizontal="center" vertical="center" wrapText="1"/>
    </xf>
    <xf numFmtId="2" fontId="46" fillId="9" borderId="37" xfId="0" applyNumberFormat="1" applyFont="1" applyFill="1" applyBorder="1" applyAlignment="1">
      <alignment horizontal="center" vertical="center" wrapText="1"/>
    </xf>
    <xf numFmtId="0" fontId="31" fillId="0" borderId="42" xfId="9" applyFont="1" applyBorder="1" applyAlignment="1">
      <alignment horizontal="center"/>
    </xf>
    <xf numFmtId="173" fontId="46" fillId="9" borderId="49" xfId="1" applyNumberFormat="1" applyFont="1" applyFill="1" applyBorder="1" applyAlignment="1">
      <alignment horizontal="center" vertical="center" wrapText="1"/>
    </xf>
    <xf numFmtId="173" fontId="46" fillId="9" borderId="60" xfId="1" applyNumberFormat="1" applyFont="1" applyFill="1" applyBorder="1" applyAlignment="1">
      <alignment horizontal="center" vertical="center" wrapText="1"/>
    </xf>
    <xf numFmtId="173" fontId="46" fillId="9" borderId="62" xfId="1" applyNumberFormat="1" applyFont="1" applyFill="1" applyBorder="1" applyAlignment="1">
      <alignment horizontal="center" vertical="center" wrapText="1"/>
    </xf>
    <xf numFmtId="173" fontId="45" fillId="9" borderId="77" xfId="1" applyNumberFormat="1" applyFont="1" applyFill="1" applyBorder="1" applyAlignment="1">
      <alignment horizontal="center" vertical="center" wrapText="1"/>
    </xf>
    <xf numFmtId="2" fontId="23" fillId="0" borderId="63" xfId="1" applyNumberFormat="1" applyFont="1" applyBorder="1" applyAlignment="1">
      <alignment horizontal="center" vertical="center" wrapText="1"/>
    </xf>
    <xf numFmtId="173" fontId="46" fillId="9" borderId="54" xfId="1" applyNumberFormat="1" applyFont="1" applyFill="1" applyBorder="1" applyAlignment="1">
      <alignment horizontal="center" vertical="center" wrapText="1"/>
    </xf>
    <xf numFmtId="173" fontId="46" fillId="9" borderId="38" xfId="1" applyNumberFormat="1" applyFont="1" applyFill="1" applyBorder="1" applyAlignment="1">
      <alignment horizontal="center" vertical="center" wrapText="1"/>
    </xf>
    <xf numFmtId="173" fontId="46" fillId="9" borderId="77" xfId="1" applyNumberFormat="1" applyFont="1" applyFill="1" applyBorder="1" applyAlignment="1">
      <alignment horizontal="center" vertical="center" wrapText="1"/>
    </xf>
    <xf numFmtId="9" fontId="38" fillId="8" borderId="5" xfId="1" applyNumberFormat="1" applyFont="1" applyFill="1" applyBorder="1" applyAlignment="1">
      <alignment horizontal="center"/>
    </xf>
    <xf numFmtId="0" fontId="17" fillId="0" borderId="45" xfId="1" applyFont="1" applyBorder="1"/>
    <xf numFmtId="169" fontId="17" fillId="6" borderId="45" xfId="1" applyNumberFormat="1" applyFont="1" applyFill="1" applyBorder="1" applyAlignment="1">
      <alignment horizontal="center"/>
    </xf>
    <xf numFmtId="0" fontId="17" fillId="0" borderId="46" xfId="1" applyFont="1" applyBorder="1"/>
    <xf numFmtId="9" fontId="47" fillId="8" borderId="26" xfId="1" applyNumberFormat="1" applyFont="1" applyFill="1" applyBorder="1" applyAlignment="1">
      <alignment horizontal="center"/>
    </xf>
    <xf numFmtId="9" fontId="38" fillId="8" borderId="20" xfId="1" applyNumberFormat="1" applyFont="1" applyFill="1" applyBorder="1" applyAlignment="1">
      <alignment horizontal="center"/>
    </xf>
    <xf numFmtId="9" fontId="38" fillId="8" borderId="72" xfId="1" applyNumberFormat="1" applyFont="1" applyFill="1" applyBorder="1" applyAlignment="1">
      <alignment horizontal="center"/>
    </xf>
    <xf numFmtId="9" fontId="47" fillId="8" borderId="51" xfId="1" applyNumberFormat="1" applyFont="1" applyFill="1" applyBorder="1" applyAlignment="1">
      <alignment horizontal="center"/>
    </xf>
    <xf numFmtId="0" fontId="17" fillId="0" borderId="73" xfId="1" applyFont="1" applyBorder="1"/>
    <xf numFmtId="0" fontId="15" fillId="0" borderId="58" xfId="1" applyBorder="1"/>
    <xf numFmtId="9" fontId="38" fillId="9" borderId="48" xfId="1" applyNumberFormat="1" applyFont="1" applyFill="1" applyBorder="1" applyAlignment="1">
      <alignment horizontal="center"/>
    </xf>
    <xf numFmtId="9" fontId="38" fillId="9" borderId="2" xfId="1" applyNumberFormat="1" applyFont="1" applyFill="1" applyBorder="1" applyAlignment="1">
      <alignment horizontal="center"/>
    </xf>
    <xf numFmtId="2" fontId="0" fillId="0" borderId="2" xfId="0" applyNumberFormat="1" applyBorder="1" applyAlignment="1">
      <alignment horizontal="center"/>
    </xf>
    <xf numFmtId="9" fontId="47" fillId="9" borderId="9" xfId="1" applyNumberFormat="1" applyFont="1" applyFill="1" applyBorder="1" applyAlignment="1">
      <alignment horizontal="center"/>
    </xf>
    <xf numFmtId="2" fontId="26" fillId="0" borderId="9" xfId="0" applyNumberFormat="1" applyFont="1" applyBorder="1" applyAlignment="1">
      <alignment horizontal="center"/>
    </xf>
    <xf numFmtId="0" fontId="17" fillId="0" borderId="10" xfId="1" applyFont="1" applyBorder="1" applyAlignment="1">
      <alignment horizontal="center"/>
    </xf>
    <xf numFmtId="0" fontId="17" fillId="0" borderId="21" xfId="1" applyFont="1" applyBorder="1"/>
    <xf numFmtId="169" fontId="17" fillId="6" borderId="21" xfId="1" applyNumberFormat="1" applyFont="1" applyFill="1" applyBorder="1" applyAlignment="1">
      <alignment horizontal="center"/>
    </xf>
    <xf numFmtId="0" fontId="17" fillId="0" borderId="22" xfId="1" applyFont="1" applyBorder="1"/>
    <xf numFmtId="0" fontId="1" fillId="0" borderId="50" xfId="0" applyFont="1" applyBorder="1"/>
    <xf numFmtId="0" fontId="1" fillId="0" borderId="3" xfId="0" applyFont="1" applyBorder="1"/>
    <xf numFmtId="0" fontId="1" fillId="0" borderId="71" xfId="0" applyFont="1" applyBorder="1"/>
    <xf numFmtId="0" fontId="17" fillId="0" borderId="19" xfId="0" applyFont="1" applyBorder="1" applyAlignment="1">
      <alignment horizontal="left"/>
    </xf>
    <xf numFmtId="177" fontId="46" fillId="9" borderId="1" xfId="0" applyNumberFormat="1" applyFont="1" applyFill="1" applyBorder="1" applyAlignment="1">
      <alignment horizontal="center" vertical="center"/>
    </xf>
    <xf numFmtId="3" fontId="46" fillId="9" borderId="1" xfId="0" applyNumberFormat="1" applyFont="1" applyFill="1" applyBorder="1" applyAlignment="1">
      <alignment horizontal="center" vertical="center"/>
    </xf>
    <xf numFmtId="177" fontId="46" fillId="9" borderId="15" xfId="0" applyNumberFormat="1" applyFont="1" applyFill="1" applyBorder="1" applyAlignment="1">
      <alignment horizontal="center" vertical="center"/>
    </xf>
    <xf numFmtId="177" fontId="45" fillId="9" borderId="20" xfId="0" applyNumberFormat="1" applyFont="1" applyFill="1" applyBorder="1" applyAlignment="1">
      <alignment horizontal="center" vertical="center"/>
    </xf>
    <xf numFmtId="177" fontId="45" fillId="9" borderId="21" xfId="0" applyNumberFormat="1" applyFont="1" applyFill="1" applyBorder="1" applyAlignment="1">
      <alignment horizontal="center" vertical="center"/>
    </xf>
    <xf numFmtId="176" fontId="45" fillId="9" borderId="22" xfId="18" applyNumberFormat="1" applyFont="1" applyFill="1" applyBorder="1" applyAlignment="1">
      <alignment horizontal="center" vertical="center"/>
    </xf>
    <xf numFmtId="177" fontId="46" fillId="8" borderId="15" xfId="0" applyNumberFormat="1" applyFont="1" applyFill="1" applyBorder="1" applyAlignment="1">
      <alignment horizontal="center" vertical="center"/>
    </xf>
    <xf numFmtId="177" fontId="46" fillId="8" borderId="1" xfId="0" applyNumberFormat="1" applyFont="1" applyFill="1" applyBorder="1" applyAlignment="1">
      <alignment horizontal="center" vertical="center"/>
    </xf>
    <xf numFmtId="3" fontId="46" fillId="8" borderId="1" xfId="0" applyNumberFormat="1" applyFont="1" applyFill="1" applyBorder="1" applyAlignment="1">
      <alignment horizontal="center" vertical="center"/>
    </xf>
    <xf numFmtId="176" fontId="46" fillId="8" borderId="16" xfId="18" applyNumberFormat="1" applyFont="1" applyFill="1" applyBorder="1" applyAlignment="1">
      <alignment horizontal="center" vertical="center"/>
    </xf>
    <xf numFmtId="177" fontId="45" fillId="8" borderId="20" xfId="0" applyNumberFormat="1" applyFont="1" applyFill="1" applyBorder="1" applyAlignment="1">
      <alignment horizontal="center" vertical="center"/>
    </xf>
    <xf numFmtId="177" fontId="45" fillId="8" borderId="21" xfId="0" applyNumberFormat="1" applyFont="1" applyFill="1" applyBorder="1" applyAlignment="1">
      <alignment horizontal="center" vertical="center"/>
    </xf>
    <xf numFmtId="176" fontId="45" fillId="8" borderId="22" xfId="18" applyNumberFormat="1" applyFont="1" applyFill="1" applyBorder="1" applyAlignment="1">
      <alignment horizontal="center" vertical="center"/>
    </xf>
    <xf numFmtId="0" fontId="17" fillId="0" borderId="9" xfId="46" applyFont="1" applyBorder="1"/>
    <xf numFmtId="0" fontId="17" fillId="0" borderId="10" xfId="46" applyFont="1" applyBorder="1"/>
    <xf numFmtId="0" fontId="1" fillId="0" borderId="15" xfId="46" applyFont="1" applyBorder="1"/>
    <xf numFmtId="0" fontId="17" fillId="0" borderId="74" xfId="46" applyFont="1" applyBorder="1"/>
    <xf numFmtId="0" fontId="1" fillId="0" borderId="38" xfId="46" applyFont="1" applyBorder="1"/>
    <xf numFmtId="0" fontId="1" fillId="0" borderId="20" xfId="46" applyFont="1" applyBorder="1"/>
    <xf numFmtId="3" fontId="1" fillId="0" borderId="38" xfId="46" applyNumberFormat="1" applyFont="1" applyBorder="1"/>
    <xf numFmtId="3" fontId="1" fillId="0" borderId="15" xfId="46" applyNumberFormat="1" applyFont="1" applyBorder="1"/>
    <xf numFmtId="3" fontId="1" fillId="0" borderId="20" xfId="46" applyNumberFormat="1" applyFont="1" applyBorder="1"/>
    <xf numFmtId="0" fontId="31" fillId="4" borderId="26" xfId="9" applyFont="1" applyFill="1" applyBorder="1" applyAlignment="1">
      <alignment horizontal="center"/>
    </xf>
    <xf numFmtId="0" fontId="31" fillId="4" borderId="1" xfId="9" applyFont="1" applyFill="1" applyBorder="1" applyAlignment="1">
      <alignment horizontal="center"/>
    </xf>
    <xf numFmtId="0" fontId="31" fillId="4" borderId="2" xfId="9" applyFont="1" applyFill="1" applyBorder="1" applyAlignment="1">
      <alignment horizontal="center"/>
    </xf>
    <xf numFmtId="9" fontId="38" fillId="4" borderId="5" xfId="1" applyNumberFormat="1" applyFont="1" applyFill="1" applyBorder="1" applyAlignment="1">
      <alignment horizontal="center"/>
    </xf>
    <xf numFmtId="9" fontId="38" fillId="4" borderId="72" xfId="1" applyNumberFormat="1" applyFont="1" applyFill="1" applyBorder="1" applyAlignment="1">
      <alignment horizontal="center"/>
    </xf>
    <xf numFmtId="9" fontId="47" fillId="0" borderId="26" xfId="1" applyNumberFormat="1" applyFont="1" applyBorder="1" applyAlignment="1">
      <alignment horizontal="center"/>
    </xf>
    <xf numFmtId="0" fontId="31" fillId="4" borderId="54" xfId="9" applyFont="1" applyFill="1" applyBorder="1" applyAlignment="1">
      <alignment horizontal="center"/>
    </xf>
    <xf numFmtId="0" fontId="31" fillId="4" borderId="38" xfId="9" applyFont="1" applyFill="1" applyBorder="1" applyAlignment="1">
      <alignment horizontal="center"/>
    </xf>
    <xf numFmtId="0" fontId="31" fillId="4" borderId="75" xfId="9" applyFont="1" applyFill="1" applyBorder="1" applyAlignment="1">
      <alignment horizontal="center"/>
    </xf>
    <xf numFmtId="0" fontId="1" fillId="0" borderId="0" xfId="46" applyFont="1"/>
    <xf numFmtId="0" fontId="54" fillId="0" borderId="0" xfId="0" applyFont="1"/>
    <xf numFmtId="3" fontId="48" fillId="12" borderId="24" xfId="18" applyNumberFormat="1" applyFont="1" applyFill="1" applyBorder="1" applyAlignment="1">
      <alignment horizontal="center" vertical="center"/>
    </xf>
    <xf numFmtId="3" fontId="48" fillId="9" borderId="26" xfId="18" applyNumberFormat="1" applyFont="1" applyFill="1" applyBorder="1" applyAlignment="1">
      <alignment horizontal="center" vertical="center"/>
    </xf>
    <xf numFmtId="3" fontId="1" fillId="0" borderId="0" xfId="46" applyNumberFormat="1" applyFont="1"/>
    <xf numFmtId="0" fontId="1" fillId="0" borderId="4" xfId="46" applyFont="1" applyBorder="1"/>
    <xf numFmtId="0" fontId="1" fillId="0" borderId="28" xfId="46" applyFont="1" applyBorder="1"/>
    <xf numFmtId="3" fontId="48" fillId="12" borderId="5" xfId="46" applyNumberFormat="1" applyFont="1" applyFill="1" applyBorder="1"/>
    <xf numFmtId="4" fontId="1" fillId="0" borderId="0" xfId="46" applyNumberFormat="1" applyFont="1"/>
    <xf numFmtId="0" fontId="1" fillId="0" borderId="13" xfId="46" applyFont="1" applyBorder="1"/>
    <xf numFmtId="3" fontId="1" fillId="0" borderId="13" xfId="46" applyNumberFormat="1" applyFont="1" applyBorder="1"/>
    <xf numFmtId="0" fontId="1" fillId="0" borderId="75" xfId="46" applyFont="1" applyBorder="1"/>
    <xf numFmtId="3" fontId="1" fillId="0" borderId="75" xfId="46" applyNumberFormat="1" applyFont="1" applyBorder="1"/>
    <xf numFmtId="3" fontId="48" fillId="12" borderId="1" xfId="46" applyNumberFormat="1" applyFont="1" applyFill="1" applyBorder="1"/>
    <xf numFmtId="3" fontId="48" fillId="12" borderId="16" xfId="46" applyNumberFormat="1" applyFont="1" applyFill="1" applyBorder="1"/>
    <xf numFmtId="3" fontId="51" fillId="12" borderId="21" xfId="46" applyNumberFormat="1" applyFont="1" applyFill="1" applyBorder="1"/>
    <xf numFmtId="3" fontId="51" fillId="12" borderId="22" xfId="46" applyNumberFormat="1" applyFont="1" applyFill="1" applyBorder="1"/>
    <xf numFmtId="3" fontId="48" fillId="9" borderId="5" xfId="46" applyNumberFormat="1" applyFont="1" applyFill="1" applyBorder="1"/>
    <xf numFmtId="3" fontId="51" fillId="9" borderId="21" xfId="46" applyNumberFormat="1" applyFont="1" applyFill="1" applyBorder="1"/>
    <xf numFmtId="0" fontId="54" fillId="3" borderId="0" xfId="0" applyFont="1" applyFill="1"/>
    <xf numFmtId="0" fontId="55" fillId="3" borderId="0" xfId="0" applyFont="1" applyFill="1"/>
    <xf numFmtId="0" fontId="17" fillId="0" borderId="41" xfId="0" applyFont="1" applyBorder="1"/>
    <xf numFmtId="0" fontId="54" fillId="0" borderId="26" xfId="0" applyFont="1" applyBorder="1"/>
    <xf numFmtId="0" fontId="54" fillId="0" borderId="27" xfId="0" applyFont="1" applyBorder="1"/>
    <xf numFmtId="0" fontId="54" fillId="0" borderId="41" xfId="0" applyFont="1" applyBorder="1"/>
    <xf numFmtId="0" fontId="54" fillId="0" borderId="43" xfId="0" applyFont="1" applyBorder="1"/>
    <xf numFmtId="0" fontId="55" fillId="0" borderId="43" xfId="0" applyFont="1" applyBorder="1"/>
    <xf numFmtId="0" fontId="17" fillId="0" borderId="15" xfId="0" applyFont="1" applyBorder="1"/>
    <xf numFmtId="4" fontId="54" fillId="0" borderId="1" xfId="0" applyNumberFormat="1" applyFont="1" applyBorder="1"/>
    <xf numFmtId="4" fontId="36" fillId="0" borderId="26" xfId="18" applyNumberFormat="1" applyFont="1" applyBorder="1" applyAlignment="1">
      <alignment horizontal="center" vertical="center"/>
    </xf>
    <xf numFmtId="4" fontId="36" fillId="0" borderId="27" xfId="18" applyNumberFormat="1" applyFont="1" applyBorder="1" applyAlignment="1">
      <alignment horizontal="center" vertical="center"/>
    </xf>
    <xf numFmtId="0" fontId="54" fillId="0" borderId="15" xfId="0" applyFont="1" applyBorder="1"/>
    <xf numFmtId="170" fontId="48" fillId="9" borderId="1" xfId="0" applyNumberFormat="1" applyFont="1" applyFill="1" applyBorder="1"/>
    <xf numFmtId="170" fontId="54" fillId="6" borderId="1" xfId="0" applyNumberFormat="1" applyFont="1" applyFill="1" applyBorder="1"/>
    <xf numFmtId="0" fontId="54" fillId="0" borderId="58" xfId="0" applyFont="1" applyBorder="1"/>
    <xf numFmtId="170" fontId="51" fillId="9" borderId="1" xfId="0" applyNumberFormat="1" applyFont="1" applyFill="1" applyBorder="1"/>
    <xf numFmtId="0" fontId="55" fillId="3" borderId="1" xfId="0" applyFont="1" applyFill="1" applyBorder="1"/>
    <xf numFmtId="170" fontId="55" fillId="6" borderId="1" xfId="0" applyNumberFormat="1" applyFont="1" applyFill="1" applyBorder="1"/>
    <xf numFmtId="3" fontId="36" fillId="0" borderId="26" xfId="18" applyNumberFormat="1" applyFont="1" applyBorder="1" applyAlignment="1">
      <alignment horizontal="center" vertical="center"/>
    </xf>
    <xf numFmtId="3" fontId="36" fillId="0" borderId="27" xfId="18" applyNumberFormat="1" applyFont="1" applyBorder="1" applyAlignment="1">
      <alignment horizontal="center" vertical="center"/>
    </xf>
    <xf numFmtId="170" fontId="48" fillId="11" borderId="1" xfId="0" applyNumberFormat="1" applyFont="1" applyFill="1" applyBorder="1"/>
    <xf numFmtId="0" fontId="54" fillId="0" borderId="20" xfId="0" applyFont="1" applyBorder="1"/>
    <xf numFmtId="170" fontId="51" fillId="11" borderId="1" xfId="0" applyNumberFormat="1" applyFont="1" applyFill="1" applyBorder="1"/>
    <xf numFmtId="170" fontId="54" fillId="3" borderId="0" xfId="0" applyNumberFormat="1" applyFont="1" applyFill="1"/>
    <xf numFmtId="171" fontId="54" fillId="3" borderId="0" xfId="0" applyNumberFormat="1" applyFont="1" applyFill="1"/>
    <xf numFmtId="0" fontId="56" fillId="14" borderId="0" xfId="0" applyFont="1" applyFill="1"/>
    <xf numFmtId="0" fontId="27" fillId="14" borderId="0" xfId="0" applyFont="1" applyFill="1"/>
    <xf numFmtId="0" fontId="1" fillId="0" borderId="0" xfId="13" applyFont="1"/>
    <xf numFmtId="0" fontId="1" fillId="3" borderId="0" xfId="19" applyFont="1" applyFill="1"/>
    <xf numFmtId="0" fontId="29" fillId="0" borderId="9" xfId="0" applyFont="1" applyBorder="1" applyAlignment="1">
      <alignment horizontal="left" vertical="center" wrapText="1"/>
    </xf>
    <xf numFmtId="0" fontId="27" fillId="0" borderId="10" xfId="0" applyFont="1" applyBorder="1" applyAlignment="1">
      <alignment horizontal="left" vertical="center" wrapText="1"/>
    </xf>
    <xf numFmtId="0" fontId="29" fillId="0" borderId="15" xfId="0" applyFont="1" applyBorder="1" applyAlignment="1">
      <alignment horizontal="left" vertical="center"/>
    </xf>
    <xf numFmtId="0" fontId="29" fillId="0" borderId="17" xfId="0" applyFont="1" applyBorder="1" applyAlignment="1">
      <alignment horizontal="left" vertical="center"/>
    </xf>
    <xf numFmtId="2" fontId="49" fillId="8" borderId="1" xfId="22" applyNumberFormat="1" applyFont="1" applyFill="1" applyBorder="1" applyAlignment="1">
      <alignment horizontal="right"/>
    </xf>
    <xf numFmtId="2" fontId="49" fillId="8" borderId="16" xfId="22" applyNumberFormat="1" applyFont="1" applyFill="1" applyBorder="1" applyAlignment="1">
      <alignment horizontal="right"/>
    </xf>
    <xf numFmtId="0" fontId="29" fillId="0" borderId="23" xfId="0" applyFont="1" applyBorder="1" applyAlignment="1">
      <alignment horizontal="left" vertical="center"/>
    </xf>
    <xf numFmtId="2" fontId="49" fillId="8" borderId="21" xfId="22" applyNumberFormat="1" applyFont="1" applyFill="1" applyBorder="1" applyAlignment="1">
      <alignment horizontal="right"/>
    </xf>
    <xf numFmtId="2" fontId="49" fillId="8" borderId="22" xfId="22" applyNumberFormat="1" applyFont="1" applyFill="1" applyBorder="1" applyAlignment="1">
      <alignment horizontal="right"/>
    </xf>
    <xf numFmtId="0" fontId="29" fillId="0" borderId="20" xfId="0" applyFont="1" applyBorder="1" applyAlignment="1">
      <alignment horizontal="left" vertical="center"/>
    </xf>
    <xf numFmtId="2" fontId="49" fillId="15" borderId="1" xfId="22" applyNumberFormat="1" applyFont="1" applyFill="1" applyBorder="1" applyAlignment="1">
      <alignment horizontal="right"/>
    </xf>
    <xf numFmtId="2" fontId="49" fillId="15" borderId="16" xfId="22" applyNumberFormat="1" applyFont="1" applyFill="1" applyBorder="1" applyAlignment="1">
      <alignment horizontal="right"/>
    </xf>
    <xf numFmtId="2" fontId="49" fillId="15" borderId="21" xfId="22" applyNumberFormat="1" applyFont="1" applyFill="1" applyBorder="1" applyAlignment="1">
      <alignment horizontal="right"/>
    </xf>
    <xf numFmtId="2" fontId="49" fillId="15" borderId="22" xfId="22" applyNumberFormat="1" applyFont="1" applyFill="1" applyBorder="1" applyAlignment="1">
      <alignment horizontal="right"/>
    </xf>
    <xf numFmtId="0" fontId="17" fillId="0" borderId="31" xfId="1" applyFont="1" applyBorder="1" applyAlignment="1">
      <alignment horizontal="center" vertical="center" wrapText="1"/>
    </xf>
    <xf numFmtId="0" fontId="1" fillId="4" borderId="54" xfId="1" applyFont="1" applyFill="1" applyBorder="1" applyAlignment="1">
      <alignment horizontal="center" vertical="center"/>
    </xf>
    <xf numFmtId="0" fontId="29" fillId="0" borderId="65" xfId="0" applyFont="1" applyBorder="1" applyAlignment="1">
      <alignment horizontal="left" vertical="center" wrapText="1"/>
    </xf>
    <xf numFmtId="0" fontId="29" fillId="0" borderId="8" xfId="0" applyFont="1" applyBorder="1" applyAlignment="1">
      <alignment horizontal="left" vertical="center" wrapText="1"/>
    </xf>
    <xf numFmtId="0" fontId="29" fillId="0" borderId="6" xfId="0" applyFont="1" applyBorder="1" applyAlignment="1">
      <alignment horizontal="left" vertical="center" wrapText="1"/>
    </xf>
    <xf numFmtId="0" fontId="1" fillId="0" borderId="3" xfId="1" applyFont="1" applyBorder="1"/>
    <xf numFmtId="0" fontId="1" fillId="0" borderId="47" xfId="1" applyFont="1" applyBorder="1"/>
    <xf numFmtId="0" fontId="38" fillId="9" borderId="1" xfId="1" applyFont="1" applyFill="1" applyBorder="1" applyAlignment="1">
      <alignment horizontal="center" vertical="center"/>
    </xf>
    <xf numFmtId="0" fontId="38" fillId="9" borderId="16" xfId="1" applyFont="1" applyFill="1" applyBorder="1" applyAlignment="1">
      <alignment horizontal="center" vertical="center"/>
    </xf>
    <xf numFmtId="0" fontId="38" fillId="9" borderId="21" xfId="1" applyFont="1" applyFill="1" applyBorder="1" applyAlignment="1">
      <alignment horizontal="center" vertical="center"/>
    </xf>
    <xf numFmtId="0" fontId="38" fillId="9" borderId="22" xfId="1" applyFont="1" applyFill="1" applyBorder="1" applyAlignment="1">
      <alignment horizontal="center" vertical="center"/>
    </xf>
    <xf numFmtId="0" fontId="38" fillId="9" borderId="8" xfId="1" applyFont="1" applyFill="1" applyBorder="1" applyAlignment="1">
      <alignment horizontal="center" vertical="center"/>
    </xf>
    <xf numFmtId="0" fontId="38" fillId="9" borderId="15" xfId="1" applyFont="1" applyFill="1" applyBorder="1" applyAlignment="1">
      <alignment horizontal="center" vertical="center"/>
    </xf>
    <xf numFmtId="0" fontId="38" fillId="9" borderId="20" xfId="1" applyFont="1" applyFill="1" applyBorder="1" applyAlignment="1">
      <alignment horizontal="center" vertical="center"/>
    </xf>
    <xf numFmtId="3" fontId="38" fillId="9" borderId="16" xfId="1" applyNumberFormat="1" applyFont="1" applyFill="1" applyBorder="1" applyAlignment="1">
      <alignment horizontal="center" vertical="center"/>
    </xf>
    <xf numFmtId="0" fontId="1" fillId="8" borderId="1" xfId="0" applyFont="1" applyFill="1" applyBorder="1" applyAlignment="1">
      <alignment horizontal="center" vertical="center"/>
    </xf>
    <xf numFmtId="0" fontId="38" fillId="8" borderId="1" xfId="0" applyFont="1" applyFill="1" applyBorder="1" applyAlignment="1">
      <alignment horizontal="center" vertical="center"/>
    </xf>
    <xf numFmtId="1" fontId="1" fillId="8" borderId="8" xfId="0" applyNumberFormat="1" applyFont="1" applyFill="1" applyBorder="1" applyAlignment="1">
      <alignment horizontal="center" vertical="center"/>
    </xf>
    <xf numFmtId="0" fontId="1" fillId="8" borderId="9" xfId="0" applyFont="1" applyFill="1" applyBorder="1" applyAlignment="1">
      <alignment horizontal="center" vertical="center"/>
    </xf>
    <xf numFmtId="0" fontId="1" fillId="8" borderId="10" xfId="0" applyFont="1" applyFill="1" applyBorder="1" applyAlignment="1">
      <alignment horizontal="center" vertical="center"/>
    </xf>
    <xf numFmtId="1" fontId="1" fillId="8" borderId="15" xfId="0" applyNumberFormat="1" applyFont="1" applyFill="1" applyBorder="1" applyAlignment="1">
      <alignment horizontal="center" vertical="center"/>
    </xf>
    <xf numFmtId="0" fontId="1" fillId="8" borderId="16" xfId="0" applyFont="1" applyFill="1" applyBorder="1" applyAlignment="1">
      <alignment horizontal="center" vertical="center"/>
    </xf>
    <xf numFmtId="0" fontId="17" fillId="8" borderId="20" xfId="1" applyFont="1" applyFill="1" applyBorder="1" applyAlignment="1">
      <alignment horizontal="center" vertical="center"/>
    </xf>
    <xf numFmtId="0" fontId="17" fillId="8" borderId="21" xfId="1" applyFont="1" applyFill="1" applyBorder="1" applyAlignment="1">
      <alignment horizontal="center" vertical="center"/>
    </xf>
    <xf numFmtId="0" fontId="17" fillId="8" borderId="22" xfId="1" applyFont="1" applyFill="1" applyBorder="1" applyAlignment="1">
      <alignment horizontal="center" vertical="center"/>
    </xf>
    <xf numFmtId="2" fontId="49" fillId="2" borderId="1" xfId="22" applyNumberFormat="1" applyFont="1" applyFill="1" applyBorder="1" applyAlignment="1">
      <alignment horizontal="right"/>
    </xf>
    <xf numFmtId="2" fontId="49" fillId="2" borderId="21" xfId="22" applyNumberFormat="1" applyFont="1" applyFill="1" applyBorder="1" applyAlignment="1">
      <alignment horizontal="right"/>
    </xf>
    <xf numFmtId="0" fontId="29" fillId="0" borderId="0" xfId="0" applyFont="1" applyAlignment="1">
      <alignment horizontal="left" vertical="center"/>
    </xf>
    <xf numFmtId="0" fontId="29" fillId="0" borderId="15" xfId="0" applyFont="1" applyBorder="1" applyAlignment="1">
      <alignment horizontal="left" vertical="center" wrapText="1"/>
    </xf>
    <xf numFmtId="2" fontId="46" fillId="9" borderId="1" xfId="0" applyNumberFormat="1" applyFont="1" applyFill="1" applyBorder="1"/>
    <xf numFmtId="2" fontId="46" fillId="9" borderId="16" xfId="0" applyNumberFormat="1" applyFont="1" applyFill="1" applyBorder="1"/>
    <xf numFmtId="2" fontId="46" fillId="9" borderId="21" xfId="0" applyNumberFormat="1" applyFont="1" applyFill="1" applyBorder="1"/>
    <xf numFmtId="2" fontId="46" fillId="9" borderId="22" xfId="0" applyNumberFormat="1" applyFont="1" applyFill="1" applyBorder="1"/>
    <xf numFmtId="0" fontId="57" fillId="14" borderId="0" xfId="0" applyFont="1" applyFill="1"/>
    <xf numFmtId="0" fontId="0" fillId="14" borderId="0" xfId="0" applyFill="1"/>
    <xf numFmtId="0" fontId="58" fillId="0" borderId="0" xfId="0" applyFont="1"/>
    <xf numFmtId="0" fontId="54" fillId="0" borderId="0" xfId="0" applyFont="1" applyAlignment="1">
      <alignment wrapText="1"/>
    </xf>
    <xf numFmtId="3" fontId="54" fillId="6" borderId="24" xfId="18" applyNumberFormat="1" applyFont="1" applyFill="1" applyBorder="1" applyAlignment="1">
      <alignment horizontal="center" vertical="center"/>
    </xf>
    <xf numFmtId="3" fontId="17" fillId="6" borderId="32" xfId="47" applyNumberFormat="1" applyFont="1" applyFill="1" applyBorder="1" applyAlignment="1">
      <alignment horizontal="center" vertical="center"/>
    </xf>
    <xf numFmtId="170" fontId="55" fillId="6" borderId="9" xfId="46" applyNumberFormat="1" applyFont="1" applyFill="1" applyBorder="1" applyAlignment="1">
      <alignment horizontal="center" vertical="center" wrapText="1"/>
    </xf>
    <xf numFmtId="170" fontId="54" fillId="6" borderId="1" xfId="46" applyNumberFormat="1" applyFont="1" applyFill="1" applyBorder="1" applyAlignment="1">
      <alignment horizontal="center" vertical="center" wrapText="1"/>
    </xf>
    <xf numFmtId="170" fontId="54" fillId="6" borderId="1" xfId="0" applyNumberFormat="1" applyFont="1" applyFill="1" applyBorder="1" applyAlignment="1">
      <alignment horizontal="center" vertical="center" wrapText="1"/>
    </xf>
    <xf numFmtId="0" fontId="60" fillId="0" borderId="0" xfId="105" applyFont="1"/>
    <xf numFmtId="0" fontId="61" fillId="0" borderId="0" xfId="0" applyFont="1"/>
    <xf numFmtId="177" fontId="46" fillId="9" borderId="24" xfId="0" applyNumberFormat="1" applyFont="1" applyFill="1" applyBorder="1" applyAlignment="1">
      <alignment horizontal="center" vertical="center"/>
    </xf>
    <xf numFmtId="177" fontId="46" fillId="9" borderId="26" xfId="0" applyNumberFormat="1" applyFont="1" applyFill="1" applyBorder="1" applyAlignment="1">
      <alignment horizontal="center" vertical="center"/>
    </xf>
    <xf numFmtId="3" fontId="46" fillId="9" borderId="26" xfId="0" applyNumberFormat="1" applyFont="1" applyFill="1" applyBorder="1" applyAlignment="1">
      <alignment horizontal="center" vertical="center"/>
    </xf>
    <xf numFmtId="176" fontId="46" fillId="9" borderId="27" xfId="18" applyNumberFormat="1" applyFont="1" applyFill="1" applyBorder="1" applyAlignment="1">
      <alignment horizontal="center" vertical="center"/>
    </xf>
    <xf numFmtId="177" fontId="46" fillId="8" borderId="24" xfId="0" applyNumberFormat="1" applyFont="1" applyFill="1" applyBorder="1" applyAlignment="1">
      <alignment horizontal="center" vertical="center"/>
    </xf>
    <xf numFmtId="177" fontId="46" fillId="8" borderId="26" xfId="0" applyNumberFormat="1" applyFont="1" applyFill="1" applyBorder="1" applyAlignment="1">
      <alignment horizontal="center" vertical="center"/>
    </xf>
    <xf numFmtId="3" fontId="46" fillId="8" borderId="26" xfId="0" applyNumberFormat="1" applyFont="1" applyFill="1" applyBorder="1" applyAlignment="1">
      <alignment horizontal="center" vertical="center"/>
    </xf>
    <xf numFmtId="176" fontId="46" fillId="8" borderId="27" xfId="18" applyNumberFormat="1" applyFont="1" applyFill="1" applyBorder="1" applyAlignment="1">
      <alignment horizontal="center" vertical="center"/>
    </xf>
    <xf numFmtId="0" fontId="23" fillId="0" borderId="32" xfId="0" applyFont="1" applyBorder="1" applyAlignment="1">
      <alignment vertical="center"/>
    </xf>
    <xf numFmtId="0" fontId="23" fillId="0" borderId="34" xfId="0" applyFont="1" applyBorder="1" applyAlignment="1">
      <alignment vertical="center"/>
    </xf>
    <xf numFmtId="0" fontId="23" fillId="0" borderId="32" xfId="0" applyFont="1" applyBorder="1" applyAlignment="1">
      <alignment vertical="center" wrapText="1"/>
    </xf>
    <xf numFmtId="0" fontId="23" fillId="0" borderId="34" xfId="0" applyFont="1" applyBorder="1" applyAlignment="1">
      <alignment vertical="center" wrapText="1"/>
    </xf>
    <xf numFmtId="0" fontId="23" fillId="0" borderId="59" xfId="0" applyFont="1" applyBorder="1" applyAlignment="1">
      <alignment vertical="center" wrapText="1"/>
    </xf>
    <xf numFmtId="171" fontId="23" fillId="0" borderId="34" xfId="0" applyNumberFormat="1" applyFont="1" applyBorder="1" applyAlignment="1">
      <alignment vertical="center"/>
    </xf>
    <xf numFmtId="0" fontId="13" fillId="0" borderId="35" xfId="13" applyBorder="1"/>
    <xf numFmtId="0" fontId="23" fillId="0" borderId="32" xfId="0" applyFont="1" applyBorder="1" applyAlignment="1">
      <alignment horizontal="left" vertical="center"/>
    </xf>
    <xf numFmtId="0" fontId="23" fillId="0" borderId="34" xfId="0" applyFont="1" applyBorder="1" applyAlignment="1">
      <alignment horizontal="center" vertical="center"/>
    </xf>
    <xf numFmtId="0" fontId="23" fillId="0" borderId="32" xfId="0" applyFont="1" applyBorder="1" applyAlignment="1">
      <alignment horizontal="center" vertical="center" wrapText="1"/>
    </xf>
    <xf numFmtId="0" fontId="23" fillId="0" borderId="34" xfId="0" applyFont="1" applyBorder="1" applyAlignment="1">
      <alignment horizontal="center" vertical="center" wrapText="1"/>
    </xf>
    <xf numFmtId="0" fontId="27" fillId="0" borderId="0" xfId="0" applyFont="1" applyAlignment="1">
      <alignment horizontal="left" vertical="center"/>
    </xf>
    <xf numFmtId="0" fontId="54" fillId="3" borderId="0" xfId="0" applyFont="1" applyFill="1" applyAlignment="1">
      <alignment horizontal="left" wrapText="1"/>
    </xf>
    <xf numFmtId="0" fontId="17" fillId="0" borderId="18" xfId="46" applyFont="1" applyBorder="1" applyAlignment="1">
      <alignment horizontal="center"/>
    </xf>
    <xf numFmtId="0" fontId="17" fillId="0" borderId="73" xfId="46" applyFont="1" applyBorder="1" applyAlignment="1">
      <alignment horizontal="center"/>
    </xf>
    <xf numFmtId="3" fontId="17" fillId="0" borderId="18" xfId="46" applyNumberFormat="1" applyFont="1" applyBorder="1" applyAlignment="1">
      <alignment horizontal="center"/>
    </xf>
    <xf numFmtId="3" fontId="17" fillId="0" borderId="73" xfId="46" applyNumberFormat="1" applyFont="1" applyBorder="1" applyAlignment="1">
      <alignment horizontal="center"/>
    </xf>
    <xf numFmtId="0" fontId="17" fillId="0" borderId="32" xfId="46" applyFont="1" applyBorder="1" applyAlignment="1">
      <alignment horizontal="center"/>
    </xf>
    <xf numFmtId="0" fontId="17" fillId="0" borderId="34" xfId="46" applyFont="1" applyBorder="1" applyAlignment="1">
      <alignment horizontal="center"/>
    </xf>
    <xf numFmtId="0" fontId="17" fillId="0" borderId="30" xfId="46" applyFont="1" applyBorder="1" applyAlignment="1">
      <alignment horizontal="left"/>
    </xf>
    <xf numFmtId="0" fontId="17" fillId="0" borderId="31" xfId="46" applyFont="1" applyBorder="1" applyAlignment="1">
      <alignment horizontal="left"/>
    </xf>
    <xf numFmtId="0" fontId="17" fillId="0" borderId="6" xfId="46" applyFont="1" applyBorder="1" applyAlignment="1">
      <alignment horizontal="center" vertical="center"/>
    </xf>
    <xf numFmtId="0" fontId="17" fillId="0" borderId="7" xfId="46" applyFont="1" applyBorder="1" applyAlignment="1">
      <alignment horizontal="center" vertical="center"/>
    </xf>
    <xf numFmtId="0" fontId="17" fillId="0" borderId="14" xfId="46" applyFont="1" applyBorder="1" applyAlignment="1">
      <alignment horizontal="center" vertical="center"/>
    </xf>
    <xf numFmtId="0" fontId="17" fillId="0" borderId="0" xfId="46" applyFont="1" applyAlignment="1">
      <alignment horizontal="center" vertical="center"/>
    </xf>
    <xf numFmtId="0" fontId="17" fillId="0" borderId="18" xfId="46" applyFont="1" applyBorder="1" applyAlignment="1">
      <alignment horizontal="center" vertical="center"/>
    </xf>
    <xf numFmtId="0" fontId="17" fillId="0" borderId="19" xfId="46" applyFont="1" applyBorder="1" applyAlignment="1">
      <alignment horizontal="center" vertical="center"/>
    </xf>
    <xf numFmtId="0" fontId="17" fillId="0" borderId="30" xfId="1" applyFont="1" applyBorder="1" applyAlignment="1">
      <alignment horizontal="center"/>
    </xf>
    <xf numFmtId="0" fontId="17" fillId="0" borderId="31" xfId="1" applyFont="1" applyBorder="1" applyAlignment="1">
      <alignment horizontal="center"/>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27" fillId="0" borderId="64" xfId="17" applyFont="1" applyBorder="1" applyAlignment="1">
      <alignment horizontal="center" vertical="center" wrapText="1"/>
    </xf>
    <xf numFmtId="0" fontId="27" fillId="0" borderId="18" xfId="17" applyFont="1" applyBorder="1" applyAlignment="1">
      <alignment horizontal="center" vertical="center" wrapText="1"/>
    </xf>
    <xf numFmtId="0" fontId="27" fillId="0" borderId="66" xfId="17" applyFont="1" applyBorder="1" applyAlignment="1">
      <alignment horizontal="center" vertical="center" wrapText="1"/>
    </xf>
    <xf numFmtId="0" fontId="1" fillId="0" borderId="8"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1" xfId="0" applyFont="1" applyBorder="1" applyAlignment="1">
      <alignment horizontal="center" vertical="center" wrapText="1"/>
    </xf>
    <xf numFmtId="0" fontId="17" fillId="0" borderId="30" xfId="0" applyFont="1" applyBorder="1" applyAlignment="1">
      <alignment horizontal="left" vertical="center"/>
    </xf>
    <xf numFmtId="0" fontId="17" fillId="0" borderId="31" xfId="0" applyFont="1" applyBorder="1" applyAlignment="1">
      <alignment horizontal="left" vertical="center"/>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20" xfId="10" applyFont="1" applyBorder="1" applyAlignment="1">
      <alignment horizontal="left" vertical="center" wrapText="1"/>
    </xf>
    <xf numFmtId="0" fontId="23" fillId="0" borderId="21" xfId="10" applyFont="1" applyBorder="1" applyAlignment="1">
      <alignment horizontal="left" vertical="center" wrapText="1"/>
    </xf>
    <xf numFmtId="0" fontId="17" fillId="0" borderId="26" xfId="1" applyFont="1" applyBorder="1" applyAlignment="1">
      <alignment horizontal="center"/>
    </xf>
    <xf numFmtId="0" fontId="17" fillId="0" borderId="1" xfId="1" applyFont="1" applyBorder="1" applyAlignment="1">
      <alignment horizontal="center"/>
    </xf>
    <xf numFmtId="0" fontId="23" fillId="0" borderId="30" xfId="1" applyFont="1" applyBorder="1" applyAlignment="1">
      <alignment horizontal="center" vertical="center" wrapText="1"/>
    </xf>
    <xf numFmtId="0" fontId="23" fillId="0" borderId="35" xfId="1" applyFont="1" applyBorder="1" applyAlignment="1">
      <alignment horizontal="center" vertical="center" wrapText="1"/>
    </xf>
    <xf numFmtId="0" fontId="23" fillId="0" borderId="40" xfId="1" applyFont="1" applyBorder="1" applyAlignment="1">
      <alignment horizontal="center" vertical="center" wrapText="1"/>
    </xf>
    <xf numFmtId="0" fontId="23" fillId="0" borderId="43" xfId="1" applyFont="1" applyBorder="1" applyAlignment="1">
      <alignment horizontal="center" vertical="center" wrapText="1"/>
    </xf>
    <xf numFmtId="0" fontId="23" fillId="0" borderId="18" xfId="1" applyFont="1" applyBorder="1" applyAlignment="1">
      <alignment horizontal="center" vertical="center" wrapText="1"/>
    </xf>
    <xf numFmtId="0" fontId="17" fillId="0" borderId="20" xfId="1" applyFont="1" applyBorder="1" applyAlignment="1">
      <alignment horizontal="center"/>
    </xf>
    <xf numFmtId="0" fontId="17" fillId="0" borderId="21" xfId="1" applyFont="1" applyBorder="1" applyAlignment="1">
      <alignment horizontal="center"/>
    </xf>
    <xf numFmtId="0" fontId="17" fillId="0" borderId="0" xfId="13" applyFont="1" applyAlignment="1">
      <alignment horizontal="center"/>
    </xf>
    <xf numFmtId="0" fontId="27" fillId="3" borderId="30" xfId="19" applyFont="1" applyFill="1" applyBorder="1" applyAlignment="1">
      <alignment horizontal="left" vertical="center" wrapText="1"/>
    </xf>
    <xf numFmtId="0" fontId="27" fillId="3" borderId="35" xfId="19" applyFont="1" applyFill="1" applyBorder="1" applyAlignment="1">
      <alignment horizontal="left" vertical="center" wrapText="1"/>
    </xf>
    <xf numFmtId="0" fontId="23" fillId="0" borderId="65" xfId="0" applyFont="1" applyBorder="1" applyAlignment="1">
      <alignment horizontal="center" vertical="center"/>
    </xf>
    <xf numFmtId="0" fontId="23" fillId="0" borderId="63" xfId="0" applyFont="1" applyBorder="1" applyAlignment="1">
      <alignment horizontal="center" vertical="center"/>
    </xf>
    <xf numFmtId="169" fontId="46" fillId="9" borderId="1" xfId="0" applyNumberFormat="1" applyFont="1" applyFill="1" applyBorder="1"/>
    <xf numFmtId="169" fontId="0" fillId="6" borderId="1" xfId="0" applyNumberFormat="1" applyFill="1" applyBorder="1"/>
    <xf numFmtId="169" fontId="26" fillId="6" borderId="1" xfId="0" applyNumberFormat="1" applyFont="1" applyFill="1" applyBorder="1"/>
    <xf numFmtId="169" fontId="13" fillId="0" borderId="0" xfId="17" applyNumberFormat="1"/>
    <xf numFmtId="169" fontId="0" fillId="3" borderId="0" xfId="0" applyNumberFormat="1" applyFill="1"/>
    <xf numFmtId="169" fontId="44" fillId="3" borderId="1" xfId="104" applyNumberFormat="1" applyFont="1" applyFill="1" applyBorder="1" applyAlignment="1">
      <alignment horizontal="center" vertical="center"/>
    </xf>
    <xf numFmtId="171" fontId="46" fillId="9" borderId="26" xfId="35" applyNumberFormat="1" applyFont="1" applyFill="1" applyBorder="1" applyAlignment="1">
      <alignment horizontal="center"/>
    </xf>
    <xf numFmtId="171" fontId="16" fillId="8" borderId="26" xfId="35" applyNumberFormat="1" applyFont="1" applyFill="1" applyBorder="1" applyAlignment="1">
      <alignment horizontal="center"/>
    </xf>
    <xf numFmtId="171" fontId="16" fillId="8" borderId="1" xfId="35" applyNumberFormat="1" applyFont="1" applyFill="1" applyBorder="1" applyAlignment="1">
      <alignment horizontal="center"/>
    </xf>
    <xf numFmtId="0" fontId="24" fillId="0" borderId="0" xfId="1" applyFont="1"/>
    <xf numFmtId="180" fontId="1" fillId="5" borderId="27" xfId="46" applyNumberFormat="1" applyFont="1" applyFill="1" applyBorder="1" applyAlignment="1">
      <alignment horizontal="center" vertical="center"/>
    </xf>
    <xf numFmtId="180" fontId="17" fillId="5" borderId="34" xfId="46" applyNumberFormat="1" applyFont="1" applyFill="1" applyBorder="1" applyAlignment="1">
      <alignment horizontal="center" vertical="center"/>
    </xf>
    <xf numFmtId="181" fontId="24" fillId="5" borderId="26" xfId="46" applyNumberFormat="1" applyFont="1" applyFill="1" applyBorder="1" applyAlignment="1">
      <alignment horizontal="center" vertical="center"/>
    </xf>
    <xf numFmtId="182" fontId="24" fillId="5" borderId="26" xfId="46" applyNumberFormat="1" applyFont="1" applyFill="1" applyBorder="1" applyAlignment="1">
      <alignment horizontal="center" vertical="center"/>
    </xf>
    <xf numFmtId="182" fontId="35" fillId="5" borderId="9" xfId="46" applyNumberFormat="1" applyFont="1" applyFill="1" applyBorder="1" applyAlignment="1">
      <alignment horizontal="center" vertical="center" wrapText="1"/>
    </xf>
    <xf numFmtId="180" fontId="35" fillId="5" borderId="10" xfId="46" applyNumberFormat="1" applyFont="1" applyFill="1" applyBorder="1" applyAlignment="1">
      <alignment horizontal="center" vertical="center" wrapText="1"/>
    </xf>
    <xf numFmtId="182" fontId="36" fillId="5" borderId="1" xfId="46" applyNumberFormat="1" applyFont="1" applyFill="1" applyBorder="1" applyAlignment="1">
      <alignment horizontal="center" vertical="center" wrapText="1"/>
    </xf>
    <xf numFmtId="180" fontId="36" fillId="5" borderId="16" xfId="46" applyNumberFormat="1" applyFont="1" applyFill="1" applyBorder="1" applyAlignment="1">
      <alignment horizontal="center" vertical="center" wrapText="1"/>
    </xf>
    <xf numFmtId="182" fontId="36" fillId="5" borderId="21" xfId="46" applyNumberFormat="1" applyFont="1" applyFill="1" applyBorder="1" applyAlignment="1">
      <alignment horizontal="center" vertical="center" wrapText="1"/>
    </xf>
    <xf numFmtId="180" fontId="36" fillId="5" borderId="22" xfId="46" applyNumberFormat="1" applyFont="1" applyFill="1" applyBorder="1" applyAlignment="1">
      <alignment horizontal="center" vertical="center" wrapText="1"/>
    </xf>
    <xf numFmtId="180" fontId="38" fillId="9" borderId="24" xfId="3" applyNumberFormat="1" applyFont="1" applyFill="1" applyBorder="1" applyAlignment="1">
      <alignment horizontal="center" vertical="center"/>
    </xf>
    <xf numFmtId="181" fontId="38" fillId="9" borderId="27" xfId="3" applyNumberFormat="1" applyFont="1" applyFill="1" applyBorder="1" applyAlignment="1">
      <alignment horizontal="center" vertical="center"/>
    </xf>
    <xf numFmtId="180" fontId="47" fillId="9" borderId="32" xfId="3" applyNumberFormat="1" applyFont="1" applyFill="1" applyBorder="1" applyAlignment="1">
      <alignment horizontal="center" vertical="center"/>
    </xf>
    <xf numFmtId="181" fontId="47" fillId="9" borderId="34" xfId="3" applyNumberFormat="1" applyFont="1" applyFill="1" applyBorder="1" applyAlignment="1">
      <alignment horizontal="center" vertical="center"/>
    </xf>
    <xf numFmtId="182" fontId="63" fillId="5" borderId="33" xfId="46" applyNumberFormat="1" applyFont="1" applyFill="1" applyBorder="1" applyAlignment="1">
      <alignment horizontal="center" vertical="center"/>
    </xf>
    <xf numFmtId="0" fontId="64" fillId="3" borderId="0" xfId="1" applyFont="1" applyFill="1"/>
    <xf numFmtId="0" fontId="20" fillId="0" borderId="35" xfId="46" applyFont="1" applyBorder="1" applyAlignment="1">
      <alignment horizontal="left" vertical="top" wrapText="1"/>
    </xf>
    <xf numFmtId="0" fontId="20" fillId="0" borderId="31" xfId="46" applyFont="1" applyBorder="1" applyAlignment="1">
      <alignment horizontal="left" vertical="top" wrapText="1"/>
    </xf>
    <xf numFmtId="0" fontId="20" fillId="0" borderId="30" xfId="46" applyFont="1" applyBorder="1" applyAlignment="1">
      <alignment horizontal="left" vertical="top"/>
    </xf>
    <xf numFmtId="0" fontId="17" fillId="0" borderId="26" xfId="1" applyFont="1" applyBorder="1" applyAlignment="1">
      <alignment horizontal="left"/>
    </xf>
    <xf numFmtId="0" fontId="17" fillId="0" borderId="8" xfId="1" applyFont="1" applyBorder="1"/>
    <xf numFmtId="0" fontId="17" fillId="0" borderId="9" xfId="1" applyFont="1" applyBorder="1"/>
    <xf numFmtId="0" fontId="17" fillId="3" borderId="0" xfId="13" applyFont="1" applyFill="1" applyAlignment="1">
      <alignment vertical="center"/>
    </xf>
    <xf numFmtId="0" fontId="17" fillId="3" borderId="0" xfId="13" applyFont="1" applyFill="1" applyAlignment="1">
      <alignment vertical="center" wrapText="1"/>
    </xf>
    <xf numFmtId="169" fontId="65" fillId="0" borderId="0" xfId="106" applyNumberFormat="1" applyFont="1"/>
    <xf numFmtId="3" fontId="46" fillId="9" borderId="5" xfId="0" applyNumberFormat="1" applyFont="1" applyFill="1" applyBorder="1" applyAlignment="1">
      <alignment horizontal="center" vertical="center"/>
    </xf>
    <xf numFmtId="3" fontId="45" fillId="9" borderId="59" xfId="0" applyNumberFormat="1" applyFont="1" applyFill="1" applyBorder="1" applyAlignment="1">
      <alignment horizontal="center" vertical="center"/>
    </xf>
    <xf numFmtId="0" fontId="1" fillId="0" borderId="24" xfId="46" applyFont="1" applyBorder="1" applyAlignment="1">
      <alignment horizontal="left" vertical="center"/>
    </xf>
    <xf numFmtId="0" fontId="1" fillId="0" borderId="61" xfId="46" applyFont="1" applyBorder="1" applyAlignment="1">
      <alignment horizontal="left" vertical="center"/>
    </xf>
    <xf numFmtId="0" fontId="17" fillId="0" borderId="61" xfId="46" applyFont="1" applyBorder="1" applyAlignment="1">
      <alignment horizontal="left" vertical="center"/>
    </xf>
    <xf numFmtId="0" fontId="17" fillId="0" borderId="15" xfId="46" applyFont="1" applyBorder="1" applyAlignment="1">
      <alignment horizontal="left" vertical="center"/>
    </xf>
    <xf numFmtId="0" fontId="17" fillId="0" borderId="58" xfId="46" applyFont="1" applyBorder="1" applyAlignment="1">
      <alignment horizontal="left" vertical="center"/>
    </xf>
    <xf numFmtId="0" fontId="17" fillId="0" borderId="20" xfId="46" applyFont="1" applyBorder="1" applyAlignment="1">
      <alignment horizontal="left" vertical="center"/>
    </xf>
    <xf numFmtId="0" fontId="17" fillId="0" borderId="24" xfId="46" applyFont="1" applyBorder="1" applyAlignment="1">
      <alignment horizontal="center" vertical="center" wrapText="1"/>
    </xf>
    <xf numFmtId="0" fontId="17" fillId="0" borderId="26" xfId="46" applyFont="1" applyBorder="1" applyAlignment="1">
      <alignment horizontal="center" vertical="center"/>
    </xf>
    <xf numFmtId="0" fontId="1" fillId="0" borderId="30" xfId="46" applyFont="1" applyBorder="1"/>
    <xf numFmtId="0" fontId="17" fillId="0" borderId="30" xfId="46" applyFont="1" applyBorder="1" applyAlignment="1">
      <alignment horizontal="right"/>
    </xf>
    <xf numFmtId="0" fontId="17" fillId="0" borderId="35" xfId="46" applyFont="1" applyBorder="1" applyAlignment="1">
      <alignment horizontal="center"/>
    </xf>
    <xf numFmtId="0" fontId="17" fillId="0" borderId="31" xfId="46" applyFont="1" applyBorder="1" applyAlignment="1">
      <alignment horizontal="center"/>
    </xf>
    <xf numFmtId="0" fontId="17" fillId="0" borderId="78" xfId="46" applyFont="1" applyBorder="1" applyAlignment="1">
      <alignment horizontal="center" vertical="center" wrapText="1"/>
    </xf>
    <xf numFmtId="0" fontId="17" fillId="0" borderId="26" xfId="46" applyFont="1" applyBorder="1" applyAlignment="1">
      <alignment horizontal="center" vertical="center" wrapText="1"/>
    </xf>
    <xf numFmtId="0" fontId="20" fillId="0" borderId="0" xfId="46" applyFont="1" applyAlignment="1">
      <alignment horizontal="left" vertical="top"/>
    </xf>
    <xf numFmtId="0" fontId="20" fillId="0" borderId="0" xfId="46" applyFont="1" applyAlignment="1">
      <alignment horizontal="left" vertical="top" wrapText="1"/>
    </xf>
    <xf numFmtId="0" fontId="1" fillId="0" borderId="6" xfId="46" applyFont="1" applyBorder="1"/>
    <xf numFmtId="0" fontId="1" fillId="0" borderId="14" xfId="46" applyFont="1" applyBorder="1"/>
    <xf numFmtId="0" fontId="17" fillId="0" borderId="8" xfId="46" applyFont="1" applyBorder="1" applyAlignment="1">
      <alignment horizontal="center" vertical="center" wrapText="1"/>
    </xf>
    <xf numFmtId="0" fontId="17" fillId="0" borderId="9" xfId="46" applyFont="1" applyBorder="1" applyAlignment="1">
      <alignment horizontal="center" vertical="center"/>
    </xf>
    <xf numFmtId="0" fontId="17" fillId="0" borderId="10" xfId="46" applyFont="1" applyBorder="1" applyAlignment="1">
      <alignment horizontal="center" vertical="center"/>
    </xf>
    <xf numFmtId="0" fontId="17" fillId="0" borderId="11" xfId="46" applyFont="1" applyBorder="1" applyAlignment="1">
      <alignment horizontal="center" vertical="center" wrapText="1"/>
    </xf>
    <xf numFmtId="0" fontId="17" fillId="0" borderId="9" xfId="46" applyFont="1" applyBorder="1" applyAlignment="1">
      <alignment horizontal="center" vertical="center" wrapText="1"/>
    </xf>
    <xf numFmtId="0" fontId="17" fillId="0" borderId="55" xfId="46" applyFont="1" applyBorder="1" applyAlignment="1">
      <alignment horizontal="center" vertical="center"/>
    </xf>
    <xf numFmtId="0" fontId="22" fillId="0" borderId="40" xfId="46" applyFont="1" applyBorder="1" applyAlignment="1">
      <alignment horizontal="left" vertical="top" wrapText="1"/>
    </xf>
    <xf numFmtId="0" fontId="22" fillId="0" borderId="41" xfId="46" applyFont="1" applyBorder="1" applyAlignment="1">
      <alignment horizontal="left" vertical="top" wrapText="1"/>
    </xf>
    <xf numFmtId="0" fontId="22" fillId="0" borderId="42" xfId="46" applyFont="1" applyBorder="1" applyAlignment="1">
      <alignment horizontal="left" vertical="top" wrapText="1"/>
    </xf>
    <xf numFmtId="3" fontId="48" fillId="12" borderId="61" xfId="18" applyNumberFormat="1" applyFont="1" applyFill="1" applyBorder="1" applyAlignment="1">
      <alignment horizontal="center" vertical="center"/>
    </xf>
    <xf numFmtId="3" fontId="48" fillId="9" borderId="60" xfId="18" applyNumberFormat="1" applyFont="1" applyFill="1" applyBorder="1" applyAlignment="1">
      <alignment horizontal="center" vertical="center"/>
    </xf>
    <xf numFmtId="181" fontId="24" fillId="5" borderId="60" xfId="46" applyNumberFormat="1" applyFont="1" applyFill="1" applyBorder="1" applyAlignment="1">
      <alignment horizontal="center" vertical="center"/>
    </xf>
    <xf numFmtId="180" fontId="1" fillId="5" borderId="62" xfId="46" applyNumberFormat="1" applyFont="1" applyFill="1" applyBorder="1" applyAlignment="1">
      <alignment horizontal="center" vertical="center"/>
    </xf>
    <xf numFmtId="0" fontId="22" fillId="0" borderId="52" xfId="46" applyFont="1" applyBorder="1" applyAlignment="1">
      <alignment horizontal="left" vertical="top" wrapText="1"/>
    </xf>
    <xf numFmtId="3" fontId="48" fillId="12" borderId="32" xfId="18" applyNumberFormat="1" applyFont="1" applyFill="1" applyBorder="1" applyAlignment="1">
      <alignment horizontal="center" vertical="center"/>
    </xf>
    <xf numFmtId="3" fontId="48" fillId="9" borderId="33" xfId="18" applyNumberFormat="1" applyFont="1" applyFill="1" applyBorder="1" applyAlignment="1">
      <alignment horizontal="center" vertical="center"/>
    </xf>
    <xf numFmtId="181" fontId="24" fillId="5" borderId="33" xfId="46" applyNumberFormat="1" applyFont="1" applyFill="1" applyBorder="1" applyAlignment="1">
      <alignment horizontal="center" vertical="center"/>
    </xf>
    <xf numFmtId="180" fontId="1" fillId="5" borderId="34" xfId="46" applyNumberFormat="1" applyFont="1" applyFill="1" applyBorder="1" applyAlignment="1">
      <alignment horizontal="center" vertical="center"/>
    </xf>
    <xf numFmtId="166" fontId="18" fillId="2" borderId="0" xfId="2" applyAlignment="1">
      <alignment horizontal="center" vertical="center"/>
    </xf>
    <xf numFmtId="176" fontId="16" fillId="10" borderId="1" xfId="12" applyNumberFormat="1" applyFont="1" applyFill="1" applyBorder="1" applyAlignment="1">
      <alignment horizontal="center" vertical="center"/>
    </xf>
    <xf numFmtId="176" fontId="46" fillId="9" borderId="1" xfId="12" applyNumberFormat="1" applyFont="1" applyFill="1" applyBorder="1" applyAlignment="1">
      <alignment horizontal="center" vertical="center"/>
    </xf>
    <xf numFmtId="180" fontId="16" fillId="5" borderId="16" xfId="6" applyNumberFormat="1" applyFont="1" applyFill="1" applyBorder="1" applyAlignment="1">
      <alignment horizontal="center" vertical="center"/>
    </xf>
    <xf numFmtId="176" fontId="26" fillId="10" borderId="21" xfId="12" applyNumberFormat="1" applyFont="1" applyFill="1" applyBorder="1" applyAlignment="1">
      <alignment horizontal="center" vertical="center"/>
    </xf>
    <xf numFmtId="176" fontId="45" fillId="9" borderId="21" xfId="12" applyNumberFormat="1" applyFont="1" applyFill="1" applyBorder="1" applyAlignment="1">
      <alignment horizontal="center" vertical="center"/>
    </xf>
    <xf numFmtId="180" fontId="26" fillId="5" borderId="22" xfId="6" applyNumberFormat="1" applyFont="1" applyFill="1" applyBorder="1" applyAlignment="1">
      <alignment horizontal="center" vertical="center"/>
    </xf>
    <xf numFmtId="167" fontId="0" fillId="10" borderId="1" xfId="12" applyNumberFormat="1" applyFont="1" applyFill="1" applyBorder="1" applyAlignment="1">
      <alignment horizontal="center" vertical="center"/>
    </xf>
    <xf numFmtId="167" fontId="46" fillId="9" borderId="1" xfId="12" applyNumberFormat="1" applyFont="1" applyFill="1" applyBorder="1" applyAlignment="1">
      <alignment horizontal="center" vertical="center"/>
    </xf>
    <xf numFmtId="180" fontId="0" fillId="5" borderId="16" xfId="6" applyNumberFormat="1" applyFont="1" applyFill="1" applyBorder="1" applyAlignment="1">
      <alignment horizontal="center" vertical="center"/>
    </xf>
    <xf numFmtId="176" fontId="0" fillId="10" borderId="1" xfId="12" applyNumberFormat="1" applyFont="1" applyFill="1" applyBorder="1" applyAlignment="1">
      <alignment horizontal="center" vertical="center"/>
    </xf>
    <xf numFmtId="0" fontId="14" fillId="0" borderId="0" xfId="10" applyAlignment="1">
      <alignment horizontal="center" vertical="center"/>
    </xf>
    <xf numFmtId="9" fontId="1" fillId="0" borderId="0" xfId="22" applyFont="1" applyAlignment="1">
      <alignment horizontal="center" vertical="center"/>
    </xf>
    <xf numFmtId="0" fontId="1" fillId="0" borderId="0" xfId="10" applyFont="1" applyAlignment="1">
      <alignment horizontal="center" vertical="center"/>
    </xf>
    <xf numFmtId="0" fontId="67" fillId="3" borderId="0" xfId="0" applyFont="1" applyFill="1" applyAlignment="1">
      <alignment horizontal="left"/>
    </xf>
    <xf numFmtId="0" fontId="29" fillId="0" borderId="6" xfId="17" applyFont="1" applyBorder="1" applyAlignment="1">
      <alignment horizontal="center" vertical="center" wrapText="1"/>
    </xf>
    <xf numFmtId="0" fontId="68" fillId="0" borderId="0" xfId="104" applyFont="1" applyAlignment="1">
      <alignment horizontal="center" vertical="center"/>
    </xf>
    <xf numFmtId="0" fontId="26" fillId="0" borderId="0" xfId="0" applyFont="1" applyAlignment="1">
      <alignment horizontal="center" vertical="center"/>
    </xf>
    <xf numFmtId="4" fontId="0" fillId="0" borderId="0" xfId="0" applyNumberFormat="1"/>
    <xf numFmtId="171" fontId="0" fillId="0" borderId="0" xfId="0" applyNumberFormat="1"/>
    <xf numFmtId="4" fontId="26" fillId="0" borderId="0" xfId="0" applyNumberFormat="1" applyFont="1"/>
    <xf numFmtId="171" fontId="26" fillId="0" borderId="0" xfId="0" applyNumberFormat="1" applyFont="1"/>
    <xf numFmtId="169" fontId="26" fillId="0" borderId="0" xfId="0" applyNumberFormat="1" applyFont="1"/>
    <xf numFmtId="170" fontId="22" fillId="0" borderId="0" xfId="0" applyNumberFormat="1" applyFont="1" applyAlignment="1">
      <alignment vertical="top"/>
    </xf>
    <xf numFmtId="9" fontId="0" fillId="0" borderId="0" xfId="0" applyNumberFormat="1"/>
    <xf numFmtId="9" fontId="0" fillId="0" borderId="0" xfId="22" applyFont="1"/>
    <xf numFmtId="2" fontId="0" fillId="0" borderId="0" xfId="0" applyNumberFormat="1"/>
    <xf numFmtId="3" fontId="26" fillId="0" borderId="0" xfId="0" applyNumberFormat="1" applyFont="1"/>
    <xf numFmtId="3" fontId="0" fillId="0" borderId="0" xfId="0" applyNumberFormat="1"/>
    <xf numFmtId="0" fontId="26" fillId="0" borderId="0" xfId="0" applyFont="1" applyAlignment="1">
      <alignment horizontal="center" wrapText="1"/>
    </xf>
    <xf numFmtId="0" fontId="0" fillId="0" borderId="0" xfId="0" applyAlignment="1">
      <alignment horizontal="center" wrapText="1"/>
    </xf>
    <xf numFmtId="0" fontId="68" fillId="0" borderId="0" xfId="104" applyFont="1" applyAlignment="1">
      <alignment horizontal="center" vertical="center" wrapText="1"/>
    </xf>
    <xf numFmtId="0" fontId="70" fillId="0" borderId="0" xfId="0" applyFont="1" applyAlignment="1">
      <alignment horizontal="center" vertical="center"/>
    </xf>
    <xf numFmtId="0" fontId="70" fillId="0" borderId="0" xfId="0" applyFont="1"/>
    <xf numFmtId="171" fontId="0" fillId="0" borderId="0" xfId="0" applyNumberFormat="1" applyAlignment="1">
      <alignment horizontal="right"/>
    </xf>
    <xf numFmtId="0" fontId="0" fillId="0" borderId="0" xfId="0" applyAlignment="1">
      <alignment horizontal="right"/>
    </xf>
    <xf numFmtId="0" fontId="68" fillId="0" borderId="1" xfId="104" applyFont="1" applyBorder="1" applyAlignment="1">
      <alignment horizontal="center" vertical="center" wrapText="1"/>
    </xf>
    <xf numFmtId="169" fontId="69" fillId="0" borderId="1" xfId="106" applyNumberFormat="1" applyFont="1" applyBorder="1"/>
    <xf numFmtId="169" fontId="65" fillId="0" borderId="1" xfId="106" applyNumberFormat="1" applyFont="1" applyBorder="1"/>
    <xf numFmtId="0" fontId="26" fillId="0" borderId="5" xfId="0" applyFont="1" applyBorder="1" applyAlignment="1">
      <alignment horizontal="center"/>
    </xf>
    <xf numFmtId="0" fontId="26" fillId="0" borderId="48" xfId="0" applyFont="1" applyBorder="1" applyAlignment="1">
      <alignment horizontal="center"/>
    </xf>
    <xf numFmtId="0" fontId="26" fillId="0" borderId="1" xfId="0" applyFont="1" applyBorder="1" applyAlignment="1">
      <alignment horizont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69" fillId="0" borderId="1" xfId="107" applyFont="1" applyBorder="1"/>
    <xf numFmtId="170" fontId="20" fillId="0" borderId="1" xfId="0" applyNumberFormat="1" applyFont="1" applyBorder="1" applyAlignment="1">
      <alignment vertical="top"/>
    </xf>
    <xf numFmtId="170" fontId="22" fillId="0" borderId="1" xfId="0" applyNumberFormat="1" applyFont="1" applyBorder="1" applyAlignment="1">
      <alignment vertical="top"/>
    </xf>
    <xf numFmtId="0" fontId="0" fillId="0" borderId="2" xfId="0" applyBorder="1"/>
    <xf numFmtId="0" fontId="0" fillId="0" borderId="60" xfId="0" applyBorder="1"/>
    <xf numFmtId="169" fontId="69" fillId="0" borderId="5" xfId="106" applyNumberFormat="1" applyFont="1" applyBorder="1"/>
    <xf numFmtId="0" fontId="69" fillId="0" borderId="5" xfId="107" applyFont="1" applyBorder="1"/>
    <xf numFmtId="169" fontId="65" fillId="0" borderId="5" xfId="106" applyNumberFormat="1" applyFont="1" applyBorder="1"/>
    <xf numFmtId="0" fontId="0" fillId="0" borderId="5" xfId="0" applyBorder="1"/>
    <xf numFmtId="170" fontId="22" fillId="0" borderId="3" xfId="0" applyNumberFormat="1" applyFont="1" applyBorder="1" applyAlignment="1">
      <alignment vertical="top"/>
    </xf>
    <xf numFmtId="0" fontId="68" fillId="0" borderId="1" xfId="104" applyFont="1" applyBorder="1" applyAlignment="1">
      <alignment horizontal="center" vertical="center"/>
    </xf>
    <xf numFmtId="0" fontId="68" fillId="0" borderId="80" xfId="104" applyFont="1" applyBorder="1" applyAlignment="1">
      <alignment horizontal="center" vertical="center"/>
    </xf>
    <xf numFmtId="0" fontId="68" fillId="0" borderId="49" xfId="104" applyFont="1" applyBorder="1" applyAlignment="1">
      <alignment horizontal="center" vertical="center"/>
    </xf>
    <xf numFmtId="169" fontId="69" fillId="0" borderId="3" xfId="106" applyNumberFormat="1" applyFont="1" applyBorder="1"/>
    <xf numFmtId="169" fontId="65" fillId="0" borderId="3" xfId="106" applyNumberFormat="1" applyFont="1" applyBorder="1"/>
    <xf numFmtId="0" fontId="69" fillId="0" borderId="3" xfId="107" applyFont="1" applyBorder="1"/>
    <xf numFmtId="170" fontId="20" fillId="0" borderId="3" xfId="0" applyNumberFormat="1" applyFont="1" applyBorder="1" applyAlignment="1">
      <alignment vertical="top"/>
    </xf>
    <xf numFmtId="9" fontId="38" fillId="16" borderId="5" xfId="1" applyNumberFormat="1" applyFont="1" applyFill="1" applyBorder="1" applyAlignment="1">
      <alignment horizontal="center"/>
    </xf>
    <xf numFmtId="9" fontId="38" fillId="16" borderId="1" xfId="1" applyNumberFormat="1" applyFont="1" applyFill="1" applyBorder="1" applyAlignment="1">
      <alignment horizontal="center"/>
    </xf>
    <xf numFmtId="4" fontId="46" fillId="16" borderId="1" xfId="0" applyNumberFormat="1" applyFont="1" applyFill="1" applyBorder="1"/>
    <xf numFmtId="4" fontId="0" fillId="6" borderId="1" xfId="0" applyNumberFormat="1" applyFill="1" applyBorder="1"/>
    <xf numFmtId="4" fontId="46" fillId="11" borderId="1" xfId="0" applyNumberFormat="1" applyFont="1" applyFill="1" applyBorder="1"/>
    <xf numFmtId="2" fontId="29" fillId="13" borderId="0" xfId="0" applyNumberFormat="1" applyFont="1" applyFill="1"/>
    <xf numFmtId="2" fontId="29" fillId="5" borderId="0" xfId="0" applyNumberFormat="1" applyFont="1" applyFill="1"/>
    <xf numFmtId="10" fontId="29" fillId="5" borderId="0" xfId="0" applyNumberFormat="1" applyFont="1" applyFill="1"/>
    <xf numFmtId="0" fontId="71" fillId="0" borderId="0" xfId="0" applyFont="1"/>
    <xf numFmtId="0" fontId="46" fillId="0" borderId="0" xfId="0" applyFont="1"/>
    <xf numFmtId="4" fontId="45" fillId="0" borderId="0" xfId="0" applyNumberFormat="1" applyFont="1"/>
    <xf numFmtId="9" fontId="48" fillId="16" borderId="1" xfId="0" applyNumberFormat="1" applyFont="1" applyFill="1" applyBorder="1"/>
    <xf numFmtId="9" fontId="51" fillId="16" borderId="1" xfId="0" applyNumberFormat="1" applyFont="1" applyFill="1" applyBorder="1"/>
    <xf numFmtId="171" fontId="48" fillId="16" borderId="1" xfId="0" applyNumberFormat="1" applyFont="1" applyFill="1" applyBorder="1"/>
    <xf numFmtId="9" fontId="54" fillId="6" borderId="1" xfId="0" applyNumberFormat="1" applyFont="1" applyFill="1" applyBorder="1"/>
    <xf numFmtId="9" fontId="55" fillId="6" borderId="1" xfId="0" applyNumberFormat="1" applyFont="1" applyFill="1" applyBorder="1"/>
    <xf numFmtId="0" fontId="26" fillId="0" borderId="26" xfId="0" applyFont="1" applyBorder="1"/>
    <xf numFmtId="4" fontId="45" fillId="16" borderId="1" xfId="0" applyNumberFormat="1" applyFont="1" applyFill="1" applyBorder="1"/>
    <xf numFmtId="4" fontId="45" fillId="11" borderId="1" xfId="0" applyNumberFormat="1" applyFont="1" applyFill="1" applyBorder="1"/>
    <xf numFmtId="2" fontId="27" fillId="13" borderId="0" xfId="0" applyNumberFormat="1" applyFont="1" applyFill="1"/>
    <xf numFmtId="2" fontId="27" fillId="5" borderId="0" xfId="0" applyNumberFormat="1" applyFont="1" applyFill="1"/>
    <xf numFmtId="10" fontId="27" fillId="5" borderId="0" xfId="0" applyNumberFormat="1" applyFont="1" applyFill="1"/>
    <xf numFmtId="170" fontId="26" fillId="0" borderId="0" xfId="0" applyNumberFormat="1" applyFont="1"/>
    <xf numFmtId="4" fontId="26" fillId="6" borderId="1" xfId="0" applyNumberFormat="1" applyFont="1" applyFill="1" applyBorder="1"/>
    <xf numFmtId="169" fontId="49" fillId="12" borderId="0" xfId="0" applyNumberFormat="1" applyFont="1" applyFill="1"/>
    <xf numFmtId="169" fontId="29" fillId="13" borderId="0" xfId="0" applyNumberFormat="1" applyFont="1" applyFill="1"/>
    <xf numFmtId="169" fontId="27" fillId="13" borderId="0" xfId="0" applyNumberFormat="1" applyFont="1" applyFill="1"/>
    <xf numFmtId="169" fontId="17" fillId="0" borderId="0" xfId="17" applyNumberFormat="1" applyFont="1"/>
    <xf numFmtId="169" fontId="72" fillId="5" borderId="0" xfId="0" applyNumberFormat="1" applyFont="1" applyFill="1"/>
    <xf numFmtId="169" fontId="28" fillId="5" borderId="0" xfId="0" applyNumberFormat="1" applyFont="1" applyFill="1"/>
    <xf numFmtId="166" fontId="73" fillId="2" borderId="0" xfId="2" applyFont="1" applyAlignment="1">
      <alignment vertical="center"/>
    </xf>
    <xf numFmtId="2" fontId="26" fillId="3" borderId="0" xfId="0" applyNumberFormat="1" applyFont="1" applyFill="1"/>
    <xf numFmtId="9" fontId="17" fillId="0" borderId="0" xfId="17" applyNumberFormat="1" applyFont="1"/>
    <xf numFmtId="9" fontId="72" fillId="5" borderId="0" xfId="0" applyNumberFormat="1" applyFont="1" applyFill="1"/>
    <xf numFmtId="9" fontId="28" fillId="5" borderId="0" xfId="0" applyNumberFormat="1" applyFont="1" applyFill="1"/>
    <xf numFmtId="9" fontId="1" fillId="0" borderId="0" xfId="17" applyNumberFormat="1" applyFont="1"/>
    <xf numFmtId="9" fontId="26" fillId="5" borderId="1" xfId="22" applyFont="1" applyFill="1" applyBorder="1"/>
    <xf numFmtId="9" fontId="16" fillId="5" borderId="1" xfId="22" applyFont="1" applyFill="1" applyBorder="1"/>
    <xf numFmtId="0" fontId="3" fillId="0" borderId="0" xfId="98" applyAlignment="1">
      <alignment horizontal="center"/>
    </xf>
    <xf numFmtId="0" fontId="17" fillId="0" borderId="32" xfId="0" applyFont="1" applyBorder="1" applyAlignment="1">
      <alignment horizontal="center"/>
    </xf>
    <xf numFmtId="0" fontId="17" fillId="0" borderId="33" xfId="0" applyFont="1" applyBorder="1" applyAlignment="1">
      <alignment horizontal="center"/>
    </xf>
    <xf numFmtId="0" fontId="17" fillId="0" borderId="34" xfId="0" applyFont="1" applyBorder="1" applyAlignment="1">
      <alignment horizontal="center"/>
    </xf>
    <xf numFmtId="0" fontId="55" fillId="3" borderId="19" xfId="0" applyFont="1" applyFill="1" applyBorder="1" applyAlignment="1">
      <alignment horizontal="center" vertical="center"/>
    </xf>
    <xf numFmtId="0" fontId="55" fillId="0" borderId="19" xfId="0" applyFont="1" applyBorder="1" applyAlignment="1">
      <alignment horizontal="center" vertical="center"/>
    </xf>
    <xf numFmtId="0" fontId="1" fillId="0" borderId="8" xfId="46" applyFont="1" applyBorder="1" applyAlignment="1">
      <alignment horizontal="left" vertical="center"/>
    </xf>
    <xf numFmtId="0" fontId="1" fillId="0" borderId="15" xfId="46" applyFont="1" applyBorder="1" applyAlignment="1">
      <alignment horizontal="left" vertical="center"/>
    </xf>
    <xf numFmtId="3" fontId="1" fillId="0" borderId="8" xfId="46" applyNumberFormat="1" applyFont="1" applyBorder="1" applyAlignment="1">
      <alignment horizontal="left" vertical="center"/>
    </xf>
    <xf numFmtId="3" fontId="1" fillId="0" borderId="15" xfId="46" applyNumberFormat="1" applyFont="1" applyBorder="1" applyAlignment="1">
      <alignment horizontal="left" vertical="center"/>
    </xf>
    <xf numFmtId="0" fontId="35" fillId="3" borderId="6" xfId="46" applyFont="1" applyFill="1" applyBorder="1" applyAlignment="1">
      <alignment horizontal="center" vertical="center" wrapText="1"/>
    </xf>
    <xf numFmtId="0" fontId="35" fillId="3" borderId="14" xfId="46" applyFont="1" applyFill="1" applyBorder="1" applyAlignment="1">
      <alignment horizontal="center" vertical="center" wrapText="1"/>
    </xf>
    <xf numFmtId="0" fontId="35" fillId="3" borderId="18" xfId="46" applyFont="1" applyFill="1" applyBorder="1" applyAlignment="1">
      <alignment horizontal="center" vertical="center" wrapText="1"/>
    </xf>
    <xf numFmtId="0" fontId="35" fillId="0" borderId="11" xfId="46" applyFont="1" applyBorder="1" applyAlignment="1">
      <alignment horizontal="center" vertical="center" wrapText="1"/>
    </xf>
    <xf numFmtId="0" fontId="35" fillId="0" borderId="12" xfId="46" applyFont="1" applyBorder="1" applyAlignment="1">
      <alignment horizontal="center" vertical="center" wrapText="1"/>
    </xf>
    <xf numFmtId="0" fontId="35" fillId="0" borderId="13" xfId="46" applyFont="1" applyBorder="1" applyAlignment="1">
      <alignment horizontal="center" vertical="center" wrapText="1"/>
    </xf>
    <xf numFmtId="0" fontId="35" fillId="3" borderId="3" xfId="46" applyFont="1" applyFill="1" applyBorder="1" applyAlignment="1">
      <alignment horizontal="center" vertical="center" wrapText="1"/>
    </xf>
    <xf numFmtId="0" fontId="35" fillId="3" borderId="38" xfId="46" applyFont="1" applyFill="1" applyBorder="1" applyAlignment="1">
      <alignment horizontal="center" vertical="center" wrapText="1"/>
    </xf>
    <xf numFmtId="0" fontId="26" fillId="0" borderId="1" xfId="0" applyFont="1" applyBorder="1" applyAlignment="1">
      <alignment horizont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47" xfId="0" applyFont="1" applyBorder="1" applyAlignment="1">
      <alignment horizontal="center"/>
    </xf>
    <xf numFmtId="0" fontId="26" fillId="0" borderId="79" xfId="0" applyFont="1" applyBorder="1" applyAlignment="1">
      <alignment horizontal="center"/>
    </xf>
    <xf numFmtId="0" fontId="26" fillId="0" borderId="0" xfId="0" applyFont="1" applyAlignment="1">
      <alignment horizontal="left" vertical="center"/>
    </xf>
    <xf numFmtId="0" fontId="1" fillId="0" borderId="65" xfId="1" applyFont="1" applyBorder="1" applyAlignment="1">
      <alignment horizontal="center" vertical="center"/>
    </xf>
    <xf numFmtId="0" fontId="1" fillId="0" borderId="61" xfId="1" applyFont="1" applyBorder="1" applyAlignment="1">
      <alignment horizontal="center" vertical="center"/>
    </xf>
    <xf numFmtId="0" fontId="1" fillId="0" borderId="24" xfId="1" applyFont="1" applyBorder="1" applyAlignment="1">
      <alignment horizontal="center" vertical="center"/>
    </xf>
    <xf numFmtId="0" fontId="1" fillId="0" borderId="58" xfId="1" applyFont="1" applyBorder="1" applyAlignment="1">
      <alignment horizontal="center" vertical="center"/>
    </xf>
    <xf numFmtId="0" fontId="17" fillId="0" borderId="30" xfId="1" applyFont="1" applyBorder="1" applyAlignment="1">
      <alignment horizontal="center"/>
    </xf>
    <xf numFmtId="0" fontId="17" fillId="0" borderId="35" xfId="0" applyFont="1" applyBorder="1" applyAlignment="1">
      <alignment horizontal="center"/>
    </xf>
    <xf numFmtId="0" fontId="17" fillId="0" borderId="31" xfId="0" applyFont="1" applyBorder="1" applyAlignment="1">
      <alignment horizontal="center"/>
    </xf>
    <xf numFmtId="0" fontId="17" fillId="0" borderId="19" xfId="1" applyFont="1" applyBorder="1" applyAlignment="1">
      <alignment horizontal="center"/>
    </xf>
    <xf numFmtId="0" fontId="17" fillId="0" borderId="0" xfId="1" applyFont="1" applyAlignment="1">
      <alignment horizontal="center"/>
    </xf>
    <xf numFmtId="0" fontId="29" fillId="0" borderId="58" xfId="17" applyFont="1" applyBorder="1" applyAlignment="1">
      <alignment horizontal="center" vertical="center" textRotation="90" wrapText="1"/>
    </xf>
    <xf numFmtId="0" fontId="29" fillId="0" borderId="61" xfId="17" applyFont="1" applyBorder="1" applyAlignment="1">
      <alignment horizontal="center" vertical="center" textRotation="90" wrapText="1"/>
    </xf>
    <xf numFmtId="0" fontId="29" fillId="0" borderId="44" xfId="17" applyFont="1" applyBorder="1" applyAlignment="1">
      <alignment horizontal="center" vertical="center" textRotation="90" wrapText="1"/>
    </xf>
    <xf numFmtId="0" fontId="29" fillId="0" borderId="29" xfId="17" applyFont="1" applyBorder="1" applyAlignment="1">
      <alignment horizontal="center" vertical="center" textRotation="90" wrapText="1"/>
    </xf>
    <xf numFmtId="0" fontId="29" fillId="0" borderId="62" xfId="17" applyFont="1" applyBorder="1" applyAlignment="1">
      <alignment horizontal="center" vertical="center" textRotation="90" wrapText="1"/>
    </xf>
    <xf numFmtId="0" fontId="29" fillId="0" borderId="27" xfId="17" applyFont="1" applyBorder="1" applyAlignment="1">
      <alignment horizontal="center" vertical="center" textRotation="90" wrapText="1"/>
    </xf>
    <xf numFmtId="0" fontId="29" fillId="0" borderId="65" xfId="17" applyFont="1" applyBorder="1" applyAlignment="1">
      <alignment horizontal="center" vertical="center" textRotation="90" wrapText="1"/>
    </xf>
    <xf numFmtId="0" fontId="29" fillId="0" borderId="24" xfId="17" applyFont="1" applyBorder="1" applyAlignment="1">
      <alignment horizontal="center" vertical="center" textRotation="90" wrapText="1"/>
    </xf>
    <xf numFmtId="0" fontId="29" fillId="0" borderId="63" xfId="17" applyFont="1" applyBorder="1" applyAlignment="1">
      <alignment horizontal="center" vertical="center" textRotation="90" wrapText="1"/>
    </xf>
    <xf numFmtId="0" fontId="27" fillId="0" borderId="6" xfId="17" applyFont="1" applyBorder="1" applyAlignment="1">
      <alignment horizontal="center" vertical="center"/>
    </xf>
    <xf numFmtId="0" fontId="27" fillId="0" borderId="7" xfId="17" applyFont="1" applyBorder="1" applyAlignment="1">
      <alignment horizontal="center" vertical="center"/>
    </xf>
    <xf numFmtId="0" fontId="27" fillId="0" borderId="64" xfId="17" applyFont="1" applyBorder="1" applyAlignment="1">
      <alignment horizontal="center" vertical="center"/>
    </xf>
    <xf numFmtId="0" fontId="27" fillId="0" borderId="65" xfId="17" applyFont="1" applyBorder="1" applyAlignment="1">
      <alignment horizontal="center" vertical="center"/>
    </xf>
    <xf numFmtId="0" fontId="27" fillId="0" borderId="44" xfId="17" applyFont="1" applyBorder="1" applyAlignment="1">
      <alignment horizontal="center" vertical="center"/>
    </xf>
    <xf numFmtId="0" fontId="27" fillId="0" borderId="70" xfId="17" applyFont="1" applyBorder="1" applyAlignment="1">
      <alignment horizontal="center" vertical="center"/>
    </xf>
    <xf numFmtId="0" fontId="27" fillId="0" borderId="68" xfId="17" applyFont="1" applyBorder="1" applyAlignment="1">
      <alignment horizontal="center" vertical="center"/>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64" xfId="0" applyBorder="1" applyAlignment="1">
      <alignment horizontal="center" vertical="center" wrapText="1"/>
    </xf>
    <xf numFmtId="0" fontId="1" fillId="0" borderId="24" xfId="0" applyFont="1" applyBorder="1" applyAlignment="1">
      <alignment horizontal="left" vertical="center"/>
    </xf>
    <xf numFmtId="0" fontId="1" fillId="0" borderId="15" xfId="0" applyFont="1" applyBorder="1" applyAlignment="1">
      <alignment horizontal="left" vertical="center"/>
    </xf>
    <xf numFmtId="0" fontId="24" fillId="0" borderId="61" xfId="0" applyFont="1" applyBorder="1" applyAlignment="1">
      <alignment horizontal="left" vertical="center"/>
    </xf>
    <xf numFmtId="0" fontId="24" fillId="0" borderId="76" xfId="0" applyFont="1" applyBorder="1" applyAlignment="1">
      <alignment horizontal="left" vertical="center"/>
    </xf>
    <xf numFmtId="0" fontId="24" fillId="0" borderId="58" xfId="0" applyFont="1" applyBorder="1" applyAlignment="1">
      <alignment horizontal="left" vertical="center"/>
    </xf>
    <xf numFmtId="0" fontId="23" fillId="0" borderId="65" xfId="0" applyFont="1" applyBorder="1" applyAlignment="1">
      <alignment horizontal="center" vertical="center"/>
    </xf>
    <xf numFmtId="0" fontId="23" fillId="0" borderId="44" xfId="0" applyFont="1" applyBorder="1" applyAlignment="1">
      <alignment horizontal="center" vertical="center"/>
    </xf>
    <xf numFmtId="0" fontId="23" fillId="0" borderId="63" xfId="0" applyFont="1" applyBorder="1" applyAlignment="1">
      <alignment horizontal="center" vertical="center"/>
    </xf>
    <xf numFmtId="0" fontId="23" fillId="0" borderId="46" xfId="0" applyFont="1" applyBorder="1" applyAlignment="1">
      <alignment horizontal="center" vertical="center"/>
    </xf>
    <xf numFmtId="0" fontId="1" fillId="0" borderId="24" xfId="10" applyFont="1" applyBorder="1" applyAlignment="1">
      <alignment horizontal="left" vertical="center"/>
    </xf>
    <xf numFmtId="0" fontId="1" fillId="0" borderId="15" xfId="10" applyFont="1" applyBorder="1" applyAlignment="1">
      <alignment horizontal="left" vertical="center"/>
    </xf>
    <xf numFmtId="0" fontId="17" fillId="0" borderId="8" xfId="10" applyFont="1" applyBorder="1" applyAlignment="1">
      <alignment horizontal="center" vertical="center" wrapText="1"/>
    </xf>
    <xf numFmtId="0" fontId="1" fillId="0" borderId="20" xfId="10" applyFont="1" applyBorder="1" applyAlignment="1">
      <alignment horizontal="center" vertical="center" wrapText="1"/>
    </xf>
    <xf numFmtId="0" fontId="17" fillId="0" borderId="9" xfId="10" applyFont="1" applyBorder="1" applyAlignment="1">
      <alignment horizontal="center" vertical="center" wrapText="1"/>
    </xf>
    <xf numFmtId="0" fontId="1" fillId="0" borderId="21" xfId="10" applyFont="1" applyBorder="1" applyAlignment="1">
      <alignment horizontal="center" vertical="center" wrapText="1"/>
    </xf>
    <xf numFmtId="0" fontId="17" fillId="0" borderId="69" xfId="0" applyFont="1" applyBorder="1" applyAlignment="1">
      <alignment horizontal="center" vertical="center" wrapText="1"/>
    </xf>
    <xf numFmtId="0" fontId="0" fillId="0" borderId="45" xfId="0" applyBorder="1" applyAlignment="1">
      <alignment horizontal="center" vertical="center" wrapText="1"/>
    </xf>
    <xf numFmtId="0" fontId="17" fillId="0" borderId="20" xfId="10" applyFont="1" applyBorder="1" applyAlignment="1">
      <alignment horizontal="center" vertical="center" wrapText="1"/>
    </xf>
    <xf numFmtId="0" fontId="17" fillId="0" borderId="21" xfId="10" applyFont="1" applyBorder="1" applyAlignment="1">
      <alignment horizontal="center" vertical="center" wrapText="1"/>
    </xf>
    <xf numFmtId="0" fontId="17" fillId="0" borderId="63" xfId="0" applyFont="1" applyBorder="1" applyAlignment="1">
      <alignment horizontal="center" vertical="center" wrapText="1"/>
    </xf>
    <xf numFmtId="0" fontId="0" fillId="0" borderId="46" xfId="0" applyBorder="1" applyAlignment="1">
      <alignment horizontal="center" vertical="center" wrapText="1"/>
    </xf>
    <xf numFmtId="0" fontId="17" fillId="0" borderId="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65" xfId="0" applyFont="1" applyBorder="1" applyAlignment="1">
      <alignment horizontal="center" vertical="center" wrapText="1"/>
    </xf>
    <xf numFmtId="0" fontId="0" fillId="0" borderId="44" xfId="0" applyBorder="1" applyAlignment="1">
      <alignment horizontal="center" vertical="center" wrapText="1"/>
    </xf>
    <xf numFmtId="0" fontId="15" fillId="0" borderId="15" xfId="1" applyBorder="1" applyAlignment="1">
      <alignment vertical="center"/>
    </xf>
    <xf numFmtId="0" fontId="15" fillId="0" borderId="24" xfId="1" applyBorder="1" applyAlignment="1">
      <alignment vertical="center"/>
    </xf>
    <xf numFmtId="0" fontId="23" fillId="0" borderId="30" xfId="1" applyFont="1" applyBorder="1" applyAlignment="1">
      <alignment horizontal="center" vertical="center"/>
    </xf>
    <xf numFmtId="0" fontId="0" fillId="0" borderId="35" xfId="0" applyBorder="1"/>
    <xf numFmtId="0" fontId="0" fillId="0" borderId="31" xfId="0" applyBorder="1"/>
    <xf numFmtId="0" fontId="15" fillId="0" borderId="61" xfId="8" applyBorder="1" applyAlignment="1">
      <alignment horizontal="left" vertical="center"/>
    </xf>
    <xf numFmtId="0" fontId="15" fillId="0" borderId="24" xfId="8" applyBorder="1" applyAlignment="1">
      <alignment horizontal="left" vertical="center"/>
    </xf>
    <xf numFmtId="0" fontId="15" fillId="0" borderId="58" xfId="8" applyBorder="1" applyAlignment="1">
      <alignment horizontal="left" vertical="center"/>
    </xf>
    <xf numFmtId="0" fontId="15" fillId="0" borderId="6" xfId="1" applyBorder="1"/>
    <xf numFmtId="0" fontId="17" fillId="0" borderId="44" xfId="8" applyFont="1" applyBorder="1" applyAlignment="1">
      <alignment horizontal="center" vertical="center" wrapText="1"/>
    </xf>
    <xf numFmtId="0" fontId="17" fillId="0" borderId="70" xfId="1" applyFont="1" applyBorder="1" applyAlignment="1">
      <alignment horizontal="center" vertical="center"/>
    </xf>
    <xf numFmtId="0" fontId="17" fillId="0" borderId="68"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23" fillId="0" borderId="0" xfId="1" applyFont="1" applyAlignment="1">
      <alignment horizontal="left" vertical="center" wrapText="1"/>
    </xf>
    <xf numFmtId="0" fontId="17" fillId="0" borderId="8" xfId="8" applyFont="1" applyBorder="1" applyAlignment="1">
      <alignment horizontal="center" vertical="center" wrapText="1"/>
    </xf>
    <xf numFmtId="0" fontId="17" fillId="0" borderId="20" xfId="8" applyFont="1" applyBorder="1" applyAlignment="1">
      <alignment horizontal="center" vertical="center" wrapText="1"/>
    </xf>
    <xf numFmtId="0" fontId="17" fillId="0" borderId="67" xfId="1" applyFont="1" applyBorder="1" applyAlignment="1">
      <alignment horizontal="center" vertical="center"/>
    </xf>
    <xf numFmtId="0" fontId="17" fillId="0" borderId="71" xfId="1" applyFont="1" applyBorder="1" applyAlignment="1">
      <alignment horizontal="center" vertical="center"/>
    </xf>
    <xf numFmtId="0" fontId="17" fillId="0" borderId="32" xfId="1" applyFont="1" applyBorder="1" applyAlignment="1">
      <alignment horizontal="center"/>
    </xf>
    <xf numFmtId="0" fontId="17" fillId="0" borderId="33" xfId="1" applyFont="1" applyBorder="1" applyAlignment="1">
      <alignment horizontal="center"/>
    </xf>
    <xf numFmtId="0" fontId="17" fillId="0" borderId="34" xfId="1" applyFont="1" applyBorder="1" applyAlignment="1">
      <alignment horizontal="center"/>
    </xf>
    <xf numFmtId="174" fontId="15" fillId="0" borderId="0" xfId="1" applyNumberFormat="1" applyAlignment="1">
      <alignment horizontal="center"/>
    </xf>
    <xf numFmtId="0" fontId="15" fillId="0" borderId="0" xfId="1" applyAlignment="1">
      <alignment horizontal="center"/>
    </xf>
    <xf numFmtId="0" fontId="15" fillId="0" borderId="15" xfId="8" applyBorder="1" applyAlignment="1">
      <alignment horizontal="left" vertical="center"/>
    </xf>
    <xf numFmtId="0" fontId="23" fillId="0" borderId="35" xfId="1" applyFont="1" applyBorder="1" applyAlignment="1">
      <alignment horizontal="center" vertical="center"/>
    </xf>
    <xf numFmtId="0" fontId="1" fillId="0" borderId="58" xfId="0" applyFont="1" applyBorder="1" applyAlignment="1">
      <alignment horizontal="left" vertical="center"/>
    </xf>
    <xf numFmtId="0" fontId="17" fillId="0" borderId="0" xfId="13" applyFont="1" applyAlignment="1">
      <alignment horizontal="center"/>
    </xf>
    <xf numFmtId="0" fontId="1" fillId="0" borderId="61" xfId="0" applyFont="1" applyBorder="1" applyAlignment="1">
      <alignment horizontal="left" vertical="center"/>
    </xf>
    <xf numFmtId="0" fontId="27" fillId="3" borderId="17" xfId="19" applyFont="1" applyFill="1" applyBorder="1" applyAlignment="1">
      <alignment horizontal="left" vertical="center" wrapText="1"/>
    </xf>
    <xf numFmtId="0" fontId="27" fillId="3" borderId="55" xfId="19" applyFont="1" applyFill="1" applyBorder="1" applyAlignment="1">
      <alignment horizontal="left" vertical="center" wrapText="1"/>
    </xf>
    <xf numFmtId="0" fontId="27" fillId="3" borderId="11" xfId="19" applyFont="1" applyFill="1" applyBorder="1" applyAlignment="1">
      <alignment horizontal="left" vertical="center" wrapText="1"/>
    </xf>
  </cellXfs>
  <cellStyles count="108">
    <cellStyle name="=C:\WINNT\SYSTEM32\COMMAND.COM" xfId="101" xr:uid="{73FEC5AC-0C25-481C-9A93-D276CF6C4B15}"/>
    <cellStyle name="Calculations" xfId="102" xr:uid="{BA3B3B18-0EAF-486D-92D1-71E1142AFFD4}"/>
    <cellStyle name="Comma" xfId="18" builtinId="3"/>
    <cellStyle name="Comma 19" xfId="12" xr:uid="{00000000-0005-0000-0000-000002000000}"/>
    <cellStyle name="Comma 19 2" xfId="36" xr:uid="{00000000-0005-0000-0000-000003000000}"/>
    <cellStyle name="Comma 19 2 2" xfId="79" xr:uid="{00000000-0005-0000-0000-000004000000}"/>
    <cellStyle name="Comma 19 3" xfId="56" xr:uid="{00000000-0005-0000-0000-000005000000}"/>
    <cellStyle name="Comma 2" xfId="4" xr:uid="{00000000-0005-0000-0000-000006000000}"/>
    <cellStyle name="Comma 2 2" xfId="30" xr:uid="{00000000-0005-0000-0000-000007000000}"/>
    <cellStyle name="Comma 2 2 2" xfId="73" xr:uid="{00000000-0005-0000-0000-000008000000}"/>
    <cellStyle name="Comma 2 3" xfId="47" xr:uid="{00000000-0005-0000-0000-000009000000}"/>
    <cellStyle name="Comma 2 3 2" xfId="90" xr:uid="{00000000-0005-0000-0000-00000A000000}"/>
    <cellStyle name="Comma 2 4" xfId="50" xr:uid="{00000000-0005-0000-0000-00000B000000}"/>
    <cellStyle name="Comma 3" xfId="14" xr:uid="{00000000-0005-0000-0000-00000C000000}"/>
    <cellStyle name="Comma 3 2" xfId="38" xr:uid="{00000000-0005-0000-0000-00000D000000}"/>
    <cellStyle name="Comma 3 2 2" xfId="81" xr:uid="{00000000-0005-0000-0000-00000E000000}"/>
    <cellStyle name="Comma 3 3" xfId="58" xr:uid="{00000000-0005-0000-0000-00000F000000}"/>
    <cellStyle name="Comma 4" xfId="42" xr:uid="{00000000-0005-0000-0000-000010000000}"/>
    <cellStyle name="Comma 4 2" xfId="85" xr:uid="{00000000-0005-0000-0000-000011000000}"/>
    <cellStyle name="Comma 5" xfId="62" xr:uid="{00000000-0005-0000-0000-000012000000}"/>
    <cellStyle name="Comma 6" xfId="97" xr:uid="{00000000-0005-0000-0000-000013000000}"/>
    <cellStyle name="Currency 2" xfId="7" xr:uid="{00000000-0005-0000-0000-000014000000}"/>
    <cellStyle name="Currency 2 2" xfId="32" xr:uid="{00000000-0005-0000-0000-000015000000}"/>
    <cellStyle name="Currency 2 2 2" xfId="75" xr:uid="{00000000-0005-0000-0000-000016000000}"/>
    <cellStyle name="Currency 2 3" xfId="52" xr:uid="{00000000-0005-0000-0000-000017000000}"/>
    <cellStyle name="Currency 3" xfId="16" xr:uid="{00000000-0005-0000-0000-000018000000}"/>
    <cellStyle name="Currency 3 2" xfId="40" xr:uid="{00000000-0005-0000-0000-000019000000}"/>
    <cellStyle name="Currency 3 2 2" xfId="83" xr:uid="{00000000-0005-0000-0000-00001A000000}"/>
    <cellStyle name="Currency 3 3" xfId="60" xr:uid="{00000000-0005-0000-0000-00001B000000}"/>
    <cellStyle name="Hyperlink" xfId="105" builtinId="8"/>
    <cellStyle name="Level 1" xfId="2" xr:uid="{00000000-0005-0000-0000-00001E000000}"/>
    <cellStyle name="Normal" xfId="0" builtinId="0"/>
    <cellStyle name="Normal 10" xfId="100" xr:uid="{C446895C-27E8-4759-8CD1-EFACFFC5CB35}"/>
    <cellStyle name="Normal 11" xfId="8" xr:uid="{00000000-0005-0000-0000-000020000000}"/>
    <cellStyle name="Normal 11 2" xfId="33" xr:uid="{00000000-0005-0000-0000-000021000000}"/>
    <cellStyle name="Normal 11 2 2" xfId="76" xr:uid="{00000000-0005-0000-0000-000022000000}"/>
    <cellStyle name="Normal 11 3" xfId="53" xr:uid="{00000000-0005-0000-0000-000023000000}"/>
    <cellStyle name="Normal 2" xfId="1" xr:uid="{00000000-0005-0000-0000-000024000000}"/>
    <cellStyle name="Normal 2 2" xfId="17" xr:uid="{00000000-0005-0000-0000-000025000000}"/>
    <cellStyle name="Normal 2 2 2" xfId="41" xr:uid="{00000000-0005-0000-0000-000026000000}"/>
    <cellStyle name="Normal 2 2 2 2" xfId="84" xr:uid="{00000000-0005-0000-0000-000027000000}"/>
    <cellStyle name="Normal 2 2 3" xfId="61" xr:uid="{00000000-0005-0000-0000-000028000000}"/>
    <cellStyle name="Normal 2 2 54" xfId="9" xr:uid="{00000000-0005-0000-0000-000029000000}"/>
    <cellStyle name="Normal 2 3" xfId="28" xr:uid="{00000000-0005-0000-0000-00002A000000}"/>
    <cellStyle name="Normal 2 3 2" xfId="71" xr:uid="{00000000-0005-0000-0000-00002B000000}"/>
    <cellStyle name="Normal 2 35" xfId="25" xr:uid="{00000000-0005-0000-0000-00002C000000}"/>
    <cellStyle name="Normal 2 35 2" xfId="5" xr:uid="{00000000-0005-0000-0000-00002D000000}"/>
    <cellStyle name="Normal 2 35 2 2" xfId="31" xr:uid="{00000000-0005-0000-0000-00002E000000}"/>
    <cellStyle name="Normal 2 35 2 2 2" xfId="74" xr:uid="{00000000-0005-0000-0000-00002F000000}"/>
    <cellStyle name="Normal 2 35 2 3" xfId="95" xr:uid="{00000000-0005-0000-0000-000030000000}"/>
    <cellStyle name="Normal 2 35 2 4" xfId="51" xr:uid="{00000000-0005-0000-0000-000031000000}"/>
    <cellStyle name="Normal 2 35 3" xfId="94" xr:uid="{00000000-0005-0000-0000-000032000000}"/>
    <cellStyle name="Normal 2 35 4" xfId="68" xr:uid="{00000000-0005-0000-0000-000033000000}"/>
    <cellStyle name="Normal 2 4" xfId="46" xr:uid="{00000000-0005-0000-0000-000034000000}"/>
    <cellStyle name="Normal 2 4 2" xfId="89" xr:uid="{00000000-0005-0000-0000-000035000000}"/>
    <cellStyle name="Normal 2 5" xfId="91" xr:uid="{00000000-0005-0000-0000-000036000000}"/>
    <cellStyle name="Normal 2 6" xfId="48" xr:uid="{00000000-0005-0000-0000-000037000000}"/>
    <cellStyle name="Normal 2 7" xfId="99" xr:uid="{325316CD-F7EC-41AA-9EA6-4CCD54AD8DE7}"/>
    <cellStyle name="Normal 3" xfId="10" xr:uid="{00000000-0005-0000-0000-000038000000}"/>
    <cellStyle name="Normal 3 10" xfId="21" xr:uid="{00000000-0005-0000-0000-000039000000}"/>
    <cellStyle name="Normal 3 10 2" xfId="45" xr:uid="{00000000-0005-0000-0000-00003A000000}"/>
    <cellStyle name="Normal 3 10 2 2" xfId="88" xr:uid="{00000000-0005-0000-0000-00003B000000}"/>
    <cellStyle name="Normal 3 10 3" xfId="65" xr:uid="{00000000-0005-0000-0000-00003C000000}"/>
    <cellStyle name="Normal 3 2" xfId="34" xr:uid="{00000000-0005-0000-0000-00003D000000}"/>
    <cellStyle name="Normal 3 2 2" xfId="77" xr:uid="{00000000-0005-0000-0000-00003E000000}"/>
    <cellStyle name="Normal 3 3" xfId="54" xr:uid="{00000000-0005-0000-0000-00003F000000}"/>
    <cellStyle name="Normal 4" xfId="13" xr:uid="{00000000-0005-0000-0000-000040000000}"/>
    <cellStyle name="Normal 4 2" xfId="37" xr:uid="{00000000-0005-0000-0000-000041000000}"/>
    <cellStyle name="Normal 4 2 2" xfId="80" xr:uid="{00000000-0005-0000-0000-000042000000}"/>
    <cellStyle name="Normal 4 2 3" xfId="107" xr:uid="{03723F46-3E89-4736-887C-7BF16275F7CF}"/>
    <cellStyle name="Normal 4 3" xfId="92" xr:uid="{00000000-0005-0000-0000-000043000000}"/>
    <cellStyle name="Normal 4 4" xfId="57" xr:uid="{00000000-0005-0000-0000-000044000000}"/>
    <cellStyle name="Normal 5" xfId="19" xr:uid="{00000000-0005-0000-0000-000045000000}"/>
    <cellStyle name="Normal 5 2" xfId="43" xr:uid="{00000000-0005-0000-0000-000046000000}"/>
    <cellStyle name="Normal 5 2 2" xfId="86" xr:uid="{00000000-0005-0000-0000-000047000000}"/>
    <cellStyle name="Normal 5 3" xfId="63" xr:uid="{00000000-0005-0000-0000-000048000000}"/>
    <cellStyle name="Normal 58 4 3 5" xfId="103" xr:uid="{12AF8FEE-87D4-4BAA-8C66-F57052B5BA73}"/>
    <cellStyle name="Normal 58 4 3 6 2 2" xfId="104" xr:uid="{D1867535-D9D9-403C-B5F1-EBDF6BF0091E}"/>
    <cellStyle name="Normal 6" xfId="23" xr:uid="{00000000-0005-0000-0000-000049000000}"/>
    <cellStyle name="Normal 6 2" xfId="66" xr:uid="{00000000-0005-0000-0000-00004A000000}"/>
    <cellStyle name="Normal 7" xfId="26" xr:uid="{00000000-0005-0000-0000-00004B000000}"/>
    <cellStyle name="Normal 7 2" xfId="69" xr:uid="{00000000-0005-0000-0000-00004C000000}"/>
    <cellStyle name="Normal 8" xfId="96" xr:uid="{00000000-0005-0000-0000-00004D000000}"/>
    <cellStyle name="Normal 9" xfId="98" xr:uid="{00000000-0005-0000-0000-00004E000000}"/>
    <cellStyle name="Normal_BPQ template v1 from NGT 22 June" xfId="106" xr:uid="{377C1B55-8EBB-4B9C-AC3A-2AD2696277A7}"/>
    <cellStyle name="Percent" xfId="22" builtinId="5"/>
    <cellStyle name="Percent 10 64" xfId="6" xr:uid="{00000000-0005-0000-0000-000050000000}"/>
    <cellStyle name="Percent 2" xfId="3" xr:uid="{00000000-0005-0000-0000-000051000000}"/>
    <cellStyle name="Percent 2 2" xfId="29" xr:uid="{00000000-0005-0000-0000-000052000000}"/>
    <cellStyle name="Percent 2 2 2" xfId="72" xr:uid="{00000000-0005-0000-0000-000053000000}"/>
    <cellStyle name="Percent 2 3" xfId="49" xr:uid="{00000000-0005-0000-0000-000054000000}"/>
    <cellStyle name="Percent 3" xfId="11" xr:uid="{00000000-0005-0000-0000-000055000000}"/>
    <cellStyle name="Percent 3 2" xfId="35" xr:uid="{00000000-0005-0000-0000-000056000000}"/>
    <cellStyle name="Percent 3 2 2" xfId="78" xr:uid="{00000000-0005-0000-0000-000057000000}"/>
    <cellStyle name="Percent 3 3" xfId="55" xr:uid="{00000000-0005-0000-0000-000058000000}"/>
    <cellStyle name="Percent 4" xfId="15" xr:uid="{00000000-0005-0000-0000-000059000000}"/>
    <cellStyle name="Percent 4 2" xfId="39" xr:uid="{00000000-0005-0000-0000-00005A000000}"/>
    <cellStyle name="Percent 4 2 2" xfId="82" xr:uid="{00000000-0005-0000-0000-00005B000000}"/>
    <cellStyle name="Percent 4 3" xfId="59" xr:uid="{00000000-0005-0000-0000-00005C000000}"/>
    <cellStyle name="Percent 5" xfId="20" xr:uid="{00000000-0005-0000-0000-00005D000000}"/>
    <cellStyle name="Percent 5 2" xfId="44" xr:uid="{00000000-0005-0000-0000-00005E000000}"/>
    <cellStyle name="Percent 5 2 2" xfId="87" xr:uid="{00000000-0005-0000-0000-00005F000000}"/>
    <cellStyle name="Percent 5 3" xfId="64" xr:uid="{00000000-0005-0000-0000-000060000000}"/>
    <cellStyle name="Percent 6" xfId="24" xr:uid="{00000000-0005-0000-0000-000061000000}"/>
    <cellStyle name="Percent 6 2" xfId="67" xr:uid="{00000000-0005-0000-0000-000062000000}"/>
    <cellStyle name="Percent 7" xfId="27" xr:uid="{00000000-0005-0000-0000-000063000000}"/>
    <cellStyle name="Percent 7 2" xfId="70" xr:uid="{00000000-0005-0000-0000-000064000000}"/>
    <cellStyle name="Percent 8" xfId="93" xr:uid="{00000000-0005-0000-0000-000065000000}"/>
  </cellStyles>
  <dxfs count="3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C000"/>
        </patternFill>
      </fill>
    </dxf>
    <dxf>
      <font>
        <color theme="0"/>
      </font>
      <fill>
        <patternFill>
          <bgColor rgb="FFFF0000"/>
        </patternFill>
      </fill>
    </dxf>
  </dxfs>
  <tableStyles count="0" defaultTableStyle="TableStyleMedium2" defaultPivotStyle="PivotStyleLight16"/>
  <colors>
    <mruColors>
      <color rgb="FF000000"/>
      <color rgb="FF376092"/>
      <color rgb="FF60497A"/>
      <color rgb="FF95B3D7"/>
      <color rgb="FFDCE6F2"/>
      <color rgb="FFE97132"/>
      <color rgb="FF8EB4E3"/>
      <color rgb="FF4F81BD"/>
      <color rgb="FF15608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2.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3.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4.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0"/>
    </mc:Choice>
    <mc:Fallback>
      <c:style val="20"/>
    </mc:Fallback>
  </mc:AlternateContent>
  <c:chart>
    <c:autoTitleDeleted val="1"/>
    <c:plotArea>
      <c:layout>
        <c:manualLayout>
          <c:layoutTarget val="inner"/>
          <c:xMode val="edge"/>
          <c:yMode val="edge"/>
          <c:x val="8.7797872850529604E-2"/>
          <c:y val="0.10811478066836031"/>
          <c:w val="0.89678536159902211"/>
          <c:h val="0.64408959214391437"/>
        </c:manualLayout>
      </c:layout>
      <c:barChart>
        <c:barDir val="col"/>
        <c:grouping val="clustered"/>
        <c:varyColors val="0"/>
        <c:ser>
          <c:idx val="0"/>
          <c:order val="0"/>
          <c:tx>
            <c:strRef>
              <c:f>'Analysis of expenditure-CC'!$F$4</c:f>
              <c:strCache>
                <c:ptCount val="1"/>
                <c:pt idx="0">
                  <c:v>Opex</c:v>
                </c:pt>
              </c:strCache>
            </c:strRef>
          </c:tx>
          <c:spPr>
            <a:solidFill>
              <a:schemeClr val="accent5">
                <a:lumMod val="20000"/>
                <a:lumOff val="80000"/>
              </a:schemeClr>
            </a:solidFill>
          </c:spPr>
          <c:invertIfNegative val="0"/>
          <c:cat>
            <c:strLit>
              <c:ptCount val="8"/>
              <c:pt idx="0">
                <c:v>EoE</c:v>
              </c:pt>
              <c:pt idx="1">
                <c:v>Lon</c:v>
              </c:pt>
              <c:pt idx="2">
                <c:v>NW</c:v>
              </c:pt>
              <c:pt idx="3">
                <c:v>WM</c:v>
              </c:pt>
              <c:pt idx="4">
                <c:v>NGN</c:v>
              </c:pt>
              <c:pt idx="5">
                <c:v>Sc</c:v>
              </c:pt>
              <c:pt idx="6">
                <c:v>So</c:v>
              </c:pt>
              <c:pt idx="7">
                <c:v>WWU</c:v>
              </c:pt>
            </c:strLit>
          </c:cat>
          <c:val>
            <c:numRef>
              <c:f>'Analysis of expenditure-CC'!$F$5:$F$12</c:f>
              <c:numCache>
                <c:formatCode>0%</c:formatCode>
                <c:ptCount val="8"/>
                <c:pt idx="0">
                  <c:v>0.11945557870762308</c:v>
                </c:pt>
                <c:pt idx="1">
                  <c:v>1.4119311722937818E-2</c:v>
                </c:pt>
                <c:pt idx="2">
                  <c:v>6.9646386792206819E-2</c:v>
                </c:pt>
                <c:pt idx="3">
                  <c:v>-6.3532819600476326E-2</c:v>
                </c:pt>
                <c:pt idx="4">
                  <c:v>-0.10019594318754813</c:v>
                </c:pt>
                <c:pt idx="5">
                  <c:v>-4.825484697252326E-2</c:v>
                </c:pt>
                <c:pt idx="6">
                  <c:v>0.15057085478011983</c:v>
                </c:pt>
                <c:pt idx="7">
                  <c:v>-0.17167735601291906</c:v>
                </c:pt>
              </c:numCache>
            </c:numRef>
          </c:val>
          <c:extLst>
            <c:ext xmlns:c16="http://schemas.microsoft.com/office/drawing/2014/chart" uri="{C3380CC4-5D6E-409C-BE32-E72D297353CC}">
              <c16:uniqueId val="{00000000-32D7-4440-90B6-4EBD3830D66E}"/>
            </c:ext>
          </c:extLst>
        </c:ser>
        <c:ser>
          <c:idx val="2"/>
          <c:order val="1"/>
          <c:tx>
            <c:strRef>
              <c:f>'Analysis of expenditure-CC'!$H$4</c:f>
              <c:strCache>
                <c:ptCount val="1"/>
                <c:pt idx="0">
                  <c:v>Capex</c:v>
                </c:pt>
              </c:strCache>
            </c:strRef>
          </c:tx>
          <c:spPr>
            <a:solidFill>
              <a:schemeClr val="accent1">
                <a:lumMod val="75000"/>
              </a:schemeClr>
            </a:solidFill>
          </c:spPr>
          <c:invertIfNegative val="0"/>
          <c:cat>
            <c:strLit>
              <c:ptCount val="8"/>
              <c:pt idx="0">
                <c:v>EoE</c:v>
              </c:pt>
              <c:pt idx="1">
                <c:v>Lon</c:v>
              </c:pt>
              <c:pt idx="2">
                <c:v>NW</c:v>
              </c:pt>
              <c:pt idx="3">
                <c:v>WM</c:v>
              </c:pt>
              <c:pt idx="4">
                <c:v>NGN</c:v>
              </c:pt>
              <c:pt idx="5">
                <c:v>Sc</c:v>
              </c:pt>
              <c:pt idx="6">
                <c:v>So</c:v>
              </c:pt>
              <c:pt idx="7">
                <c:v>WWU</c:v>
              </c:pt>
            </c:strLit>
          </c:cat>
          <c:val>
            <c:numRef>
              <c:f>'Analysis of expenditure-CC'!$H$5:$H$12</c:f>
              <c:numCache>
                <c:formatCode>0%</c:formatCode>
                <c:ptCount val="8"/>
                <c:pt idx="0">
                  <c:v>0.12319701374637305</c:v>
                </c:pt>
                <c:pt idx="1">
                  <c:v>3.5149476621523568E-2</c:v>
                </c:pt>
                <c:pt idx="2">
                  <c:v>0.11629724222112167</c:v>
                </c:pt>
                <c:pt idx="3">
                  <c:v>-1.0206462871198217E-3</c:v>
                </c:pt>
                <c:pt idx="4">
                  <c:v>-0.1948303638613561</c:v>
                </c:pt>
                <c:pt idx="5">
                  <c:v>-0.19139038623031179</c:v>
                </c:pt>
                <c:pt idx="6">
                  <c:v>-0.12941229823753178</c:v>
                </c:pt>
                <c:pt idx="7" formatCode="0.0%">
                  <c:v>-8.3865590315015143E-2</c:v>
                </c:pt>
              </c:numCache>
            </c:numRef>
          </c:val>
          <c:extLst>
            <c:ext xmlns:c16="http://schemas.microsoft.com/office/drawing/2014/chart" uri="{C3380CC4-5D6E-409C-BE32-E72D297353CC}">
              <c16:uniqueId val="{00000002-32D7-4440-90B6-4EBD3830D66E}"/>
            </c:ext>
          </c:extLst>
        </c:ser>
        <c:ser>
          <c:idx val="1"/>
          <c:order val="2"/>
          <c:tx>
            <c:strRef>
              <c:f>'Analysis of expenditure-CC'!$G$4</c:f>
              <c:strCache>
                <c:ptCount val="1"/>
                <c:pt idx="0">
                  <c:v>Repex</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b="1"/>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cat>
            <c:strLit>
              <c:ptCount val="8"/>
              <c:pt idx="0">
                <c:v>EoE</c:v>
              </c:pt>
              <c:pt idx="1">
                <c:v>Lon</c:v>
              </c:pt>
              <c:pt idx="2">
                <c:v>NW</c:v>
              </c:pt>
              <c:pt idx="3">
                <c:v>WM</c:v>
              </c:pt>
              <c:pt idx="4">
                <c:v>NGN</c:v>
              </c:pt>
              <c:pt idx="5">
                <c:v>Sc</c:v>
              </c:pt>
              <c:pt idx="6">
                <c:v>So</c:v>
              </c:pt>
              <c:pt idx="7">
                <c:v>WWU</c:v>
              </c:pt>
            </c:strLit>
          </c:cat>
          <c:val>
            <c:numRef>
              <c:f>'Analysis of expenditure-CC'!$G$5:$G$12</c:f>
              <c:numCache>
                <c:formatCode>0%</c:formatCode>
                <c:ptCount val="8"/>
                <c:pt idx="0">
                  <c:v>8.9684352110499618E-2</c:v>
                </c:pt>
                <c:pt idx="1">
                  <c:v>0.15805542099281725</c:v>
                </c:pt>
                <c:pt idx="2">
                  <c:v>9.2456115743373007E-3</c:v>
                </c:pt>
                <c:pt idx="3">
                  <c:v>-3.0879806410541354E-2</c:v>
                </c:pt>
                <c:pt idx="4">
                  <c:v>-1.0693001908440521E-2</c:v>
                </c:pt>
                <c:pt idx="5">
                  <c:v>-8.7073484782588348E-2</c:v>
                </c:pt>
                <c:pt idx="6">
                  <c:v>0.12167913501810507</c:v>
                </c:pt>
                <c:pt idx="7">
                  <c:v>0.10095480572374627</c:v>
                </c:pt>
              </c:numCache>
            </c:numRef>
          </c:val>
          <c:extLst>
            <c:ext xmlns:c16="http://schemas.microsoft.com/office/drawing/2014/chart" uri="{C3380CC4-5D6E-409C-BE32-E72D297353CC}">
              <c16:uniqueId val="{00000001-32D7-4440-90B6-4EBD3830D66E}"/>
            </c:ext>
          </c:extLst>
        </c:ser>
        <c:dLbls>
          <c:showLegendKey val="0"/>
          <c:showVal val="0"/>
          <c:showCatName val="0"/>
          <c:showSerName val="0"/>
          <c:showPercent val="0"/>
          <c:showBubbleSize val="0"/>
        </c:dLbls>
        <c:gapWidth val="150"/>
        <c:axId val="3408384"/>
        <c:axId val="103196352"/>
      </c:barChart>
      <c:catAx>
        <c:axId val="3408384"/>
        <c:scaling>
          <c:orientation val="minMax"/>
        </c:scaling>
        <c:delete val="0"/>
        <c:axPos val="b"/>
        <c:numFmt formatCode="General" sourceLinked="0"/>
        <c:majorTickMark val="none"/>
        <c:minorTickMark val="none"/>
        <c:tickLblPos val="nextTo"/>
        <c:txPr>
          <a:bodyPr/>
          <a:lstStyle/>
          <a:p>
            <a:pPr>
              <a:defRPr b="1"/>
            </a:pPr>
            <a:endParaRPr lang="en-US"/>
          </a:p>
        </c:txPr>
        <c:crossAx val="103196352"/>
        <c:crosses val="autoZero"/>
        <c:auto val="1"/>
        <c:lblAlgn val="ctr"/>
        <c:lblOffset val="100"/>
        <c:noMultiLvlLbl val="0"/>
      </c:catAx>
      <c:valAx>
        <c:axId val="103196352"/>
        <c:scaling>
          <c:orientation val="minMax"/>
        </c:scaling>
        <c:delete val="0"/>
        <c:axPos val="l"/>
        <c:majorGridlines/>
        <c:numFmt formatCode="0%" sourceLinked="1"/>
        <c:majorTickMark val="none"/>
        <c:minorTickMark val="none"/>
        <c:tickLblPos val="nextTo"/>
        <c:crossAx val="340838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f>'All GDN disagregated costs'!$C$49:$C$56</c:f>
              <c:strCache>
                <c:ptCount val="8"/>
                <c:pt idx="0">
                  <c:v>Tier-1 - Mains</c:v>
                </c:pt>
                <c:pt idx="1">
                  <c:v>Tier 1 - Services</c:v>
                </c:pt>
                <c:pt idx="2">
                  <c:v>Tier-2A Mains and Services</c:v>
                </c:pt>
                <c:pt idx="3">
                  <c:v>Tier-2B Mains and Services</c:v>
                </c:pt>
                <c:pt idx="4">
                  <c:v>Tier-3 Mains and Services</c:v>
                </c:pt>
                <c:pt idx="5">
                  <c:v>Other Repex</c:v>
                </c:pt>
                <c:pt idx="6">
                  <c:v>Tier 1 Stubs</c:v>
                </c:pt>
                <c:pt idx="7">
                  <c:v>Robotic Intervention</c:v>
                </c:pt>
              </c:strCache>
            </c:strRef>
          </c:cat>
          <c:val>
            <c:numRef>
              <c:f>'All GDN disagregated costs'!$AM$49:$AM$56</c:f>
              <c:numCache>
                <c:formatCode>0.00%</c:formatCode>
                <c:ptCount val="8"/>
                <c:pt idx="0">
                  <c:v>0.17727103847761358</c:v>
                </c:pt>
                <c:pt idx="1">
                  <c:v>-0.12803587493848784</c:v>
                </c:pt>
                <c:pt idx="2">
                  <c:v>6.8058742553821494E-2</c:v>
                </c:pt>
                <c:pt idx="3">
                  <c:v>0.21591408987560259</c:v>
                </c:pt>
                <c:pt idx="4">
                  <c:v>0.32471313738118218</c:v>
                </c:pt>
                <c:pt idx="5">
                  <c:v>-1.6520110708141474E-2</c:v>
                </c:pt>
                <c:pt idx="6">
                  <c:v>-0.68404728984188412</c:v>
                </c:pt>
                <c:pt idx="7">
                  <c:v>4.6490556178920786</c:v>
                </c:pt>
              </c:numCache>
            </c:numRef>
          </c:val>
          <c:extLst>
            <c:ext xmlns:c16="http://schemas.microsoft.com/office/drawing/2014/chart" uri="{C3380CC4-5D6E-409C-BE32-E72D297353CC}">
              <c16:uniqueId val="{00000000-503F-4793-8CA7-8BCDAFD0A6DD}"/>
            </c:ext>
          </c:extLst>
        </c:ser>
        <c:ser>
          <c:idx val="1"/>
          <c:order val="1"/>
          <c:tx>
            <c:v>Five-year variation</c:v>
          </c:tx>
          <c:spPr>
            <a:solidFill>
              <a:srgbClr val="E97132"/>
            </a:solidFill>
            <a:ln>
              <a:noFill/>
            </a:ln>
            <a:effectLst/>
          </c:spPr>
          <c:invertIfNegative val="0"/>
          <c:cat>
            <c:strRef>
              <c:f>'All GDN disagregated costs'!$C$49:$C$56</c:f>
              <c:strCache>
                <c:ptCount val="8"/>
                <c:pt idx="0">
                  <c:v>Tier-1 - Mains</c:v>
                </c:pt>
                <c:pt idx="1">
                  <c:v>Tier 1 - Services</c:v>
                </c:pt>
                <c:pt idx="2">
                  <c:v>Tier-2A Mains and Services</c:v>
                </c:pt>
                <c:pt idx="3">
                  <c:v>Tier-2B Mains and Services</c:v>
                </c:pt>
                <c:pt idx="4">
                  <c:v>Tier-3 Mains and Services</c:v>
                </c:pt>
                <c:pt idx="5">
                  <c:v>Other Repex</c:v>
                </c:pt>
                <c:pt idx="6">
                  <c:v>Tier 1 Stubs</c:v>
                </c:pt>
                <c:pt idx="7">
                  <c:v>Robotic Intervention</c:v>
                </c:pt>
              </c:strCache>
            </c:strRef>
          </c:cat>
          <c:val>
            <c:numRef>
              <c:f>'All GDN disagregated costs'!$AN$49:$AN$56</c:f>
              <c:numCache>
                <c:formatCode>0.00%</c:formatCode>
                <c:ptCount val="8"/>
                <c:pt idx="0">
                  <c:v>0.14328718008499422</c:v>
                </c:pt>
                <c:pt idx="1">
                  <c:v>-9.6746150938741685E-2</c:v>
                </c:pt>
                <c:pt idx="2">
                  <c:v>0.64610362509003849</c:v>
                </c:pt>
                <c:pt idx="3">
                  <c:v>0.34366907955574805</c:v>
                </c:pt>
                <c:pt idx="4">
                  <c:v>0.35807240173528443</c:v>
                </c:pt>
                <c:pt idx="5">
                  <c:v>-4.3462412145100625E-2</c:v>
                </c:pt>
                <c:pt idx="6">
                  <c:v>-0.16157408052311739</c:v>
                </c:pt>
                <c:pt idx="7">
                  <c:v>3.5424903376249217</c:v>
                </c:pt>
              </c:numCache>
            </c:numRef>
          </c:val>
          <c:extLst>
            <c:ext xmlns:c16="http://schemas.microsoft.com/office/drawing/2014/chart" uri="{C3380CC4-5D6E-409C-BE32-E72D297353CC}">
              <c16:uniqueId val="{00000001-503F-4793-8CA7-8BCDAFD0A6DD}"/>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actuals</c:v>
          </c:tx>
          <c:spPr>
            <a:solidFill>
              <a:schemeClr val="accent1"/>
            </a:solidFill>
            <a:ln>
              <a:noFill/>
            </a:ln>
            <a:effectLst/>
          </c:spPr>
          <c:invertIfNegative val="0"/>
          <c:cat>
            <c:strRef>
              <c:f>'All GDN disagregated costs'!$C$49:$C$56</c:f>
              <c:strCache>
                <c:ptCount val="8"/>
                <c:pt idx="0">
                  <c:v>Tier-1 - Mains</c:v>
                </c:pt>
                <c:pt idx="1">
                  <c:v>Tier 1 - Services</c:v>
                </c:pt>
                <c:pt idx="2">
                  <c:v>Tier-2A Mains and Services</c:v>
                </c:pt>
                <c:pt idx="3">
                  <c:v>Tier-2B Mains and Services</c:v>
                </c:pt>
                <c:pt idx="4">
                  <c:v>Tier-3 Mains and Services</c:v>
                </c:pt>
                <c:pt idx="5">
                  <c:v>Other Repex</c:v>
                </c:pt>
                <c:pt idx="6">
                  <c:v>Tier 1 Stubs</c:v>
                </c:pt>
                <c:pt idx="7">
                  <c:v>Robotic Intervention</c:v>
                </c:pt>
              </c:strCache>
            </c:strRef>
          </c:cat>
          <c:val>
            <c:numRef>
              <c:f>'All GDN disagregated costs'!$AE$49:$AE$56</c:f>
              <c:numCache>
                <c:formatCode>#,##0.00</c:formatCode>
                <c:ptCount val="8"/>
                <c:pt idx="0">
                  <c:v>1075.8832640328051</c:v>
                </c:pt>
                <c:pt idx="1">
                  <c:v>322.30521778541186</c:v>
                </c:pt>
                <c:pt idx="2">
                  <c:v>3.4700223694716361</c:v>
                </c:pt>
                <c:pt idx="3">
                  <c:v>21.823325630519307</c:v>
                </c:pt>
                <c:pt idx="4">
                  <c:v>46.865155804809</c:v>
                </c:pt>
                <c:pt idx="5">
                  <c:v>387.34108050406485</c:v>
                </c:pt>
                <c:pt idx="6">
                  <c:v>4.7184774350450089</c:v>
                </c:pt>
                <c:pt idx="7">
                  <c:v>10.945836895345467</c:v>
                </c:pt>
              </c:numCache>
            </c:numRef>
          </c:val>
          <c:extLst>
            <c:ext xmlns:c16="http://schemas.microsoft.com/office/drawing/2014/chart" uri="{C3380CC4-5D6E-409C-BE32-E72D297353CC}">
              <c16:uniqueId val="{00000000-CE97-4375-97AE-9C7024E49F2A}"/>
            </c:ext>
          </c:extLst>
        </c:ser>
        <c:ser>
          <c:idx val="1"/>
          <c:order val="1"/>
          <c:tx>
            <c:v>Allowance</c:v>
          </c:tx>
          <c:spPr>
            <a:solidFill>
              <a:srgbClr val="E97132"/>
            </a:solidFill>
            <a:ln>
              <a:noFill/>
            </a:ln>
            <a:effectLst/>
          </c:spPr>
          <c:invertIfNegative val="0"/>
          <c:cat>
            <c:strRef>
              <c:f>'All GDN disagregated costs'!$C$49:$C$56</c:f>
              <c:strCache>
                <c:ptCount val="8"/>
                <c:pt idx="0">
                  <c:v>Tier-1 - Mains</c:v>
                </c:pt>
                <c:pt idx="1">
                  <c:v>Tier 1 - Services</c:v>
                </c:pt>
                <c:pt idx="2">
                  <c:v>Tier-2A Mains and Services</c:v>
                </c:pt>
                <c:pt idx="3">
                  <c:v>Tier-2B Mains and Services</c:v>
                </c:pt>
                <c:pt idx="4">
                  <c:v>Tier-3 Mains and Services</c:v>
                </c:pt>
                <c:pt idx="5">
                  <c:v>Other Repex</c:v>
                </c:pt>
                <c:pt idx="6">
                  <c:v>Tier 1 Stubs</c:v>
                </c:pt>
                <c:pt idx="7">
                  <c:v>Robotic Intervention</c:v>
                </c:pt>
              </c:strCache>
            </c:strRef>
          </c:cat>
          <c:val>
            <c:numRef>
              <c:f>'All GDN disagregated costs'!$AF$49:$AF$56</c:f>
              <c:numCache>
                <c:formatCode>#,##0.00</c:formatCode>
                <c:ptCount val="8"/>
                <c:pt idx="0">
                  <c:v>913.87898696979937</c:v>
                </c:pt>
                <c:pt idx="1">
                  <c:v>369.63128243684918</c:v>
                </c:pt>
                <c:pt idx="2">
                  <c:v>3.2489059180158111</c:v>
                </c:pt>
                <c:pt idx="3">
                  <c:v>17.94808186880374</c:v>
                </c:pt>
                <c:pt idx="4">
                  <c:v>35.377588160298956</c:v>
                </c:pt>
                <c:pt idx="5">
                  <c:v>393.84748455096985</c:v>
                </c:pt>
                <c:pt idx="6">
                  <c:v>14.934125530000001</c:v>
                </c:pt>
                <c:pt idx="7">
                  <c:v>1.9376401359329967</c:v>
                </c:pt>
              </c:numCache>
            </c:numRef>
          </c:val>
          <c:extLst>
            <c:ext xmlns:c16="http://schemas.microsoft.com/office/drawing/2014/chart" uri="{C3380CC4-5D6E-409C-BE32-E72D297353CC}">
              <c16:uniqueId val="{00000001-CE97-4375-97AE-9C7024E49F2A}"/>
            </c:ext>
          </c:extLst>
        </c:ser>
        <c:dLbls>
          <c:showLegendKey val="0"/>
          <c:showVal val="0"/>
          <c:showCatName val="0"/>
          <c:showSerName val="0"/>
          <c:showPercent val="0"/>
          <c:showBubbleSize val="0"/>
        </c:dLbls>
        <c:gapWidth val="219"/>
        <c:overlap val="-27"/>
        <c:axId val="339765968"/>
        <c:axId val="339759728"/>
      </c:barChart>
      <c:catAx>
        <c:axId val="33976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759728"/>
        <c:crosses val="autoZero"/>
        <c:auto val="1"/>
        <c:lblAlgn val="ctr"/>
        <c:lblOffset val="100"/>
        <c:noMultiLvlLbl val="0"/>
      </c:catAx>
      <c:valAx>
        <c:axId val="33975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76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costs'!$AM$97:$AM$100</c:f>
              <c:numCache>
                <c:formatCode>0.00%</c:formatCode>
                <c:ptCount val="4"/>
                <c:pt idx="0">
                  <c:v>-0.14979947510593489</c:v>
                </c:pt>
                <c:pt idx="1">
                  <c:v>0.14722334584113406</c:v>
                </c:pt>
                <c:pt idx="2">
                  <c:v>5.3493267457125279E-2</c:v>
                </c:pt>
                <c:pt idx="3">
                  <c:v>0.34037309440086105</c:v>
                </c:pt>
              </c:numCache>
            </c:numRef>
          </c:val>
          <c:extLst>
            <c:ext xmlns:c16="http://schemas.microsoft.com/office/drawing/2014/chart" uri="{C3380CC4-5D6E-409C-BE32-E72D297353CC}">
              <c16:uniqueId val="{00000000-D0E2-463F-8F98-671A042E3817}"/>
            </c:ext>
          </c:extLst>
        </c:ser>
        <c:ser>
          <c:idx val="1"/>
          <c:order val="1"/>
          <c:tx>
            <c:v>Five-year variation</c:v>
          </c:tx>
          <c:spPr>
            <a:solidFill>
              <a:srgbClr val="E97132"/>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costs'!$AN$97:$AN$100</c:f>
              <c:numCache>
                <c:formatCode>0.00%</c:formatCode>
                <c:ptCount val="4"/>
                <c:pt idx="0">
                  <c:v>-7.5959787353997388E-2</c:v>
                </c:pt>
                <c:pt idx="1">
                  <c:v>0.17296756080647363</c:v>
                </c:pt>
                <c:pt idx="2">
                  <c:v>0.11477315962116778</c:v>
                </c:pt>
                <c:pt idx="3">
                  <c:v>0.48072312910042303</c:v>
                </c:pt>
              </c:numCache>
            </c:numRef>
          </c:val>
          <c:extLst>
            <c:ext xmlns:c16="http://schemas.microsoft.com/office/drawing/2014/chart" uri="{C3380CC4-5D6E-409C-BE32-E72D297353CC}">
              <c16:uniqueId val="{00000001-D0E2-463F-8F98-671A042E3817}"/>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f>'All GDN disagregated costs'!$C$41:$C$46</c:f>
              <c:strCache>
                <c:ptCount val="6"/>
                <c:pt idx="0">
                  <c:v>LTS, Storage &amp; Entry</c:v>
                </c:pt>
                <c:pt idx="1">
                  <c:v>Connections</c:v>
                </c:pt>
                <c:pt idx="2">
                  <c:v>Reinforcement (&lt;7 barg)</c:v>
                </c:pt>
                <c:pt idx="3">
                  <c:v>Governors</c:v>
                </c:pt>
                <c:pt idx="4">
                  <c:v>Statutory Independent Undertakings (SIU)</c:v>
                </c:pt>
                <c:pt idx="5">
                  <c:v>Other Capex</c:v>
                </c:pt>
              </c:strCache>
            </c:strRef>
          </c:cat>
          <c:val>
            <c:numRef>
              <c:f>'All GDN disagregated costs'!$AM$103:$AM$108</c:f>
              <c:numCache>
                <c:formatCode>0.00%</c:formatCode>
                <c:ptCount val="6"/>
                <c:pt idx="0">
                  <c:v>-0.18827344932745715</c:v>
                </c:pt>
                <c:pt idx="1">
                  <c:v>0.58191343921900496</c:v>
                </c:pt>
                <c:pt idx="2">
                  <c:v>-0.65889933768623998</c:v>
                </c:pt>
                <c:pt idx="3">
                  <c:v>-0.20335179867145806</c:v>
                </c:pt>
                <c:pt idx="4">
                  <c:v>-0.30833432819639711</c:v>
                </c:pt>
                <c:pt idx="5">
                  <c:v>-9.9870854217789046E-2</c:v>
                </c:pt>
              </c:numCache>
            </c:numRef>
          </c:val>
          <c:extLst>
            <c:ext xmlns:c16="http://schemas.microsoft.com/office/drawing/2014/chart" uri="{C3380CC4-5D6E-409C-BE32-E72D297353CC}">
              <c16:uniqueId val="{00000000-D8DD-407B-8F0E-84716977B450}"/>
            </c:ext>
          </c:extLst>
        </c:ser>
        <c:ser>
          <c:idx val="1"/>
          <c:order val="1"/>
          <c:tx>
            <c:v>Five-year variation</c:v>
          </c:tx>
          <c:spPr>
            <a:solidFill>
              <a:srgbClr val="E97132"/>
            </a:solidFill>
            <a:ln>
              <a:noFill/>
            </a:ln>
            <a:effectLst/>
          </c:spPr>
          <c:invertIfNegative val="0"/>
          <c:cat>
            <c:strRef>
              <c:f>'All GDN disagregated costs'!$C$41:$C$46</c:f>
              <c:strCache>
                <c:ptCount val="6"/>
                <c:pt idx="0">
                  <c:v>LTS, Storage &amp; Entry</c:v>
                </c:pt>
                <c:pt idx="1">
                  <c:v>Connections</c:v>
                </c:pt>
                <c:pt idx="2">
                  <c:v>Reinforcement (&lt;7 barg)</c:v>
                </c:pt>
                <c:pt idx="3">
                  <c:v>Governors</c:v>
                </c:pt>
                <c:pt idx="4">
                  <c:v>Statutory Independent Undertakings (SIU)</c:v>
                </c:pt>
                <c:pt idx="5">
                  <c:v>Other Capex</c:v>
                </c:pt>
              </c:strCache>
            </c:strRef>
          </c:cat>
          <c:val>
            <c:numRef>
              <c:f>'All GDN disagregated costs'!$AN$103:$AN$108</c:f>
              <c:numCache>
                <c:formatCode>0.00%</c:formatCode>
                <c:ptCount val="6"/>
                <c:pt idx="0">
                  <c:v>-3.1399399218442446E-2</c:v>
                </c:pt>
                <c:pt idx="1">
                  <c:v>0.43441922715081077</c:v>
                </c:pt>
                <c:pt idx="2">
                  <c:v>-0.60246111171396766</c:v>
                </c:pt>
                <c:pt idx="3">
                  <c:v>-0.30911147509492976</c:v>
                </c:pt>
                <c:pt idx="4">
                  <c:v>-0.3658264658036216</c:v>
                </c:pt>
                <c:pt idx="5">
                  <c:v>5.2493868651335924E-3</c:v>
                </c:pt>
              </c:numCache>
            </c:numRef>
          </c:val>
          <c:extLst>
            <c:ext xmlns:c16="http://schemas.microsoft.com/office/drawing/2014/chart" uri="{C3380CC4-5D6E-409C-BE32-E72D297353CC}">
              <c16:uniqueId val="{00000001-D8DD-407B-8F0E-84716977B450}"/>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extLst>
                <c:ext xmlns:c15="http://schemas.microsoft.com/office/drawing/2012/chart" uri="{02D57815-91ED-43cb-92C2-25804820EDAC}">
                  <c15:fullRef>
                    <c15:sqref>'All GDN disagregated costs'!$C$49:$C$56</c15:sqref>
                  </c15:fullRef>
                </c:ext>
              </c:extLst>
              <c:f>'All GDN disagregated costs'!$C$49:$C$55</c:f>
              <c:strCache>
                <c:ptCount val="7"/>
                <c:pt idx="0">
                  <c:v>Tier-1 - Mains</c:v>
                </c:pt>
                <c:pt idx="1">
                  <c:v>Tier 1 - Services</c:v>
                </c:pt>
                <c:pt idx="2">
                  <c:v>Tier-2A Mains and Services</c:v>
                </c:pt>
                <c:pt idx="3">
                  <c:v>Tier-2B Mains and Services</c:v>
                </c:pt>
                <c:pt idx="4">
                  <c:v>Tier-3 Mains and Services</c:v>
                </c:pt>
                <c:pt idx="5">
                  <c:v>Other Repex</c:v>
                </c:pt>
                <c:pt idx="6">
                  <c:v>Tier 1 Stubs</c:v>
                </c:pt>
              </c:strCache>
            </c:strRef>
          </c:cat>
          <c:val>
            <c:numRef>
              <c:extLst>
                <c:ext xmlns:c15="http://schemas.microsoft.com/office/drawing/2012/chart" uri="{02D57815-91ED-43cb-92C2-25804820EDAC}">
                  <c15:fullRef>
                    <c15:sqref>'All GDN disagregated costs'!$AM$111:$AM$118</c15:sqref>
                  </c15:fullRef>
                </c:ext>
              </c:extLst>
              <c:f>'All GDN disagregated costs'!$AM$111:$AM$117</c:f>
              <c:numCache>
                <c:formatCode>0.00%</c:formatCode>
                <c:ptCount val="7"/>
                <c:pt idx="0">
                  <c:v>1.3973947737967445E-2</c:v>
                </c:pt>
                <c:pt idx="1">
                  <c:v>-7.691478878940908E-4</c:v>
                </c:pt>
                <c:pt idx="2">
                  <c:v>-1.2036374584152754</c:v>
                </c:pt>
                <c:pt idx="3">
                  <c:v>0.38036794243314731</c:v>
                </c:pt>
                <c:pt idx="4">
                  <c:v>0.81101257347321321</c:v>
                </c:pt>
                <c:pt idx="5">
                  <c:v>9.4168697178098379E-2</c:v>
                </c:pt>
                <c:pt idx="6">
                  <c:v>-0.49981099831917064</c:v>
                </c:pt>
              </c:numCache>
            </c:numRef>
          </c:val>
          <c:extLst>
            <c:ext xmlns:c16="http://schemas.microsoft.com/office/drawing/2014/chart" uri="{C3380CC4-5D6E-409C-BE32-E72D297353CC}">
              <c16:uniqueId val="{00000000-0B2B-4850-9F9B-F2A862E26DF0}"/>
            </c:ext>
          </c:extLst>
        </c:ser>
        <c:ser>
          <c:idx val="1"/>
          <c:order val="1"/>
          <c:tx>
            <c:v>Five-year variation</c:v>
          </c:tx>
          <c:spPr>
            <a:solidFill>
              <a:srgbClr val="E97132"/>
            </a:solidFill>
            <a:ln>
              <a:noFill/>
            </a:ln>
            <a:effectLst/>
          </c:spPr>
          <c:invertIfNegative val="0"/>
          <c:cat>
            <c:strRef>
              <c:extLst>
                <c:ext xmlns:c15="http://schemas.microsoft.com/office/drawing/2012/chart" uri="{02D57815-91ED-43cb-92C2-25804820EDAC}">
                  <c15:fullRef>
                    <c15:sqref>'All GDN disagregated costs'!$C$49:$C$56</c15:sqref>
                  </c15:fullRef>
                </c:ext>
              </c:extLst>
              <c:f>'All GDN disagregated costs'!$C$49:$C$55</c:f>
              <c:strCache>
                <c:ptCount val="7"/>
                <c:pt idx="0">
                  <c:v>Tier-1 - Mains</c:v>
                </c:pt>
                <c:pt idx="1">
                  <c:v>Tier 1 - Services</c:v>
                </c:pt>
                <c:pt idx="2">
                  <c:v>Tier-2A Mains and Services</c:v>
                </c:pt>
                <c:pt idx="3">
                  <c:v>Tier-2B Mains and Services</c:v>
                </c:pt>
                <c:pt idx="4">
                  <c:v>Tier-3 Mains and Services</c:v>
                </c:pt>
                <c:pt idx="5">
                  <c:v>Other Repex</c:v>
                </c:pt>
                <c:pt idx="6">
                  <c:v>Tier 1 Stubs</c:v>
                </c:pt>
              </c:strCache>
            </c:strRef>
          </c:cat>
          <c:val>
            <c:numRef>
              <c:extLst>
                <c:ext xmlns:c15="http://schemas.microsoft.com/office/drawing/2012/chart" uri="{02D57815-91ED-43cb-92C2-25804820EDAC}">
                  <c15:fullRef>
                    <c15:sqref>'All GDN disagregated costs'!$AN$111:$AN$118</c15:sqref>
                  </c15:fullRef>
                </c:ext>
              </c:extLst>
              <c:f>'All GDN disagregated costs'!$AN$111:$AN$117</c:f>
              <c:numCache>
                <c:formatCode>0.00%</c:formatCode>
                <c:ptCount val="7"/>
                <c:pt idx="0">
                  <c:v>6.2486603606527386E-2</c:v>
                </c:pt>
                <c:pt idx="1">
                  <c:v>3.1824671071856971E-2</c:v>
                </c:pt>
                <c:pt idx="2">
                  <c:v>-1.1600036650406953</c:v>
                </c:pt>
                <c:pt idx="3">
                  <c:v>0.4787105217587298</c:v>
                </c:pt>
                <c:pt idx="4">
                  <c:v>1.149949748266742</c:v>
                </c:pt>
                <c:pt idx="5">
                  <c:v>0.14675978081400745</c:v>
                </c:pt>
                <c:pt idx="6">
                  <c:v>-5.0054597807126247E-2</c:v>
                </c:pt>
              </c:numCache>
            </c:numRef>
          </c:val>
          <c:extLst>
            <c:ext xmlns:c16="http://schemas.microsoft.com/office/drawing/2014/chart" uri="{C3380CC4-5D6E-409C-BE32-E72D297353CC}">
              <c16:uniqueId val="{00000001-0B2B-4850-9F9B-F2A862E26DF0}"/>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048095951587E-2"/>
          <c:y val="9.3449694500317454E-2"/>
          <c:w val="0.88716806493743794"/>
          <c:h val="0.65264103217270431"/>
        </c:manualLayout>
      </c:layout>
      <c:barChart>
        <c:barDir val="col"/>
        <c:grouping val="clustered"/>
        <c:varyColors val="0"/>
        <c:ser>
          <c:idx val="0"/>
          <c:order val="0"/>
          <c:tx>
            <c:v>Scotland</c:v>
          </c:tx>
          <c:spPr>
            <a:solidFill>
              <a:schemeClr val="accent1"/>
            </a:solidFill>
            <a:ln>
              <a:noFill/>
            </a:ln>
            <a:effectLst/>
          </c:spPr>
          <c:invertIfNegative val="0"/>
          <c:cat>
            <c:strRef>
              <c:extLst>
                <c:ext xmlns:c15="http://schemas.microsoft.com/office/drawing/2012/chart" uri="{02D57815-91ED-43cb-92C2-25804820EDAC}">
                  <c15:fullRef>
                    <c15:sqref>'All GDN disagregated costs'!$C$49:$C$56</c15:sqref>
                  </c15:fullRef>
                </c:ext>
              </c:extLst>
              <c:f>'All GDN disagregated costs'!$C$49:$C$55</c:f>
              <c:strCache>
                <c:ptCount val="7"/>
                <c:pt idx="0">
                  <c:v>Tier-1 - Mains</c:v>
                </c:pt>
                <c:pt idx="1">
                  <c:v>Tier 1 - Services</c:v>
                </c:pt>
                <c:pt idx="2">
                  <c:v>Tier-2A Mains and Services</c:v>
                </c:pt>
                <c:pt idx="3">
                  <c:v>Tier-2B Mains and Services</c:v>
                </c:pt>
                <c:pt idx="4">
                  <c:v>Tier-3 Mains and Services</c:v>
                </c:pt>
                <c:pt idx="5">
                  <c:v>Other Repex</c:v>
                </c:pt>
                <c:pt idx="6">
                  <c:v>Tier 1 Stubs</c:v>
                </c:pt>
              </c:strCache>
            </c:strRef>
          </c:cat>
          <c:val>
            <c:numRef>
              <c:extLst>
                <c:ext xmlns:c15="http://schemas.microsoft.com/office/drawing/2012/chart" uri="{02D57815-91ED-43cb-92C2-25804820EDAC}">
                  <c15:fullRef>
                    <c15:sqref>'All GDN disagregated costs'!$AM$330:$AM$337</c15:sqref>
                  </c15:fullRef>
                </c:ext>
              </c:extLst>
              <c:f>'All GDN disagregated costs'!$AM$330:$AM$336</c:f>
              <c:numCache>
                <c:formatCode>0.00%</c:formatCode>
                <c:ptCount val="7"/>
                <c:pt idx="0">
                  <c:v>-0.11442059950895683</c:v>
                </c:pt>
                <c:pt idx="1">
                  <c:v>-9.7987126971174662E-2</c:v>
                </c:pt>
                <c:pt idx="2">
                  <c:v>-1.2007816502962876</c:v>
                </c:pt>
                <c:pt idx="3">
                  <c:v>-0.44077685209651718</c:v>
                </c:pt>
                <c:pt idx="4">
                  <c:v>0.36446171232811481</c:v>
                </c:pt>
                <c:pt idx="5">
                  <c:v>-7.364315539369992E-3</c:v>
                </c:pt>
                <c:pt idx="6">
                  <c:v>-0.29256883534551226</c:v>
                </c:pt>
              </c:numCache>
            </c:numRef>
          </c:val>
          <c:extLst>
            <c:ext xmlns:c16="http://schemas.microsoft.com/office/drawing/2014/chart" uri="{C3380CC4-5D6E-409C-BE32-E72D297353CC}">
              <c16:uniqueId val="{00000000-83AF-4261-B006-871A3AD44888}"/>
            </c:ext>
          </c:extLst>
        </c:ser>
        <c:ser>
          <c:idx val="1"/>
          <c:order val="1"/>
          <c:tx>
            <c:v>Southern</c:v>
          </c:tx>
          <c:spPr>
            <a:solidFill>
              <a:schemeClr val="tx2">
                <a:lumMod val="20000"/>
                <a:lumOff val="80000"/>
              </a:schemeClr>
            </a:solidFill>
            <a:ln>
              <a:noFill/>
            </a:ln>
            <a:effectLst/>
          </c:spPr>
          <c:invertIfNegative val="0"/>
          <c:cat>
            <c:strRef>
              <c:extLst>
                <c:ext xmlns:c15="http://schemas.microsoft.com/office/drawing/2012/chart" uri="{02D57815-91ED-43cb-92C2-25804820EDAC}">
                  <c15:fullRef>
                    <c15:sqref>'All GDN disagregated costs'!$C$49:$C$56</c15:sqref>
                  </c15:fullRef>
                </c:ext>
              </c:extLst>
              <c:f>'All GDN disagregated costs'!$C$49:$C$55</c:f>
              <c:strCache>
                <c:ptCount val="7"/>
                <c:pt idx="0">
                  <c:v>Tier-1 - Mains</c:v>
                </c:pt>
                <c:pt idx="1">
                  <c:v>Tier 1 - Services</c:v>
                </c:pt>
                <c:pt idx="2">
                  <c:v>Tier-2A Mains and Services</c:v>
                </c:pt>
                <c:pt idx="3">
                  <c:v>Tier-2B Mains and Services</c:v>
                </c:pt>
                <c:pt idx="4">
                  <c:v>Tier-3 Mains and Services</c:v>
                </c:pt>
                <c:pt idx="5">
                  <c:v>Other Repex</c:v>
                </c:pt>
                <c:pt idx="6">
                  <c:v>Tier 1 Stubs</c:v>
                </c:pt>
              </c:strCache>
            </c:strRef>
          </c:cat>
          <c:val>
            <c:numRef>
              <c:extLst>
                <c:ext xmlns:c15="http://schemas.microsoft.com/office/drawing/2012/chart" uri="{02D57815-91ED-43cb-92C2-25804820EDAC}">
                  <c15:fullRef>
                    <c15:sqref>'All GDN disagregated costs'!$AM$361:$AM$368</c15:sqref>
                  </c15:fullRef>
                </c:ext>
              </c:extLst>
              <c:f>'All GDN disagregated costs'!$AM$361:$AM$367</c:f>
              <c:numCache>
                <c:formatCode>0.00%</c:formatCode>
                <c:ptCount val="7"/>
                <c:pt idx="0">
                  <c:v>6.4577856789337015E-2</c:v>
                </c:pt>
                <c:pt idx="1">
                  <c:v>3.5257050387214689E-2</c:v>
                </c:pt>
                <c:pt idx="2">
                  <c:v>-1</c:v>
                </c:pt>
                <c:pt idx="3">
                  <c:v>0.73286645854310284</c:v>
                </c:pt>
                <c:pt idx="4">
                  <c:v>0.92994790783555892</c:v>
                </c:pt>
                <c:pt idx="5">
                  <c:v>0.13377219872722582</c:v>
                </c:pt>
                <c:pt idx="6">
                  <c:v>-0.58422067122657706</c:v>
                </c:pt>
              </c:numCache>
            </c:numRef>
          </c:val>
          <c:extLst>
            <c:ext xmlns:c16="http://schemas.microsoft.com/office/drawing/2014/chart" uri="{C3380CC4-5D6E-409C-BE32-E72D297353CC}">
              <c16:uniqueId val="{00000001-83AF-4261-B006-871A3AD44888}"/>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costs'!$AM$66:$AM$69</c:f>
              <c:numCache>
                <c:formatCode>0.00%</c:formatCode>
                <c:ptCount val="4"/>
                <c:pt idx="0">
                  <c:v>-9.7809743973231514E-2</c:v>
                </c:pt>
                <c:pt idx="1">
                  <c:v>-7.2420085254122038E-2</c:v>
                </c:pt>
                <c:pt idx="2">
                  <c:v>-0.15741024536751058</c:v>
                </c:pt>
                <c:pt idx="3">
                  <c:v>-0.11445337707455698</c:v>
                </c:pt>
              </c:numCache>
            </c:numRef>
          </c:val>
          <c:extLst>
            <c:ext xmlns:c16="http://schemas.microsoft.com/office/drawing/2014/chart" uri="{C3380CC4-5D6E-409C-BE32-E72D297353CC}">
              <c16:uniqueId val="{00000000-6077-4281-B8FB-A739324C3883}"/>
            </c:ext>
          </c:extLst>
        </c:ser>
        <c:ser>
          <c:idx val="1"/>
          <c:order val="1"/>
          <c:tx>
            <c:v>Five-year variation</c:v>
          </c:tx>
          <c:spPr>
            <a:solidFill>
              <a:srgbClr val="E97132"/>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costs'!$AN$66:$AN$69</c:f>
              <c:numCache>
                <c:formatCode>0.00%</c:formatCode>
                <c:ptCount val="4"/>
                <c:pt idx="0">
                  <c:v>-0.10926170872897517</c:v>
                </c:pt>
                <c:pt idx="1">
                  <c:v>-7.4757083815226916E-2</c:v>
                </c:pt>
                <c:pt idx="2">
                  <c:v>-0.15521375923746425</c:v>
                </c:pt>
                <c:pt idx="3">
                  <c:v>-4.5383711340532609E-2</c:v>
                </c:pt>
              </c:numCache>
            </c:numRef>
          </c:val>
          <c:extLst>
            <c:ext xmlns:c16="http://schemas.microsoft.com/office/drawing/2014/chart" uri="{C3380CC4-5D6E-409C-BE32-E72D297353CC}">
              <c16:uniqueId val="{00000001-6077-4281-B8FB-A739324C3883}"/>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costs'!$AM$72:$AM$77</c15:sqref>
                  </c15:fullRef>
                </c:ext>
              </c:extLst>
              <c:f>('All GDN disagregated costs'!$AM$72:$AM$75,'All GDN disagregated costs'!$AM$77)</c:f>
              <c:numCache>
                <c:formatCode>0.00%</c:formatCode>
                <c:ptCount val="5"/>
                <c:pt idx="0">
                  <c:v>-0.37726227124401707</c:v>
                </c:pt>
                <c:pt idx="1">
                  <c:v>-9.9360583684295983E-2</c:v>
                </c:pt>
                <c:pt idx="2">
                  <c:v>-6.8162896770982223E-2</c:v>
                </c:pt>
                <c:pt idx="3">
                  <c:v>0.34167214011434338</c:v>
                </c:pt>
                <c:pt idx="4">
                  <c:v>-0.1526439141348043</c:v>
                </c:pt>
              </c:numCache>
            </c:numRef>
          </c:val>
          <c:extLst>
            <c:ext xmlns:c16="http://schemas.microsoft.com/office/drawing/2014/chart" uri="{C3380CC4-5D6E-409C-BE32-E72D297353CC}">
              <c16:uniqueId val="{00000000-8017-452E-9614-357A93864480}"/>
            </c:ext>
          </c:extLst>
        </c:ser>
        <c:ser>
          <c:idx val="1"/>
          <c:order val="1"/>
          <c:tx>
            <c:v>Five-year variation</c:v>
          </c:tx>
          <c:spPr>
            <a:solidFill>
              <a:srgbClr val="E97132"/>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costs'!$AN$72:$AN$77</c15:sqref>
                  </c15:fullRef>
                </c:ext>
              </c:extLst>
              <c:f>('All GDN disagregated costs'!$AN$72:$AN$75,'All GDN disagregated costs'!$AN$77)</c:f>
              <c:numCache>
                <c:formatCode>0.00%</c:formatCode>
                <c:ptCount val="5"/>
                <c:pt idx="0">
                  <c:v>-0.12623251568374044</c:v>
                </c:pt>
                <c:pt idx="1">
                  <c:v>-0.10347932805373634</c:v>
                </c:pt>
                <c:pt idx="2">
                  <c:v>1.9984263005532757E-2</c:v>
                </c:pt>
                <c:pt idx="3">
                  <c:v>0.70677710280667516</c:v>
                </c:pt>
                <c:pt idx="4">
                  <c:v>-0.16162811878540423</c:v>
                </c:pt>
              </c:numCache>
            </c:numRef>
          </c:val>
          <c:extLst>
            <c:ext xmlns:c16="http://schemas.microsoft.com/office/drawing/2014/chart" uri="{C3380CC4-5D6E-409C-BE32-E72D297353CC}">
              <c16:uniqueId val="{00000001-8017-452E-9614-357A93864480}"/>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f>'All GDN disagregated costs'!$C$49:$C$56</c:f>
              <c:strCache>
                <c:ptCount val="8"/>
                <c:pt idx="0">
                  <c:v>Tier-1 - Mains</c:v>
                </c:pt>
                <c:pt idx="1">
                  <c:v>Tier 1 - Services</c:v>
                </c:pt>
                <c:pt idx="2">
                  <c:v>Tier-2A Mains and Services</c:v>
                </c:pt>
                <c:pt idx="3">
                  <c:v>Tier-2B Mains and Services</c:v>
                </c:pt>
                <c:pt idx="4">
                  <c:v>Tier-3 Mains and Services</c:v>
                </c:pt>
                <c:pt idx="5">
                  <c:v>Other Repex</c:v>
                </c:pt>
                <c:pt idx="6">
                  <c:v>Tier 1 Stubs</c:v>
                </c:pt>
                <c:pt idx="7">
                  <c:v>Robotic Intervention</c:v>
                </c:pt>
              </c:strCache>
            </c:strRef>
          </c:cat>
          <c:val>
            <c:numRef>
              <c:f>'All GDN disagregated costs'!$AM$80:$AM$87</c:f>
              <c:numCache>
                <c:formatCode>0.00%</c:formatCode>
                <c:ptCount val="8"/>
                <c:pt idx="0">
                  <c:v>5.9695923953230805E-2</c:v>
                </c:pt>
                <c:pt idx="1">
                  <c:v>2.3028654886352948E-2</c:v>
                </c:pt>
                <c:pt idx="2">
                  <c:v>0.56848839791746497</c:v>
                </c:pt>
                <c:pt idx="3">
                  <c:v>1.6860044072603216E-2</c:v>
                </c:pt>
                <c:pt idx="4">
                  <c:v>0.60958583918377829</c:v>
                </c:pt>
                <c:pt idx="5">
                  <c:v>-0.19866636133446688</c:v>
                </c:pt>
                <c:pt idx="6">
                  <c:v>-0.51233489705091273</c:v>
                </c:pt>
                <c:pt idx="7">
                  <c:v>0</c:v>
                </c:pt>
              </c:numCache>
            </c:numRef>
          </c:val>
          <c:extLst>
            <c:ext xmlns:c16="http://schemas.microsoft.com/office/drawing/2014/chart" uri="{C3380CC4-5D6E-409C-BE32-E72D297353CC}">
              <c16:uniqueId val="{00000000-7463-4BA5-8534-8D07DDD70DAB}"/>
            </c:ext>
          </c:extLst>
        </c:ser>
        <c:ser>
          <c:idx val="1"/>
          <c:order val="1"/>
          <c:tx>
            <c:v>Five-year variation</c:v>
          </c:tx>
          <c:spPr>
            <a:solidFill>
              <a:srgbClr val="E97132"/>
            </a:solidFill>
            <a:ln>
              <a:noFill/>
            </a:ln>
            <a:effectLst/>
          </c:spPr>
          <c:invertIfNegative val="0"/>
          <c:cat>
            <c:strRef>
              <c:f>'All GDN disagregated costs'!$C$49:$C$56</c:f>
              <c:strCache>
                <c:ptCount val="8"/>
                <c:pt idx="0">
                  <c:v>Tier-1 - Mains</c:v>
                </c:pt>
                <c:pt idx="1">
                  <c:v>Tier 1 - Services</c:v>
                </c:pt>
                <c:pt idx="2">
                  <c:v>Tier-2A Mains and Services</c:v>
                </c:pt>
                <c:pt idx="3">
                  <c:v>Tier-2B Mains and Services</c:v>
                </c:pt>
                <c:pt idx="4">
                  <c:v>Tier-3 Mains and Services</c:v>
                </c:pt>
                <c:pt idx="5">
                  <c:v>Other Repex</c:v>
                </c:pt>
                <c:pt idx="6">
                  <c:v>Tier 1 Stubs</c:v>
                </c:pt>
                <c:pt idx="7">
                  <c:v>Robotic Intervention</c:v>
                </c:pt>
              </c:strCache>
            </c:strRef>
          </c:cat>
          <c:val>
            <c:numRef>
              <c:f>'All GDN disagregated costs'!$AN$80:$AN$87</c:f>
              <c:numCache>
                <c:formatCode>0.00%</c:formatCode>
                <c:ptCount val="8"/>
                <c:pt idx="0">
                  <c:v>5.3946640774687561E-2</c:v>
                </c:pt>
                <c:pt idx="1">
                  <c:v>1.5346850391972883E-2</c:v>
                </c:pt>
                <c:pt idx="2">
                  <c:v>0.60836649860378633</c:v>
                </c:pt>
                <c:pt idx="3">
                  <c:v>3.1718817880665405E-2</c:v>
                </c:pt>
                <c:pt idx="4">
                  <c:v>0.63077394900782779</c:v>
                </c:pt>
                <c:pt idx="5">
                  <c:v>-0.17373919013082914</c:v>
                </c:pt>
                <c:pt idx="6">
                  <c:v>-0.39208551594185009</c:v>
                </c:pt>
                <c:pt idx="7">
                  <c:v>0</c:v>
                </c:pt>
              </c:numCache>
            </c:numRef>
          </c:val>
          <c:extLst>
            <c:ext xmlns:c16="http://schemas.microsoft.com/office/drawing/2014/chart" uri="{C3380CC4-5D6E-409C-BE32-E72D297353CC}">
              <c16:uniqueId val="{00000001-7463-4BA5-8534-8D07DDD70DAB}"/>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costs'!$AM$128:$AM$131</c:f>
              <c:numCache>
                <c:formatCode>0.00%</c:formatCode>
                <c:ptCount val="4"/>
                <c:pt idx="0">
                  <c:v>-0.16735916781619106</c:v>
                </c:pt>
                <c:pt idx="1">
                  <c:v>-0.22651613764463763</c:v>
                </c:pt>
                <c:pt idx="2">
                  <c:v>-6.5877874916217091E-2</c:v>
                </c:pt>
                <c:pt idx="3">
                  <c:v>-0.30194286262434195</c:v>
                </c:pt>
              </c:numCache>
            </c:numRef>
          </c:val>
          <c:extLst>
            <c:ext xmlns:c16="http://schemas.microsoft.com/office/drawing/2014/chart" uri="{C3380CC4-5D6E-409C-BE32-E72D297353CC}">
              <c16:uniqueId val="{00000000-5641-4D1D-B584-1133B44CD917}"/>
            </c:ext>
          </c:extLst>
        </c:ser>
        <c:ser>
          <c:idx val="1"/>
          <c:order val="1"/>
          <c:tx>
            <c:v>Five-year variation</c:v>
          </c:tx>
          <c:spPr>
            <a:solidFill>
              <a:srgbClr val="E97132"/>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costs'!$AN$128:$AN$131</c:f>
              <c:numCache>
                <c:formatCode>0.00%</c:formatCode>
                <c:ptCount val="4"/>
                <c:pt idx="0">
                  <c:v>-0.14857297511417325</c:v>
                </c:pt>
                <c:pt idx="1">
                  <c:v>-0.23714654267999843</c:v>
                </c:pt>
                <c:pt idx="2">
                  <c:v>3.7014409859828762E-2</c:v>
                </c:pt>
                <c:pt idx="3">
                  <c:v>-0.28685403591214359</c:v>
                </c:pt>
              </c:numCache>
            </c:numRef>
          </c:val>
          <c:extLst>
            <c:ext xmlns:c16="http://schemas.microsoft.com/office/drawing/2014/chart" uri="{C3380CC4-5D6E-409C-BE32-E72D297353CC}">
              <c16:uniqueId val="{00000001-5641-4D1D-B584-1133B44CD917}"/>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0"/>
    </mc:Choice>
    <mc:Fallback>
      <c:style val="20"/>
    </mc:Fallback>
  </mc:AlternateContent>
  <c:chart>
    <c:autoTitleDeleted val="1"/>
    <c:plotArea>
      <c:layout>
        <c:manualLayout>
          <c:layoutTarget val="inner"/>
          <c:xMode val="edge"/>
          <c:yMode val="edge"/>
          <c:x val="8.7797872850529604E-2"/>
          <c:y val="0.10811478066836029"/>
          <c:w val="0.89678536159902211"/>
          <c:h val="0.64408959214391437"/>
        </c:manualLayout>
      </c:layout>
      <c:barChart>
        <c:barDir val="col"/>
        <c:grouping val="clustered"/>
        <c:varyColors val="0"/>
        <c:ser>
          <c:idx val="0"/>
          <c:order val="0"/>
          <c:tx>
            <c:strRef>
              <c:f>'Analysis of expenditure-CC'!$F$4</c:f>
              <c:strCache>
                <c:ptCount val="1"/>
                <c:pt idx="0">
                  <c:v>Opex</c:v>
                </c:pt>
              </c:strCache>
            </c:strRef>
          </c:tx>
          <c:spPr>
            <a:solidFill>
              <a:schemeClr val="accent5">
                <a:lumMod val="20000"/>
                <a:lumOff val="80000"/>
              </a:schemeClr>
            </a:solidFill>
          </c:spPr>
          <c:invertIfNegative val="0"/>
          <c:cat>
            <c:strLit>
              <c:ptCount val="8"/>
              <c:pt idx="0">
                <c:v>EoE</c:v>
              </c:pt>
              <c:pt idx="1">
                <c:v>Lon</c:v>
              </c:pt>
              <c:pt idx="2">
                <c:v>NW</c:v>
              </c:pt>
              <c:pt idx="3">
                <c:v>WM</c:v>
              </c:pt>
              <c:pt idx="4">
                <c:v>NGN</c:v>
              </c:pt>
              <c:pt idx="5">
                <c:v>Sc</c:v>
              </c:pt>
              <c:pt idx="6">
                <c:v>So</c:v>
              </c:pt>
              <c:pt idx="7">
                <c:v>WWU</c:v>
              </c:pt>
            </c:strLit>
          </c:cat>
          <c:val>
            <c:numRef>
              <c:f>'Analysis of expenditure-CC'!$F$5:$F$12</c:f>
              <c:numCache>
                <c:formatCode>0%</c:formatCode>
                <c:ptCount val="8"/>
                <c:pt idx="0">
                  <c:v>0.11945557870762308</c:v>
                </c:pt>
                <c:pt idx="1">
                  <c:v>1.4119311722937818E-2</c:v>
                </c:pt>
                <c:pt idx="2">
                  <c:v>6.9646386792206819E-2</c:v>
                </c:pt>
                <c:pt idx="3">
                  <c:v>-6.3532819600476326E-2</c:v>
                </c:pt>
                <c:pt idx="4">
                  <c:v>-0.10019594318754813</c:v>
                </c:pt>
                <c:pt idx="5">
                  <c:v>-4.825484697252326E-2</c:v>
                </c:pt>
                <c:pt idx="6">
                  <c:v>0.15057085478011983</c:v>
                </c:pt>
                <c:pt idx="7">
                  <c:v>-0.17167735601291906</c:v>
                </c:pt>
              </c:numCache>
            </c:numRef>
          </c:val>
          <c:extLst>
            <c:ext xmlns:c16="http://schemas.microsoft.com/office/drawing/2014/chart" uri="{C3380CC4-5D6E-409C-BE32-E72D297353CC}">
              <c16:uniqueId val="{00000000-C166-4FBB-B42F-7282F663FDBC}"/>
            </c:ext>
          </c:extLst>
        </c:ser>
        <c:ser>
          <c:idx val="2"/>
          <c:order val="1"/>
          <c:tx>
            <c:strRef>
              <c:f>'Analysis of expenditure-CC'!$H$4</c:f>
              <c:strCache>
                <c:ptCount val="1"/>
                <c:pt idx="0">
                  <c:v>Capex</c:v>
                </c:pt>
              </c:strCache>
            </c:strRef>
          </c:tx>
          <c:spPr>
            <a:solidFill>
              <a:srgbClr val="376092"/>
            </a:solidFill>
          </c:spPr>
          <c:invertIfNegative val="0"/>
          <c:cat>
            <c:strLit>
              <c:ptCount val="8"/>
              <c:pt idx="0">
                <c:v>EoE</c:v>
              </c:pt>
              <c:pt idx="1">
                <c:v>Lon</c:v>
              </c:pt>
              <c:pt idx="2">
                <c:v>NW</c:v>
              </c:pt>
              <c:pt idx="3">
                <c:v>WM</c:v>
              </c:pt>
              <c:pt idx="4">
                <c:v>NGN</c:v>
              </c:pt>
              <c:pt idx="5">
                <c:v>Sc</c:v>
              </c:pt>
              <c:pt idx="6">
                <c:v>So</c:v>
              </c:pt>
              <c:pt idx="7">
                <c:v>WWU</c:v>
              </c:pt>
            </c:strLit>
          </c:cat>
          <c:val>
            <c:numRef>
              <c:f>'Analysis of expenditure-CC'!$H$5:$H$12</c:f>
              <c:numCache>
                <c:formatCode>0%</c:formatCode>
                <c:ptCount val="8"/>
                <c:pt idx="0">
                  <c:v>0.12319701374637305</c:v>
                </c:pt>
                <c:pt idx="1">
                  <c:v>3.5149476621523568E-2</c:v>
                </c:pt>
                <c:pt idx="2">
                  <c:v>0.11629724222112167</c:v>
                </c:pt>
                <c:pt idx="3">
                  <c:v>-1.0206462871198217E-3</c:v>
                </c:pt>
                <c:pt idx="4">
                  <c:v>-0.1948303638613561</c:v>
                </c:pt>
                <c:pt idx="5">
                  <c:v>-0.19139038623031179</c:v>
                </c:pt>
                <c:pt idx="6">
                  <c:v>-0.12941229823753178</c:v>
                </c:pt>
                <c:pt idx="7" formatCode="0.0%">
                  <c:v>-8.3865590315015143E-2</c:v>
                </c:pt>
              </c:numCache>
            </c:numRef>
          </c:val>
          <c:extLst>
            <c:ext xmlns:c16="http://schemas.microsoft.com/office/drawing/2014/chart" uri="{C3380CC4-5D6E-409C-BE32-E72D297353CC}">
              <c16:uniqueId val="{00000002-C166-4FBB-B42F-7282F663FDBC}"/>
            </c:ext>
          </c:extLst>
        </c:ser>
        <c:ser>
          <c:idx val="1"/>
          <c:order val="2"/>
          <c:tx>
            <c:strRef>
              <c:f>'Analysis of expenditure-CC'!$G$4</c:f>
              <c:strCache>
                <c:ptCount val="1"/>
                <c:pt idx="0">
                  <c:v>Repex</c:v>
                </c:pt>
              </c:strCache>
            </c:strRef>
          </c:tx>
          <c:spPr>
            <a:solidFill>
              <a:srgbClr val="8EB4E3"/>
            </a:solidFill>
          </c:spPr>
          <c:invertIfNegative val="0"/>
          <c:dLbls>
            <c:spPr>
              <a:noFill/>
              <a:ln>
                <a:noFill/>
              </a:ln>
              <a:effectLst/>
            </c:spPr>
            <c:txPr>
              <a:bodyPr wrap="square" lIns="38100" tIns="19050" rIns="38100" bIns="19050" anchor="ctr">
                <a:spAutoFit/>
              </a:bodyPr>
              <a:lstStyle/>
              <a:p>
                <a:pPr>
                  <a:defRPr b="1"/>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cat>
            <c:strLit>
              <c:ptCount val="8"/>
              <c:pt idx="0">
                <c:v>EoE</c:v>
              </c:pt>
              <c:pt idx="1">
                <c:v>Lon</c:v>
              </c:pt>
              <c:pt idx="2">
                <c:v>NW</c:v>
              </c:pt>
              <c:pt idx="3">
                <c:v>WM</c:v>
              </c:pt>
              <c:pt idx="4">
                <c:v>NGN</c:v>
              </c:pt>
              <c:pt idx="5">
                <c:v>Sc</c:v>
              </c:pt>
              <c:pt idx="6">
                <c:v>So</c:v>
              </c:pt>
              <c:pt idx="7">
                <c:v>WWU</c:v>
              </c:pt>
            </c:strLit>
          </c:cat>
          <c:val>
            <c:numRef>
              <c:f>'Analysis of expenditure-CC'!$G$5:$G$12</c:f>
              <c:numCache>
                <c:formatCode>0%</c:formatCode>
                <c:ptCount val="8"/>
                <c:pt idx="0">
                  <c:v>8.9684352110499618E-2</c:v>
                </c:pt>
                <c:pt idx="1">
                  <c:v>0.15805542099281725</c:v>
                </c:pt>
                <c:pt idx="2">
                  <c:v>9.2456115743373007E-3</c:v>
                </c:pt>
                <c:pt idx="3">
                  <c:v>-3.0879806410541354E-2</c:v>
                </c:pt>
                <c:pt idx="4">
                  <c:v>-1.0693001908440521E-2</c:v>
                </c:pt>
                <c:pt idx="5">
                  <c:v>-8.7073484782588348E-2</c:v>
                </c:pt>
                <c:pt idx="6">
                  <c:v>0.12167913501810507</c:v>
                </c:pt>
                <c:pt idx="7">
                  <c:v>0.10095480572374627</c:v>
                </c:pt>
              </c:numCache>
            </c:numRef>
          </c:val>
          <c:extLst>
            <c:ext xmlns:c16="http://schemas.microsoft.com/office/drawing/2014/chart" uri="{C3380CC4-5D6E-409C-BE32-E72D297353CC}">
              <c16:uniqueId val="{00000001-C166-4FBB-B42F-7282F663FDBC}"/>
            </c:ext>
          </c:extLst>
        </c:ser>
        <c:dLbls>
          <c:showLegendKey val="0"/>
          <c:showVal val="0"/>
          <c:showCatName val="0"/>
          <c:showSerName val="0"/>
          <c:showPercent val="0"/>
          <c:showBubbleSize val="0"/>
        </c:dLbls>
        <c:gapWidth val="150"/>
        <c:axId val="3408384"/>
        <c:axId val="103196352"/>
      </c:barChart>
      <c:catAx>
        <c:axId val="3408384"/>
        <c:scaling>
          <c:orientation val="minMax"/>
        </c:scaling>
        <c:delete val="0"/>
        <c:axPos val="b"/>
        <c:numFmt formatCode="General" sourceLinked="0"/>
        <c:majorTickMark val="none"/>
        <c:minorTickMark val="none"/>
        <c:tickLblPos val="nextTo"/>
        <c:txPr>
          <a:bodyPr/>
          <a:lstStyle/>
          <a:p>
            <a:pPr>
              <a:defRPr b="1"/>
            </a:pPr>
            <a:endParaRPr lang="en-US"/>
          </a:p>
        </c:txPr>
        <c:crossAx val="103196352"/>
        <c:crosses val="autoZero"/>
        <c:auto val="1"/>
        <c:lblAlgn val="ctr"/>
        <c:lblOffset val="100"/>
        <c:noMultiLvlLbl val="0"/>
      </c:catAx>
      <c:valAx>
        <c:axId val="103196352"/>
        <c:scaling>
          <c:orientation val="minMax"/>
          <c:min val="-0.2"/>
        </c:scaling>
        <c:delete val="0"/>
        <c:axPos val="l"/>
        <c:majorGridlines/>
        <c:numFmt formatCode="0%" sourceLinked="1"/>
        <c:majorTickMark val="none"/>
        <c:minorTickMark val="none"/>
        <c:tickLblPos val="nextTo"/>
        <c:crossAx val="3408384"/>
        <c:crosses val="autoZero"/>
        <c:crossBetween val="between"/>
        <c:majorUnit val="0.1"/>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costs'!$AM$134:$AM$139</c15:sqref>
                  </c15:fullRef>
                </c:ext>
              </c:extLst>
              <c:f>('All GDN disagregated costs'!$AM$134:$AM$137,'All GDN disagregated costs'!$AM$139)</c:f>
              <c:numCache>
                <c:formatCode>0.00%</c:formatCode>
                <c:ptCount val="5"/>
                <c:pt idx="0">
                  <c:v>-0.23219480774480641</c:v>
                </c:pt>
                <c:pt idx="1">
                  <c:v>0.12637073330355536</c:v>
                </c:pt>
                <c:pt idx="2">
                  <c:v>-0.31113345187950026</c:v>
                </c:pt>
                <c:pt idx="3">
                  <c:v>-0.41638561995268991</c:v>
                </c:pt>
                <c:pt idx="4">
                  <c:v>6.7710990228220316E-2</c:v>
                </c:pt>
              </c:numCache>
            </c:numRef>
          </c:val>
          <c:extLst>
            <c:ext xmlns:c16="http://schemas.microsoft.com/office/drawing/2014/chart" uri="{C3380CC4-5D6E-409C-BE32-E72D297353CC}">
              <c16:uniqueId val="{00000000-F359-4B9D-B8E3-7EEA873E49FE}"/>
            </c:ext>
          </c:extLst>
        </c:ser>
        <c:ser>
          <c:idx val="1"/>
          <c:order val="1"/>
          <c:tx>
            <c:v>Five-year variation</c:v>
          </c:tx>
          <c:spPr>
            <a:solidFill>
              <a:srgbClr val="E97132"/>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costs'!$AN$134:$AN$139</c15:sqref>
                  </c15:fullRef>
                </c:ext>
              </c:extLst>
              <c:f>('All GDN disagregated costs'!$AN$134:$AN$137,'All GDN disagregated costs'!$AN$139)</c:f>
              <c:numCache>
                <c:formatCode>0.00%</c:formatCode>
                <c:ptCount val="5"/>
                <c:pt idx="0">
                  <c:v>-0.22841527986439097</c:v>
                </c:pt>
                <c:pt idx="1">
                  <c:v>0.18682949445221356</c:v>
                </c:pt>
                <c:pt idx="2">
                  <c:v>-0.24518847675052022</c:v>
                </c:pt>
                <c:pt idx="3">
                  <c:v>-0.2449457080772556</c:v>
                </c:pt>
                <c:pt idx="4">
                  <c:v>0.14062915522978367</c:v>
                </c:pt>
              </c:numCache>
            </c:numRef>
          </c:val>
          <c:extLst>
            <c:ext xmlns:c16="http://schemas.microsoft.com/office/drawing/2014/chart" uri="{C3380CC4-5D6E-409C-BE32-E72D297353CC}">
              <c16:uniqueId val="{00000001-F359-4B9D-B8E3-7EEA873E49FE}"/>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extLst>
                <c:ext xmlns:c15="http://schemas.microsoft.com/office/drawing/2012/chart" uri="{02D57815-91ED-43cb-92C2-25804820EDAC}">
                  <c15:fullRef>
                    <c15:sqref>'All GDN disagregated costs'!$C$49:$C$56</c15:sqref>
                  </c15:fullRef>
                </c:ext>
              </c:extLst>
              <c:f>'All GDN disagregated costs'!$C$49:$C$54</c:f>
              <c:strCache>
                <c:ptCount val="6"/>
                <c:pt idx="0">
                  <c:v>Tier-1 - Mains</c:v>
                </c:pt>
                <c:pt idx="1">
                  <c:v>Tier 1 - Services</c:v>
                </c:pt>
                <c:pt idx="2">
                  <c:v>Tier-2A Mains and Services</c:v>
                </c:pt>
                <c:pt idx="3">
                  <c:v>Tier-2B Mains and Services</c:v>
                </c:pt>
                <c:pt idx="4">
                  <c:v>Tier-3 Mains and Services</c:v>
                </c:pt>
                <c:pt idx="5">
                  <c:v>Other Repex</c:v>
                </c:pt>
              </c:strCache>
            </c:strRef>
          </c:cat>
          <c:val>
            <c:numRef>
              <c:extLst>
                <c:ext xmlns:c15="http://schemas.microsoft.com/office/drawing/2012/chart" uri="{02D57815-91ED-43cb-92C2-25804820EDAC}">
                  <c15:fullRef>
                    <c15:sqref>'All GDN disagregated costs'!$AM$142:$AM$149</c15:sqref>
                  </c15:fullRef>
                </c:ext>
              </c:extLst>
              <c:f>'All GDN disagregated costs'!$AM$142:$AM$147</c:f>
              <c:numCache>
                <c:formatCode>0.00%</c:formatCode>
                <c:ptCount val="6"/>
                <c:pt idx="0">
                  <c:v>8.9322085329616718E-3</c:v>
                </c:pt>
                <c:pt idx="1">
                  <c:v>1.0395553714975392</c:v>
                </c:pt>
                <c:pt idx="2">
                  <c:v>-0.32370239615434698</c:v>
                </c:pt>
                <c:pt idx="3">
                  <c:v>-0.38105349617118534</c:v>
                </c:pt>
                <c:pt idx="4">
                  <c:v>-0.78492972870762123</c:v>
                </c:pt>
                <c:pt idx="5">
                  <c:v>8.5976731762519853E-2</c:v>
                </c:pt>
              </c:numCache>
            </c:numRef>
          </c:val>
          <c:extLst>
            <c:ext xmlns:c16="http://schemas.microsoft.com/office/drawing/2014/chart" uri="{C3380CC4-5D6E-409C-BE32-E72D297353CC}">
              <c16:uniqueId val="{00000000-7DC0-49F1-8A00-67AFD07D9B3E}"/>
            </c:ext>
          </c:extLst>
        </c:ser>
        <c:ser>
          <c:idx val="1"/>
          <c:order val="1"/>
          <c:tx>
            <c:v>Five-year variation</c:v>
          </c:tx>
          <c:spPr>
            <a:solidFill>
              <a:srgbClr val="E97132"/>
            </a:solidFill>
            <a:ln>
              <a:noFill/>
            </a:ln>
            <a:effectLst/>
          </c:spPr>
          <c:invertIfNegative val="0"/>
          <c:cat>
            <c:strRef>
              <c:extLst>
                <c:ext xmlns:c15="http://schemas.microsoft.com/office/drawing/2012/chart" uri="{02D57815-91ED-43cb-92C2-25804820EDAC}">
                  <c15:fullRef>
                    <c15:sqref>'All GDN disagregated costs'!$C$49:$C$56</c15:sqref>
                  </c15:fullRef>
                </c:ext>
              </c:extLst>
              <c:f>'All GDN disagregated costs'!$C$49:$C$54</c:f>
              <c:strCache>
                <c:ptCount val="6"/>
                <c:pt idx="0">
                  <c:v>Tier-1 - Mains</c:v>
                </c:pt>
                <c:pt idx="1">
                  <c:v>Tier 1 - Services</c:v>
                </c:pt>
                <c:pt idx="2">
                  <c:v>Tier-2A Mains and Services</c:v>
                </c:pt>
                <c:pt idx="3">
                  <c:v>Tier-2B Mains and Services</c:v>
                </c:pt>
                <c:pt idx="4">
                  <c:v>Tier-3 Mains and Services</c:v>
                </c:pt>
                <c:pt idx="5">
                  <c:v>Other Repex</c:v>
                </c:pt>
              </c:strCache>
            </c:strRef>
          </c:cat>
          <c:val>
            <c:numRef>
              <c:extLst>
                <c:ext xmlns:c15="http://schemas.microsoft.com/office/drawing/2012/chart" uri="{02D57815-91ED-43cb-92C2-25804820EDAC}">
                  <c15:fullRef>
                    <c15:sqref>'All GDN disagregated costs'!$AN$142:$AN$149</c15:sqref>
                  </c15:fullRef>
                </c:ext>
              </c:extLst>
              <c:f>'All GDN disagregated costs'!$AN$142:$AN$147</c:f>
              <c:numCache>
                <c:formatCode>0.00%</c:formatCode>
                <c:ptCount val="6"/>
                <c:pt idx="0">
                  <c:v>7.1614664653088203E-2</c:v>
                </c:pt>
                <c:pt idx="1">
                  <c:v>1.0958542164340357</c:v>
                </c:pt>
                <c:pt idx="2">
                  <c:v>-0.1446508197541036</c:v>
                </c:pt>
                <c:pt idx="3">
                  <c:v>-0.35413682603387486</c:v>
                </c:pt>
                <c:pt idx="4">
                  <c:v>-0.82677166503437927</c:v>
                </c:pt>
                <c:pt idx="5">
                  <c:v>7.55084788451999E-2</c:v>
                </c:pt>
              </c:numCache>
            </c:numRef>
          </c:val>
          <c:extLst>
            <c:ext xmlns:c16="http://schemas.microsoft.com/office/drawing/2014/chart" uri="{C3380CC4-5D6E-409C-BE32-E72D297353CC}">
              <c16:uniqueId val="{00000001-7DC0-49F1-8A00-67AFD07D9B3E}"/>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005826575424997E-2"/>
          <c:y val="9.393113970487238E-2"/>
          <c:w val="0.87880455147989656"/>
          <c:h val="0.65085157893772938"/>
        </c:manualLayout>
      </c:layout>
      <c:barChart>
        <c:barDir val="col"/>
        <c:grouping val="clustered"/>
        <c:varyColors val="0"/>
        <c:ser>
          <c:idx val="0"/>
          <c:order val="0"/>
          <c:tx>
            <c:v>Scotland</c:v>
          </c:tx>
          <c:spPr>
            <a:solidFill>
              <a:schemeClr val="accent1"/>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costs'!$AM$316:$AM$319</c:f>
              <c:numCache>
                <c:formatCode>0.00%</c:formatCode>
                <c:ptCount val="4"/>
                <c:pt idx="0">
                  <c:v>-0.13955541710292135</c:v>
                </c:pt>
                <c:pt idx="1">
                  <c:v>-4.9015031622957651E-2</c:v>
                </c:pt>
                <c:pt idx="2">
                  <c:v>-4.7390704248948042E-2</c:v>
                </c:pt>
                <c:pt idx="3">
                  <c:v>0.24316982968648632</c:v>
                </c:pt>
              </c:numCache>
            </c:numRef>
          </c:val>
          <c:extLst>
            <c:ext xmlns:c16="http://schemas.microsoft.com/office/drawing/2014/chart" uri="{C3380CC4-5D6E-409C-BE32-E72D297353CC}">
              <c16:uniqueId val="{00000000-D597-44B6-AD93-28C1B00AEEFB}"/>
            </c:ext>
          </c:extLst>
        </c:ser>
        <c:ser>
          <c:idx val="1"/>
          <c:order val="1"/>
          <c:tx>
            <c:v>Southern</c:v>
          </c:tx>
          <c:spPr>
            <a:solidFill>
              <a:schemeClr val="tx2">
                <a:lumMod val="20000"/>
                <a:lumOff val="80000"/>
              </a:schemeClr>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costs'!$AM$347:$AM$350</c:f>
              <c:numCache>
                <c:formatCode>0.00%</c:formatCode>
                <c:ptCount val="4"/>
                <c:pt idx="0">
                  <c:v>-0.15456474938764397</c:v>
                </c:pt>
                <c:pt idx="1">
                  <c:v>0.27034229420283995</c:v>
                </c:pt>
                <c:pt idx="2">
                  <c:v>0.11102132115640394</c:v>
                </c:pt>
                <c:pt idx="3">
                  <c:v>0.40093687999631361</c:v>
                </c:pt>
              </c:numCache>
            </c:numRef>
          </c:val>
          <c:extLst>
            <c:ext xmlns:c16="http://schemas.microsoft.com/office/drawing/2014/chart" uri="{C3380CC4-5D6E-409C-BE32-E72D297353CC}">
              <c16:uniqueId val="{00000001-D597-44B6-AD93-28C1B00AEEFB}"/>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005826575424997E-2"/>
          <c:y val="9.393113970487238E-2"/>
          <c:w val="0.87880455147989656"/>
          <c:h val="0.65085157893772938"/>
        </c:manualLayout>
      </c:layout>
      <c:barChart>
        <c:barDir val="col"/>
        <c:grouping val="clustered"/>
        <c:varyColors val="0"/>
        <c:ser>
          <c:idx val="0"/>
          <c:order val="0"/>
          <c:tx>
            <c:v>Scotland</c:v>
          </c:tx>
          <c:spPr>
            <a:solidFill>
              <a:schemeClr val="accent1"/>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costs'!$AM$322:$AM$327</c15:sqref>
                  </c15:fullRef>
                </c:ext>
              </c:extLst>
              <c:f>('All GDN disagregated costs'!$AM$322:$AM$325,'All GDN disagregated costs'!$AM$327)</c:f>
              <c:numCache>
                <c:formatCode>0.00%</c:formatCode>
                <c:ptCount val="5"/>
                <c:pt idx="0">
                  <c:v>-0.14190764547070878</c:v>
                </c:pt>
                <c:pt idx="1">
                  <c:v>0.93118597257331004</c:v>
                </c:pt>
                <c:pt idx="2">
                  <c:v>-0.60194173531480244</c:v>
                </c:pt>
                <c:pt idx="3">
                  <c:v>-6.0527524228110571E-2</c:v>
                </c:pt>
                <c:pt idx="4">
                  <c:v>-0.32223561236309661</c:v>
                </c:pt>
              </c:numCache>
            </c:numRef>
          </c:val>
          <c:extLst>
            <c:ext xmlns:c16="http://schemas.microsoft.com/office/drawing/2014/chart" uri="{C3380CC4-5D6E-409C-BE32-E72D297353CC}">
              <c16:uniqueId val="{00000000-9641-4AEC-B5FE-07147AF34798}"/>
            </c:ext>
          </c:extLst>
        </c:ser>
        <c:ser>
          <c:idx val="1"/>
          <c:order val="1"/>
          <c:tx>
            <c:v>Southern</c:v>
          </c:tx>
          <c:spPr>
            <a:solidFill>
              <a:schemeClr val="tx2">
                <a:lumMod val="20000"/>
                <a:lumOff val="80000"/>
              </a:schemeClr>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costs'!$AM$353:$AM$358</c15:sqref>
                  </c15:fullRef>
                </c:ext>
              </c:extLst>
              <c:f>('All GDN disagregated costs'!$AM$353:$AM$356,'All GDN disagregated costs'!$AM$358)</c:f>
              <c:numCache>
                <c:formatCode>0.00%</c:formatCode>
                <c:ptCount val="5"/>
                <c:pt idx="0">
                  <c:v>-0.23423578317953786</c:v>
                </c:pt>
                <c:pt idx="1">
                  <c:v>0.38124330102184834</c:v>
                </c:pt>
                <c:pt idx="2">
                  <c:v>-0.70358142526163603</c:v>
                </c:pt>
                <c:pt idx="3">
                  <c:v>-0.24951169731336478</c:v>
                </c:pt>
                <c:pt idx="4">
                  <c:v>6.4054678655167369E-2</c:v>
                </c:pt>
              </c:numCache>
            </c:numRef>
          </c:val>
          <c:extLst>
            <c:ext xmlns:c16="http://schemas.microsoft.com/office/drawing/2014/chart" uri="{C3380CC4-5D6E-409C-BE32-E72D297353CC}">
              <c16:uniqueId val="{00000001-9641-4AEC-B5FE-07147AF34798}"/>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005826575424997E-2"/>
          <c:y val="9.393113970487238E-2"/>
          <c:w val="0.87880455147989656"/>
          <c:h val="0.65085157893772938"/>
        </c:manualLayout>
      </c:layout>
      <c:barChart>
        <c:barDir val="col"/>
        <c:grouping val="clustered"/>
        <c:varyColors val="0"/>
        <c:ser>
          <c:idx val="0"/>
          <c:order val="0"/>
          <c:tx>
            <c:v>EoE</c:v>
          </c:tx>
          <c:spPr>
            <a:solidFill>
              <a:schemeClr val="tx2">
                <a:lumMod val="75000"/>
              </a:schemeClr>
            </a:solidFill>
            <a:ln>
              <a:noFill/>
            </a:ln>
            <a:effectLst/>
          </c:spPr>
          <c:invertIfNegative val="0"/>
          <c:cat>
            <c:strRef>
              <c:f>'All GDN disagregated costs'!$C$254:$C$257</c:f>
              <c:strCache>
                <c:ptCount val="4"/>
                <c:pt idx="0">
                  <c:v>Work Management</c:v>
                </c:pt>
                <c:pt idx="1">
                  <c:v>Work Execution</c:v>
                </c:pt>
                <c:pt idx="2">
                  <c:v>Business support</c:v>
                </c:pt>
                <c:pt idx="3">
                  <c:v>Training &amp; Apprentices</c:v>
                </c:pt>
              </c:strCache>
            </c:strRef>
          </c:cat>
          <c:val>
            <c:numRef>
              <c:f>'All GDN disagregated costs'!$AM$161:$AM$164</c:f>
              <c:numCache>
                <c:formatCode>0.00%</c:formatCode>
                <c:ptCount val="4"/>
                <c:pt idx="0">
                  <c:v>0.23316682784384773</c:v>
                </c:pt>
                <c:pt idx="1">
                  <c:v>-8.4531429311840309E-2</c:v>
                </c:pt>
                <c:pt idx="2">
                  <c:v>0.58943871385893853</c:v>
                </c:pt>
                <c:pt idx="3">
                  <c:v>-5.5697911074316542E-2</c:v>
                </c:pt>
              </c:numCache>
            </c:numRef>
          </c:val>
          <c:extLst>
            <c:ext xmlns:c16="http://schemas.microsoft.com/office/drawing/2014/chart" uri="{C3380CC4-5D6E-409C-BE32-E72D297353CC}">
              <c16:uniqueId val="{00000000-7E27-4B33-A1C4-ED955EC2B069}"/>
            </c:ext>
          </c:extLst>
        </c:ser>
        <c:ser>
          <c:idx val="1"/>
          <c:order val="1"/>
          <c:tx>
            <c:v>Lon</c:v>
          </c:tx>
          <c:spPr>
            <a:solidFill>
              <a:schemeClr val="tx2">
                <a:lumMod val="60000"/>
                <a:lumOff val="40000"/>
              </a:schemeClr>
            </a:solidFill>
            <a:ln>
              <a:noFill/>
            </a:ln>
            <a:effectLst/>
          </c:spPr>
          <c:invertIfNegative val="0"/>
          <c:cat>
            <c:strRef>
              <c:f>'All GDN disagregated costs'!$C$254:$C$257</c:f>
              <c:strCache>
                <c:ptCount val="4"/>
                <c:pt idx="0">
                  <c:v>Work Management</c:v>
                </c:pt>
                <c:pt idx="1">
                  <c:v>Work Execution</c:v>
                </c:pt>
                <c:pt idx="2">
                  <c:v>Business support</c:v>
                </c:pt>
                <c:pt idx="3">
                  <c:v>Training &amp; Apprentices</c:v>
                </c:pt>
              </c:strCache>
            </c:strRef>
          </c:cat>
          <c:val>
            <c:numRef>
              <c:f>'All GDN disagregated costs'!$AM$192:$AM$195</c:f>
              <c:numCache>
                <c:formatCode>0.00%</c:formatCode>
                <c:ptCount val="4"/>
                <c:pt idx="0">
                  <c:v>0.22404441187737345</c:v>
                </c:pt>
                <c:pt idx="1">
                  <c:v>-6.4292315017651216E-2</c:v>
                </c:pt>
                <c:pt idx="2">
                  <c:v>7.9280387530609744E-2</c:v>
                </c:pt>
                <c:pt idx="3">
                  <c:v>-9.7075830796246834E-2</c:v>
                </c:pt>
              </c:numCache>
            </c:numRef>
          </c:val>
          <c:extLst>
            <c:ext xmlns:c16="http://schemas.microsoft.com/office/drawing/2014/chart" uri="{C3380CC4-5D6E-409C-BE32-E72D297353CC}">
              <c16:uniqueId val="{00000001-7E27-4B33-A1C4-ED955EC2B069}"/>
            </c:ext>
          </c:extLst>
        </c:ser>
        <c:ser>
          <c:idx val="2"/>
          <c:order val="2"/>
          <c:tx>
            <c:v>NW</c:v>
          </c:tx>
          <c:spPr>
            <a:solidFill>
              <a:schemeClr val="tx2">
                <a:lumMod val="40000"/>
                <a:lumOff val="60000"/>
              </a:schemeClr>
            </a:solidFill>
            <a:ln>
              <a:noFill/>
            </a:ln>
            <a:effectLst/>
          </c:spPr>
          <c:invertIfNegative val="0"/>
          <c:cat>
            <c:strRef>
              <c:f>'All GDN disagregated costs'!$C$254:$C$257</c:f>
              <c:strCache>
                <c:ptCount val="4"/>
                <c:pt idx="0">
                  <c:v>Work Management</c:v>
                </c:pt>
                <c:pt idx="1">
                  <c:v>Work Execution</c:v>
                </c:pt>
                <c:pt idx="2">
                  <c:v>Business support</c:v>
                </c:pt>
                <c:pt idx="3">
                  <c:v>Training &amp; Apprentices</c:v>
                </c:pt>
              </c:strCache>
            </c:strRef>
          </c:cat>
          <c:val>
            <c:numRef>
              <c:f>'All GDN disagregated costs'!$AM$223:$AM$226</c:f>
              <c:numCache>
                <c:formatCode>0.00%</c:formatCode>
                <c:ptCount val="4"/>
                <c:pt idx="0">
                  <c:v>0.17119228652874197</c:v>
                </c:pt>
                <c:pt idx="1">
                  <c:v>-6.4846022633328851E-2</c:v>
                </c:pt>
                <c:pt idx="2">
                  <c:v>0.31820800821800393</c:v>
                </c:pt>
                <c:pt idx="3">
                  <c:v>-3.1830901792446402E-2</c:v>
                </c:pt>
              </c:numCache>
            </c:numRef>
          </c:val>
          <c:extLst>
            <c:ext xmlns:c16="http://schemas.microsoft.com/office/drawing/2014/chart" uri="{C3380CC4-5D6E-409C-BE32-E72D297353CC}">
              <c16:uniqueId val="{00000002-7E27-4B33-A1C4-ED955EC2B069}"/>
            </c:ext>
          </c:extLst>
        </c:ser>
        <c:ser>
          <c:idx val="3"/>
          <c:order val="3"/>
          <c:tx>
            <c:v>WM</c:v>
          </c:tx>
          <c:spPr>
            <a:solidFill>
              <a:schemeClr val="accent1">
                <a:lumMod val="20000"/>
                <a:lumOff val="80000"/>
              </a:schemeClr>
            </a:solidFill>
            <a:ln>
              <a:noFill/>
            </a:ln>
            <a:effectLst/>
          </c:spPr>
          <c:invertIfNegative val="0"/>
          <c:cat>
            <c:strRef>
              <c:f>'All GDN disagregated costs'!$C$254:$C$257</c:f>
              <c:strCache>
                <c:ptCount val="4"/>
                <c:pt idx="0">
                  <c:v>Work Management</c:v>
                </c:pt>
                <c:pt idx="1">
                  <c:v>Work Execution</c:v>
                </c:pt>
                <c:pt idx="2">
                  <c:v>Business support</c:v>
                </c:pt>
                <c:pt idx="3">
                  <c:v>Training &amp; Apprentices</c:v>
                </c:pt>
              </c:strCache>
            </c:strRef>
          </c:cat>
          <c:val>
            <c:numRef>
              <c:f>'All GDN disagregated costs'!$AM$254:$AM$257</c:f>
              <c:numCache>
                <c:formatCode>0.00%</c:formatCode>
                <c:ptCount val="4"/>
                <c:pt idx="0">
                  <c:v>-1.2679496523023859E-2</c:v>
                </c:pt>
                <c:pt idx="1">
                  <c:v>-0.16390710064263916</c:v>
                </c:pt>
                <c:pt idx="2">
                  <c:v>0.14326952339442314</c:v>
                </c:pt>
                <c:pt idx="3">
                  <c:v>-0.31092114253958586</c:v>
                </c:pt>
              </c:numCache>
            </c:numRef>
          </c:val>
          <c:extLst>
            <c:ext xmlns:c16="http://schemas.microsoft.com/office/drawing/2014/chart" uri="{C3380CC4-5D6E-409C-BE32-E72D297353CC}">
              <c16:uniqueId val="{00000003-7E27-4B33-A1C4-ED955EC2B069}"/>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0"/>
    </mc:Choice>
    <mc:Fallback>
      <c:style val="20"/>
    </mc:Fallback>
  </mc:AlternateContent>
  <c:chart>
    <c:autoTitleDeleted val="1"/>
    <c:plotArea>
      <c:layout>
        <c:manualLayout>
          <c:layoutTarget val="inner"/>
          <c:xMode val="edge"/>
          <c:yMode val="edge"/>
          <c:x val="8.7797872850529604E-2"/>
          <c:y val="3.5268848618493769E-2"/>
          <c:w val="0.89678536159902211"/>
          <c:h val="0.75152022839882449"/>
        </c:manualLayout>
      </c:layout>
      <c:barChart>
        <c:barDir val="col"/>
        <c:grouping val="clustered"/>
        <c:varyColors val="0"/>
        <c:ser>
          <c:idx val="0"/>
          <c:order val="0"/>
          <c:tx>
            <c:strRef>
              <c:f>'Analysis of expenditure-CC'!$F$4</c:f>
              <c:strCache>
                <c:ptCount val="1"/>
                <c:pt idx="0">
                  <c:v>Opex</c:v>
                </c:pt>
              </c:strCache>
            </c:strRef>
          </c:tx>
          <c:spPr>
            <a:solidFill>
              <a:schemeClr val="accent1">
                <a:lumMod val="20000"/>
                <a:lumOff val="80000"/>
              </a:schemeClr>
            </a:solidFill>
          </c:spPr>
          <c:invertIfNegative val="0"/>
          <c:cat>
            <c:strLit>
              <c:ptCount val="8"/>
              <c:pt idx="0">
                <c:v>EoE</c:v>
              </c:pt>
              <c:pt idx="1">
                <c:v>Lon</c:v>
              </c:pt>
              <c:pt idx="2">
                <c:v>NW</c:v>
              </c:pt>
              <c:pt idx="3">
                <c:v>WM</c:v>
              </c:pt>
              <c:pt idx="4">
                <c:v>NGN</c:v>
              </c:pt>
              <c:pt idx="5">
                <c:v>Sc</c:v>
              </c:pt>
              <c:pt idx="6">
                <c:v>So</c:v>
              </c:pt>
              <c:pt idx="7">
                <c:v>WWU</c:v>
              </c:pt>
            </c:strLit>
          </c:cat>
          <c:val>
            <c:numRef>
              <c:f>'Analysis of expenditure-CC'!$F$5:$F$12</c:f>
              <c:numCache>
                <c:formatCode>0%</c:formatCode>
                <c:ptCount val="8"/>
                <c:pt idx="0">
                  <c:v>0.11945557870762308</c:v>
                </c:pt>
                <c:pt idx="1">
                  <c:v>1.4119311722937818E-2</c:v>
                </c:pt>
                <c:pt idx="2">
                  <c:v>6.9646386792206819E-2</c:v>
                </c:pt>
                <c:pt idx="3">
                  <c:v>-6.3532819600476326E-2</c:v>
                </c:pt>
                <c:pt idx="4">
                  <c:v>-0.10019594318754813</c:v>
                </c:pt>
                <c:pt idx="5">
                  <c:v>-4.825484697252326E-2</c:v>
                </c:pt>
                <c:pt idx="6">
                  <c:v>0.15057085478011983</c:v>
                </c:pt>
                <c:pt idx="7">
                  <c:v>-0.17167735601291906</c:v>
                </c:pt>
              </c:numCache>
            </c:numRef>
          </c:val>
          <c:extLst>
            <c:ext xmlns:c16="http://schemas.microsoft.com/office/drawing/2014/chart" uri="{C3380CC4-5D6E-409C-BE32-E72D297353CC}">
              <c16:uniqueId val="{00000000-61AF-4B3A-BC25-B83EB6D02B46}"/>
            </c:ext>
          </c:extLst>
        </c:ser>
        <c:ser>
          <c:idx val="2"/>
          <c:order val="1"/>
          <c:tx>
            <c:strRef>
              <c:f>'Analysis of expenditure-CC'!$H$4</c:f>
              <c:strCache>
                <c:ptCount val="1"/>
                <c:pt idx="0">
                  <c:v>Capex</c:v>
                </c:pt>
              </c:strCache>
            </c:strRef>
          </c:tx>
          <c:spPr>
            <a:solidFill>
              <a:schemeClr val="accent1">
                <a:lumMod val="75000"/>
              </a:schemeClr>
            </a:solidFill>
          </c:spPr>
          <c:invertIfNegative val="0"/>
          <c:cat>
            <c:strLit>
              <c:ptCount val="8"/>
              <c:pt idx="0">
                <c:v>EoE</c:v>
              </c:pt>
              <c:pt idx="1">
                <c:v>Lon</c:v>
              </c:pt>
              <c:pt idx="2">
                <c:v>NW</c:v>
              </c:pt>
              <c:pt idx="3">
                <c:v>WM</c:v>
              </c:pt>
              <c:pt idx="4">
                <c:v>NGN</c:v>
              </c:pt>
              <c:pt idx="5">
                <c:v>Sc</c:v>
              </c:pt>
              <c:pt idx="6">
                <c:v>So</c:v>
              </c:pt>
              <c:pt idx="7">
                <c:v>WWU</c:v>
              </c:pt>
            </c:strLit>
          </c:cat>
          <c:val>
            <c:numRef>
              <c:f>'Analysis of expenditure-CC'!$H$5:$H$12</c:f>
              <c:numCache>
                <c:formatCode>0%</c:formatCode>
                <c:ptCount val="8"/>
                <c:pt idx="0">
                  <c:v>0.12319701374637305</c:v>
                </c:pt>
                <c:pt idx="1">
                  <c:v>3.5149476621523568E-2</c:v>
                </c:pt>
                <c:pt idx="2">
                  <c:v>0.11629724222112167</c:v>
                </c:pt>
                <c:pt idx="3">
                  <c:v>-1.0206462871198217E-3</c:v>
                </c:pt>
                <c:pt idx="4">
                  <c:v>-0.1948303638613561</c:v>
                </c:pt>
                <c:pt idx="5">
                  <c:v>-0.19139038623031179</c:v>
                </c:pt>
                <c:pt idx="6">
                  <c:v>-0.12941229823753178</c:v>
                </c:pt>
                <c:pt idx="7" formatCode="0.0%">
                  <c:v>-8.3865590315015143E-2</c:v>
                </c:pt>
              </c:numCache>
            </c:numRef>
          </c:val>
          <c:extLst>
            <c:ext xmlns:c16="http://schemas.microsoft.com/office/drawing/2014/chart" uri="{C3380CC4-5D6E-409C-BE32-E72D297353CC}">
              <c16:uniqueId val="{00000002-61AF-4B3A-BC25-B83EB6D02B46}"/>
            </c:ext>
          </c:extLst>
        </c:ser>
        <c:ser>
          <c:idx val="1"/>
          <c:order val="2"/>
          <c:tx>
            <c:strRef>
              <c:f>'Analysis of expenditure-CC'!$G$4</c:f>
              <c:strCache>
                <c:ptCount val="1"/>
                <c:pt idx="0">
                  <c:v>Repex</c:v>
                </c:pt>
              </c:strCache>
            </c:strRef>
          </c:tx>
          <c:spPr>
            <a:solidFill>
              <a:schemeClr val="accent1">
                <a:lumMod val="60000"/>
                <a:lumOff val="40000"/>
              </a:schemeClr>
            </a:solidFill>
          </c:spPr>
          <c:invertIfNegative val="0"/>
          <c:dLbls>
            <c:spPr>
              <a:noFill/>
              <a:ln>
                <a:noFill/>
              </a:ln>
              <a:effectLst/>
            </c:spPr>
            <c:txPr>
              <a:bodyPr wrap="square" lIns="38100" tIns="19050" rIns="38100" bIns="19050" anchor="ctr">
                <a:spAutoFit/>
              </a:bodyPr>
              <a:lstStyle/>
              <a:p>
                <a:pPr>
                  <a:defRPr b="1"/>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cat>
            <c:strLit>
              <c:ptCount val="8"/>
              <c:pt idx="0">
                <c:v>EoE</c:v>
              </c:pt>
              <c:pt idx="1">
                <c:v>Lon</c:v>
              </c:pt>
              <c:pt idx="2">
                <c:v>NW</c:v>
              </c:pt>
              <c:pt idx="3">
                <c:v>WM</c:v>
              </c:pt>
              <c:pt idx="4">
                <c:v>NGN</c:v>
              </c:pt>
              <c:pt idx="5">
                <c:v>Sc</c:v>
              </c:pt>
              <c:pt idx="6">
                <c:v>So</c:v>
              </c:pt>
              <c:pt idx="7">
                <c:v>WWU</c:v>
              </c:pt>
            </c:strLit>
          </c:cat>
          <c:val>
            <c:numRef>
              <c:f>'Analysis of expenditure-CC'!$G$5:$G$12</c:f>
              <c:numCache>
                <c:formatCode>0%</c:formatCode>
                <c:ptCount val="8"/>
                <c:pt idx="0">
                  <c:v>8.9684352110499618E-2</c:v>
                </c:pt>
                <c:pt idx="1">
                  <c:v>0.15805542099281725</c:v>
                </c:pt>
                <c:pt idx="2">
                  <c:v>9.2456115743373007E-3</c:v>
                </c:pt>
                <c:pt idx="3">
                  <c:v>-3.0879806410541354E-2</c:v>
                </c:pt>
                <c:pt idx="4">
                  <c:v>-1.0693001908440521E-2</c:v>
                </c:pt>
                <c:pt idx="5">
                  <c:v>-8.7073484782588348E-2</c:v>
                </c:pt>
                <c:pt idx="6">
                  <c:v>0.12167913501810507</c:v>
                </c:pt>
                <c:pt idx="7">
                  <c:v>0.10095480572374627</c:v>
                </c:pt>
              </c:numCache>
            </c:numRef>
          </c:val>
          <c:extLst>
            <c:ext xmlns:c16="http://schemas.microsoft.com/office/drawing/2014/chart" uri="{C3380CC4-5D6E-409C-BE32-E72D297353CC}">
              <c16:uniqueId val="{00000001-61AF-4B3A-BC25-B83EB6D02B46}"/>
            </c:ext>
          </c:extLst>
        </c:ser>
        <c:dLbls>
          <c:showLegendKey val="0"/>
          <c:showVal val="0"/>
          <c:showCatName val="0"/>
          <c:showSerName val="0"/>
          <c:showPercent val="0"/>
          <c:showBubbleSize val="0"/>
        </c:dLbls>
        <c:gapWidth val="82"/>
        <c:axId val="3408384"/>
        <c:axId val="103196352"/>
      </c:barChart>
      <c:catAx>
        <c:axId val="3408384"/>
        <c:scaling>
          <c:orientation val="minMax"/>
        </c:scaling>
        <c:delete val="0"/>
        <c:axPos val="b"/>
        <c:numFmt formatCode="General" sourceLinked="0"/>
        <c:majorTickMark val="none"/>
        <c:minorTickMark val="none"/>
        <c:tickLblPos val="nextTo"/>
        <c:txPr>
          <a:bodyPr/>
          <a:lstStyle/>
          <a:p>
            <a:pPr>
              <a:defRPr b="1"/>
            </a:pPr>
            <a:endParaRPr lang="en-US"/>
          </a:p>
        </c:txPr>
        <c:crossAx val="103196352"/>
        <c:crosses val="autoZero"/>
        <c:auto val="1"/>
        <c:lblAlgn val="ctr"/>
        <c:lblOffset val="100"/>
        <c:noMultiLvlLbl val="0"/>
      </c:catAx>
      <c:valAx>
        <c:axId val="103196352"/>
        <c:scaling>
          <c:orientation val="minMax"/>
        </c:scaling>
        <c:delete val="0"/>
        <c:axPos val="l"/>
        <c:majorGridlines/>
        <c:numFmt formatCode="0%" sourceLinked="1"/>
        <c:majorTickMark val="none"/>
        <c:minorTickMark val="none"/>
        <c:tickLblPos val="nextTo"/>
        <c:crossAx val="340838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0"/>
    </mc:Choice>
    <mc:Fallback>
      <c:style val="20"/>
    </mc:Fallback>
  </mc:AlternateContent>
  <c:chart>
    <c:autoTitleDeleted val="1"/>
    <c:plotArea>
      <c:layout>
        <c:manualLayout>
          <c:layoutTarget val="inner"/>
          <c:xMode val="edge"/>
          <c:yMode val="edge"/>
          <c:x val="8.7797872850529604E-2"/>
          <c:y val="3.5268848618493769E-2"/>
          <c:w val="0.89678536159902211"/>
          <c:h val="0.75152022839882449"/>
        </c:manualLayout>
      </c:layout>
      <c:barChart>
        <c:barDir val="col"/>
        <c:grouping val="clustered"/>
        <c:varyColors val="0"/>
        <c:ser>
          <c:idx val="0"/>
          <c:order val="0"/>
          <c:tx>
            <c:strRef>
              <c:f>'Analysis of expenditure-CC'!$F$4</c:f>
              <c:strCache>
                <c:ptCount val="1"/>
                <c:pt idx="0">
                  <c:v>Opex</c:v>
                </c:pt>
              </c:strCache>
            </c:strRef>
          </c:tx>
          <c:spPr>
            <a:solidFill>
              <a:schemeClr val="accent1">
                <a:lumMod val="20000"/>
                <a:lumOff val="80000"/>
              </a:schemeClr>
            </a:solidFill>
          </c:spPr>
          <c:invertIfNegative val="0"/>
          <c:cat>
            <c:strLit>
              <c:ptCount val="8"/>
              <c:pt idx="0">
                <c:v>EoE</c:v>
              </c:pt>
              <c:pt idx="1">
                <c:v>Lon</c:v>
              </c:pt>
              <c:pt idx="2">
                <c:v>NW</c:v>
              </c:pt>
              <c:pt idx="3">
                <c:v>WM</c:v>
              </c:pt>
              <c:pt idx="4">
                <c:v>NGN</c:v>
              </c:pt>
              <c:pt idx="5">
                <c:v>Sc</c:v>
              </c:pt>
              <c:pt idx="6">
                <c:v>So</c:v>
              </c:pt>
              <c:pt idx="7">
                <c:v>WWU</c:v>
              </c:pt>
            </c:strLit>
          </c:cat>
          <c:val>
            <c:numRef>
              <c:f>'Analysis of expenditure-CC'!$F$5:$F$12</c:f>
              <c:numCache>
                <c:formatCode>0%</c:formatCode>
                <c:ptCount val="8"/>
                <c:pt idx="0">
                  <c:v>0.11945557870762308</c:v>
                </c:pt>
                <c:pt idx="1">
                  <c:v>1.4119311722937818E-2</c:v>
                </c:pt>
                <c:pt idx="2">
                  <c:v>6.9646386792206819E-2</c:v>
                </c:pt>
                <c:pt idx="3">
                  <c:v>-6.3532819600476326E-2</c:v>
                </c:pt>
                <c:pt idx="4">
                  <c:v>-0.10019594318754813</c:v>
                </c:pt>
                <c:pt idx="5">
                  <c:v>-4.825484697252326E-2</c:v>
                </c:pt>
                <c:pt idx="6">
                  <c:v>0.15057085478011983</c:v>
                </c:pt>
                <c:pt idx="7">
                  <c:v>-0.17167735601291906</c:v>
                </c:pt>
              </c:numCache>
            </c:numRef>
          </c:val>
          <c:extLst>
            <c:ext xmlns:c16="http://schemas.microsoft.com/office/drawing/2014/chart" uri="{C3380CC4-5D6E-409C-BE32-E72D297353CC}">
              <c16:uniqueId val="{00000000-3356-4514-B985-C8B622A47FAF}"/>
            </c:ext>
          </c:extLst>
        </c:ser>
        <c:ser>
          <c:idx val="2"/>
          <c:order val="1"/>
          <c:tx>
            <c:strRef>
              <c:f>'Analysis of expenditure-CC'!$H$4</c:f>
              <c:strCache>
                <c:ptCount val="1"/>
                <c:pt idx="0">
                  <c:v>Capex</c:v>
                </c:pt>
              </c:strCache>
            </c:strRef>
          </c:tx>
          <c:spPr>
            <a:solidFill>
              <a:schemeClr val="accent1">
                <a:lumMod val="75000"/>
              </a:schemeClr>
            </a:solidFill>
          </c:spPr>
          <c:invertIfNegative val="0"/>
          <c:cat>
            <c:strLit>
              <c:ptCount val="8"/>
              <c:pt idx="0">
                <c:v>EoE</c:v>
              </c:pt>
              <c:pt idx="1">
                <c:v>Lon</c:v>
              </c:pt>
              <c:pt idx="2">
                <c:v>NW</c:v>
              </c:pt>
              <c:pt idx="3">
                <c:v>WM</c:v>
              </c:pt>
              <c:pt idx="4">
                <c:v>NGN</c:v>
              </c:pt>
              <c:pt idx="5">
                <c:v>Sc</c:v>
              </c:pt>
              <c:pt idx="6">
                <c:v>So</c:v>
              </c:pt>
              <c:pt idx="7">
                <c:v>WWU</c:v>
              </c:pt>
            </c:strLit>
          </c:cat>
          <c:val>
            <c:numRef>
              <c:f>'Analysis of expenditure-CC'!$H$5:$H$12</c:f>
              <c:numCache>
                <c:formatCode>0%</c:formatCode>
                <c:ptCount val="8"/>
                <c:pt idx="0">
                  <c:v>0.12319701374637305</c:v>
                </c:pt>
                <c:pt idx="1">
                  <c:v>3.5149476621523568E-2</c:v>
                </c:pt>
                <c:pt idx="2">
                  <c:v>0.11629724222112167</c:v>
                </c:pt>
                <c:pt idx="3">
                  <c:v>-1.0206462871198217E-3</c:v>
                </c:pt>
                <c:pt idx="4">
                  <c:v>-0.1948303638613561</c:v>
                </c:pt>
                <c:pt idx="5">
                  <c:v>-0.19139038623031179</c:v>
                </c:pt>
                <c:pt idx="6">
                  <c:v>-0.12941229823753178</c:v>
                </c:pt>
                <c:pt idx="7" formatCode="0.0%">
                  <c:v>-8.3865590315015143E-2</c:v>
                </c:pt>
              </c:numCache>
            </c:numRef>
          </c:val>
          <c:extLst>
            <c:ext xmlns:c16="http://schemas.microsoft.com/office/drawing/2014/chart" uri="{C3380CC4-5D6E-409C-BE32-E72D297353CC}">
              <c16:uniqueId val="{00000002-3356-4514-B985-C8B622A47FAF}"/>
            </c:ext>
          </c:extLst>
        </c:ser>
        <c:ser>
          <c:idx val="1"/>
          <c:order val="2"/>
          <c:tx>
            <c:strRef>
              <c:f>'Analysis of expenditure-CC'!$G$4</c:f>
              <c:strCache>
                <c:ptCount val="1"/>
                <c:pt idx="0">
                  <c:v>Repex</c:v>
                </c:pt>
              </c:strCache>
            </c:strRef>
          </c:tx>
          <c:spPr>
            <a:solidFill>
              <a:schemeClr val="accent1">
                <a:lumMod val="60000"/>
                <a:lumOff val="40000"/>
              </a:schemeClr>
            </a:solidFill>
          </c:spPr>
          <c:invertIfNegative val="0"/>
          <c:dLbls>
            <c:spPr>
              <a:noFill/>
              <a:ln>
                <a:noFill/>
              </a:ln>
              <a:effectLst/>
            </c:spPr>
            <c:txPr>
              <a:bodyPr wrap="square" lIns="38100" tIns="19050" rIns="38100" bIns="19050" anchor="ctr">
                <a:spAutoFit/>
              </a:bodyPr>
              <a:lstStyle/>
              <a:p>
                <a:pPr>
                  <a:defRPr b="1"/>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cat>
            <c:strLit>
              <c:ptCount val="8"/>
              <c:pt idx="0">
                <c:v>EoE</c:v>
              </c:pt>
              <c:pt idx="1">
                <c:v>Lon</c:v>
              </c:pt>
              <c:pt idx="2">
                <c:v>NW</c:v>
              </c:pt>
              <c:pt idx="3">
                <c:v>WM</c:v>
              </c:pt>
              <c:pt idx="4">
                <c:v>NGN</c:v>
              </c:pt>
              <c:pt idx="5">
                <c:v>Sc</c:v>
              </c:pt>
              <c:pt idx="6">
                <c:v>So</c:v>
              </c:pt>
              <c:pt idx="7">
                <c:v>WWU</c:v>
              </c:pt>
            </c:strLit>
          </c:cat>
          <c:val>
            <c:numRef>
              <c:f>'Analysis of expenditure-CC'!$G$5:$G$12</c:f>
              <c:numCache>
                <c:formatCode>0%</c:formatCode>
                <c:ptCount val="8"/>
                <c:pt idx="0">
                  <c:v>8.9684352110499618E-2</c:v>
                </c:pt>
                <c:pt idx="1">
                  <c:v>0.15805542099281725</c:v>
                </c:pt>
                <c:pt idx="2">
                  <c:v>9.2456115743373007E-3</c:v>
                </c:pt>
                <c:pt idx="3">
                  <c:v>-3.0879806410541354E-2</c:v>
                </c:pt>
                <c:pt idx="4">
                  <c:v>-1.0693001908440521E-2</c:v>
                </c:pt>
                <c:pt idx="5">
                  <c:v>-8.7073484782588348E-2</c:v>
                </c:pt>
                <c:pt idx="6">
                  <c:v>0.12167913501810507</c:v>
                </c:pt>
                <c:pt idx="7">
                  <c:v>0.10095480572374627</c:v>
                </c:pt>
              </c:numCache>
            </c:numRef>
          </c:val>
          <c:extLst>
            <c:ext xmlns:c16="http://schemas.microsoft.com/office/drawing/2014/chart" uri="{C3380CC4-5D6E-409C-BE32-E72D297353CC}">
              <c16:uniqueId val="{00000001-3356-4514-B985-C8B622A47FAF}"/>
            </c:ext>
          </c:extLst>
        </c:ser>
        <c:dLbls>
          <c:showLegendKey val="0"/>
          <c:showVal val="0"/>
          <c:showCatName val="0"/>
          <c:showSerName val="0"/>
          <c:showPercent val="0"/>
          <c:showBubbleSize val="0"/>
        </c:dLbls>
        <c:gapWidth val="82"/>
        <c:axId val="3408384"/>
        <c:axId val="103196352"/>
      </c:barChart>
      <c:catAx>
        <c:axId val="3408384"/>
        <c:scaling>
          <c:orientation val="minMax"/>
        </c:scaling>
        <c:delete val="0"/>
        <c:axPos val="b"/>
        <c:numFmt formatCode="General" sourceLinked="0"/>
        <c:majorTickMark val="none"/>
        <c:minorTickMark val="none"/>
        <c:tickLblPos val="nextTo"/>
        <c:txPr>
          <a:bodyPr/>
          <a:lstStyle/>
          <a:p>
            <a:pPr>
              <a:defRPr b="1"/>
            </a:pPr>
            <a:endParaRPr lang="en-US"/>
          </a:p>
        </c:txPr>
        <c:crossAx val="103196352"/>
        <c:crosses val="autoZero"/>
        <c:auto val="1"/>
        <c:lblAlgn val="ctr"/>
        <c:lblOffset val="100"/>
        <c:noMultiLvlLbl val="0"/>
      </c:catAx>
      <c:valAx>
        <c:axId val="103196352"/>
        <c:scaling>
          <c:orientation val="minMax"/>
        </c:scaling>
        <c:delete val="0"/>
        <c:axPos val="l"/>
        <c:majorGridlines/>
        <c:numFmt formatCode="0%" sourceLinked="1"/>
        <c:majorTickMark val="none"/>
        <c:minorTickMark val="none"/>
        <c:tickLblPos val="nextTo"/>
        <c:crossAx val="340838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0"/>
    </mc:Choice>
    <mc:Fallback>
      <c:style val="20"/>
    </mc:Fallback>
  </mc:AlternateContent>
  <c:chart>
    <c:autoTitleDeleted val="1"/>
    <c:plotArea>
      <c:layout>
        <c:manualLayout>
          <c:layoutTarget val="inner"/>
          <c:xMode val="edge"/>
          <c:yMode val="edge"/>
          <c:x val="8.7797872850529604E-2"/>
          <c:y val="9.6147467452677285E-2"/>
          <c:w val="0.89678536159902211"/>
          <c:h val="0.65605690535959726"/>
        </c:manualLayout>
      </c:layout>
      <c:barChart>
        <c:barDir val="col"/>
        <c:grouping val="clustered"/>
        <c:varyColors val="0"/>
        <c:ser>
          <c:idx val="0"/>
          <c:order val="0"/>
          <c:tx>
            <c:strRef>
              <c:f>'Analysis of expenditure-CC'!$F$4</c:f>
              <c:strCache>
                <c:ptCount val="1"/>
                <c:pt idx="0">
                  <c:v>Opex</c:v>
                </c:pt>
              </c:strCache>
            </c:strRef>
          </c:tx>
          <c:spPr>
            <a:solidFill>
              <a:srgbClr val="DCE6F2"/>
            </a:solidFill>
          </c:spPr>
          <c:invertIfNegative val="0"/>
          <c:cat>
            <c:strRef>
              <c:f>'Analysis of expenditure-CC'!$B$19:$B$23</c:f>
              <c:strCache>
                <c:ptCount val="5"/>
                <c:pt idx="0">
                  <c:v>Cadent</c:v>
                </c:pt>
                <c:pt idx="1">
                  <c:v>NGN</c:v>
                </c:pt>
                <c:pt idx="2">
                  <c:v>SGN</c:v>
                </c:pt>
                <c:pt idx="3">
                  <c:v>WWU</c:v>
                </c:pt>
                <c:pt idx="4">
                  <c:v>Industry total</c:v>
                </c:pt>
              </c:strCache>
            </c:strRef>
          </c:cat>
          <c:val>
            <c:numRef>
              <c:f>'Analysis of expenditure-CC'!$F$19:$F$23</c:f>
              <c:numCache>
                <c:formatCode>0%</c:formatCode>
                <c:ptCount val="5"/>
                <c:pt idx="0">
                  <c:v>4.6944502483440356E-2</c:v>
                </c:pt>
                <c:pt idx="1">
                  <c:v>-0.10019594318754813</c:v>
                </c:pt>
                <c:pt idx="2">
                  <c:v>7.7587672262357632E-2</c:v>
                </c:pt>
                <c:pt idx="3">
                  <c:v>-0.17167735601291906</c:v>
                </c:pt>
                <c:pt idx="4">
                  <c:v>8.6152312164409894E-3</c:v>
                </c:pt>
              </c:numCache>
            </c:numRef>
          </c:val>
          <c:extLst>
            <c:ext xmlns:c16="http://schemas.microsoft.com/office/drawing/2014/chart" uri="{C3380CC4-5D6E-409C-BE32-E72D297353CC}">
              <c16:uniqueId val="{00000000-F85C-4683-8CC6-32309276F38F}"/>
            </c:ext>
          </c:extLst>
        </c:ser>
        <c:ser>
          <c:idx val="2"/>
          <c:order val="1"/>
          <c:tx>
            <c:strRef>
              <c:f>'Analysis of expenditure-CC'!$H$4</c:f>
              <c:strCache>
                <c:ptCount val="1"/>
                <c:pt idx="0">
                  <c:v>Capex</c:v>
                </c:pt>
              </c:strCache>
            </c:strRef>
          </c:tx>
          <c:spPr>
            <a:solidFill>
              <a:srgbClr val="95B3D7"/>
            </a:solidFill>
          </c:spPr>
          <c:invertIfNegative val="0"/>
          <c:cat>
            <c:strRef>
              <c:f>'Analysis of expenditure-CC'!$B$19:$B$23</c:f>
              <c:strCache>
                <c:ptCount val="5"/>
                <c:pt idx="0">
                  <c:v>Cadent</c:v>
                </c:pt>
                <c:pt idx="1">
                  <c:v>NGN</c:v>
                </c:pt>
                <c:pt idx="2">
                  <c:v>SGN</c:v>
                </c:pt>
                <c:pt idx="3">
                  <c:v>WWU</c:v>
                </c:pt>
                <c:pt idx="4">
                  <c:v>Industry total</c:v>
                </c:pt>
              </c:strCache>
            </c:strRef>
          </c:cat>
          <c:val>
            <c:numRef>
              <c:f>'Analysis of expenditure-CC'!$H$19:$H$23</c:f>
              <c:numCache>
                <c:formatCode>0%</c:formatCode>
                <c:ptCount val="5"/>
                <c:pt idx="0">
                  <c:v>8.3395279109679921E-2</c:v>
                </c:pt>
                <c:pt idx="1">
                  <c:v>-0.1948303638613561</c:v>
                </c:pt>
                <c:pt idx="2">
                  <c:v>-0.15695970948274215</c:v>
                </c:pt>
                <c:pt idx="3">
                  <c:v>-8.3865590315015143E-2</c:v>
                </c:pt>
                <c:pt idx="4">
                  <c:v>-5.451717254238489E-2</c:v>
                </c:pt>
              </c:numCache>
            </c:numRef>
          </c:val>
          <c:extLst>
            <c:ext xmlns:c16="http://schemas.microsoft.com/office/drawing/2014/chart" uri="{C3380CC4-5D6E-409C-BE32-E72D297353CC}">
              <c16:uniqueId val="{00000001-F85C-4683-8CC6-32309276F38F}"/>
            </c:ext>
          </c:extLst>
        </c:ser>
        <c:ser>
          <c:idx val="1"/>
          <c:order val="2"/>
          <c:tx>
            <c:strRef>
              <c:f>'Analysis of expenditure-CC'!$G$4</c:f>
              <c:strCache>
                <c:ptCount val="1"/>
                <c:pt idx="0">
                  <c:v>Repex</c:v>
                </c:pt>
              </c:strCache>
            </c:strRef>
          </c:tx>
          <c:spPr>
            <a:solidFill>
              <a:srgbClr val="376092"/>
            </a:solidFill>
          </c:spPr>
          <c:invertIfNegative val="0"/>
          <c:cat>
            <c:strRef>
              <c:f>'Analysis of expenditure-CC'!$B$19:$B$23</c:f>
              <c:strCache>
                <c:ptCount val="5"/>
                <c:pt idx="0">
                  <c:v>Cadent</c:v>
                </c:pt>
                <c:pt idx="1">
                  <c:v>NGN</c:v>
                </c:pt>
                <c:pt idx="2">
                  <c:v>SGN</c:v>
                </c:pt>
                <c:pt idx="3">
                  <c:v>WWU</c:v>
                </c:pt>
                <c:pt idx="4">
                  <c:v>Industry total</c:v>
                </c:pt>
              </c:strCache>
            </c:strRef>
          </c:cat>
          <c:val>
            <c:numRef>
              <c:f>'Analysis of expenditure-CC'!$G$19:$G$23</c:f>
              <c:numCache>
                <c:formatCode>0%</c:formatCode>
                <c:ptCount val="5"/>
                <c:pt idx="0">
                  <c:v>6.9995429641063048E-2</c:v>
                </c:pt>
                <c:pt idx="1">
                  <c:v>-1.0693001908440521E-2</c:v>
                </c:pt>
                <c:pt idx="2">
                  <c:v>6.3442680219034681E-2</c:v>
                </c:pt>
                <c:pt idx="3">
                  <c:v>0.10095480572374627</c:v>
                </c:pt>
                <c:pt idx="4">
                  <c:v>6.1958877065067836E-2</c:v>
                </c:pt>
              </c:numCache>
            </c:numRef>
          </c:val>
          <c:extLst>
            <c:ext xmlns:c16="http://schemas.microsoft.com/office/drawing/2014/chart" uri="{C3380CC4-5D6E-409C-BE32-E72D297353CC}">
              <c16:uniqueId val="{00000002-F85C-4683-8CC6-32309276F38F}"/>
            </c:ext>
          </c:extLst>
        </c:ser>
        <c:dLbls>
          <c:showLegendKey val="0"/>
          <c:showVal val="0"/>
          <c:showCatName val="0"/>
          <c:showSerName val="0"/>
          <c:showPercent val="0"/>
          <c:showBubbleSize val="0"/>
        </c:dLbls>
        <c:gapWidth val="150"/>
        <c:axId val="3408384"/>
        <c:axId val="103196352"/>
      </c:barChart>
      <c:catAx>
        <c:axId val="3408384"/>
        <c:scaling>
          <c:orientation val="minMax"/>
        </c:scaling>
        <c:delete val="0"/>
        <c:axPos val="b"/>
        <c:numFmt formatCode="General" sourceLinked="0"/>
        <c:majorTickMark val="none"/>
        <c:minorTickMark val="none"/>
        <c:tickLblPos val="nextTo"/>
        <c:txPr>
          <a:bodyPr/>
          <a:lstStyle/>
          <a:p>
            <a:pPr>
              <a:defRPr b="1"/>
            </a:pPr>
            <a:endParaRPr lang="en-US"/>
          </a:p>
        </c:txPr>
        <c:crossAx val="103196352"/>
        <c:crosses val="autoZero"/>
        <c:auto val="1"/>
        <c:lblAlgn val="ctr"/>
        <c:lblOffset val="100"/>
        <c:noMultiLvlLbl val="0"/>
      </c:catAx>
      <c:valAx>
        <c:axId val="103196352"/>
        <c:scaling>
          <c:orientation val="minMax"/>
        </c:scaling>
        <c:delete val="0"/>
        <c:axPos val="l"/>
        <c:majorGridlines/>
        <c:numFmt formatCode="0%" sourceLinked="1"/>
        <c:majorTickMark val="none"/>
        <c:minorTickMark val="none"/>
        <c:tickLblPos val="nextTo"/>
        <c:crossAx val="3408384"/>
        <c:crosses val="autoZero"/>
        <c:crossBetween val="between"/>
        <c:majorUnit val="0.1"/>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Allowances</c:v>
          </c:tx>
          <c:spPr>
            <a:solidFill>
              <a:srgbClr val="60497A"/>
            </a:solidFill>
            <a:ln>
              <a:noFill/>
            </a:ln>
            <a:effectLst/>
          </c:spPr>
          <c:invertIfNegative val="0"/>
          <c:cat>
            <c:numRef>
              <c:f>'Forecast totex-CC'!$D$30:$H$30</c:f>
              <c:numCache>
                <c:formatCode>General</c:formatCode>
                <c:ptCount val="5"/>
                <c:pt idx="0">
                  <c:v>2022</c:v>
                </c:pt>
                <c:pt idx="1">
                  <c:v>2023</c:v>
                </c:pt>
                <c:pt idx="2">
                  <c:v>2024</c:v>
                </c:pt>
                <c:pt idx="3">
                  <c:v>2025</c:v>
                </c:pt>
                <c:pt idx="4">
                  <c:v>2026</c:v>
                </c:pt>
              </c:numCache>
            </c:numRef>
          </c:cat>
          <c:val>
            <c:numRef>
              <c:f>'Forecast totex-CC'!$D$39:$H$39</c:f>
              <c:numCache>
                <c:formatCode>#,##0</c:formatCode>
                <c:ptCount val="5"/>
                <c:pt idx="0">
                  <c:v>2099.7208594427793</c:v>
                </c:pt>
                <c:pt idx="1">
                  <c:v>2096.0039302856735</c:v>
                </c:pt>
                <c:pt idx="2">
                  <c:v>2084.7437192013895</c:v>
                </c:pt>
                <c:pt idx="3">
                  <c:v>2073.9399691701196</c:v>
                </c:pt>
                <c:pt idx="4">
                  <c:v>2099.2684937632648</c:v>
                </c:pt>
              </c:numCache>
            </c:numRef>
          </c:val>
          <c:extLst>
            <c:ext xmlns:c16="http://schemas.microsoft.com/office/drawing/2014/chart" uri="{C3380CC4-5D6E-409C-BE32-E72D297353CC}">
              <c16:uniqueId val="{00000000-95AC-4185-A67F-BDF742B60914}"/>
            </c:ext>
          </c:extLst>
        </c:ser>
        <c:ser>
          <c:idx val="1"/>
          <c:order val="1"/>
          <c:tx>
            <c:v>Totex</c:v>
          </c:tx>
          <c:spPr>
            <a:solidFill>
              <a:schemeClr val="accent1">
                <a:lumMod val="75000"/>
              </a:schemeClr>
            </a:solidFill>
            <a:ln>
              <a:noFill/>
            </a:ln>
            <a:effectLst/>
          </c:spPr>
          <c:invertIfNegative val="0"/>
          <c:cat>
            <c:numRef>
              <c:f>'Forecast totex-CC'!$D$30:$H$30</c:f>
              <c:numCache>
                <c:formatCode>General</c:formatCode>
                <c:ptCount val="5"/>
                <c:pt idx="0">
                  <c:v>2022</c:v>
                </c:pt>
                <c:pt idx="1">
                  <c:v>2023</c:v>
                </c:pt>
                <c:pt idx="2">
                  <c:v>2024</c:v>
                </c:pt>
                <c:pt idx="3">
                  <c:v>2025</c:v>
                </c:pt>
                <c:pt idx="4">
                  <c:v>2026</c:v>
                </c:pt>
              </c:numCache>
            </c:numRef>
          </c:cat>
          <c:val>
            <c:numRef>
              <c:f>'Forecast totex-CC'!$L$39:$L$39</c:f>
              <c:numCache>
                <c:formatCode>#,##0</c:formatCode>
                <c:ptCount val="1"/>
                <c:pt idx="0">
                  <c:v>1865.8635054487386</c:v>
                </c:pt>
              </c:numCache>
            </c:numRef>
          </c:val>
          <c:extLst>
            <c:ext xmlns:c16="http://schemas.microsoft.com/office/drawing/2014/chart" uri="{C3380CC4-5D6E-409C-BE32-E72D297353CC}">
              <c16:uniqueId val="{00000001-95AC-4185-A67F-BDF742B60914}"/>
            </c:ext>
          </c:extLst>
        </c:ser>
        <c:dLbls>
          <c:showLegendKey val="0"/>
          <c:showVal val="0"/>
          <c:showCatName val="0"/>
          <c:showSerName val="0"/>
          <c:showPercent val="0"/>
          <c:showBubbleSize val="0"/>
        </c:dLbls>
        <c:gapWidth val="219"/>
        <c:overlap val="-27"/>
        <c:axId val="1269926863"/>
        <c:axId val="1269922543"/>
      </c:barChart>
      <c:catAx>
        <c:axId val="1269926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69922543"/>
        <c:crosses val="autoZero"/>
        <c:auto val="1"/>
        <c:lblAlgn val="ctr"/>
        <c:lblOffset val="100"/>
        <c:noMultiLvlLbl val="0"/>
      </c:catAx>
      <c:valAx>
        <c:axId val="1269922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£m, 18-19 Prices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9926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rgbClr val="4F81BD"/>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costs'!$AM$35:$AM$38</c:f>
              <c:numCache>
                <c:formatCode>0.00%</c:formatCode>
                <c:ptCount val="4"/>
                <c:pt idx="0">
                  <c:v>0.1681588742379404</c:v>
                </c:pt>
                <c:pt idx="1">
                  <c:v>-8.7446473684030551E-2</c:v>
                </c:pt>
                <c:pt idx="2">
                  <c:v>0.30600913439243199</c:v>
                </c:pt>
                <c:pt idx="3">
                  <c:v>-0.11683818261146077</c:v>
                </c:pt>
              </c:numCache>
            </c:numRef>
          </c:val>
          <c:extLst>
            <c:ext xmlns:c16="http://schemas.microsoft.com/office/drawing/2014/chart" uri="{C3380CC4-5D6E-409C-BE32-E72D297353CC}">
              <c16:uniqueId val="{00000000-8F34-4B16-A521-F7E5B487F876}"/>
            </c:ext>
          </c:extLst>
        </c:ser>
        <c:ser>
          <c:idx val="1"/>
          <c:order val="1"/>
          <c:tx>
            <c:v>Five-year variation</c:v>
          </c:tx>
          <c:spPr>
            <a:solidFill>
              <a:srgbClr val="E97132"/>
            </a:solidFill>
            <a:ln>
              <a:noFill/>
            </a:ln>
            <a:effectLst/>
          </c:spPr>
          <c:invertIfNegative val="0"/>
          <c:cat>
            <c:strRef>
              <c:f>'All GDN disagregated costs'!$C$35:$C$38</c:f>
              <c:strCache>
                <c:ptCount val="4"/>
                <c:pt idx="0">
                  <c:v>Work Management</c:v>
                </c:pt>
                <c:pt idx="1">
                  <c:v>Work Execution</c:v>
                </c:pt>
                <c:pt idx="2">
                  <c:v>Business support</c:v>
                </c:pt>
                <c:pt idx="3">
                  <c:v>Training &amp; Apprentices</c:v>
                </c:pt>
              </c:strCache>
            </c:strRef>
          </c:cat>
          <c:val>
            <c:numRef>
              <c:f>'All GDN disagregated costs'!$AN$35:$AN$38</c:f>
              <c:numCache>
                <c:formatCode>0.00%</c:formatCode>
                <c:ptCount val="4"/>
                <c:pt idx="0">
                  <c:v>0.20011245290226418</c:v>
                </c:pt>
                <c:pt idx="1">
                  <c:v>-7.687081381425484E-2</c:v>
                </c:pt>
                <c:pt idx="2">
                  <c:v>0.36613049618231691</c:v>
                </c:pt>
                <c:pt idx="3">
                  <c:v>-0.11201745829548397</c:v>
                </c:pt>
              </c:numCache>
            </c:numRef>
          </c:val>
          <c:extLst>
            <c:ext xmlns:c16="http://schemas.microsoft.com/office/drawing/2014/chart" uri="{C3380CC4-5D6E-409C-BE32-E72D297353CC}">
              <c16:uniqueId val="{00000001-8F34-4B16-A521-F7E5B487F876}"/>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variation</c:v>
          </c:tx>
          <c:spPr>
            <a:solidFill>
              <a:schemeClr val="accent1"/>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costs'!$AM$41:$AM$46</c15:sqref>
                  </c15:fullRef>
                </c:ext>
              </c:extLst>
              <c:f>('All GDN disagregated costs'!$AM$41:$AM$44,'All GDN disagregated costs'!$AM$46)</c:f>
              <c:numCache>
                <c:formatCode>0.00%</c:formatCode>
                <c:ptCount val="5"/>
                <c:pt idx="0">
                  <c:v>-3.9088418313991527E-2</c:v>
                </c:pt>
                <c:pt idx="1">
                  <c:v>0.36214794197191008</c:v>
                </c:pt>
                <c:pt idx="2">
                  <c:v>3.3882462728820111E-2</c:v>
                </c:pt>
                <c:pt idx="3">
                  <c:v>4.9228412108728383</c:v>
                </c:pt>
                <c:pt idx="4">
                  <c:v>-9.2706243274030667E-2</c:v>
                </c:pt>
              </c:numCache>
            </c:numRef>
          </c:val>
          <c:extLst>
            <c:ext xmlns:c16="http://schemas.microsoft.com/office/drawing/2014/chart" uri="{C3380CC4-5D6E-409C-BE32-E72D297353CC}">
              <c16:uniqueId val="{00000000-0FA3-4AE4-8CFA-C8A5AC69F1D8}"/>
            </c:ext>
          </c:extLst>
        </c:ser>
        <c:ser>
          <c:idx val="1"/>
          <c:order val="1"/>
          <c:tx>
            <c:v>Five-year variation</c:v>
          </c:tx>
          <c:spPr>
            <a:solidFill>
              <a:srgbClr val="E97132"/>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costs'!$AN$41:$AN$46</c15:sqref>
                  </c15:fullRef>
                </c:ext>
              </c:extLst>
              <c:f>('All GDN disagregated costs'!$AN$41:$AN$44,'All GDN disagregated costs'!$AN$46)</c:f>
              <c:numCache>
                <c:formatCode>0.00%</c:formatCode>
                <c:ptCount val="5"/>
                <c:pt idx="0">
                  <c:v>2.1604173784701683E-2</c:v>
                </c:pt>
                <c:pt idx="1">
                  <c:v>0.4252001811331575</c:v>
                </c:pt>
                <c:pt idx="2">
                  <c:v>-4.4266864738638133E-4</c:v>
                </c:pt>
                <c:pt idx="3">
                  <c:v>4.7401704778355889</c:v>
                </c:pt>
                <c:pt idx="4">
                  <c:v>-1.563212506494728E-2</c:v>
                </c:pt>
              </c:numCache>
            </c:numRef>
          </c:val>
          <c:extLst>
            <c:ext xmlns:c16="http://schemas.microsoft.com/office/drawing/2014/chart" uri="{C3380CC4-5D6E-409C-BE32-E72D297353CC}">
              <c16:uniqueId val="{00000001-0FA3-4AE4-8CFA-C8A5AC69F1D8}"/>
            </c:ext>
          </c:extLst>
        </c:ser>
        <c:dLbls>
          <c:showLegendKey val="0"/>
          <c:showVal val="0"/>
          <c:showCatName val="0"/>
          <c:showSerName val="0"/>
          <c:showPercent val="0"/>
          <c:showBubbleSize val="0"/>
        </c:dLbls>
        <c:gapWidth val="219"/>
        <c:axId val="387542944"/>
        <c:axId val="387548224"/>
      </c:barChart>
      <c:catAx>
        <c:axId val="3875429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8224"/>
        <c:crosses val="autoZero"/>
        <c:auto val="1"/>
        <c:lblAlgn val="ctr"/>
        <c:lblOffset val="100"/>
        <c:noMultiLvlLbl val="0"/>
      </c:catAx>
      <c:valAx>
        <c:axId val="38754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54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Four-year actuals</c:v>
          </c:tx>
          <c:spPr>
            <a:solidFill>
              <a:schemeClr val="accent1"/>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costs'!$AE$41:$AE$46</c15:sqref>
                  </c15:fullRef>
                </c:ext>
              </c:extLst>
              <c:f>('All GDN disagregated costs'!$AE$41:$AE$44,'All GDN disagregated costs'!$AE$46)</c:f>
              <c:numCache>
                <c:formatCode>#,##0.00</c:formatCode>
                <c:ptCount val="5"/>
                <c:pt idx="0">
                  <c:v>158.95606357365133</c:v>
                </c:pt>
                <c:pt idx="1">
                  <c:v>102.76988441193917</c:v>
                </c:pt>
                <c:pt idx="2">
                  <c:v>70.041025436952921</c:v>
                </c:pt>
                <c:pt idx="3">
                  <c:v>80.541857922605914</c:v>
                </c:pt>
                <c:pt idx="4">
                  <c:v>325.73948559428976</c:v>
                </c:pt>
              </c:numCache>
            </c:numRef>
          </c:val>
          <c:extLst>
            <c:ext xmlns:c16="http://schemas.microsoft.com/office/drawing/2014/chart" uri="{C3380CC4-5D6E-409C-BE32-E72D297353CC}">
              <c16:uniqueId val="{00000000-CC2C-4EBC-99D5-17B4959337A1}"/>
            </c:ext>
          </c:extLst>
        </c:ser>
        <c:ser>
          <c:idx val="1"/>
          <c:order val="1"/>
          <c:tx>
            <c:v>Allowance</c:v>
          </c:tx>
          <c:spPr>
            <a:solidFill>
              <a:srgbClr val="E97132"/>
            </a:solidFill>
            <a:ln>
              <a:noFill/>
            </a:ln>
            <a:effectLst/>
          </c:spPr>
          <c:invertIfNegative val="0"/>
          <c:cat>
            <c:strRef>
              <c:extLst>
                <c:ext xmlns:c15="http://schemas.microsoft.com/office/drawing/2012/chart" uri="{02D57815-91ED-43cb-92C2-25804820EDAC}">
                  <c15:fullRef>
                    <c15:sqref>'All GDN disagregated costs'!$C$41:$C$46</c15:sqref>
                  </c15:fullRef>
                </c:ext>
              </c:extLst>
              <c:f>('All GDN disagregated costs'!$C$41:$C$44,'All GDN disagregated costs'!$C$46)</c:f>
              <c:strCache>
                <c:ptCount val="5"/>
                <c:pt idx="0">
                  <c:v>LTS, Storage &amp; Entry</c:v>
                </c:pt>
                <c:pt idx="1">
                  <c:v>Connections</c:v>
                </c:pt>
                <c:pt idx="2">
                  <c:v>Reinforcement (&lt;7 barg)</c:v>
                </c:pt>
                <c:pt idx="3">
                  <c:v>Governors</c:v>
                </c:pt>
                <c:pt idx="4">
                  <c:v>Other Capex</c:v>
                </c:pt>
              </c:strCache>
            </c:strRef>
          </c:cat>
          <c:val>
            <c:numRef>
              <c:extLst>
                <c:ext xmlns:c15="http://schemas.microsoft.com/office/drawing/2012/chart" uri="{02D57815-91ED-43cb-92C2-25804820EDAC}">
                  <c15:fullRef>
                    <c15:sqref>'All GDN disagregated costs'!$AF$41:$AF$46</c15:sqref>
                  </c15:fullRef>
                </c:ext>
              </c:extLst>
              <c:f>('All GDN disagregated costs'!$AF$41:$AF$44,'All GDN disagregated costs'!$AF$46)</c:f>
              <c:numCache>
                <c:formatCode>#,##0.00</c:formatCode>
                <c:ptCount val="5"/>
                <c:pt idx="0">
                  <c:v>165.42215392465994</c:v>
                </c:pt>
                <c:pt idx="1">
                  <c:v>75.446932925042347</c:v>
                </c:pt>
                <c:pt idx="2">
                  <c:v>67.745636435390608</c:v>
                </c:pt>
                <c:pt idx="3">
                  <c:v>13.598517173607735</c:v>
                </c:pt>
                <c:pt idx="4">
                  <c:v>359.02317543740475</c:v>
                </c:pt>
              </c:numCache>
            </c:numRef>
          </c:val>
          <c:extLst>
            <c:ext xmlns:c16="http://schemas.microsoft.com/office/drawing/2014/chart" uri="{C3380CC4-5D6E-409C-BE32-E72D297353CC}">
              <c16:uniqueId val="{00000001-CC2C-4EBC-99D5-17B4959337A1}"/>
            </c:ext>
          </c:extLst>
        </c:ser>
        <c:dLbls>
          <c:showLegendKey val="0"/>
          <c:showVal val="0"/>
          <c:showCatName val="0"/>
          <c:showSerName val="0"/>
          <c:showPercent val="0"/>
          <c:showBubbleSize val="0"/>
        </c:dLbls>
        <c:gapWidth val="219"/>
        <c:overlap val="-27"/>
        <c:axId val="339765968"/>
        <c:axId val="339759728"/>
      </c:barChart>
      <c:catAx>
        <c:axId val="33976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759728"/>
        <c:crosses val="autoZero"/>
        <c:auto val="1"/>
        <c:lblAlgn val="ctr"/>
        <c:lblOffset val="100"/>
        <c:noMultiLvlLbl val="0"/>
      </c:catAx>
      <c:valAx>
        <c:axId val="33975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76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Contents!A1"/><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hyperlink" Target="#Contents!A1"/><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4.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5</xdr:col>
      <xdr:colOff>179140</xdr:colOff>
      <xdr:row>0</xdr:row>
      <xdr:rowOff>183509</xdr:rowOff>
    </xdr:from>
    <xdr:to>
      <xdr:col>6</xdr:col>
      <xdr:colOff>358717</xdr:colOff>
      <xdr:row>0</xdr:row>
      <xdr:rowOff>545459</xdr:rowOff>
    </xdr:to>
    <xdr:pic>
      <xdr:nvPicPr>
        <xdr:cNvPr id="3" name="Picture 2" title="white box">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08140" y="183509"/>
          <a:ext cx="865377" cy="361950"/>
        </a:xfrm>
        <a:prstGeom prst="rect">
          <a:avLst/>
        </a:prstGeom>
      </xdr:spPr>
    </xdr:pic>
    <xdr:clientData/>
  </xdr:twoCellAnchor>
  <xdr:twoCellAnchor>
    <xdr:from>
      <xdr:col>1</xdr:col>
      <xdr:colOff>489357</xdr:colOff>
      <xdr:row>6</xdr:row>
      <xdr:rowOff>122340</xdr:rowOff>
    </xdr:from>
    <xdr:to>
      <xdr:col>23</xdr:col>
      <xdr:colOff>288370</xdr:colOff>
      <xdr:row>11</xdr:row>
      <xdr:rowOff>36125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01054" y="1669060"/>
          <a:ext cx="13256353" cy="743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u="none">
              <a:latin typeface="Verdana" panose="020B0604030504040204" pitchFamily="34" charset="0"/>
              <a:ea typeface="Verdana" panose="020B0604030504040204" pitchFamily="34" charset="0"/>
              <a:cs typeface="Verdana" panose="020B0604030504040204" pitchFamily="34" charset="0"/>
            </a:rPr>
            <a:t>RIIO-GD2</a:t>
          </a:r>
          <a:r>
            <a:rPr lang="en-GB" sz="2400" u="none" baseline="0">
              <a:latin typeface="Verdana" panose="020B0604030504040204" pitchFamily="34" charset="0"/>
              <a:ea typeface="Verdana" panose="020B0604030504040204" pitchFamily="34" charset="0"/>
              <a:cs typeface="Verdana" panose="020B0604030504040204" pitchFamily="34" charset="0"/>
            </a:rPr>
            <a:t> N</a:t>
          </a:r>
          <a:r>
            <a:rPr lang="en-GB" sz="2400" u="none">
              <a:latin typeface="Verdana" panose="020B0604030504040204" pitchFamily="34" charset="0"/>
              <a:ea typeface="Verdana" panose="020B0604030504040204" pitchFamily="34" charset="0"/>
              <a:cs typeface="Verdana" panose="020B0604030504040204" pitchFamily="34" charset="0"/>
            </a:rPr>
            <a:t>etwork Performance Summary 2021-25 - Supplementary Data File</a:t>
          </a:r>
        </a:p>
      </xdr:txBody>
    </xdr:sp>
    <xdr:clientData/>
  </xdr:twoCellAnchor>
  <xdr:oneCellAnchor>
    <xdr:from>
      <xdr:col>0</xdr:col>
      <xdr:colOff>0</xdr:colOff>
      <xdr:row>0</xdr:row>
      <xdr:rowOff>22678</xdr:rowOff>
    </xdr:from>
    <xdr:ext cx="3049114" cy="716559"/>
    <xdr:pic>
      <xdr:nvPicPr>
        <xdr:cNvPr id="6" name="Picture 4" descr="image of the Ofgem logo" title="Ofgem logo">
          <a:extLst>
            <a:ext uri="{FF2B5EF4-FFF2-40B4-BE49-F238E27FC236}">
              <a16:creationId xmlns:a16="http://schemas.microsoft.com/office/drawing/2014/main" id="{ECA59D01-B534-4703-992E-5A17AD0865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2678"/>
          <a:ext cx="3049114" cy="71655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3</xdr:col>
      <xdr:colOff>1135885</xdr:colOff>
      <xdr:row>0</xdr:row>
      <xdr:rowOff>208009</xdr:rowOff>
    </xdr:from>
    <xdr:to>
      <xdr:col>4</xdr:col>
      <xdr:colOff>581081</xdr:colOff>
      <xdr:row>0</xdr:row>
      <xdr:rowOff>476250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5EF1C3B-C97A-4C6D-9DDB-7983F9C5BCA8}"/>
            </a:ext>
          </a:extLst>
        </xdr:cNvPr>
        <xdr:cNvSpPr/>
      </xdr:nvSpPr>
      <xdr:spPr>
        <a:xfrm>
          <a:off x="3409979" y="208009"/>
          <a:ext cx="921571" cy="268241"/>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endParaRPr lang="en-GB" sz="1100" b="1">
            <a:solidFill>
              <a:srgbClr val="000000"/>
            </a:solidFill>
          </a:endParaRPr>
        </a:p>
        <a:p>
          <a:pPr algn="ctr"/>
          <a:endParaRPr lang="en-GB" sz="1100" b="1">
            <a:solidFill>
              <a:srgbClr val="000000"/>
            </a:solidFill>
          </a:endParaRPr>
        </a:p>
        <a:p>
          <a:pPr algn="l"/>
          <a:endParaRPr lang="en-GB" sz="1100">
            <a:solidFill>
              <a:srgbClr val="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1428749</xdr:colOff>
      <xdr:row>0</xdr:row>
      <xdr:rowOff>81064</xdr:rowOff>
    </xdr:from>
    <xdr:to>
      <xdr:col>2</xdr:col>
      <xdr:colOff>634934</xdr:colOff>
      <xdr:row>0</xdr:row>
      <xdr:rowOff>363362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FBE4EE72-8862-472E-829D-1E8541771200}"/>
            </a:ext>
          </a:extLst>
        </xdr:cNvPr>
        <xdr:cNvSpPr/>
      </xdr:nvSpPr>
      <xdr:spPr>
        <a:xfrm>
          <a:off x="2046861" y="81064"/>
          <a:ext cx="918658" cy="282298"/>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endParaRPr lang="en-GB" sz="1100" b="1">
            <a:solidFill>
              <a:srgbClr val="000000"/>
            </a:solidFill>
          </a:endParaRPr>
        </a:p>
        <a:p>
          <a:pPr algn="ctr"/>
          <a:endParaRPr lang="en-GB" sz="1100" b="1">
            <a:solidFill>
              <a:srgbClr val="000000"/>
            </a:solidFill>
          </a:endParaRPr>
        </a:p>
        <a:p>
          <a:pPr algn="l"/>
          <a:endParaRPr lang="en-GB" sz="1100">
            <a:solidFill>
              <a:srgbClr val="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511969</xdr:colOff>
      <xdr:row>0</xdr:row>
      <xdr:rowOff>166687</xdr:rowOff>
    </xdr:from>
    <xdr:to>
      <xdr:col>5</xdr:col>
      <xdr:colOff>456220</xdr:colOff>
      <xdr:row>0</xdr:row>
      <xdr:rowOff>447080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0D7A478-E87C-4EEE-AC96-9633FE01F9D5}"/>
            </a:ext>
          </a:extLst>
        </xdr:cNvPr>
        <xdr:cNvSpPr/>
      </xdr:nvSpPr>
      <xdr:spPr>
        <a:xfrm>
          <a:off x="3833813" y="166687"/>
          <a:ext cx="920563" cy="280393"/>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endParaRPr lang="en-GB" sz="1100" b="1">
            <a:solidFill>
              <a:srgbClr val="000000"/>
            </a:solidFill>
          </a:endParaRPr>
        </a:p>
        <a:p>
          <a:pPr algn="ctr"/>
          <a:endParaRPr lang="en-GB" sz="1100" b="1">
            <a:solidFill>
              <a:srgbClr val="000000"/>
            </a:solidFill>
          </a:endParaRPr>
        </a:p>
        <a:p>
          <a:pPr algn="l"/>
          <a:endParaRPr lang="en-GB" sz="1100">
            <a:solidFill>
              <a:srgbClr val="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309562</xdr:colOff>
      <xdr:row>0</xdr:row>
      <xdr:rowOff>71437</xdr:rowOff>
    </xdr:from>
    <xdr:to>
      <xdr:col>4</xdr:col>
      <xdr:colOff>444313</xdr:colOff>
      <xdr:row>0</xdr:row>
      <xdr:rowOff>351830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52B98F36-2AD8-4EA5-B8BB-2D60E6CDAE81}"/>
            </a:ext>
          </a:extLst>
        </xdr:cNvPr>
        <xdr:cNvSpPr/>
      </xdr:nvSpPr>
      <xdr:spPr>
        <a:xfrm>
          <a:off x="2524125" y="71437"/>
          <a:ext cx="920563" cy="280393"/>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p>
        <a:p>
          <a:pPr algn="ctr"/>
          <a:endParaRPr lang="en-GB" sz="1200" b="1">
            <a:solidFill>
              <a:srgbClr val="000000"/>
            </a:solidFill>
          </a:endParaRPr>
        </a:p>
        <a:p>
          <a:pPr algn="l"/>
          <a:endParaRPr lang="en-GB" sz="1200">
            <a:solidFill>
              <a:srgbClr val="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68037</xdr:colOff>
      <xdr:row>0</xdr:row>
      <xdr:rowOff>95250</xdr:rowOff>
    </xdr:from>
    <xdr:to>
      <xdr:col>4</xdr:col>
      <xdr:colOff>988600</xdr:colOff>
      <xdr:row>0</xdr:row>
      <xdr:rowOff>375643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2B3F971-F897-4D3C-BDBD-35CD596B90D4}"/>
            </a:ext>
          </a:extLst>
        </xdr:cNvPr>
        <xdr:cNvSpPr/>
      </xdr:nvSpPr>
      <xdr:spPr>
        <a:xfrm>
          <a:off x="3252108" y="95250"/>
          <a:ext cx="920563" cy="280393"/>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endParaRPr lang="en-GB" sz="1100" b="1">
            <a:solidFill>
              <a:srgbClr val="000000"/>
            </a:solidFill>
          </a:endParaRPr>
        </a:p>
        <a:p>
          <a:pPr algn="ctr"/>
          <a:endParaRPr lang="en-GB" sz="1100" b="1">
            <a:solidFill>
              <a:srgbClr val="000000"/>
            </a:solidFill>
          </a:endParaRPr>
        </a:p>
        <a:p>
          <a:pPr algn="l"/>
          <a:endParaRPr lang="en-GB" sz="1100">
            <a:solidFill>
              <a:srgbClr val="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83344</xdr:colOff>
      <xdr:row>0</xdr:row>
      <xdr:rowOff>95250</xdr:rowOff>
    </xdr:from>
    <xdr:to>
      <xdr:col>4</xdr:col>
      <xdr:colOff>1003907</xdr:colOff>
      <xdr:row>0</xdr:row>
      <xdr:rowOff>375643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948DD4C-A256-4665-A6D8-B4F1463C7DF6}"/>
            </a:ext>
          </a:extLst>
        </xdr:cNvPr>
        <xdr:cNvSpPr/>
      </xdr:nvSpPr>
      <xdr:spPr>
        <a:xfrm>
          <a:off x="3083719" y="95250"/>
          <a:ext cx="920563" cy="280393"/>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chemeClr val="tx1"/>
              </a:solidFill>
            </a:rPr>
            <a:t>Contents</a:t>
          </a:r>
        </a:p>
        <a:p>
          <a:pPr algn="ctr"/>
          <a:endParaRPr lang="en-GB" sz="1200" b="1">
            <a:solidFill>
              <a:schemeClr val="tx1"/>
            </a:solidFill>
          </a:endParaRPr>
        </a:p>
        <a:p>
          <a:pPr algn="l"/>
          <a:endParaRPr lang="en-GB" sz="12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4101465</xdr:colOff>
      <xdr:row>0</xdr:row>
      <xdr:rowOff>76200</xdr:rowOff>
    </xdr:from>
    <xdr:to>
      <xdr:col>2</xdr:col>
      <xdr:colOff>885825</xdr:colOff>
      <xdr:row>0</xdr:row>
      <xdr:rowOff>361950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C8B33EC-7803-48B6-9692-AFD7214D4343}"/>
            </a:ext>
          </a:extLst>
        </xdr:cNvPr>
        <xdr:cNvSpPr/>
      </xdr:nvSpPr>
      <xdr:spPr>
        <a:xfrm>
          <a:off x="4720590" y="76200"/>
          <a:ext cx="994410" cy="285750"/>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endParaRPr lang="en-GB" sz="1100" b="1">
            <a:solidFill>
              <a:srgbClr val="000000"/>
            </a:solidFill>
          </a:endParaRPr>
        </a:p>
        <a:p>
          <a:pPr algn="ctr"/>
          <a:endParaRPr lang="en-GB" sz="1100" b="1">
            <a:solidFill>
              <a:srgbClr val="000000"/>
            </a:solidFill>
          </a:endParaRPr>
        </a:p>
        <a:p>
          <a:pPr algn="l"/>
          <a:endParaRPr lang="en-GB" sz="1100">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721627</xdr:colOff>
      <xdr:row>0</xdr:row>
      <xdr:rowOff>19770</xdr:rowOff>
    </xdr:from>
    <xdr:to>
      <xdr:col>2</xdr:col>
      <xdr:colOff>1640285</xdr:colOff>
      <xdr:row>0</xdr:row>
      <xdr:rowOff>298258</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889F867D-81AC-B563-CA60-4AB21370FB4E}"/>
            </a:ext>
          </a:extLst>
        </xdr:cNvPr>
        <xdr:cNvSpPr/>
      </xdr:nvSpPr>
      <xdr:spPr>
        <a:xfrm>
          <a:off x="4522006" y="19770"/>
          <a:ext cx="918658" cy="278488"/>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ysClr val="windowText" lastClr="000000"/>
              </a:solidFill>
            </a:rPr>
            <a:t>Contents</a:t>
          </a:r>
        </a:p>
        <a:p>
          <a:pPr algn="ctr"/>
          <a:endParaRPr lang="en-GB" sz="1200" b="1">
            <a:solidFill>
              <a:sysClr val="windowText" lastClr="000000"/>
            </a:solidFill>
          </a:endParaRPr>
        </a:p>
        <a:p>
          <a:pPr algn="l"/>
          <a:endParaRPr lang="en-GB" sz="12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116205</xdr:colOff>
      <xdr:row>0</xdr:row>
      <xdr:rowOff>38100</xdr:rowOff>
    </xdr:from>
    <xdr:to>
      <xdr:col>5</xdr:col>
      <xdr:colOff>49978</xdr:colOff>
      <xdr:row>0</xdr:row>
      <xdr:rowOff>316588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C030D5F-4596-4DCD-94AA-3D91CAF6B5C0}"/>
            </a:ext>
          </a:extLst>
        </xdr:cNvPr>
        <xdr:cNvSpPr/>
      </xdr:nvSpPr>
      <xdr:spPr>
        <a:xfrm>
          <a:off x="2945130" y="38100"/>
          <a:ext cx="914848" cy="278488"/>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endParaRPr lang="en-GB" sz="1100" b="1">
            <a:solidFill>
              <a:srgbClr val="000000"/>
            </a:solidFill>
          </a:endParaRPr>
        </a:p>
        <a:p>
          <a:pPr algn="ctr"/>
          <a:endParaRPr lang="en-GB" sz="1100" b="1">
            <a:solidFill>
              <a:srgbClr val="000000"/>
            </a:solidFill>
          </a:endParaRPr>
        </a:p>
        <a:p>
          <a:pPr algn="l"/>
          <a:endParaRPr lang="en-GB" sz="1100">
            <a:solidFill>
              <a:srgbClr val="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1424939</xdr:colOff>
      <xdr:row>0</xdr:row>
      <xdr:rowOff>49640</xdr:rowOff>
    </xdr:from>
    <xdr:to>
      <xdr:col>3</xdr:col>
      <xdr:colOff>920675</xdr:colOff>
      <xdr:row>0</xdr:row>
      <xdr:rowOff>380102</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929961FF-E870-4FFF-97A6-2109A66F018E}"/>
            </a:ext>
          </a:extLst>
        </xdr:cNvPr>
        <xdr:cNvSpPr/>
      </xdr:nvSpPr>
      <xdr:spPr>
        <a:xfrm>
          <a:off x="3568064" y="49640"/>
          <a:ext cx="1022537" cy="330462"/>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100" b="1">
              <a:solidFill>
                <a:srgbClr val="000000"/>
              </a:solidFill>
            </a:rPr>
            <a:t>Contents</a:t>
          </a:r>
        </a:p>
        <a:p>
          <a:pPr algn="ctr"/>
          <a:endParaRPr lang="en-GB" sz="1100" b="1">
            <a:solidFill>
              <a:srgbClr val="000000"/>
            </a:solidFill>
          </a:endParaRPr>
        </a:p>
        <a:p>
          <a:pPr algn="l"/>
          <a:endParaRPr lang="en-GB" sz="1100">
            <a:solidFill>
              <a:srgbClr val="000000"/>
            </a:solidFill>
          </a:endParaRPr>
        </a:p>
      </xdr:txBody>
    </xdr:sp>
    <xdr:clientData/>
  </xdr:twoCellAnchor>
  <xdr:twoCellAnchor>
    <xdr:from>
      <xdr:col>25</xdr:col>
      <xdr:colOff>605517</xdr:colOff>
      <xdr:row>3</xdr:row>
      <xdr:rowOff>95251</xdr:rowOff>
    </xdr:from>
    <xdr:to>
      <xdr:col>38</xdr:col>
      <xdr:colOff>463207</xdr:colOff>
      <xdr:row>21</xdr:row>
      <xdr:rowOff>101654</xdr:rowOff>
    </xdr:to>
    <xdr:graphicFrame macro="">
      <xdr:nvGraphicFramePr>
        <xdr:cNvPr id="5" name="Chart 4" descr="Analysis of Expenditure ">
          <a:extLst>
            <a:ext uri="{FF2B5EF4-FFF2-40B4-BE49-F238E27FC236}">
              <a16:creationId xmlns:a16="http://schemas.microsoft.com/office/drawing/2014/main" id="{51398CF4-7BE9-4FCF-8B18-E9000F188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0</xdr:colOff>
      <xdr:row>3</xdr:row>
      <xdr:rowOff>0</xdr:rowOff>
    </xdr:from>
    <xdr:to>
      <xdr:col>52</xdr:col>
      <xdr:colOff>504030</xdr:colOff>
      <xdr:row>21</xdr:row>
      <xdr:rowOff>6403</xdr:rowOff>
    </xdr:to>
    <xdr:graphicFrame macro="">
      <xdr:nvGraphicFramePr>
        <xdr:cNvPr id="6" name="Chart 5" descr="Analysis of Expenditure ">
          <a:extLst>
            <a:ext uri="{FF2B5EF4-FFF2-40B4-BE49-F238E27FC236}">
              <a16:creationId xmlns:a16="http://schemas.microsoft.com/office/drawing/2014/main" id="{B8E41060-6D2A-4DD1-B70B-A42F64FFD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54</xdr:col>
      <xdr:colOff>0</xdr:colOff>
      <xdr:row>3</xdr:row>
      <xdr:rowOff>0</xdr:rowOff>
    </xdr:from>
    <xdr:to>
      <xdr:col>66</xdr:col>
      <xdr:colOff>504030</xdr:colOff>
      <xdr:row>21</xdr:row>
      <xdr:rowOff>6403</xdr:rowOff>
    </xdr:to>
    <xdr:graphicFrame macro="">
      <xdr:nvGraphicFramePr>
        <xdr:cNvPr id="7" name="Chart 6" descr="Analysis of Expenditure ">
          <a:extLst>
            <a:ext uri="{FF2B5EF4-FFF2-40B4-BE49-F238E27FC236}">
              <a16:creationId xmlns:a16="http://schemas.microsoft.com/office/drawing/2014/main" id="{BFD7A1B0-CAD2-486A-9DFB-1547C236F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68</xdr:col>
      <xdr:colOff>0</xdr:colOff>
      <xdr:row>3</xdr:row>
      <xdr:rowOff>0</xdr:rowOff>
    </xdr:from>
    <xdr:to>
      <xdr:col>80</xdr:col>
      <xdr:colOff>504030</xdr:colOff>
      <xdr:row>21</xdr:row>
      <xdr:rowOff>6403</xdr:rowOff>
    </xdr:to>
    <xdr:graphicFrame macro="">
      <xdr:nvGraphicFramePr>
        <xdr:cNvPr id="8" name="Chart 7" descr="Analysis of Expenditure ">
          <a:extLst>
            <a:ext uri="{FF2B5EF4-FFF2-40B4-BE49-F238E27FC236}">
              <a16:creationId xmlns:a16="http://schemas.microsoft.com/office/drawing/2014/main" id="{1327C99C-2E57-4200-B116-326F18FCB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360590</xdr:colOff>
      <xdr:row>3</xdr:row>
      <xdr:rowOff>108857</xdr:rowOff>
    </xdr:from>
    <xdr:to>
      <xdr:col>24</xdr:col>
      <xdr:colOff>294119</xdr:colOff>
      <xdr:row>21</xdr:row>
      <xdr:rowOff>115260</xdr:rowOff>
    </xdr:to>
    <xdr:graphicFrame macro="">
      <xdr:nvGraphicFramePr>
        <xdr:cNvPr id="9" name="Chart 8" descr="Analysis of Expenditure ">
          <a:extLst>
            <a:ext uri="{FF2B5EF4-FFF2-40B4-BE49-F238E27FC236}">
              <a16:creationId xmlns:a16="http://schemas.microsoft.com/office/drawing/2014/main" id="{39DB6492-CDB1-42BC-80D9-673CD056C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348476</xdr:colOff>
      <xdr:row>43</xdr:row>
      <xdr:rowOff>34848</xdr:rowOff>
    </xdr:from>
    <xdr:to>
      <xdr:col>7</xdr:col>
      <xdr:colOff>549755</xdr:colOff>
      <xdr:row>65</xdr:row>
      <xdr:rowOff>15425</xdr:rowOff>
    </xdr:to>
    <xdr:graphicFrame macro="">
      <xdr:nvGraphicFramePr>
        <xdr:cNvPr id="4" name="Chart 3" descr="Totex forecast and allwances ">
          <a:extLst>
            <a:ext uri="{FF2B5EF4-FFF2-40B4-BE49-F238E27FC236}">
              <a16:creationId xmlns:a16="http://schemas.microsoft.com/office/drawing/2014/main" id="{2A574BDA-FB6B-1682-56D2-06A3274707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1596081</xdr:colOff>
      <xdr:row>0</xdr:row>
      <xdr:rowOff>38614</xdr:rowOff>
    </xdr:from>
    <xdr:to>
      <xdr:col>3</xdr:col>
      <xdr:colOff>19550</xdr:colOff>
      <xdr:row>0</xdr:row>
      <xdr:rowOff>319007</xdr:rowOff>
    </xdr:to>
    <xdr:sp macro="" textlink="">
      <xdr:nvSpPr>
        <xdr:cNvPr id="2" name="Rectangle: Rounded Corners 1">
          <a:hlinkClick xmlns:r="http://schemas.openxmlformats.org/officeDocument/2006/relationships" r:id="rId2"/>
          <a:extLst>
            <a:ext uri="{FF2B5EF4-FFF2-40B4-BE49-F238E27FC236}">
              <a16:creationId xmlns:a16="http://schemas.microsoft.com/office/drawing/2014/main" id="{601121F7-66E9-4F00-A699-277781023BAE}"/>
            </a:ext>
          </a:extLst>
        </xdr:cNvPr>
        <xdr:cNvSpPr/>
      </xdr:nvSpPr>
      <xdr:spPr>
        <a:xfrm>
          <a:off x="2213919" y="38614"/>
          <a:ext cx="920563" cy="280393"/>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p>
        <a:p>
          <a:pPr algn="ctr"/>
          <a:endParaRPr lang="en-GB" sz="1200" b="1">
            <a:solidFill>
              <a:srgbClr val="000000"/>
            </a:solidFill>
          </a:endParaRPr>
        </a:p>
        <a:p>
          <a:pPr algn="l"/>
          <a:endParaRPr lang="en-GB" sz="1200">
            <a:solidFill>
              <a:srgbClr val="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49609</xdr:colOff>
      <xdr:row>0</xdr:row>
      <xdr:rowOff>79375</xdr:rowOff>
    </xdr:from>
    <xdr:to>
      <xdr:col>3</xdr:col>
      <xdr:colOff>970172</xdr:colOff>
      <xdr:row>0</xdr:row>
      <xdr:rowOff>361673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F8ACAE4-2133-4C11-9D4A-C2CF9709A76D}"/>
            </a:ext>
          </a:extLst>
        </xdr:cNvPr>
        <xdr:cNvSpPr/>
      </xdr:nvSpPr>
      <xdr:spPr>
        <a:xfrm>
          <a:off x="3155156" y="79375"/>
          <a:ext cx="920563" cy="282298"/>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chemeClr val="tx1"/>
              </a:solidFill>
            </a:rPr>
            <a:t>Contents</a:t>
          </a:r>
        </a:p>
        <a:p>
          <a:pPr algn="ctr"/>
          <a:endParaRPr lang="en-GB" sz="1200" b="1">
            <a:solidFill>
              <a:schemeClr val="tx1"/>
            </a:solidFill>
          </a:endParaRPr>
        </a:p>
        <a:p>
          <a:pPr algn="l"/>
          <a:endParaRPr lang="en-GB" sz="12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99361</xdr:colOff>
      <xdr:row>32</xdr:row>
      <xdr:rowOff>448323</xdr:rowOff>
    </xdr:from>
    <xdr:to>
      <xdr:col>48</xdr:col>
      <xdr:colOff>183355</xdr:colOff>
      <xdr:row>47</xdr:row>
      <xdr:rowOff>149800</xdr:rowOff>
    </xdr:to>
    <xdr:graphicFrame macro="">
      <xdr:nvGraphicFramePr>
        <xdr:cNvPr id="3" name="Chart 2" descr="The bar chart shows Cadent’s percentage variation from its allowed opex expenditure over the four years to date, together with the GDN’s forecast position for the full five‑year RIIO‑GD2 period.">
          <a:extLst>
            <a:ext uri="{FF2B5EF4-FFF2-40B4-BE49-F238E27FC236}">
              <a16:creationId xmlns:a16="http://schemas.microsoft.com/office/drawing/2014/main" id="{5BA55D64-B66F-40E2-AB12-1EA9E0A76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48</xdr:col>
      <xdr:colOff>597260</xdr:colOff>
      <xdr:row>33</xdr:row>
      <xdr:rowOff>11409</xdr:rowOff>
    </xdr:from>
    <xdr:to>
      <xdr:col>56</xdr:col>
      <xdr:colOff>38997</xdr:colOff>
      <xdr:row>48</xdr:row>
      <xdr:rowOff>2747</xdr:rowOff>
    </xdr:to>
    <xdr:graphicFrame macro="">
      <xdr:nvGraphicFramePr>
        <xdr:cNvPr id="4" name="Chart 3" descr="The bar chart shows Cadent’s percentage variation from its allowed capex expenditure over the four years to date, together with the GDN’s forecast position for the full five‑year RIIO‑GD2 period.">
          <a:extLst>
            <a:ext uri="{FF2B5EF4-FFF2-40B4-BE49-F238E27FC236}">
              <a16:creationId xmlns:a16="http://schemas.microsoft.com/office/drawing/2014/main" id="{8E51D96E-DBB6-4C89-B600-37661DCDAD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48</xdr:col>
      <xdr:colOff>587735</xdr:colOff>
      <xdr:row>47</xdr:row>
      <xdr:rowOff>170365</xdr:rowOff>
    </xdr:from>
    <xdr:to>
      <xdr:col>56</xdr:col>
      <xdr:colOff>40912</xdr:colOff>
      <xdr:row>64</xdr:row>
      <xdr:rowOff>93175</xdr:rowOff>
    </xdr:to>
    <xdr:graphicFrame macro="">
      <xdr:nvGraphicFramePr>
        <xdr:cNvPr id="5" name="Chart 4" descr="The bar chart shows Cadent’s spend variation from its allowed opex expenditure over the four years to date, together with the GDN’s forecast position for the full five‑year RIIO‑GD2 period.">
          <a:extLst>
            <a:ext uri="{FF2B5EF4-FFF2-40B4-BE49-F238E27FC236}">
              <a16:creationId xmlns:a16="http://schemas.microsoft.com/office/drawing/2014/main" id="{B67B084C-1904-4296-A1FA-57CDB3EF1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642937</xdr:colOff>
      <xdr:row>33</xdr:row>
      <xdr:rowOff>51954</xdr:rowOff>
    </xdr:from>
    <xdr:to>
      <xdr:col>65</xdr:col>
      <xdr:colOff>297314</xdr:colOff>
      <xdr:row>48</xdr:row>
      <xdr:rowOff>53158</xdr:rowOff>
    </xdr:to>
    <xdr:graphicFrame macro="">
      <xdr:nvGraphicFramePr>
        <xdr:cNvPr id="6" name="Chart 5" descr="The bar chart shows Cadent’s percentage variation from its allowed repex expenditure over the four years to date, together with the GDN’s forecast position for the full five‑year RIIO‑GD2 period.">
          <a:extLst>
            <a:ext uri="{FF2B5EF4-FFF2-40B4-BE49-F238E27FC236}">
              <a16:creationId xmlns:a16="http://schemas.microsoft.com/office/drawing/2014/main" id="{1CAFAB48-EA72-4FBC-8227-7B6183AD5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56</xdr:col>
      <xdr:colOff>623456</xdr:colOff>
      <xdr:row>48</xdr:row>
      <xdr:rowOff>38965</xdr:rowOff>
    </xdr:from>
    <xdr:to>
      <xdr:col>65</xdr:col>
      <xdr:colOff>303067</xdr:colOff>
      <xdr:row>64</xdr:row>
      <xdr:rowOff>121227</xdr:rowOff>
    </xdr:to>
    <xdr:graphicFrame macro="">
      <xdr:nvGraphicFramePr>
        <xdr:cNvPr id="7" name="Chart 6" descr="The bar chart shows Cadent’s spend variation from its allowed repex expenditure over the four years to date, together with the GDN’s forecast position for the full five‑year RIIO‑GD2 period.">
          <a:extLst>
            <a:ext uri="{FF2B5EF4-FFF2-40B4-BE49-F238E27FC236}">
              <a16:creationId xmlns:a16="http://schemas.microsoft.com/office/drawing/2014/main" id="{C750CD99-B192-4ADC-9A44-F0376E2E67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23812</xdr:colOff>
      <xdr:row>96</xdr:row>
      <xdr:rowOff>10715</xdr:rowOff>
    </xdr:from>
    <xdr:to>
      <xdr:col>48</xdr:col>
      <xdr:colOff>108997</xdr:colOff>
      <xdr:row>111</xdr:row>
      <xdr:rowOff>171122</xdr:rowOff>
    </xdr:to>
    <xdr:graphicFrame macro="">
      <xdr:nvGraphicFramePr>
        <xdr:cNvPr id="8" name="Chart 7" descr="The bar chart shows SGN’s percentage variation from its allowed opex expenditure over the four years to date, together with the GDN’s forecast position for the full five‑year RIIO‑GD2 period.">
          <a:extLst>
            <a:ext uri="{FF2B5EF4-FFF2-40B4-BE49-F238E27FC236}">
              <a16:creationId xmlns:a16="http://schemas.microsoft.com/office/drawing/2014/main" id="{D5286D68-B835-4588-9DCB-A00DA6DE84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49</xdr:col>
      <xdr:colOff>0</xdr:colOff>
      <xdr:row>96</xdr:row>
      <xdr:rowOff>47625</xdr:rowOff>
    </xdr:from>
    <xdr:to>
      <xdr:col>56</xdr:col>
      <xdr:colOff>284558</xdr:colOff>
      <xdr:row>112</xdr:row>
      <xdr:rowOff>38964</xdr:rowOff>
    </xdr:to>
    <xdr:graphicFrame macro="">
      <xdr:nvGraphicFramePr>
        <xdr:cNvPr id="9" name="Chart 8" descr="The bar chart shows SGN’s percentage variation from its allowed capex expenditure over the four years to date, together with the GDN’s forecast position for the full five‑year RIIO‑GD2 period.">
          <a:extLst>
            <a:ext uri="{FF2B5EF4-FFF2-40B4-BE49-F238E27FC236}">
              <a16:creationId xmlns:a16="http://schemas.microsoft.com/office/drawing/2014/main" id="{676F5CC6-588A-409D-A668-D1CB7F1FA8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56</xdr:col>
      <xdr:colOff>649324</xdr:colOff>
      <xdr:row>96</xdr:row>
      <xdr:rowOff>144498</xdr:rowOff>
    </xdr:from>
    <xdr:to>
      <xdr:col>65</xdr:col>
      <xdr:colOff>281729</xdr:colOff>
      <xdr:row>112</xdr:row>
      <xdr:rowOff>145701</xdr:rowOff>
    </xdr:to>
    <xdr:graphicFrame macro="">
      <xdr:nvGraphicFramePr>
        <xdr:cNvPr id="10" name="Chart 9" descr="The bar chart shows SGN’s percentage variation from its allowed repex expenditure over the four years to date, together with the GDN’s forecast position for the full five‑year RIIO‑GD2 period.">
          <a:extLst>
            <a:ext uri="{FF2B5EF4-FFF2-40B4-BE49-F238E27FC236}">
              <a16:creationId xmlns:a16="http://schemas.microsoft.com/office/drawing/2014/main" id="{20B582F9-6C59-41F2-9D43-6F06C4DDB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56</xdr:col>
      <xdr:colOff>644020</xdr:colOff>
      <xdr:row>112</xdr:row>
      <xdr:rowOff>60073</xdr:rowOff>
    </xdr:from>
    <xdr:to>
      <xdr:col>65</xdr:col>
      <xdr:colOff>291902</xdr:colOff>
      <xdr:row>126</xdr:row>
      <xdr:rowOff>99810</xdr:rowOff>
    </xdr:to>
    <xdr:graphicFrame macro="">
      <xdr:nvGraphicFramePr>
        <xdr:cNvPr id="13" name="Chart 12" descr="The bar chart compares SGN Scotland and Southern's percentage variation from allowed repex expenditure, by category, over the four years to date.">
          <a:extLst>
            <a:ext uri="{FF2B5EF4-FFF2-40B4-BE49-F238E27FC236}">
              <a16:creationId xmlns:a16="http://schemas.microsoft.com/office/drawing/2014/main" id="{3C3C92AC-46E2-4245-A472-C0801BA9D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0</xdr:colOff>
      <xdr:row>67</xdr:row>
      <xdr:rowOff>0</xdr:rowOff>
    </xdr:from>
    <xdr:to>
      <xdr:col>48</xdr:col>
      <xdr:colOff>85185</xdr:colOff>
      <xdr:row>82</xdr:row>
      <xdr:rowOff>160408</xdr:rowOff>
    </xdr:to>
    <xdr:graphicFrame macro="">
      <xdr:nvGraphicFramePr>
        <xdr:cNvPr id="14" name="Chart 13" descr="The bar chart shows NGN's percentage variation from its allowed opex expenditure over the four years to date, together with the GDN’s forecast position for the full five‑year RIIO‑GD2 period.">
          <a:extLst>
            <a:ext uri="{FF2B5EF4-FFF2-40B4-BE49-F238E27FC236}">
              <a16:creationId xmlns:a16="http://schemas.microsoft.com/office/drawing/2014/main" id="{18B65BCF-78BD-4FA2-B32E-2AEAAECD7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49</xdr:col>
      <xdr:colOff>16669</xdr:colOff>
      <xdr:row>67</xdr:row>
      <xdr:rowOff>34528</xdr:rowOff>
    </xdr:from>
    <xdr:to>
      <xdr:col>56</xdr:col>
      <xdr:colOff>100153</xdr:colOff>
      <xdr:row>83</xdr:row>
      <xdr:rowOff>25866</xdr:rowOff>
    </xdr:to>
    <xdr:graphicFrame macro="">
      <xdr:nvGraphicFramePr>
        <xdr:cNvPr id="16" name="Chart 15" descr="The bar chart shows NGN's percentage variation from its allowed capex expenditure over the four years to date, together with the GDN’s forecast position for the full five‑year RIIO‑GD2 period.">
          <a:extLst>
            <a:ext uri="{FF2B5EF4-FFF2-40B4-BE49-F238E27FC236}">
              <a16:creationId xmlns:a16="http://schemas.microsoft.com/office/drawing/2014/main" id="{899F81FB-147B-4559-B8AE-5780F6E10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56</xdr:col>
      <xdr:colOff>626702</xdr:colOff>
      <xdr:row>67</xdr:row>
      <xdr:rowOff>90920</xdr:rowOff>
    </xdr:from>
    <xdr:to>
      <xdr:col>65</xdr:col>
      <xdr:colOff>274584</xdr:colOff>
      <xdr:row>83</xdr:row>
      <xdr:rowOff>92123</xdr:rowOff>
    </xdr:to>
    <xdr:graphicFrame macro="">
      <xdr:nvGraphicFramePr>
        <xdr:cNvPr id="15" name="Chart 14" descr="The bar chart shows NGN's percentage variation from its allowed repex expenditure over the four years to date, together with the GDN’s forecast position for the full five‑year RIIO‑GD2 period.">
          <a:extLst>
            <a:ext uri="{FF2B5EF4-FFF2-40B4-BE49-F238E27FC236}">
              <a16:creationId xmlns:a16="http://schemas.microsoft.com/office/drawing/2014/main" id="{D18FB39C-2362-43D4-8885-E0B195B50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41</xdr:col>
      <xdr:colOff>0</xdr:colOff>
      <xdr:row>130</xdr:row>
      <xdr:rowOff>35718</xdr:rowOff>
    </xdr:from>
    <xdr:to>
      <xdr:col>48</xdr:col>
      <xdr:colOff>85185</xdr:colOff>
      <xdr:row>146</xdr:row>
      <xdr:rowOff>17532</xdr:rowOff>
    </xdr:to>
    <xdr:graphicFrame macro="">
      <xdr:nvGraphicFramePr>
        <xdr:cNvPr id="18" name="Chart 17" descr="The bar chart shows WWU's percentage variation from its allowed opex expenditure over the four years to date, together with the GDN’s forecast position for the full five‑year RIIO‑GD2 period.">
          <a:extLst>
            <a:ext uri="{FF2B5EF4-FFF2-40B4-BE49-F238E27FC236}">
              <a16:creationId xmlns:a16="http://schemas.microsoft.com/office/drawing/2014/main" id="{EA8B0966-C892-4B7F-8B45-BA4E7E5B5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49</xdr:col>
      <xdr:colOff>4763</xdr:colOff>
      <xdr:row>130</xdr:row>
      <xdr:rowOff>11906</xdr:rowOff>
    </xdr:from>
    <xdr:to>
      <xdr:col>56</xdr:col>
      <xdr:colOff>284559</xdr:colOff>
      <xdr:row>146</xdr:row>
      <xdr:rowOff>3244</xdr:rowOff>
    </xdr:to>
    <xdr:graphicFrame macro="">
      <xdr:nvGraphicFramePr>
        <xdr:cNvPr id="19" name="Chart 18" descr="The bar chart shows WWU's percentage variation from its allowed capex expenditure over the four years to date, together with the GDN’s forecast position for the full five‑year RIIO‑GD2 period.">
          <a:extLst>
            <a:ext uri="{FF2B5EF4-FFF2-40B4-BE49-F238E27FC236}">
              <a16:creationId xmlns:a16="http://schemas.microsoft.com/office/drawing/2014/main" id="{340DB027-3984-4C32-AD13-769D50DB4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57</xdr:col>
      <xdr:colOff>37883</xdr:colOff>
      <xdr:row>130</xdr:row>
      <xdr:rowOff>35068</xdr:rowOff>
    </xdr:from>
    <xdr:to>
      <xdr:col>65</xdr:col>
      <xdr:colOff>335199</xdr:colOff>
      <xdr:row>146</xdr:row>
      <xdr:rowOff>83896</xdr:rowOff>
    </xdr:to>
    <xdr:graphicFrame macro="">
      <xdr:nvGraphicFramePr>
        <xdr:cNvPr id="20" name="Chart 19" descr="The bar chart shows WWU's percentage variation from its allowed repex expenditure over the four years to date, together with the GDN’s forecast position for the full five‑year RIIO‑GD2 period.">
          <a:extLst>
            <a:ext uri="{FF2B5EF4-FFF2-40B4-BE49-F238E27FC236}">
              <a16:creationId xmlns:a16="http://schemas.microsoft.com/office/drawing/2014/main" id="{EF3B7CD8-FB57-437A-A397-F04CB5021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41</xdr:col>
      <xdr:colOff>30091</xdr:colOff>
      <xdr:row>111</xdr:row>
      <xdr:rowOff>174266</xdr:rowOff>
    </xdr:from>
    <xdr:to>
      <xdr:col>48</xdr:col>
      <xdr:colOff>114084</xdr:colOff>
      <xdr:row>126</xdr:row>
      <xdr:rowOff>95250</xdr:rowOff>
    </xdr:to>
    <xdr:graphicFrame macro="">
      <xdr:nvGraphicFramePr>
        <xdr:cNvPr id="2" name="Chart 1" descr="The bar chart compares SGN Scotland and Southern's percentage variation from allowed opex expenditure over the four years to date">
          <a:extLst>
            <a:ext uri="{FF2B5EF4-FFF2-40B4-BE49-F238E27FC236}">
              <a16:creationId xmlns:a16="http://schemas.microsoft.com/office/drawing/2014/main" id="{C39B2EA3-87F1-4716-8F19-AD661B000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48</xdr:col>
      <xdr:colOff>640554</xdr:colOff>
      <xdr:row>112</xdr:row>
      <xdr:rowOff>42754</xdr:rowOff>
    </xdr:from>
    <xdr:to>
      <xdr:col>56</xdr:col>
      <xdr:colOff>285750</xdr:colOff>
      <xdr:row>126</xdr:row>
      <xdr:rowOff>103909</xdr:rowOff>
    </xdr:to>
    <xdr:graphicFrame macro="">
      <xdr:nvGraphicFramePr>
        <xdr:cNvPr id="17" name="Chart 16" descr="The bar chart compares SGN Scotland and Southern's percentage variation from allowed capex expenditure over the four years to date">
          <a:extLst>
            <a:ext uri="{FF2B5EF4-FFF2-40B4-BE49-F238E27FC236}">
              <a16:creationId xmlns:a16="http://schemas.microsoft.com/office/drawing/2014/main" id="{5DF6B84C-0FD9-4FB9-97F9-BC9A94CBC2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49609</xdr:colOff>
      <xdr:row>0</xdr:row>
      <xdr:rowOff>79375</xdr:rowOff>
    </xdr:from>
    <xdr:to>
      <xdr:col>4</xdr:col>
      <xdr:colOff>970172</xdr:colOff>
      <xdr:row>0</xdr:row>
      <xdr:rowOff>361673</xdr:rowOff>
    </xdr:to>
    <xdr:sp macro="" textlink="">
      <xdr:nvSpPr>
        <xdr:cNvPr id="21" name="Rectangle: Rounded Corners 20">
          <a:hlinkClick xmlns:r="http://schemas.openxmlformats.org/officeDocument/2006/relationships" r:id="rId18"/>
          <a:extLst>
            <a:ext uri="{FF2B5EF4-FFF2-40B4-BE49-F238E27FC236}">
              <a16:creationId xmlns:a16="http://schemas.microsoft.com/office/drawing/2014/main" id="{724C6307-937E-49FF-A2F0-B8EECD66C452}"/>
            </a:ext>
          </a:extLst>
        </xdr:cNvPr>
        <xdr:cNvSpPr/>
      </xdr:nvSpPr>
      <xdr:spPr>
        <a:xfrm>
          <a:off x="3297634" y="84137"/>
          <a:ext cx="920563" cy="277536"/>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chemeClr val="tx1"/>
              </a:solidFill>
            </a:rPr>
            <a:t>Contents</a:t>
          </a:r>
        </a:p>
        <a:p>
          <a:pPr algn="ctr"/>
          <a:endParaRPr lang="en-GB" sz="1200" b="1">
            <a:solidFill>
              <a:schemeClr val="tx1"/>
            </a:solidFill>
          </a:endParaRPr>
        </a:p>
        <a:p>
          <a:pPr algn="l"/>
          <a:endParaRPr lang="en-GB" sz="1200">
            <a:solidFill>
              <a:schemeClr val="tx1"/>
            </a:solidFill>
          </a:endParaRPr>
        </a:p>
      </xdr:txBody>
    </xdr:sp>
    <xdr:clientData/>
  </xdr:twoCellAnchor>
  <xdr:twoCellAnchor>
    <xdr:from>
      <xdr:col>41</xdr:col>
      <xdr:colOff>95250</xdr:colOff>
      <xdr:row>47</xdr:row>
      <xdr:rowOff>135659</xdr:rowOff>
    </xdr:from>
    <xdr:to>
      <xdr:col>48</xdr:col>
      <xdr:colOff>179243</xdr:colOff>
      <xdr:row>64</xdr:row>
      <xdr:rowOff>77788</xdr:rowOff>
    </xdr:to>
    <xdr:graphicFrame macro="">
      <xdr:nvGraphicFramePr>
        <xdr:cNvPr id="23" name="Chart 22" descr="The bar chart shows the opex spend variation to date, by percentage, for each of the four Cadent regions.">
          <a:extLst>
            <a:ext uri="{FF2B5EF4-FFF2-40B4-BE49-F238E27FC236}">
              <a16:creationId xmlns:a16="http://schemas.microsoft.com/office/drawing/2014/main" id="{312FD914-C6CE-4393-995C-48F4463B1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44824</xdr:colOff>
      <xdr:row>0</xdr:row>
      <xdr:rowOff>44824</xdr:rowOff>
    </xdr:from>
    <xdr:to>
      <xdr:col>2</xdr:col>
      <xdr:colOff>965387</xdr:colOff>
      <xdr:row>0</xdr:row>
      <xdr:rowOff>323312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9081DA0D-F8FE-4963-930F-6E31FF5DFCD1}"/>
            </a:ext>
          </a:extLst>
        </xdr:cNvPr>
        <xdr:cNvSpPr/>
      </xdr:nvSpPr>
      <xdr:spPr>
        <a:xfrm>
          <a:off x="3081618" y="44824"/>
          <a:ext cx="920563" cy="278488"/>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endParaRPr lang="en-GB" sz="1100" b="1">
            <a:solidFill>
              <a:srgbClr val="000000"/>
            </a:solidFill>
          </a:endParaRPr>
        </a:p>
        <a:p>
          <a:pPr algn="ctr"/>
          <a:endParaRPr lang="en-GB" sz="1100" b="1">
            <a:solidFill>
              <a:srgbClr val="000000"/>
            </a:solidFill>
          </a:endParaRPr>
        </a:p>
        <a:p>
          <a:pPr algn="l"/>
          <a:endParaRPr lang="en-GB" sz="1100">
            <a:solidFill>
              <a:srgbClr val="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977809</xdr:colOff>
      <xdr:row>0</xdr:row>
      <xdr:rowOff>69941</xdr:rowOff>
    </xdr:from>
    <xdr:to>
      <xdr:col>4</xdr:col>
      <xdr:colOff>925286</xdr:colOff>
      <xdr:row>0</xdr:row>
      <xdr:rowOff>394607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6B74A79-F78E-4D22-A4AC-53CAD03CC8B1}"/>
            </a:ext>
          </a:extLst>
        </xdr:cNvPr>
        <xdr:cNvSpPr/>
      </xdr:nvSpPr>
      <xdr:spPr>
        <a:xfrm>
          <a:off x="3617595" y="69941"/>
          <a:ext cx="954405" cy="324666"/>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200" b="1">
              <a:solidFill>
                <a:srgbClr val="000000"/>
              </a:solidFill>
            </a:rPr>
            <a:t>Contents</a:t>
          </a:r>
          <a:endParaRPr lang="en-GB" sz="1100" b="1">
            <a:solidFill>
              <a:srgbClr val="000000"/>
            </a:solidFill>
          </a:endParaRPr>
        </a:p>
        <a:p>
          <a:pPr algn="ctr"/>
          <a:endParaRPr lang="en-GB" sz="1100" b="1">
            <a:solidFill>
              <a:srgbClr val="000000"/>
            </a:solidFill>
          </a:endParaRPr>
        </a:p>
        <a:p>
          <a:pPr algn="l"/>
          <a:endParaRPr lang="en-GB" sz="1100">
            <a:solidFill>
              <a:srgbClr val="00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51" dT="2025-12-15T14:43:57.53" personId="{00000000-0000-0000-0000-000000000000}" id="{F3708F83-E42C-4E15-9713-DFA409A02E61}" done="1">
    <text>[Mention was removed]  I’m going through GDN comments on the data file and Cadent dispute the figures highlighted in red (See link below). I’ve reviewed the figures and agree with what you have. Could you have a look into this. Ta</text>
  </threadedComment>
  <threadedComment ref="K51" dT="2025-12-15T14:44:12.43" personId="{00000000-0000-0000-0000-000000000000}" id="{232184AE-F1C7-49CA-A902-14B9888F1386}" parentId="{F3708F83-E42C-4E15-9713-DFA409A02E61}">
    <text xml:space="preserve">Networks - GDN Data file review - comments - All Documents </text>
    <extLst>
      <x:ext xmlns:xltc2="http://schemas.microsoft.com/office/spreadsheetml/2020/threadedcomments2" uri="{F7C98A9C-CBB3-438F-8F68-D28B6AF4A901}">
        <xltc2:checksum>1389719892</xltc2:checksum>
        <xltc2:hyperlink startIndex="0" length="58" url="https://ofgemcloud.sharepoint.com/sites/PC/Shared%20Documents/Forms/AllItems.aspx?id=%2Fsites%2FPC%2FShared%20Documents%2FMonitoring%20and%20Response%2FAnnual%20Reports%2FGD%2FGD2%2FAnnual%5FReport%5F2024%5F25%2FDocs%20shared%20for%20fact%20check%2FGDN%20Data%20file%20review%20%2D%20comments&amp;viewid=0b74bb38%2D5da5%2D459c%2Da154%2D812b1c97f371&amp;FolderCTID=0x01200069E4474F3F95D74BA4F42AD92E8E6426&amp;OR=Teams%2DHL&amp;CT=1659371633016&amp;clickparams=eyJBcHBOYW1lIjoiVGVhbXMtRGVza3RvcCIsIkFwcFZlcnNpb24iOiIyNy8yMjA3MDMwMDgxNCIsIkhhc0ZlZGVyYXRlZFVzZXIiOmZhbHNlfQ%3D%3D"/>
      </x:ext>
    </extLst>
  </threadedComment>
  <threadedComment ref="K51" dT="2025-12-15T15:16:27.33" personId="{00000000-0000-0000-0000-000000000000}" id="{61BE7AD2-27FA-4343-AC34-65A8ABC88E13}" parentId="{F3708F83-E42C-4E15-9713-DFA409A02E61}">
    <text>The formula was still set to EoE instead of Lon - I have updated so now showing correct figures</text>
  </threadedComment>
</ThreadedComments>
</file>

<file path=xl/threadedComments/threadedComment2.xml><?xml version="1.0" encoding="utf-8"?>
<ThreadedComments xmlns="http://schemas.microsoft.com/office/spreadsheetml/2018/threadedcomments" xmlns:x="http://schemas.openxmlformats.org/spreadsheetml/2006/main">
  <threadedComment ref="D7" dT="2025-12-15T14:50:20.03" personId="{00000000-0000-0000-0000-000000000000}" id="{7C666481-E1BF-42E8-BECF-383B6958A5DF}" done="1">
    <text>[Mention was removed] Cadent say this should be 8.6. I disagree. Could you double check.</text>
  </threadedComment>
  <threadedComment ref="D7" dT="2025-12-15T15:27:20.72" personId="{00000000-0000-0000-0000-000000000000}" id="{CF0CBB14-E064-4FFB-8510-D29C0B32535E}" parentId="{7C666481-E1BF-42E8-BECF-383B6958A5DF}">
    <text>In their 2021/22 RRP it is 8.6, but it’s a rounding issue, here it is 8.65 because the actual figure is 8.648 and it is set to two decimal places, whereas in the RRP it is set to one. So both figures are correct</text>
  </threadedComment>
  <threadedComment ref="I14" dT="2025-12-16T10:26:42.39" personId="{00000000-0000-0000-0000-000000000000}" id="{CA8F9E84-3900-4596-96A2-65C2019CC376}" done="1">
    <text>This figure is correct for their Y1 RRP, but it has changed in their Y4 RRP, so WWU are saying its wrong. Should we update or disagree?</text>
  </threadedComment>
  <threadedComment ref="I14" dT="2025-12-16T11:08:48.68" personId="{00000000-0000-0000-0000-000000000000}" id="{F81635D6-82DD-4CC3-B3A8-08CB401E7060}" parentId="{CA8F9E84-3900-4596-96A2-65C2019CC376}">
    <text>[Mention was removed] I can see that it was 0.26 last year as well, so I’d go with that.</text>
  </threadedComment>
  <threadedComment ref="H33" dT="2025-12-15T15:16:56.91" personId="{00000000-0000-0000-0000-000000000000}" id="{8E063B6B-7EA2-4565-8C70-65BBB6FAA9B6}" done="1">
    <text>[Mention was removed] Could you also check the complain metric scores as Cadent dispute some of these. See their comments.</text>
  </threadedComment>
  <threadedComment ref="H33" dT="2025-12-15T15:52:13.62" personId="{00000000-0000-0000-0000-000000000000}" id="{D004AA60-7E1E-4C55-B644-EC24915F4CFB}" parentId="{8E063B6B-7EA2-4565-8C70-65BBB6FAA9B6}">
    <text xml:space="preserve">Just confirmed with their RRPs and our figures here are correct. The data file they have left comments on does have discrepancies - has it been changed at all or have they overwritten any cells? </text>
  </threadedComment>
  <threadedComment ref="H33" dT="2025-12-15T15:53:02.15" personId="{00000000-0000-0000-0000-000000000000}" id="{4DB0838A-4209-406A-8ED1-9569416361AB}" parentId="{8E063B6B-7EA2-4565-8C70-65BBB6FAA9B6}">
    <text>Seen your comment below - ignore last part</text>
  </threadedComment>
  <threadedComment ref="M34" dT="2025-12-15T15:07:02.36" personId="{00000000-0000-0000-0000-000000000000}" id="{3D4E19B9-AAAD-4009-8654-2F5F3044E5FB}" done="1">
    <text>[Mention was removed] I’ve made some changes to these tables based on Cadent’s comments. There are however a few that I disagree with (in red). Could you go through and double check all these. We should go back to Cadent where we disagree, just to show where we’ve taken the information from. Happy to discuss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
  <sheetViews>
    <sheetView showGridLines="0" zoomScale="84" zoomScaleNormal="109" workbookViewId="0">
      <selection activeCell="B13" sqref="B13"/>
    </sheetView>
  </sheetViews>
  <sheetFormatPr defaultColWidth="9.26953125" defaultRowHeight="13.5"/>
  <cols>
    <col min="1" max="16384" width="9.26953125" style="97"/>
  </cols>
  <sheetData>
    <row r="1" s="717" customFormat="1" ht="57" customHeight="1"/>
  </sheetData>
  <mergeCells count="1">
    <mergeCell ref="A1:XFD1"/>
  </mergeCells>
  <pageMargins left="0.7" right="0.7" top="0.75" bottom="0.75" header="0.3" footer="0.3"/>
  <pageSetup orientation="portrait" r:id="rId1"/>
  <headerFooter>
    <oddFooter>&amp;C_x000D_&amp;1#&amp;"Calibri"&amp;10&amp;K000000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5FC83-5DC3-4955-A1FE-8BADB135B631}">
  <sheetPr>
    <tabColor theme="4" tint="-0.249977111117893"/>
  </sheetPr>
  <dimension ref="A1:AM41"/>
  <sheetViews>
    <sheetView showGridLines="0" zoomScale="59" zoomScaleNormal="80" workbookViewId="0">
      <selection activeCell="G5" sqref="G5"/>
    </sheetView>
  </sheetViews>
  <sheetFormatPr defaultColWidth="9" defaultRowHeight="13.5"/>
  <cols>
    <col min="1" max="1" width="9" style="107"/>
    <col min="2" max="5" width="14.54296875" style="107" customWidth="1"/>
    <col min="6" max="6" width="18.7265625" style="107" customWidth="1"/>
    <col min="7" max="16" width="14.54296875" style="107" customWidth="1"/>
    <col min="17" max="17" width="18" style="107" customWidth="1"/>
    <col min="18" max="18" width="21.54296875" style="107" customWidth="1"/>
    <col min="19" max="19" width="13.7265625" style="107" customWidth="1"/>
    <col min="20" max="20" width="16" style="107" customWidth="1"/>
    <col min="21" max="21" width="19.7265625" style="107" customWidth="1"/>
    <col min="22" max="22" width="20" style="107" customWidth="1"/>
    <col min="23" max="23" width="24" style="107" customWidth="1"/>
    <col min="24" max="24" width="14.7265625" style="107" customWidth="1"/>
    <col min="25" max="25" width="19" style="107" customWidth="1"/>
    <col min="26" max="26" width="12.26953125" style="107" customWidth="1"/>
    <col min="27" max="28" width="16" style="107" customWidth="1"/>
    <col min="29" max="29" width="14.26953125" style="107" customWidth="1"/>
    <col min="30" max="30" width="12.7265625" style="107" customWidth="1"/>
    <col min="31" max="31" width="15.7265625" style="107" customWidth="1"/>
    <col min="32" max="32" width="16.54296875" style="107" customWidth="1"/>
    <col min="33" max="33" width="18.26953125" style="107" customWidth="1"/>
    <col min="34" max="34" width="19.26953125" style="107" customWidth="1"/>
    <col min="35" max="35" width="12.54296875" style="107" customWidth="1"/>
    <col min="36" max="36" width="13" style="107" customWidth="1"/>
    <col min="37" max="37" width="9" style="107" customWidth="1"/>
    <col min="38" max="38" width="10.26953125" style="107" customWidth="1"/>
    <col min="39" max="39" width="9" style="107" customWidth="1"/>
    <col min="40" max="41" width="9.26953125" style="107" customWidth="1"/>
    <col min="42" max="42" width="9" style="107" customWidth="1"/>
    <col min="43" max="43" width="9.26953125" style="107" customWidth="1"/>
    <col min="44" max="44" width="10.26953125" style="107" customWidth="1"/>
    <col min="45" max="16383" width="9" style="107"/>
    <col min="16384" max="16384" width="9" style="107" bestFit="1"/>
  </cols>
  <sheetData>
    <row r="1" spans="1:39" ht="34.15" customHeight="1">
      <c r="A1" s="417" t="s">
        <v>171</v>
      </c>
      <c r="B1" s="57"/>
      <c r="C1" s="57"/>
      <c r="D1" s="57"/>
      <c r="E1" s="57"/>
      <c r="F1" s="57"/>
      <c r="G1" s="57"/>
      <c r="H1" s="57"/>
      <c r="I1" s="57"/>
      <c r="J1" s="57"/>
      <c r="K1" s="57"/>
      <c r="L1" s="57"/>
      <c r="M1" s="57"/>
      <c r="N1" s="57"/>
      <c r="O1" s="57"/>
      <c r="P1" s="57"/>
      <c r="Q1" s="57"/>
      <c r="R1" s="57"/>
      <c r="S1" s="57"/>
      <c r="T1" s="57"/>
      <c r="U1" s="57"/>
      <c r="V1" s="57"/>
      <c r="W1" s="57"/>
      <c r="Y1" s="159"/>
      <c r="Z1" s="159"/>
      <c r="AA1" s="159"/>
      <c r="AB1" s="159"/>
      <c r="AC1" s="159"/>
    </row>
    <row r="2" spans="1:39">
      <c r="Y2" s="159"/>
      <c r="Z2" s="159"/>
      <c r="AA2" s="159"/>
      <c r="AB2" s="159"/>
      <c r="AC2" s="159"/>
    </row>
    <row r="3" spans="1:39">
      <c r="B3" s="1" t="s">
        <v>172</v>
      </c>
      <c r="C3" s="1"/>
      <c r="D3" s="1"/>
      <c r="E3" s="1"/>
      <c r="F3" s="1"/>
      <c r="G3" s="1"/>
      <c r="H3" s="1"/>
      <c r="I3" s="1"/>
      <c r="J3" s="1"/>
      <c r="K3" s="1"/>
      <c r="L3" s="1"/>
      <c r="M3" s="1"/>
      <c r="N3" s="1"/>
      <c r="O3" s="1"/>
      <c r="P3" s="1"/>
    </row>
    <row r="4" spans="1:39" ht="14" thickBot="1">
      <c r="B4" s="1"/>
      <c r="C4" s="1"/>
      <c r="D4" s="749" t="s">
        <v>173</v>
      </c>
      <c r="E4" s="749"/>
      <c r="F4" s="749"/>
      <c r="G4" s="749"/>
      <c r="H4" s="749"/>
      <c r="I4" s="1"/>
      <c r="J4" s="748" t="s">
        <v>174</v>
      </c>
      <c r="K4" s="748"/>
      <c r="L4" s="748"/>
      <c r="M4" s="748"/>
      <c r="N4" s="748"/>
      <c r="O4" s="1"/>
      <c r="P4" s="748" t="s">
        <v>175</v>
      </c>
      <c r="Q4" s="748"/>
      <c r="R4" s="748"/>
      <c r="S4" s="748"/>
      <c r="T4" s="748"/>
      <c r="V4" s="748" t="s">
        <v>176</v>
      </c>
      <c r="W4" s="748"/>
      <c r="X4" s="748"/>
      <c r="Y4" s="748"/>
      <c r="Z4" s="748"/>
      <c r="AB4" s="748" t="s">
        <v>177</v>
      </c>
      <c r="AC4" s="748"/>
      <c r="AD4" s="748"/>
      <c r="AE4" s="748"/>
      <c r="AF4" s="748"/>
    </row>
    <row r="5" spans="1:39" ht="63" customHeight="1" thickBot="1">
      <c r="B5" s="53" t="s">
        <v>63</v>
      </c>
      <c r="C5" s="54" t="s">
        <v>45</v>
      </c>
      <c r="D5" s="157" t="s">
        <v>178</v>
      </c>
      <c r="E5" s="157" t="s">
        <v>179</v>
      </c>
      <c r="F5" s="152" t="s">
        <v>29</v>
      </c>
      <c r="G5" s="152" t="s">
        <v>180</v>
      </c>
      <c r="H5" s="152" t="s">
        <v>181</v>
      </c>
      <c r="I5" s="1"/>
      <c r="J5" s="152" t="s">
        <v>178</v>
      </c>
      <c r="K5" s="152" t="s">
        <v>179</v>
      </c>
      <c r="L5" s="152" t="s">
        <v>29</v>
      </c>
      <c r="M5" s="152" t="s">
        <v>180</v>
      </c>
      <c r="N5" s="152" t="s">
        <v>181</v>
      </c>
      <c r="O5" s="1"/>
      <c r="P5" s="152" t="s">
        <v>178</v>
      </c>
      <c r="Q5" s="152" t="s">
        <v>179</v>
      </c>
      <c r="R5" s="152" t="s">
        <v>29</v>
      </c>
      <c r="S5" s="152" t="s">
        <v>180</v>
      </c>
      <c r="T5" s="152" t="s">
        <v>181</v>
      </c>
      <c r="V5" s="152" t="s">
        <v>178</v>
      </c>
      <c r="W5" s="152" t="s">
        <v>179</v>
      </c>
      <c r="X5" s="152" t="s">
        <v>29</v>
      </c>
      <c r="Y5" s="152" t="s">
        <v>180</v>
      </c>
      <c r="Z5" s="152" t="s">
        <v>181</v>
      </c>
      <c r="AB5" s="152" t="s">
        <v>178</v>
      </c>
      <c r="AC5" s="152" t="s">
        <v>179</v>
      </c>
      <c r="AD5" s="152" t="s">
        <v>29</v>
      </c>
      <c r="AE5" s="152" t="s">
        <v>180</v>
      </c>
      <c r="AF5" s="152" t="s">
        <v>181</v>
      </c>
    </row>
    <row r="6" spans="1:39" ht="14" thickBot="1">
      <c r="B6" s="741" t="s">
        <v>64</v>
      </c>
      <c r="C6" s="440" t="s">
        <v>53</v>
      </c>
      <c r="D6" s="447">
        <v>93</v>
      </c>
      <c r="E6" s="442">
        <v>21</v>
      </c>
      <c r="F6" s="442">
        <v>4</v>
      </c>
      <c r="G6" s="442">
        <v>1655</v>
      </c>
      <c r="H6" s="443">
        <v>1500</v>
      </c>
      <c r="I6" s="1"/>
      <c r="J6" s="447">
        <v>135</v>
      </c>
      <c r="K6" s="442">
        <v>27</v>
      </c>
      <c r="L6" s="442">
        <v>1</v>
      </c>
      <c r="M6" s="442">
        <v>5555</v>
      </c>
      <c r="N6" s="443">
        <v>0</v>
      </c>
      <c r="O6" s="1"/>
      <c r="P6" s="447">
        <v>121</v>
      </c>
      <c r="Q6" s="442">
        <v>23</v>
      </c>
      <c r="R6" s="442">
        <v>1</v>
      </c>
      <c r="S6" s="442">
        <v>2480</v>
      </c>
      <c r="T6" s="449">
        <v>0</v>
      </c>
      <c r="V6" s="446">
        <v>96</v>
      </c>
      <c r="W6" s="442">
        <v>26</v>
      </c>
      <c r="X6" s="442">
        <v>3</v>
      </c>
      <c r="Y6" s="442">
        <v>7710</v>
      </c>
      <c r="Z6" s="449">
        <v>300</v>
      </c>
      <c r="AB6" s="452"/>
      <c r="AC6" s="453"/>
      <c r="AD6" s="453"/>
      <c r="AE6" s="453"/>
      <c r="AF6" s="454"/>
    </row>
    <row r="7" spans="1:39">
      <c r="B7" s="742"/>
      <c r="C7" s="440" t="s">
        <v>54</v>
      </c>
      <c r="D7" s="447">
        <v>15</v>
      </c>
      <c r="E7" s="442">
        <v>2</v>
      </c>
      <c r="F7" s="442">
        <v>0</v>
      </c>
      <c r="G7" s="442">
        <v>2750</v>
      </c>
      <c r="H7" s="443">
        <v>0</v>
      </c>
      <c r="I7" s="1"/>
      <c r="J7" s="447">
        <v>6</v>
      </c>
      <c r="K7" s="442">
        <v>1</v>
      </c>
      <c r="L7" s="442">
        <v>0</v>
      </c>
      <c r="M7" s="442">
        <v>850</v>
      </c>
      <c r="N7" s="443">
        <v>0</v>
      </c>
      <c r="O7" s="1"/>
      <c r="P7" s="447">
        <v>9</v>
      </c>
      <c r="Q7" s="442">
        <v>0</v>
      </c>
      <c r="R7" s="442">
        <v>1</v>
      </c>
      <c r="S7" s="442">
        <v>0</v>
      </c>
      <c r="T7" s="449">
        <v>900</v>
      </c>
      <c r="V7" s="446">
        <v>2</v>
      </c>
      <c r="W7" s="442">
        <v>0</v>
      </c>
      <c r="X7" s="442">
        <v>0</v>
      </c>
      <c r="Y7" s="442">
        <v>0</v>
      </c>
      <c r="Z7" s="449">
        <v>0</v>
      </c>
      <c r="AB7" s="455"/>
      <c r="AC7" s="450"/>
      <c r="AD7" s="450"/>
      <c r="AE7" s="450"/>
      <c r="AF7" s="456"/>
    </row>
    <row r="8" spans="1:39">
      <c r="B8" s="742"/>
      <c r="C8" s="440" t="s">
        <v>55</v>
      </c>
      <c r="D8" s="447">
        <v>14</v>
      </c>
      <c r="E8" s="442">
        <v>9</v>
      </c>
      <c r="F8" s="442">
        <v>0</v>
      </c>
      <c r="G8" s="442">
        <v>2350</v>
      </c>
      <c r="H8" s="443">
        <v>0</v>
      </c>
      <c r="I8" s="1"/>
      <c r="J8" s="447">
        <v>18</v>
      </c>
      <c r="K8" s="442">
        <v>3</v>
      </c>
      <c r="L8" s="442">
        <v>1</v>
      </c>
      <c r="M8" s="442">
        <v>1250</v>
      </c>
      <c r="N8" s="443">
        <v>0</v>
      </c>
      <c r="O8" s="1"/>
      <c r="P8" s="447">
        <v>36</v>
      </c>
      <c r="Q8" s="442">
        <v>7</v>
      </c>
      <c r="R8" s="442">
        <v>0</v>
      </c>
      <c r="S8" s="442">
        <v>200</v>
      </c>
      <c r="T8" s="449">
        <v>0</v>
      </c>
      <c r="V8" s="447">
        <v>13</v>
      </c>
      <c r="W8" s="442">
        <v>5</v>
      </c>
      <c r="X8" s="442">
        <v>0</v>
      </c>
      <c r="Y8" s="442">
        <v>1600</v>
      </c>
      <c r="Z8" s="449">
        <v>0</v>
      </c>
      <c r="AB8" s="455"/>
      <c r="AC8" s="450"/>
      <c r="AD8" s="450"/>
      <c r="AE8" s="450"/>
      <c r="AF8" s="456"/>
    </row>
    <row r="9" spans="1:39">
      <c r="B9" s="743"/>
      <c r="C9" s="440" t="s">
        <v>56</v>
      </c>
      <c r="D9" s="447">
        <v>18</v>
      </c>
      <c r="E9" s="442">
        <v>3</v>
      </c>
      <c r="F9" s="442">
        <v>1</v>
      </c>
      <c r="G9" s="442">
        <v>600</v>
      </c>
      <c r="H9" s="443">
        <v>200</v>
      </c>
      <c r="I9" s="1"/>
      <c r="J9" s="447">
        <v>42</v>
      </c>
      <c r="K9" s="442">
        <v>5</v>
      </c>
      <c r="L9" s="442">
        <v>0</v>
      </c>
      <c r="M9" s="442">
        <v>1400</v>
      </c>
      <c r="N9" s="443">
        <v>0</v>
      </c>
      <c r="O9" s="1"/>
      <c r="P9" s="447">
        <v>20</v>
      </c>
      <c r="Q9" s="442">
        <v>6</v>
      </c>
      <c r="R9" s="442">
        <v>0</v>
      </c>
      <c r="S9" s="442">
        <v>3350</v>
      </c>
      <c r="T9" s="449">
        <v>0</v>
      </c>
      <c r="V9" s="447">
        <v>30</v>
      </c>
      <c r="W9" s="442">
        <v>8</v>
      </c>
      <c r="X9" s="442">
        <v>0</v>
      </c>
      <c r="Y9" s="442">
        <v>3250</v>
      </c>
      <c r="Z9" s="449">
        <v>0</v>
      </c>
      <c r="AB9" s="455"/>
      <c r="AC9" s="450"/>
      <c r="AD9" s="450"/>
      <c r="AE9" s="451"/>
      <c r="AF9" s="456"/>
    </row>
    <row r="10" spans="1:39">
      <c r="B10" s="160" t="s">
        <v>57</v>
      </c>
      <c r="C10" s="440" t="s">
        <v>57</v>
      </c>
      <c r="D10" s="447">
        <v>51</v>
      </c>
      <c r="E10" s="442">
        <v>7</v>
      </c>
      <c r="F10" s="442">
        <v>1</v>
      </c>
      <c r="G10" s="442">
        <v>7800</v>
      </c>
      <c r="H10" s="443">
        <v>570</v>
      </c>
      <c r="I10" s="1"/>
      <c r="J10" s="447">
        <v>40</v>
      </c>
      <c r="K10" s="442">
        <v>9</v>
      </c>
      <c r="L10" s="442">
        <v>1</v>
      </c>
      <c r="M10" s="442">
        <v>8755</v>
      </c>
      <c r="N10" s="443">
        <v>700</v>
      </c>
      <c r="O10" s="1"/>
      <c r="P10" s="447">
        <v>54</v>
      </c>
      <c r="Q10" s="442">
        <v>12</v>
      </c>
      <c r="R10" s="442">
        <v>1</v>
      </c>
      <c r="S10" s="442">
        <v>17600</v>
      </c>
      <c r="T10" s="449">
        <v>647</v>
      </c>
      <c r="V10" s="447">
        <v>58</v>
      </c>
      <c r="W10" s="442">
        <v>15</v>
      </c>
      <c r="X10" s="442">
        <v>0</v>
      </c>
      <c r="Y10" s="442">
        <v>40350</v>
      </c>
      <c r="Z10" s="449">
        <v>0</v>
      </c>
      <c r="AB10" s="455"/>
      <c r="AC10" s="450"/>
      <c r="AD10" s="450"/>
      <c r="AE10" s="450"/>
      <c r="AF10" s="456"/>
    </row>
    <row r="11" spans="1:39">
      <c r="B11" s="744" t="s">
        <v>65</v>
      </c>
      <c r="C11" s="440" t="s">
        <v>58</v>
      </c>
      <c r="D11" s="447">
        <v>24</v>
      </c>
      <c r="E11" s="442">
        <v>11</v>
      </c>
      <c r="F11" s="442">
        <v>2</v>
      </c>
      <c r="G11" s="442">
        <v>19400</v>
      </c>
      <c r="H11" s="443">
        <v>0</v>
      </c>
      <c r="J11" s="447">
        <v>52</v>
      </c>
      <c r="K11" s="442">
        <v>12</v>
      </c>
      <c r="L11" s="442">
        <v>0</v>
      </c>
      <c r="M11" s="442">
        <v>20700</v>
      </c>
      <c r="N11" s="443">
        <v>0</v>
      </c>
      <c r="O11" s="1"/>
      <c r="P11" s="447">
        <v>54</v>
      </c>
      <c r="Q11" s="442">
        <v>10</v>
      </c>
      <c r="R11" s="442">
        <v>4</v>
      </c>
      <c r="S11" s="442">
        <v>14700</v>
      </c>
      <c r="T11" s="449">
        <v>4300</v>
      </c>
      <c r="V11" s="447">
        <v>33</v>
      </c>
      <c r="W11" s="442">
        <v>16</v>
      </c>
      <c r="X11" s="442">
        <v>3</v>
      </c>
      <c r="Y11" s="442">
        <v>32250</v>
      </c>
      <c r="Z11" s="449">
        <v>4100</v>
      </c>
      <c r="AB11" s="455"/>
      <c r="AC11" s="450"/>
      <c r="AD11" s="450"/>
      <c r="AE11" s="450"/>
      <c r="AF11" s="456"/>
    </row>
    <row r="12" spans="1:39">
      <c r="B12" s="743"/>
      <c r="C12" s="440" t="s">
        <v>59</v>
      </c>
      <c r="D12" s="447">
        <v>39</v>
      </c>
      <c r="E12" s="442">
        <v>4</v>
      </c>
      <c r="F12" s="442">
        <v>0</v>
      </c>
      <c r="G12" s="442">
        <v>11600</v>
      </c>
      <c r="H12" s="443">
        <v>0</v>
      </c>
      <c r="J12" s="447">
        <v>52</v>
      </c>
      <c r="K12" s="442">
        <v>12</v>
      </c>
      <c r="L12" s="442">
        <v>0</v>
      </c>
      <c r="M12" s="442">
        <v>20700</v>
      </c>
      <c r="N12" s="443">
        <v>0</v>
      </c>
      <c r="O12" s="162"/>
      <c r="P12" s="447">
        <v>57</v>
      </c>
      <c r="Q12" s="442">
        <v>10</v>
      </c>
      <c r="R12" s="442">
        <v>1</v>
      </c>
      <c r="S12" s="442">
        <v>17000</v>
      </c>
      <c r="T12" s="449">
        <v>700</v>
      </c>
      <c r="V12" s="447">
        <v>71</v>
      </c>
      <c r="W12" s="442">
        <v>8</v>
      </c>
      <c r="X12" s="442">
        <v>0</v>
      </c>
      <c r="Y12" s="442">
        <v>15270</v>
      </c>
      <c r="Z12" s="449">
        <v>0</v>
      </c>
      <c r="AB12" s="455"/>
      <c r="AC12" s="450"/>
      <c r="AD12" s="450"/>
      <c r="AE12" s="450"/>
      <c r="AF12" s="456"/>
    </row>
    <row r="13" spans="1:39" ht="14" thickBot="1">
      <c r="B13" s="161" t="s">
        <v>61</v>
      </c>
      <c r="C13" s="441" t="s">
        <v>61</v>
      </c>
      <c r="D13" s="447">
        <v>27</v>
      </c>
      <c r="E13" s="442">
        <v>3</v>
      </c>
      <c r="F13" s="442">
        <v>1</v>
      </c>
      <c r="G13" s="442">
        <v>2250</v>
      </c>
      <c r="H13" s="443">
        <v>600</v>
      </c>
      <c r="J13" s="447">
        <v>27</v>
      </c>
      <c r="K13" s="442">
        <v>9</v>
      </c>
      <c r="L13" s="442">
        <v>0</v>
      </c>
      <c r="M13" s="442">
        <v>10500</v>
      </c>
      <c r="N13" s="443">
        <v>1000</v>
      </c>
      <c r="O13" s="162"/>
      <c r="P13" s="447">
        <v>45</v>
      </c>
      <c r="Q13" s="442">
        <v>6</v>
      </c>
      <c r="R13" s="442">
        <v>1</v>
      </c>
      <c r="S13" s="442">
        <v>3400</v>
      </c>
      <c r="T13" s="449">
        <v>450</v>
      </c>
      <c r="V13" s="447">
        <v>60</v>
      </c>
      <c r="W13" s="442">
        <v>9</v>
      </c>
      <c r="X13" s="442">
        <v>1</v>
      </c>
      <c r="Y13" s="442">
        <v>15680</v>
      </c>
      <c r="Z13" s="449">
        <v>700</v>
      </c>
      <c r="AB13" s="455"/>
      <c r="AC13" s="450"/>
      <c r="AD13" s="450"/>
      <c r="AE13" s="450"/>
      <c r="AF13" s="456"/>
    </row>
    <row r="14" spans="1:39" ht="14" thickBot="1">
      <c r="B14" s="514" t="s">
        <v>101</v>
      </c>
      <c r="C14" s="151"/>
      <c r="D14" s="448">
        <f>SUM(D6:D13)</f>
        <v>281</v>
      </c>
      <c r="E14" s="444">
        <f t="shared" ref="E14:H14" si="0">SUM(E6:E13)</f>
        <v>60</v>
      </c>
      <c r="F14" s="444">
        <f t="shared" si="0"/>
        <v>9</v>
      </c>
      <c r="G14" s="444">
        <f t="shared" si="0"/>
        <v>48405</v>
      </c>
      <c r="H14" s="445">
        <f t="shared" si="0"/>
        <v>2870</v>
      </c>
      <c r="J14" s="448">
        <f>SUM(J6:J13)</f>
        <v>372</v>
      </c>
      <c r="K14" s="444">
        <f t="shared" ref="K14:N14" si="1">SUM(K6:K13)</f>
        <v>78</v>
      </c>
      <c r="L14" s="444">
        <f t="shared" si="1"/>
        <v>3</v>
      </c>
      <c r="M14" s="444">
        <f t="shared" si="1"/>
        <v>69710</v>
      </c>
      <c r="N14" s="445">
        <f t="shared" si="1"/>
        <v>1700</v>
      </c>
      <c r="O14" s="162"/>
      <c r="P14" s="448">
        <f>SUM(P6:P13)</f>
        <v>396</v>
      </c>
      <c r="Q14" s="444">
        <f t="shared" ref="Q14" si="2">SUM(Q6:Q13)</f>
        <v>74</v>
      </c>
      <c r="R14" s="444">
        <f t="shared" ref="R14" si="3">SUM(R6:R13)</f>
        <v>9</v>
      </c>
      <c r="S14" s="444">
        <f t="shared" ref="S14" si="4">SUM(S6:S13)</f>
        <v>58730</v>
      </c>
      <c r="T14" s="445">
        <f t="shared" ref="T14" si="5">SUM(T6:T13)</f>
        <v>6997</v>
      </c>
      <c r="V14" s="448">
        <f>SUM(V6:V13)</f>
        <v>363</v>
      </c>
      <c r="W14" s="444">
        <f t="shared" ref="W14:Z14" si="6">SUM(W6:W13)</f>
        <v>87</v>
      </c>
      <c r="X14" s="444">
        <f t="shared" si="6"/>
        <v>7</v>
      </c>
      <c r="Y14" s="444">
        <f t="shared" si="6"/>
        <v>116110</v>
      </c>
      <c r="Z14" s="445">
        <f t="shared" si="6"/>
        <v>5100</v>
      </c>
      <c r="AB14" s="457"/>
      <c r="AC14" s="458"/>
      <c r="AD14" s="458"/>
      <c r="AE14" s="458"/>
      <c r="AF14" s="459"/>
    </row>
    <row r="15" spans="1:39">
      <c r="B15" s="162"/>
      <c r="C15" s="1"/>
      <c r="D15" s="162"/>
      <c r="E15" s="162"/>
      <c r="F15" s="162"/>
      <c r="G15" s="162"/>
      <c r="H15" s="162"/>
      <c r="J15" s="162"/>
      <c r="K15" s="162"/>
      <c r="L15" s="162"/>
      <c r="M15" s="162"/>
      <c r="N15" s="162"/>
      <c r="O15" s="162"/>
      <c r="P15" s="162"/>
      <c r="Q15" s="164"/>
      <c r="R15" s="164"/>
      <c r="S15" s="164"/>
      <c r="W15" s="165"/>
      <c r="Z15" s="162"/>
      <c r="AA15" s="162"/>
      <c r="AB15" s="162"/>
      <c r="AC15" s="164"/>
      <c r="AD15" s="164"/>
      <c r="AE15" s="164"/>
      <c r="AF15" s="166"/>
      <c r="AG15" s="166"/>
      <c r="AH15" s="167"/>
    </row>
    <row r="16" spans="1:39" ht="15" customHeight="1">
      <c r="B16" s="1" t="s">
        <v>182</v>
      </c>
      <c r="C16" s="1"/>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2:39" ht="12.75" customHeight="1" thickBot="1">
      <c r="D17" s="748" t="s">
        <v>173</v>
      </c>
      <c r="E17" s="748"/>
      <c r="F17" s="748"/>
      <c r="G17" s="748"/>
      <c r="H17" s="748"/>
      <c r="J17" s="748" t="s">
        <v>174</v>
      </c>
      <c r="K17" s="748"/>
      <c r="L17" s="748"/>
      <c r="M17" s="748"/>
      <c r="N17" s="748"/>
      <c r="O17" s="1"/>
      <c r="P17" s="748" t="s">
        <v>175</v>
      </c>
      <c r="Q17" s="748"/>
      <c r="R17" s="748"/>
      <c r="S17" s="748"/>
      <c r="T17" s="748"/>
      <c r="V17" s="748" t="s">
        <v>176</v>
      </c>
      <c r="W17" s="748"/>
      <c r="X17" s="748"/>
      <c r="Y17" s="748"/>
      <c r="Z17" s="748"/>
      <c r="AB17" s="748" t="s">
        <v>177</v>
      </c>
      <c r="AC17" s="748"/>
      <c r="AD17" s="748"/>
      <c r="AE17" s="748"/>
      <c r="AF17" s="748"/>
      <c r="AG17" s="1"/>
      <c r="AH17" s="1"/>
      <c r="AI17" s="1"/>
      <c r="AJ17" s="1"/>
      <c r="AK17" s="1"/>
      <c r="AL17" s="1"/>
      <c r="AM17" s="1"/>
    </row>
    <row r="18" spans="2:39" ht="88.15" customHeight="1" thickBot="1">
      <c r="B18" s="208" t="s">
        <v>63</v>
      </c>
      <c r="C18" s="153" t="s">
        <v>45</v>
      </c>
      <c r="D18" s="154" t="s">
        <v>183</v>
      </c>
      <c r="E18" s="155" t="s">
        <v>184</v>
      </c>
      <c r="F18" s="155" t="s">
        <v>185</v>
      </c>
      <c r="G18" s="155" t="s">
        <v>186</v>
      </c>
      <c r="H18" s="156" t="s">
        <v>187</v>
      </c>
      <c r="J18" s="154" t="s">
        <v>183</v>
      </c>
      <c r="K18" s="155" t="s">
        <v>184</v>
      </c>
      <c r="L18" s="155" t="s">
        <v>185</v>
      </c>
      <c r="M18" s="155" t="s">
        <v>186</v>
      </c>
      <c r="N18" s="156" t="s">
        <v>187</v>
      </c>
      <c r="O18" s="5"/>
      <c r="P18" s="154" t="s">
        <v>183</v>
      </c>
      <c r="Q18" s="155" t="s">
        <v>184</v>
      </c>
      <c r="R18" s="155" t="s">
        <v>185</v>
      </c>
      <c r="S18" s="155" t="s">
        <v>186</v>
      </c>
      <c r="T18" s="156" t="s">
        <v>187</v>
      </c>
      <c r="U18" s="5"/>
      <c r="V18" s="154" t="s">
        <v>183</v>
      </c>
      <c r="W18" s="155" t="s">
        <v>184</v>
      </c>
      <c r="X18" s="155" t="s">
        <v>185</v>
      </c>
      <c r="Y18" s="155" t="s">
        <v>186</v>
      </c>
      <c r="Z18" s="156" t="s">
        <v>187</v>
      </c>
      <c r="AA18" s="5"/>
      <c r="AB18" s="154" t="s">
        <v>183</v>
      </c>
      <c r="AC18" s="155" t="s">
        <v>184</v>
      </c>
      <c r="AD18" s="155" t="s">
        <v>185</v>
      </c>
      <c r="AE18" s="155" t="s">
        <v>186</v>
      </c>
      <c r="AF18" s="156" t="s">
        <v>187</v>
      </c>
      <c r="AG18" s="5"/>
      <c r="AH18" s="5"/>
      <c r="AI18" s="5"/>
      <c r="AJ18" s="5"/>
      <c r="AK18" s="5"/>
      <c r="AL18" s="5"/>
      <c r="AM18" s="5"/>
    </row>
    <row r="19" spans="2:39">
      <c r="B19" s="742" t="s">
        <v>64</v>
      </c>
      <c r="C19" s="207" t="s">
        <v>53</v>
      </c>
      <c r="D19" s="209">
        <v>100288.51175399999</v>
      </c>
      <c r="E19" s="190">
        <v>380.70783349958333</v>
      </c>
      <c r="F19" s="190">
        <v>20.690195455852574</v>
      </c>
      <c r="G19" s="206">
        <f t="shared" ref="G19:G26" si="7">E19/D19</f>
        <v>3.7961260651013587E-3</v>
      </c>
      <c r="H19" s="191">
        <v>2.5480438395406597E-2</v>
      </c>
      <c r="J19" s="209">
        <v>93229.506263000003</v>
      </c>
      <c r="K19" s="190">
        <v>370.38934885942888</v>
      </c>
      <c r="L19" s="190">
        <v>21.958470670336794</v>
      </c>
      <c r="M19" s="206">
        <f t="shared" ref="M19" si="8">K19/J19</f>
        <v>3.9728768681297341E-3</v>
      </c>
      <c r="N19" s="191">
        <v>8.2953333308242991E-2</v>
      </c>
      <c r="O19" s="1"/>
      <c r="P19" s="209">
        <v>84983.982071999999</v>
      </c>
      <c r="Q19" s="190">
        <v>355.65562155908174</v>
      </c>
      <c r="R19" s="190">
        <v>10.276810343349084</v>
      </c>
      <c r="S19" s="206">
        <f t="shared" ref="S19" si="9">Q19/P19</f>
        <v>4.184972425247898E-3</v>
      </c>
      <c r="T19" s="191">
        <v>-5.0086373535721616E-2</v>
      </c>
      <c r="U19" s="1"/>
      <c r="V19" s="209">
        <v>87856.419125</v>
      </c>
      <c r="W19" s="190">
        <v>341.61698396620659</v>
      </c>
      <c r="X19" s="190">
        <v>11.397480898724162</v>
      </c>
      <c r="Y19" s="206">
        <f t="shared" ref="Y19:Y26" si="10">W19/V19</f>
        <v>3.8883554254602859E-3</v>
      </c>
      <c r="Z19" s="191">
        <v>0.1152936632379493</v>
      </c>
      <c r="AA19" s="1"/>
      <c r="AB19" s="452"/>
      <c r="AC19" s="453"/>
      <c r="AD19" s="453"/>
      <c r="AE19" s="453"/>
      <c r="AF19" s="454"/>
      <c r="AG19" s="1"/>
      <c r="AH19" s="1"/>
      <c r="AI19" s="1"/>
      <c r="AJ19" s="1"/>
      <c r="AK19" s="1"/>
      <c r="AL19" s="1"/>
      <c r="AM19" s="1"/>
    </row>
    <row r="20" spans="2:39">
      <c r="B20" s="742"/>
      <c r="C20" s="158" t="s">
        <v>54</v>
      </c>
      <c r="D20" s="209">
        <v>50491.071115999999</v>
      </c>
      <c r="E20" s="190">
        <v>194.99519147491824</v>
      </c>
      <c r="F20" s="190">
        <v>10.485941378022414</v>
      </c>
      <c r="G20" s="206">
        <f t="shared" si="7"/>
        <v>3.8619737542689337E-3</v>
      </c>
      <c r="H20" s="191">
        <v>-0.22433182751377681</v>
      </c>
      <c r="J20" s="209">
        <v>47220.993243999998</v>
      </c>
      <c r="K20" s="190">
        <v>183.88296146286976</v>
      </c>
      <c r="L20" s="190">
        <v>11.390483721944561</v>
      </c>
      <c r="M20" s="206">
        <f t="shared" ref="M20:M26" si="11">K20/J20</f>
        <v>3.8940934705187363E-3</v>
      </c>
      <c r="N20" s="191">
        <v>0.16042683258855869</v>
      </c>
      <c r="O20" s="5"/>
      <c r="P20" s="209">
        <v>42841.560775000005</v>
      </c>
      <c r="Q20" s="190">
        <v>175.52759460913231</v>
      </c>
      <c r="R20" s="190">
        <v>4.8017322608308595</v>
      </c>
      <c r="S20" s="206">
        <f t="shared" ref="S20:S26" si="12">Q20/P20</f>
        <v>4.0971335178703536E-3</v>
      </c>
      <c r="T20" s="191">
        <v>1.9727044629282309E-2</v>
      </c>
      <c r="U20" s="5"/>
      <c r="V20" s="209">
        <v>44478.982142000001</v>
      </c>
      <c r="W20" s="190">
        <v>171.34599141765568</v>
      </c>
      <c r="X20" s="190">
        <v>5.5906528954926298</v>
      </c>
      <c r="Y20" s="206">
        <f t="shared" si="10"/>
        <v>3.8522911983603927E-3</v>
      </c>
      <c r="Z20" s="191">
        <v>-2.4742853870700961E-2</v>
      </c>
      <c r="AA20" s="5"/>
      <c r="AB20" s="455"/>
      <c r="AC20" s="450"/>
      <c r="AD20" s="450"/>
      <c r="AE20" s="450"/>
      <c r="AF20" s="456"/>
      <c r="AG20" s="5"/>
      <c r="AH20" s="5"/>
      <c r="AI20" s="5"/>
      <c r="AJ20" s="5"/>
      <c r="AK20" s="5"/>
      <c r="AL20" s="5"/>
      <c r="AM20" s="5"/>
    </row>
    <row r="21" spans="2:39">
      <c r="B21" s="742"/>
      <c r="C21" s="158" t="s">
        <v>55</v>
      </c>
      <c r="D21" s="209">
        <v>67070.748376999996</v>
      </c>
      <c r="E21" s="190">
        <v>268.32996257982745</v>
      </c>
      <c r="F21" s="190">
        <v>14.808183011708286</v>
      </c>
      <c r="G21" s="206">
        <f t="shared" si="7"/>
        <v>4.0007002914528916E-3</v>
      </c>
      <c r="H21" s="191">
        <v>0.47625000000000001</v>
      </c>
      <c r="J21" s="209">
        <v>62387.606040999999</v>
      </c>
      <c r="K21" s="190">
        <v>256.1682897523923</v>
      </c>
      <c r="L21" s="190">
        <v>15.328529886989362</v>
      </c>
      <c r="M21" s="206">
        <f t="shared" si="11"/>
        <v>4.1060766073319618E-3</v>
      </c>
      <c r="N21" s="191">
        <v>0.47625000000000001</v>
      </c>
      <c r="O21" s="1"/>
      <c r="P21" s="209">
        <v>55989.777094999998</v>
      </c>
      <c r="Q21" s="190">
        <v>248.53718809403122</v>
      </c>
      <c r="R21" s="190">
        <v>7.0185559065599241</v>
      </c>
      <c r="S21" s="206">
        <f t="shared" si="12"/>
        <v>4.4389744162104568E-3</v>
      </c>
      <c r="T21" s="191">
        <v>0.47625000000000001</v>
      </c>
      <c r="U21" s="1"/>
      <c r="V21" s="209">
        <v>57565.684086000001</v>
      </c>
      <c r="W21" s="190">
        <v>239.00906397993296</v>
      </c>
      <c r="X21" s="190">
        <v>7.7241472906161714</v>
      </c>
      <c r="Y21" s="206">
        <f t="shared" si="10"/>
        <v>4.1519364839453033E-3</v>
      </c>
      <c r="Z21" s="191">
        <v>0.47625000000000001</v>
      </c>
      <c r="AA21" s="1"/>
      <c r="AB21" s="455"/>
      <c r="AC21" s="450"/>
      <c r="AD21" s="450"/>
      <c r="AE21" s="450"/>
      <c r="AF21" s="456"/>
      <c r="AG21" s="1"/>
      <c r="AH21" s="1"/>
      <c r="AI21" s="1"/>
      <c r="AJ21" s="1"/>
      <c r="AK21" s="1"/>
      <c r="AL21" s="1"/>
      <c r="AM21" s="1"/>
    </row>
    <row r="22" spans="2:39">
      <c r="B22" s="743"/>
      <c r="C22" s="158" t="s">
        <v>56</v>
      </c>
      <c r="D22" s="209">
        <v>44746.829028</v>
      </c>
      <c r="E22" s="190">
        <v>244.88592141429265</v>
      </c>
      <c r="F22" s="190">
        <v>13.167122586416726</v>
      </c>
      <c r="G22" s="206">
        <f t="shared" si="7"/>
        <v>5.4726988869101111E-3</v>
      </c>
      <c r="H22" s="191">
        <v>0.24778569931011302</v>
      </c>
      <c r="J22" s="209">
        <v>42204.723232000004</v>
      </c>
      <c r="K22" s="190">
        <v>235.33762070819668</v>
      </c>
      <c r="L22" s="190">
        <v>14.352937345963658</v>
      </c>
      <c r="M22" s="206">
        <f t="shared" si="11"/>
        <v>5.5760967656283923E-3</v>
      </c>
      <c r="N22" s="191">
        <v>0.14281602811747568</v>
      </c>
      <c r="O22" s="5"/>
      <c r="P22" s="209">
        <v>37528.182929000002</v>
      </c>
      <c r="Q22" s="190">
        <v>230.4493391243677</v>
      </c>
      <c r="R22" s="190">
        <v>6.460660029260139</v>
      </c>
      <c r="S22" s="206">
        <f t="shared" si="12"/>
        <v>6.1407006984685996E-3</v>
      </c>
      <c r="T22" s="191">
        <v>-0.31312350174330794</v>
      </c>
      <c r="U22" s="5"/>
      <c r="V22" s="209">
        <v>39725.099367000003</v>
      </c>
      <c r="W22" s="190">
        <v>220.98251043476026</v>
      </c>
      <c r="X22" s="190">
        <v>7.3267710936520327</v>
      </c>
      <c r="Y22" s="206">
        <f t="shared" si="10"/>
        <v>5.5627931447877615E-3</v>
      </c>
      <c r="Z22" s="191">
        <v>0.2067828131846533</v>
      </c>
      <c r="AA22" s="5"/>
      <c r="AB22" s="455"/>
      <c r="AC22" s="450"/>
      <c r="AD22" s="450"/>
      <c r="AE22" s="451"/>
      <c r="AF22" s="456"/>
      <c r="AG22" s="5"/>
      <c r="AH22" s="5"/>
      <c r="AI22" s="5"/>
      <c r="AJ22" s="5"/>
      <c r="AK22" s="5"/>
      <c r="AL22" s="5"/>
      <c r="AM22" s="5"/>
    </row>
    <row r="23" spans="2:39">
      <c r="B23" s="160" t="s">
        <v>57</v>
      </c>
      <c r="C23" s="158" t="s">
        <v>57</v>
      </c>
      <c r="D23" s="209">
        <v>67123.140293000004</v>
      </c>
      <c r="E23" s="190">
        <v>314.12410818035409</v>
      </c>
      <c r="F23" s="190">
        <v>8.6076580228410045</v>
      </c>
      <c r="G23" s="206">
        <f t="shared" si="7"/>
        <v>4.6798184174513778E-3</v>
      </c>
      <c r="H23" s="191">
        <v>-0.28779025903581856</v>
      </c>
      <c r="J23" s="209">
        <v>59091.544475999995</v>
      </c>
      <c r="K23" s="190">
        <v>283.392029959159</v>
      </c>
      <c r="L23" s="190">
        <v>18.12056032736211</v>
      </c>
      <c r="M23" s="206">
        <f t="shared" si="11"/>
        <v>4.7958135545815451E-3</v>
      </c>
      <c r="N23" s="191">
        <v>0.40710054937150608</v>
      </c>
      <c r="O23" s="1"/>
      <c r="P23" s="209">
        <v>61001.859820999991</v>
      </c>
      <c r="Q23" s="190">
        <v>268.18251975137042</v>
      </c>
      <c r="R23" s="190">
        <v>7.3163968664228527</v>
      </c>
      <c r="S23" s="206">
        <f t="shared" si="12"/>
        <v>4.3963007117866293E-3</v>
      </c>
      <c r="T23" s="191">
        <v>0.4424440776657792</v>
      </c>
      <c r="U23" s="1"/>
      <c r="V23" s="209">
        <v>59178.109012999994</v>
      </c>
      <c r="W23" s="190">
        <v>250.28215816866296</v>
      </c>
      <c r="X23" s="190">
        <v>8.1511991072040821</v>
      </c>
      <c r="Y23" s="206">
        <f t="shared" si="10"/>
        <v>4.2293030707297868E-3</v>
      </c>
      <c r="Z23" s="191">
        <v>0.4016491254008262</v>
      </c>
      <c r="AA23" s="1"/>
      <c r="AB23" s="455"/>
      <c r="AC23" s="450"/>
      <c r="AD23" s="450"/>
      <c r="AE23" s="450"/>
      <c r="AF23" s="456"/>
      <c r="AG23" s="1"/>
      <c r="AH23" s="1"/>
      <c r="AI23" s="1"/>
      <c r="AJ23" s="1"/>
      <c r="AK23" s="1"/>
      <c r="AL23" s="1"/>
      <c r="AM23" s="1"/>
    </row>
    <row r="24" spans="2:39">
      <c r="B24" s="744" t="s">
        <v>65</v>
      </c>
      <c r="C24" s="158" t="s">
        <v>58</v>
      </c>
      <c r="D24" s="209">
        <v>46034.891955999999</v>
      </c>
      <c r="E24" s="190">
        <v>167.98215733424971</v>
      </c>
      <c r="F24" s="190">
        <v>8.9950022489389312</v>
      </c>
      <c r="G24" s="206">
        <f t="shared" si="7"/>
        <v>3.6490181728851784E-3</v>
      </c>
      <c r="H24" s="191">
        <v>0.12135473330726244</v>
      </c>
      <c r="J24" s="209">
        <v>45259.955730000001</v>
      </c>
      <c r="K24" s="190">
        <v>161.21211464472378</v>
      </c>
      <c r="L24" s="190">
        <v>9.6365620997959844</v>
      </c>
      <c r="M24" s="206">
        <f t="shared" si="11"/>
        <v>3.5619149874215701E-3</v>
      </c>
      <c r="N24" s="191">
        <v>0.20757985222598688</v>
      </c>
      <c r="O24" s="5"/>
      <c r="P24" s="209">
        <v>45521.623376999996</v>
      </c>
      <c r="Q24" s="190">
        <v>158.09197080124383</v>
      </c>
      <c r="R24" s="190">
        <v>4.4918946164979934</v>
      </c>
      <c r="S24" s="206">
        <f t="shared" si="12"/>
        <v>3.4728983518878746E-3</v>
      </c>
      <c r="T24" s="191">
        <v>6.6573196378865773E-2</v>
      </c>
      <c r="U24" s="5"/>
      <c r="V24" s="209">
        <v>295949.45064</v>
      </c>
      <c r="W24" s="190">
        <v>153.80407482710277</v>
      </c>
      <c r="X24" s="190">
        <v>5.0755623447259151</v>
      </c>
      <c r="Y24" s="206">
        <f t="shared" si="10"/>
        <v>5.1969711210646491E-4</v>
      </c>
      <c r="Z24" s="191">
        <v>-5.1686235235449338E-2</v>
      </c>
      <c r="AA24" s="5"/>
      <c r="AB24" s="455"/>
      <c r="AC24" s="450"/>
      <c r="AD24" s="450"/>
      <c r="AE24" s="450"/>
      <c r="AF24" s="456"/>
      <c r="AG24" s="5"/>
      <c r="AH24" s="5"/>
      <c r="AI24" s="5"/>
      <c r="AJ24" s="5"/>
      <c r="AK24" s="5"/>
      <c r="AL24" s="5"/>
      <c r="AM24" s="5"/>
    </row>
    <row r="25" spans="2:39">
      <c r="B25" s="743"/>
      <c r="C25" s="158" t="s">
        <v>59</v>
      </c>
      <c r="D25" s="209">
        <v>93084.189736999993</v>
      </c>
      <c r="E25" s="190">
        <v>457.31392573136156</v>
      </c>
      <c r="F25" s="190">
        <v>24.487956671729112</v>
      </c>
      <c r="G25" s="206">
        <f t="shared" si="7"/>
        <v>4.9129065529114665E-3</v>
      </c>
      <c r="H25" s="191">
        <v>0.28634543224283349</v>
      </c>
      <c r="J25" s="209">
        <v>86511.253133000006</v>
      </c>
      <c r="K25" s="190">
        <v>441.91621367240174</v>
      </c>
      <c r="L25" s="190">
        <v>26.415837577378905</v>
      </c>
      <c r="M25" s="206">
        <f t="shared" si="11"/>
        <v>5.1081934160982735E-3</v>
      </c>
      <c r="N25" s="191">
        <v>0.20739360132332088</v>
      </c>
      <c r="O25" s="1"/>
      <c r="P25" s="209">
        <v>79385.421876000008</v>
      </c>
      <c r="Q25" s="190">
        <v>422.69791378418148</v>
      </c>
      <c r="R25" s="190">
        <v>12.010189219028696</v>
      </c>
      <c r="S25" s="206">
        <f t="shared" si="12"/>
        <v>5.3246289280220165E-3</v>
      </c>
      <c r="T25" s="191">
        <v>0.32168651228451878</v>
      </c>
      <c r="U25" s="1"/>
      <c r="V25" s="209">
        <v>83091.102184999996</v>
      </c>
      <c r="W25" s="190">
        <v>444.0653947683241</v>
      </c>
      <c r="X25" s="190">
        <v>14.441552575211269</v>
      </c>
      <c r="Y25" s="206">
        <f t="shared" si="10"/>
        <v>5.3443194649124403E-3</v>
      </c>
      <c r="Z25" s="191">
        <v>0.41612464527483545</v>
      </c>
      <c r="AA25" s="1"/>
      <c r="AB25" s="455"/>
      <c r="AC25" s="450"/>
      <c r="AD25" s="450"/>
      <c r="AE25" s="450"/>
      <c r="AF25" s="456"/>
      <c r="AG25" s="1"/>
      <c r="AH25" s="1"/>
      <c r="AI25" s="1"/>
      <c r="AJ25" s="1"/>
      <c r="AK25" s="1"/>
      <c r="AL25" s="1"/>
      <c r="AM25" s="1"/>
    </row>
    <row r="26" spans="2:39" ht="14" thickBot="1">
      <c r="B26" s="161" t="s">
        <v>61</v>
      </c>
      <c r="C26" s="163" t="s">
        <v>61</v>
      </c>
      <c r="D26" s="209">
        <v>57222.241011000006</v>
      </c>
      <c r="E26" s="190">
        <v>320.32896030822036</v>
      </c>
      <c r="F26" s="190">
        <v>17.660044160000002</v>
      </c>
      <c r="G26" s="206">
        <f t="shared" si="7"/>
        <v>5.5979799925459503E-3</v>
      </c>
      <c r="H26" s="191">
        <v>0.41464279745094612</v>
      </c>
      <c r="J26" s="209">
        <v>50303.461121</v>
      </c>
      <c r="K26" s="190">
        <v>307.7095962570898</v>
      </c>
      <c r="L26" s="190">
        <v>18.482706540000002</v>
      </c>
      <c r="M26" s="206">
        <f t="shared" si="11"/>
        <v>6.1170660904808277E-3</v>
      </c>
      <c r="N26" s="191">
        <v>0.36638560122849567</v>
      </c>
      <c r="O26" s="5"/>
      <c r="P26" s="209">
        <v>49181.224600000001</v>
      </c>
      <c r="Q26" s="190">
        <v>297.61460090955273</v>
      </c>
      <c r="R26" s="190">
        <v>8.2451559400000001</v>
      </c>
      <c r="S26" s="206">
        <f t="shared" si="12"/>
        <v>6.0513865470025879E-3</v>
      </c>
      <c r="T26" s="191">
        <v>0.3451532656593943</v>
      </c>
      <c r="U26" s="5"/>
      <c r="V26" s="209">
        <v>52361.071970000005</v>
      </c>
      <c r="W26" s="190">
        <v>288.72874909927134</v>
      </c>
      <c r="X26" s="190">
        <v>7.0667266212266568</v>
      </c>
      <c r="Y26" s="206">
        <f t="shared" si="10"/>
        <v>5.5141871286496372E-3</v>
      </c>
      <c r="Z26" s="191">
        <v>0.36181290656998699</v>
      </c>
      <c r="AA26" s="5"/>
      <c r="AB26" s="455"/>
      <c r="AC26" s="450"/>
      <c r="AD26" s="450"/>
      <c r="AE26" s="450"/>
      <c r="AF26" s="456"/>
      <c r="AG26" s="5"/>
      <c r="AH26" s="5"/>
      <c r="AI26" s="5"/>
      <c r="AJ26" s="5"/>
      <c r="AK26" s="5"/>
      <c r="AL26" s="5"/>
      <c r="AM26" s="5"/>
    </row>
    <row r="27" spans="2:39" ht="15" customHeight="1" thickBot="1">
      <c r="B27" s="514" t="s">
        <v>101</v>
      </c>
      <c r="C27" s="515"/>
      <c r="D27" s="210">
        <f>SUM(D19:D26)</f>
        <v>526061.62327199988</v>
      </c>
      <c r="E27" s="192">
        <f>SUM(E19:E26)</f>
        <v>2348.6680605228075</v>
      </c>
      <c r="F27" s="192">
        <f>SUM(F19:F26)</f>
        <v>118.90210353550904</v>
      </c>
      <c r="G27" s="192">
        <f>SUM(G19:G26)</f>
        <v>3.597122213352727E-2</v>
      </c>
      <c r="H27" s="193">
        <f>SUM(H19:H26)</f>
        <v>1.0597370141569664</v>
      </c>
      <c r="J27" s="210">
        <f>SUM(J19:J26)</f>
        <v>486209.04323999997</v>
      </c>
      <c r="K27" s="192">
        <f>SUM(K19:K26)</f>
        <v>2240.0081753162617</v>
      </c>
      <c r="L27" s="192">
        <f>SUM(L19:L26)</f>
        <v>135.68608816977138</v>
      </c>
      <c r="M27" s="192">
        <f>SUM(M19:M26)</f>
        <v>3.7132131760191048E-2</v>
      </c>
      <c r="N27" s="193">
        <f>SUM(N19:N26)</f>
        <v>2.050905798163587</v>
      </c>
      <c r="O27" s="1"/>
      <c r="P27" s="210">
        <f>SUM(P19:P26)</f>
        <v>456433.632545</v>
      </c>
      <c r="Q27" s="192">
        <f>SUM(Q19:Q26)</f>
        <v>2156.7567486329613</v>
      </c>
      <c r="R27" s="192">
        <f>SUM(R19:R26)</f>
        <v>60.621395181949552</v>
      </c>
      <c r="S27" s="192">
        <f>SUM(S19:S26)</f>
        <v>3.8106995596496419E-2</v>
      </c>
      <c r="T27" s="193">
        <f>SUM(T19:T26)</f>
        <v>1.3086242213388108</v>
      </c>
      <c r="U27" s="1"/>
      <c r="V27" s="210">
        <f>SUM(V19:V26)</f>
        <v>720205.91852800001</v>
      </c>
      <c r="W27" s="192">
        <f>SUM(W19:W26)</f>
        <v>2109.8349266619166</v>
      </c>
      <c r="X27" s="192">
        <f>SUM(X19:X26)</f>
        <v>66.774092826852922</v>
      </c>
      <c r="Y27" s="192">
        <f>SUM(Y19:Y26)</f>
        <v>3.3062883028952071E-2</v>
      </c>
      <c r="Z27" s="193">
        <f>SUM(Z19:Z26)</f>
        <v>1.901484064562101</v>
      </c>
      <c r="AA27" s="1"/>
      <c r="AB27" s="457"/>
      <c r="AC27" s="458"/>
      <c r="AD27" s="458"/>
      <c r="AE27" s="458"/>
      <c r="AF27" s="459"/>
      <c r="AG27" s="1"/>
      <c r="AH27" s="1"/>
      <c r="AI27" s="1"/>
      <c r="AJ27" s="1"/>
      <c r="AK27" s="1"/>
      <c r="AL27" s="1"/>
      <c r="AM27" s="1"/>
    </row>
    <row r="28" spans="2:39">
      <c r="B28" s="5"/>
      <c r="C28" s="5"/>
      <c r="D28" s="5"/>
      <c r="E28" s="5"/>
      <c r="F28" s="5"/>
      <c r="G28" s="5"/>
      <c r="H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2:39" ht="14" thickBot="1">
      <c r="B29" s="49" t="s">
        <v>188</v>
      </c>
    </row>
    <row r="30" spans="2:39" ht="14" thickBot="1">
      <c r="D30" s="745" t="s">
        <v>189</v>
      </c>
      <c r="E30" s="746"/>
      <c r="F30" s="746"/>
      <c r="G30" s="746"/>
      <c r="H30" s="746"/>
      <c r="I30" s="747"/>
    </row>
    <row r="31" spans="2:39" ht="14" thickBot="1">
      <c r="D31" s="151"/>
      <c r="E31" s="168"/>
      <c r="F31" s="168"/>
      <c r="G31" s="168"/>
      <c r="H31" s="168"/>
      <c r="I31" s="168"/>
    </row>
    <row r="32" spans="2:39" ht="78.75" customHeight="1" thickBot="1">
      <c r="B32" s="53" t="s">
        <v>63</v>
      </c>
      <c r="C32" s="54" t="s">
        <v>45</v>
      </c>
      <c r="D32" s="55" t="s">
        <v>190</v>
      </c>
      <c r="E32" s="55" t="s">
        <v>191</v>
      </c>
      <c r="F32" s="55" t="s">
        <v>192</v>
      </c>
      <c r="G32" s="55" t="s">
        <v>193</v>
      </c>
      <c r="H32" s="53" t="s">
        <v>194</v>
      </c>
      <c r="I32" s="53" t="s">
        <v>195</v>
      </c>
      <c r="J32" s="435" t="s">
        <v>196</v>
      </c>
    </row>
    <row r="33" spans="2:10">
      <c r="B33" s="741" t="s">
        <v>64</v>
      </c>
      <c r="C33" s="158" t="s">
        <v>53</v>
      </c>
      <c r="D33" s="194">
        <v>9561.6200000000008</v>
      </c>
      <c r="E33" s="194">
        <v>9207.630000000001</v>
      </c>
      <c r="F33" s="194">
        <v>7802.4433500000005</v>
      </c>
      <c r="G33" s="194">
        <v>6930.0869351384308</v>
      </c>
      <c r="H33" s="565">
        <f t="shared" ref="H33:H40" si="13">(G33-D33)/D33</f>
        <v>-0.27521832752834452</v>
      </c>
      <c r="I33" s="566">
        <f t="shared" ref="I33:I40" si="14">D33-G33</f>
        <v>2631.53306486157</v>
      </c>
      <c r="J33" s="436">
        <f t="shared" ref="J33:J40" si="15">RANK(H33,$H$33:$H$40,0)</f>
        <v>7</v>
      </c>
    </row>
    <row r="34" spans="2:10">
      <c r="B34" s="742"/>
      <c r="C34" s="158" t="s">
        <v>54</v>
      </c>
      <c r="D34" s="194">
        <v>5640.56</v>
      </c>
      <c r="E34" s="194">
        <v>5347.5999999999995</v>
      </c>
      <c r="F34" s="194">
        <v>5144.0864499999998</v>
      </c>
      <c r="G34" s="194">
        <v>4776.284578292647</v>
      </c>
      <c r="H34" s="565">
        <f t="shared" si="13"/>
        <v>-0.15322510915713217</v>
      </c>
      <c r="I34" s="566">
        <f t="shared" si="14"/>
        <v>864.27542170735342</v>
      </c>
      <c r="J34" s="436">
        <f t="shared" si="15"/>
        <v>5</v>
      </c>
    </row>
    <row r="35" spans="2:10">
      <c r="B35" s="742"/>
      <c r="C35" s="158" t="s">
        <v>55</v>
      </c>
      <c r="D35" s="194">
        <v>5648.42</v>
      </c>
      <c r="E35" s="194">
        <v>5804.47</v>
      </c>
      <c r="F35" s="194">
        <v>5591.9934499999999</v>
      </c>
      <c r="G35" s="194">
        <v>5275.6379410479421</v>
      </c>
      <c r="H35" s="565">
        <f t="shared" si="13"/>
        <v>-6.5997581439067546E-2</v>
      </c>
      <c r="I35" s="566">
        <f t="shared" si="14"/>
        <v>372.78205895205792</v>
      </c>
      <c r="J35" s="436">
        <f t="shared" si="15"/>
        <v>3</v>
      </c>
    </row>
    <row r="36" spans="2:10">
      <c r="B36" s="743"/>
      <c r="C36" s="158" t="s">
        <v>56</v>
      </c>
      <c r="D36" s="194">
        <v>4257.63</v>
      </c>
      <c r="E36" s="194">
        <v>4247.49</v>
      </c>
      <c r="F36" s="194">
        <v>3504.8696699999996</v>
      </c>
      <c r="G36" s="194">
        <v>3169.4974736854351</v>
      </c>
      <c r="H36" s="565">
        <f t="shared" si="13"/>
        <v>-0.25557235511647675</v>
      </c>
      <c r="I36" s="566">
        <f t="shared" si="14"/>
        <v>1088.132526314565</v>
      </c>
      <c r="J36" s="436">
        <f t="shared" si="15"/>
        <v>6</v>
      </c>
    </row>
    <row r="37" spans="2:10">
      <c r="B37" s="160" t="s">
        <v>57</v>
      </c>
      <c r="C37" s="158" t="s">
        <v>57</v>
      </c>
      <c r="D37" s="194">
        <v>5735.9568159999999</v>
      </c>
      <c r="E37" s="194">
        <v>5813.3778467558404</v>
      </c>
      <c r="F37" s="194">
        <v>6020.9268999999995</v>
      </c>
      <c r="G37" s="194">
        <v>5939.2757069999998</v>
      </c>
      <c r="H37" s="565">
        <f t="shared" si="13"/>
        <v>3.5446377565615181E-2</v>
      </c>
      <c r="I37" s="566">
        <f t="shared" si="14"/>
        <v>-203.31889099999989</v>
      </c>
      <c r="J37" s="436">
        <f t="shared" si="15"/>
        <v>2</v>
      </c>
    </row>
    <row r="38" spans="2:10">
      <c r="B38" s="744" t="s">
        <v>65</v>
      </c>
      <c r="C38" s="158" t="s">
        <v>58</v>
      </c>
      <c r="D38" s="194">
        <v>9536</v>
      </c>
      <c r="E38" s="194">
        <v>8156.7982099999999</v>
      </c>
      <c r="F38" s="194">
        <v>8468.691139999999</v>
      </c>
      <c r="G38" s="194">
        <v>8598</v>
      </c>
      <c r="H38" s="565">
        <f t="shared" si="13"/>
        <v>-9.8364093959731544E-2</v>
      </c>
      <c r="I38" s="566">
        <f t="shared" si="14"/>
        <v>938</v>
      </c>
      <c r="J38" s="436">
        <f t="shared" si="15"/>
        <v>4</v>
      </c>
    </row>
    <row r="39" spans="2:10">
      <c r="B39" s="743"/>
      <c r="C39" s="158" t="s">
        <v>59</v>
      </c>
      <c r="D39" s="194">
        <v>14837</v>
      </c>
      <c r="E39" s="194">
        <v>10503.731090000001</v>
      </c>
      <c r="F39" s="194">
        <v>9742.0989799999988</v>
      </c>
      <c r="G39" s="194">
        <v>9254</v>
      </c>
      <c r="H39" s="565">
        <f t="shared" si="13"/>
        <v>-0.3762890072117005</v>
      </c>
      <c r="I39" s="566">
        <f t="shared" si="14"/>
        <v>5583</v>
      </c>
      <c r="J39" s="436">
        <f t="shared" si="15"/>
        <v>8</v>
      </c>
    </row>
    <row r="40" spans="2:10" ht="14" thickBot="1">
      <c r="B40" s="161" t="s">
        <v>61</v>
      </c>
      <c r="C40" s="163" t="s">
        <v>61</v>
      </c>
      <c r="D40" s="195">
        <v>11591.477753260726</v>
      </c>
      <c r="E40" s="195">
        <v>13250.089150433047</v>
      </c>
      <c r="F40" s="195">
        <v>12676.417401887218</v>
      </c>
      <c r="G40" s="195">
        <v>12950.590410026954</v>
      </c>
      <c r="H40" s="565">
        <f t="shared" si="13"/>
        <v>0.11725102577054122</v>
      </c>
      <c r="I40" s="566">
        <f t="shared" si="14"/>
        <v>-1359.1126567662286</v>
      </c>
      <c r="J40" s="436">
        <f t="shared" si="15"/>
        <v>1</v>
      </c>
    </row>
    <row r="41" spans="2:10" ht="14" thickBot="1">
      <c r="B41" s="516" t="s">
        <v>101</v>
      </c>
      <c r="C41" s="517"/>
      <c r="D41" s="196">
        <f>SUM(D33:D40)</f>
        <v>66808.664569260727</v>
      </c>
      <c r="E41" s="196">
        <f t="shared" ref="E41:F41" si="16">SUM(E33:E40)</f>
        <v>62331.186297188891</v>
      </c>
      <c r="F41" s="196">
        <f t="shared" si="16"/>
        <v>58951.527341887209</v>
      </c>
      <c r="G41" s="196">
        <f>SUM(G33:G40)</f>
        <v>56893.373045191409</v>
      </c>
      <c r="H41" s="567">
        <f>(D41-F41)/F41</f>
        <v>0.13328131740856078</v>
      </c>
      <c r="I41" s="568">
        <f>SUM(I33:I40)</f>
        <v>9915.2915240693183</v>
      </c>
      <c r="J41" s="52"/>
    </row>
  </sheetData>
  <mergeCells count="17">
    <mergeCell ref="D4:H4"/>
    <mergeCell ref="AB17:AF17"/>
    <mergeCell ref="J17:N17"/>
    <mergeCell ref="P17:T17"/>
    <mergeCell ref="V17:Z17"/>
    <mergeCell ref="V4:Z4"/>
    <mergeCell ref="AB4:AF4"/>
    <mergeCell ref="J4:N4"/>
    <mergeCell ref="P4:T4"/>
    <mergeCell ref="B6:B9"/>
    <mergeCell ref="B33:B36"/>
    <mergeCell ref="B11:B12"/>
    <mergeCell ref="B38:B39"/>
    <mergeCell ref="D30:I30"/>
    <mergeCell ref="B19:B22"/>
    <mergeCell ref="B24:B25"/>
    <mergeCell ref="D17:H17"/>
  </mergeCells>
  <conditionalFormatting sqref="J33:J40">
    <cfRule type="colorScale" priority="1">
      <colorScale>
        <cfvo type="min"/>
        <cfvo type="max"/>
        <color rgb="FF63BE7B"/>
        <color rgb="FFFFEF9C"/>
      </colorScale>
    </cfRule>
    <cfRule type="colorScale" priority="2">
      <colorScale>
        <cfvo type="min"/>
        <cfvo type="percentile" val="50"/>
        <cfvo type="max"/>
        <color rgb="FF63BE7B"/>
        <color rgb="FFFFEB84"/>
        <color rgb="FFF8696B"/>
      </colorScale>
    </cfRule>
  </conditionalFormatting>
  <conditionalFormatting sqref="J41">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249977111117893"/>
  </sheetPr>
  <dimension ref="A1:AS28"/>
  <sheetViews>
    <sheetView showGridLines="0" zoomScale="85" zoomScaleNormal="85" workbookViewId="0">
      <pane xSplit="5" ySplit="5" topLeftCell="F6" activePane="bottomRight" state="frozen"/>
      <selection pane="topRight" activeCell="K26" sqref="K26"/>
      <selection pane="bottomLeft" activeCell="K26" sqref="K26"/>
      <selection pane="bottomRight" activeCell="E8" sqref="E8"/>
    </sheetView>
  </sheetViews>
  <sheetFormatPr defaultColWidth="9" defaultRowHeight="13.5"/>
  <cols>
    <col min="1" max="1" width="9" style="28"/>
    <col min="2" max="2" width="25" style="28" customWidth="1"/>
    <col min="3" max="3" width="11.26953125" style="28" customWidth="1"/>
    <col min="4" max="4" width="21.54296875" style="28" customWidth="1"/>
    <col min="5" max="45" width="9.26953125" style="28" customWidth="1"/>
    <col min="46" max="16384" width="9" style="28"/>
  </cols>
  <sheetData>
    <row r="1" spans="1:45" ht="44.65" customHeight="1">
      <c r="A1" s="417" t="s">
        <v>19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row>
    <row r="3" spans="1:45" ht="14" thickBot="1">
      <c r="B3" s="29" t="s">
        <v>197</v>
      </c>
    </row>
    <row r="4" spans="1:45" ht="52.5" customHeight="1">
      <c r="B4" s="633" t="s">
        <v>198</v>
      </c>
      <c r="C4" s="518"/>
      <c r="D4" s="762" t="s">
        <v>2</v>
      </c>
      <c r="E4" s="764" t="s">
        <v>199</v>
      </c>
      <c r="F4" s="759" t="s">
        <v>53</v>
      </c>
      <c r="G4" s="760"/>
      <c r="H4" s="760"/>
      <c r="I4" s="760"/>
      <c r="J4" s="761"/>
      <c r="K4" s="759" t="s">
        <v>54</v>
      </c>
      <c r="L4" s="760"/>
      <c r="M4" s="760"/>
      <c r="N4" s="760"/>
      <c r="O4" s="761"/>
      <c r="P4" s="759" t="s">
        <v>55</v>
      </c>
      <c r="Q4" s="760"/>
      <c r="R4" s="760"/>
      <c r="S4" s="760"/>
      <c r="T4" s="761"/>
      <c r="U4" s="759" t="s">
        <v>56</v>
      </c>
      <c r="V4" s="760"/>
      <c r="W4" s="760"/>
      <c r="X4" s="760"/>
      <c r="Y4" s="761"/>
      <c r="Z4" s="759" t="s">
        <v>57</v>
      </c>
      <c r="AA4" s="760"/>
      <c r="AB4" s="760"/>
      <c r="AC4" s="760"/>
      <c r="AD4" s="761"/>
      <c r="AE4" s="759" t="s">
        <v>200</v>
      </c>
      <c r="AF4" s="760"/>
      <c r="AG4" s="760"/>
      <c r="AH4" s="760"/>
      <c r="AI4" s="761"/>
      <c r="AJ4" s="759" t="s">
        <v>201</v>
      </c>
      <c r="AK4" s="760"/>
      <c r="AL4" s="760"/>
      <c r="AM4" s="760"/>
      <c r="AN4" s="761"/>
      <c r="AO4" s="759" t="s">
        <v>61</v>
      </c>
      <c r="AP4" s="760"/>
      <c r="AQ4" s="760"/>
      <c r="AR4" s="760"/>
      <c r="AS4" s="761"/>
    </row>
    <row r="5" spans="1:45" ht="32.25" customHeight="1" thickBot="1">
      <c r="B5" s="519"/>
      <c r="C5" s="520"/>
      <c r="D5" s="763"/>
      <c r="E5" s="765"/>
      <c r="F5" s="102" t="s">
        <v>202</v>
      </c>
      <c r="G5" s="103" t="s">
        <v>203</v>
      </c>
      <c r="H5" s="103" t="s">
        <v>204</v>
      </c>
      <c r="I5" s="103" t="s">
        <v>204</v>
      </c>
      <c r="J5" s="104" t="s">
        <v>205</v>
      </c>
      <c r="K5" s="102" t="s">
        <v>202</v>
      </c>
      <c r="L5" s="103" t="s">
        <v>203</v>
      </c>
      <c r="M5" s="103" t="s">
        <v>204</v>
      </c>
      <c r="N5" s="103" t="s">
        <v>204</v>
      </c>
      <c r="O5" s="104" t="s">
        <v>205</v>
      </c>
      <c r="P5" s="102" t="s">
        <v>202</v>
      </c>
      <c r="Q5" s="103" t="s">
        <v>203</v>
      </c>
      <c r="R5" s="103" t="s">
        <v>204</v>
      </c>
      <c r="S5" s="103" t="s">
        <v>204</v>
      </c>
      <c r="T5" s="104" t="s">
        <v>205</v>
      </c>
      <c r="U5" s="102" t="s">
        <v>202</v>
      </c>
      <c r="V5" s="103" t="s">
        <v>203</v>
      </c>
      <c r="W5" s="103" t="s">
        <v>204</v>
      </c>
      <c r="X5" s="103" t="s">
        <v>204</v>
      </c>
      <c r="Y5" s="104" t="s">
        <v>205</v>
      </c>
      <c r="Z5" s="102" t="s">
        <v>202</v>
      </c>
      <c r="AA5" s="103" t="s">
        <v>203</v>
      </c>
      <c r="AB5" s="103" t="s">
        <v>204</v>
      </c>
      <c r="AC5" s="103" t="s">
        <v>204</v>
      </c>
      <c r="AD5" s="104" t="s">
        <v>205</v>
      </c>
      <c r="AE5" s="102" t="s">
        <v>202</v>
      </c>
      <c r="AF5" s="103" t="s">
        <v>203</v>
      </c>
      <c r="AG5" s="103" t="s">
        <v>204</v>
      </c>
      <c r="AH5" s="103" t="s">
        <v>204</v>
      </c>
      <c r="AI5" s="104" t="s">
        <v>205</v>
      </c>
      <c r="AJ5" s="102" t="s">
        <v>202</v>
      </c>
      <c r="AK5" s="103" t="s">
        <v>203</v>
      </c>
      <c r="AL5" s="103" t="s">
        <v>204</v>
      </c>
      <c r="AM5" s="103" t="s">
        <v>204</v>
      </c>
      <c r="AN5" s="104" t="s">
        <v>205</v>
      </c>
      <c r="AO5" s="102" t="s">
        <v>202</v>
      </c>
      <c r="AP5" s="103" t="s">
        <v>203</v>
      </c>
      <c r="AQ5" s="103" t="s">
        <v>204</v>
      </c>
      <c r="AR5" s="103" t="s">
        <v>204</v>
      </c>
      <c r="AS5" s="104" t="s">
        <v>205</v>
      </c>
    </row>
    <row r="6" spans="1:45" ht="32.25" customHeight="1">
      <c r="B6" s="756" t="s">
        <v>206</v>
      </c>
      <c r="C6" s="758" t="s">
        <v>207</v>
      </c>
      <c r="D6" s="75" t="s">
        <v>208</v>
      </c>
      <c r="E6" s="76" t="s">
        <v>209</v>
      </c>
      <c r="F6" s="182">
        <v>93</v>
      </c>
      <c r="G6" s="183">
        <v>135</v>
      </c>
      <c r="H6" s="183">
        <v>121</v>
      </c>
      <c r="I6" s="183">
        <v>96</v>
      </c>
      <c r="J6" s="169"/>
      <c r="K6" s="182">
        <v>15</v>
      </c>
      <c r="L6" s="183">
        <v>6</v>
      </c>
      <c r="M6" s="183">
        <v>9</v>
      </c>
      <c r="N6" s="183">
        <v>2</v>
      </c>
      <c r="O6" s="169"/>
      <c r="P6" s="182">
        <v>14</v>
      </c>
      <c r="Q6" s="183">
        <v>18</v>
      </c>
      <c r="R6" s="183">
        <v>36</v>
      </c>
      <c r="S6" s="183">
        <v>13</v>
      </c>
      <c r="T6" s="169"/>
      <c r="U6" s="182">
        <v>18</v>
      </c>
      <c r="V6" s="183">
        <v>42</v>
      </c>
      <c r="W6" s="183">
        <v>20</v>
      </c>
      <c r="X6" s="183">
        <v>30</v>
      </c>
      <c r="Y6" s="169"/>
      <c r="Z6" s="182">
        <v>51</v>
      </c>
      <c r="AA6" s="183">
        <v>40</v>
      </c>
      <c r="AB6" s="183">
        <v>54</v>
      </c>
      <c r="AC6" s="183">
        <v>58</v>
      </c>
      <c r="AD6" s="169"/>
      <c r="AE6" s="182">
        <v>24</v>
      </c>
      <c r="AF6" s="183">
        <v>52</v>
      </c>
      <c r="AG6" s="183">
        <v>54</v>
      </c>
      <c r="AH6" s="183">
        <v>33</v>
      </c>
      <c r="AI6" s="169"/>
      <c r="AJ6" s="182">
        <v>39</v>
      </c>
      <c r="AK6" s="183">
        <v>52</v>
      </c>
      <c r="AL6" s="183">
        <v>57</v>
      </c>
      <c r="AM6" s="183">
        <v>71</v>
      </c>
      <c r="AN6" s="169"/>
      <c r="AO6" s="182">
        <v>27</v>
      </c>
      <c r="AP6" s="183">
        <v>27</v>
      </c>
      <c r="AQ6" s="183">
        <v>45</v>
      </c>
      <c r="AR6" s="183">
        <v>60</v>
      </c>
      <c r="AS6" s="169"/>
    </row>
    <row r="7" spans="1:45" ht="33.75" customHeight="1">
      <c r="B7" s="751"/>
      <c r="C7" s="754"/>
      <c r="D7" s="77" t="s">
        <v>210</v>
      </c>
      <c r="E7" s="78" t="s">
        <v>209</v>
      </c>
      <c r="F7" s="184">
        <v>21</v>
      </c>
      <c r="G7" s="185">
        <v>27</v>
      </c>
      <c r="H7" s="185">
        <v>23</v>
      </c>
      <c r="I7" s="185">
        <v>26</v>
      </c>
      <c r="J7" s="170"/>
      <c r="K7" s="184">
        <v>2</v>
      </c>
      <c r="L7" s="185">
        <v>1</v>
      </c>
      <c r="M7" s="185">
        <v>0</v>
      </c>
      <c r="N7" s="185">
        <v>0</v>
      </c>
      <c r="O7" s="170"/>
      <c r="P7" s="184">
        <v>9</v>
      </c>
      <c r="Q7" s="185">
        <v>3</v>
      </c>
      <c r="R7" s="185">
        <v>7</v>
      </c>
      <c r="S7" s="185">
        <v>5</v>
      </c>
      <c r="T7" s="170"/>
      <c r="U7" s="184">
        <v>3</v>
      </c>
      <c r="V7" s="185">
        <v>5</v>
      </c>
      <c r="W7" s="185">
        <v>6</v>
      </c>
      <c r="X7" s="185">
        <v>8</v>
      </c>
      <c r="Y7" s="170"/>
      <c r="Z7" s="184">
        <v>7</v>
      </c>
      <c r="AA7" s="185">
        <v>9</v>
      </c>
      <c r="AB7" s="185">
        <v>12</v>
      </c>
      <c r="AC7" s="185">
        <v>15</v>
      </c>
      <c r="AD7" s="170"/>
      <c r="AE7" s="184">
        <v>11</v>
      </c>
      <c r="AF7" s="185">
        <v>12</v>
      </c>
      <c r="AG7" s="185">
        <v>10</v>
      </c>
      <c r="AH7" s="185">
        <v>16</v>
      </c>
      <c r="AI7" s="170"/>
      <c r="AJ7" s="184">
        <v>4</v>
      </c>
      <c r="AK7" s="185">
        <v>12</v>
      </c>
      <c r="AL7" s="185">
        <v>10</v>
      </c>
      <c r="AM7" s="185">
        <v>8</v>
      </c>
      <c r="AN7" s="170"/>
      <c r="AO7" s="184">
        <v>3</v>
      </c>
      <c r="AP7" s="185">
        <v>9</v>
      </c>
      <c r="AQ7" s="185">
        <v>6</v>
      </c>
      <c r="AR7" s="185">
        <v>9</v>
      </c>
      <c r="AS7" s="170"/>
    </row>
    <row r="8" spans="1:45" ht="44.25" customHeight="1">
      <c r="B8" s="751"/>
      <c r="C8" s="754"/>
      <c r="D8" s="77" t="s">
        <v>211</v>
      </c>
      <c r="E8" s="78" t="s">
        <v>212</v>
      </c>
      <c r="F8" s="184">
        <v>1655</v>
      </c>
      <c r="G8" s="185">
        <v>5555</v>
      </c>
      <c r="H8" s="185">
        <v>2480</v>
      </c>
      <c r="I8" s="185">
        <v>7710</v>
      </c>
      <c r="J8" s="170"/>
      <c r="K8" s="184">
        <v>2750</v>
      </c>
      <c r="L8" s="185">
        <v>850</v>
      </c>
      <c r="M8" s="185">
        <v>0</v>
      </c>
      <c r="N8" s="185">
        <v>0</v>
      </c>
      <c r="O8" s="170"/>
      <c r="P8" s="184">
        <v>2350</v>
      </c>
      <c r="Q8" s="185">
        <v>1250</v>
      </c>
      <c r="R8" s="185">
        <v>200</v>
      </c>
      <c r="S8" s="185">
        <v>1600</v>
      </c>
      <c r="T8" s="170"/>
      <c r="U8" s="184">
        <v>600</v>
      </c>
      <c r="V8" s="185">
        <v>1400</v>
      </c>
      <c r="W8" s="185">
        <v>3350</v>
      </c>
      <c r="X8" s="185">
        <v>3250</v>
      </c>
      <c r="Y8" s="170"/>
      <c r="Z8" s="184">
        <v>7800</v>
      </c>
      <c r="AA8" s="185">
        <v>8755</v>
      </c>
      <c r="AB8" s="185">
        <v>17600</v>
      </c>
      <c r="AC8" s="185">
        <v>40350</v>
      </c>
      <c r="AD8" s="170"/>
      <c r="AE8" s="184">
        <v>19400</v>
      </c>
      <c r="AF8" s="185">
        <v>20700</v>
      </c>
      <c r="AG8" s="185">
        <v>14700</v>
      </c>
      <c r="AH8" s="185">
        <v>32250</v>
      </c>
      <c r="AI8" s="170"/>
      <c r="AJ8" s="184">
        <v>11600</v>
      </c>
      <c r="AK8" s="185">
        <v>20700</v>
      </c>
      <c r="AL8" s="185">
        <v>17000</v>
      </c>
      <c r="AM8" s="185">
        <v>15270</v>
      </c>
      <c r="AN8" s="170"/>
      <c r="AO8" s="184">
        <v>2250</v>
      </c>
      <c r="AP8" s="185">
        <v>10500</v>
      </c>
      <c r="AQ8" s="185">
        <v>3400</v>
      </c>
      <c r="AR8" s="185">
        <v>15680</v>
      </c>
      <c r="AS8" s="170"/>
    </row>
    <row r="9" spans="1:45" ht="51" customHeight="1">
      <c r="B9" s="751"/>
      <c r="C9" s="754"/>
      <c r="D9" s="77" t="s">
        <v>213</v>
      </c>
      <c r="E9" s="78" t="s">
        <v>209</v>
      </c>
      <c r="F9" s="184">
        <v>4</v>
      </c>
      <c r="G9" s="185">
        <v>1</v>
      </c>
      <c r="H9" s="185">
        <v>1</v>
      </c>
      <c r="I9" s="185">
        <v>3</v>
      </c>
      <c r="J9" s="170"/>
      <c r="K9" s="184">
        <v>0</v>
      </c>
      <c r="L9" s="185">
        <v>0</v>
      </c>
      <c r="M9" s="185">
        <v>1</v>
      </c>
      <c r="N9" s="185">
        <v>0</v>
      </c>
      <c r="O9" s="170"/>
      <c r="P9" s="184">
        <v>0</v>
      </c>
      <c r="Q9" s="185">
        <v>1</v>
      </c>
      <c r="R9" s="185">
        <v>0</v>
      </c>
      <c r="S9" s="185">
        <v>0</v>
      </c>
      <c r="T9" s="170"/>
      <c r="U9" s="184">
        <v>1</v>
      </c>
      <c r="V9" s="185">
        <v>0</v>
      </c>
      <c r="W9" s="185">
        <v>0</v>
      </c>
      <c r="X9" s="185">
        <v>0</v>
      </c>
      <c r="Y9" s="170"/>
      <c r="Z9" s="184">
        <v>1</v>
      </c>
      <c r="AA9" s="185">
        <v>1</v>
      </c>
      <c r="AB9" s="185">
        <v>1</v>
      </c>
      <c r="AC9" s="185">
        <v>0</v>
      </c>
      <c r="AD9" s="170"/>
      <c r="AE9" s="184">
        <v>2</v>
      </c>
      <c r="AF9" s="185">
        <v>0</v>
      </c>
      <c r="AG9" s="185">
        <v>4</v>
      </c>
      <c r="AH9" s="185">
        <v>3</v>
      </c>
      <c r="AI9" s="170"/>
      <c r="AJ9" s="184">
        <v>0</v>
      </c>
      <c r="AK9" s="185">
        <v>0</v>
      </c>
      <c r="AL9" s="185">
        <v>1</v>
      </c>
      <c r="AM9" s="185">
        <v>0</v>
      </c>
      <c r="AN9" s="170"/>
      <c r="AO9" s="184">
        <v>1</v>
      </c>
      <c r="AP9" s="185">
        <v>0</v>
      </c>
      <c r="AQ9" s="185">
        <v>1</v>
      </c>
      <c r="AR9" s="185">
        <v>1</v>
      </c>
      <c r="AS9" s="170"/>
    </row>
    <row r="10" spans="1:45" ht="38.25" customHeight="1">
      <c r="B10" s="751"/>
      <c r="C10" s="755"/>
      <c r="D10" s="77" t="s">
        <v>214</v>
      </c>
      <c r="E10" s="78" t="s">
        <v>215</v>
      </c>
      <c r="F10" s="184">
        <v>1500</v>
      </c>
      <c r="G10" s="185">
        <v>0</v>
      </c>
      <c r="H10" s="185">
        <v>0</v>
      </c>
      <c r="I10" s="185">
        <v>300</v>
      </c>
      <c r="J10" s="170"/>
      <c r="K10" s="184">
        <v>0</v>
      </c>
      <c r="L10" s="185">
        <v>0</v>
      </c>
      <c r="M10" s="185">
        <v>900</v>
      </c>
      <c r="N10" s="185">
        <v>0</v>
      </c>
      <c r="O10" s="170"/>
      <c r="P10" s="184">
        <v>0</v>
      </c>
      <c r="Q10" s="185">
        <v>0</v>
      </c>
      <c r="R10" s="185">
        <v>0</v>
      </c>
      <c r="S10" s="185">
        <v>0</v>
      </c>
      <c r="T10" s="170"/>
      <c r="U10" s="184">
        <v>200</v>
      </c>
      <c r="V10" s="185">
        <v>0</v>
      </c>
      <c r="W10" s="185">
        <v>0</v>
      </c>
      <c r="X10" s="185">
        <v>0</v>
      </c>
      <c r="Y10" s="170"/>
      <c r="Z10" s="184">
        <v>570</v>
      </c>
      <c r="AA10" s="185">
        <v>700</v>
      </c>
      <c r="AB10" s="185">
        <v>647</v>
      </c>
      <c r="AC10" s="185">
        <v>0</v>
      </c>
      <c r="AD10" s="170"/>
      <c r="AE10" s="184">
        <v>0</v>
      </c>
      <c r="AF10" s="185">
        <v>0</v>
      </c>
      <c r="AG10" s="185">
        <v>4300</v>
      </c>
      <c r="AH10" s="185">
        <v>4100</v>
      </c>
      <c r="AI10" s="170"/>
      <c r="AJ10" s="184">
        <v>0</v>
      </c>
      <c r="AK10" s="185">
        <v>0</v>
      </c>
      <c r="AL10" s="185">
        <v>700</v>
      </c>
      <c r="AM10" s="185">
        <v>0</v>
      </c>
      <c r="AN10" s="170"/>
      <c r="AO10" s="184">
        <v>600</v>
      </c>
      <c r="AP10" s="185">
        <v>1000</v>
      </c>
      <c r="AQ10" s="185">
        <v>450</v>
      </c>
      <c r="AR10" s="185">
        <v>700</v>
      </c>
      <c r="AS10" s="170"/>
    </row>
    <row r="11" spans="1:45" ht="37.5" customHeight="1">
      <c r="B11" s="751"/>
      <c r="C11" s="753" t="s">
        <v>216</v>
      </c>
      <c r="D11" s="77" t="s">
        <v>217</v>
      </c>
      <c r="E11" s="78" t="s">
        <v>209</v>
      </c>
      <c r="F11" s="184">
        <v>0</v>
      </c>
      <c r="G11" s="185">
        <v>0</v>
      </c>
      <c r="H11" s="185">
        <v>0</v>
      </c>
      <c r="I11" s="185">
        <v>0</v>
      </c>
      <c r="J11" s="170"/>
      <c r="K11" s="184">
        <v>0</v>
      </c>
      <c r="L11" s="185">
        <v>0</v>
      </c>
      <c r="M11" s="185">
        <v>0</v>
      </c>
      <c r="N11" s="185">
        <v>0</v>
      </c>
      <c r="O11" s="170"/>
      <c r="P11" s="184">
        <v>0</v>
      </c>
      <c r="Q11" s="185">
        <v>0</v>
      </c>
      <c r="R11" s="185">
        <v>0</v>
      </c>
      <c r="S11" s="185">
        <v>0</v>
      </c>
      <c r="T11" s="170"/>
      <c r="U11" s="184">
        <v>0</v>
      </c>
      <c r="V11" s="185">
        <v>0</v>
      </c>
      <c r="W11" s="185">
        <v>0</v>
      </c>
      <c r="X11" s="185">
        <v>0</v>
      </c>
      <c r="Y11" s="170"/>
      <c r="Z11" s="184">
        <v>3</v>
      </c>
      <c r="AA11" s="185">
        <v>0</v>
      </c>
      <c r="AB11" s="185">
        <v>1</v>
      </c>
      <c r="AC11" s="185">
        <v>1</v>
      </c>
      <c r="AD11" s="170"/>
      <c r="AE11" s="184">
        <v>0</v>
      </c>
      <c r="AF11" s="185">
        <v>0</v>
      </c>
      <c r="AG11" s="185">
        <v>0</v>
      </c>
      <c r="AH11" s="185">
        <v>1</v>
      </c>
      <c r="AI11" s="170"/>
      <c r="AJ11" s="184">
        <v>0</v>
      </c>
      <c r="AK11" s="185">
        <v>0</v>
      </c>
      <c r="AL11" s="185">
        <v>0</v>
      </c>
      <c r="AM11" s="185">
        <v>9</v>
      </c>
      <c r="AN11" s="170"/>
      <c r="AO11" s="184">
        <v>3</v>
      </c>
      <c r="AP11" s="185">
        <v>4</v>
      </c>
      <c r="AQ11" s="185">
        <v>1</v>
      </c>
      <c r="AR11" s="185">
        <v>9</v>
      </c>
      <c r="AS11" s="170"/>
    </row>
    <row r="12" spans="1:45" ht="44.25" customHeight="1">
      <c r="B12" s="751"/>
      <c r="C12" s="754"/>
      <c r="D12" s="77" t="s">
        <v>218</v>
      </c>
      <c r="E12" s="78" t="s">
        <v>209</v>
      </c>
      <c r="F12" s="184">
        <v>0</v>
      </c>
      <c r="G12" s="185">
        <v>0</v>
      </c>
      <c r="H12" s="185">
        <v>0</v>
      </c>
      <c r="I12" s="185">
        <v>0</v>
      </c>
      <c r="J12" s="170"/>
      <c r="K12" s="184">
        <v>0</v>
      </c>
      <c r="L12" s="185">
        <v>0</v>
      </c>
      <c r="M12" s="185">
        <v>0</v>
      </c>
      <c r="N12" s="185">
        <v>0</v>
      </c>
      <c r="O12" s="170"/>
      <c r="P12" s="184">
        <v>0</v>
      </c>
      <c r="Q12" s="185">
        <v>0</v>
      </c>
      <c r="R12" s="185">
        <v>0</v>
      </c>
      <c r="S12" s="185">
        <v>0</v>
      </c>
      <c r="T12" s="170"/>
      <c r="U12" s="184">
        <v>0</v>
      </c>
      <c r="V12" s="185">
        <v>0</v>
      </c>
      <c r="W12" s="185">
        <v>0</v>
      </c>
      <c r="X12" s="185">
        <v>0</v>
      </c>
      <c r="Y12" s="170"/>
      <c r="Z12" s="184">
        <v>1</v>
      </c>
      <c r="AA12" s="185">
        <v>0</v>
      </c>
      <c r="AB12" s="185">
        <v>0</v>
      </c>
      <c r="AC12" s="185">
        <v>2</v>
      </c>
      <c r="AD12" s="170"/>
      <c r="AE12" s="184">
        <v>0</v>
      </c>
      <c r="AF12" s="185">
        <v>0</v>
      </c>
      <c r="AG12" s="185">
        <v>0</v>
      </c>
      <c r="AH12" s="185">
        <v>1</v>
      </c>
      <c r="AI12" s="170"/>
      <c r="AJ12" s="184">
        <v>0</v>
      </c>
      <c r="AK12" s="185">
        <v>0</v>
      </c>
      <c r="AL12" s="185">
        <v>0</v>
      </c>
      <c r="AM12" s="185">
        <v>0</v>
      </c>
      <c r="AN12" s="170"/>
      <c r="AO12" s="184">
        <v>0</v>
      </c>
      <c r="AP12" s="185">
        <v>0</v>
      </c>
      <c r="AQ12" s="185">
        <v>0</v>
      </c>
      <c r="AR12" s="185">
        <v>2</v>
      </c>
      <c r="AS12" s="170"/>
    </row>
    <row r="13" spans="1:45" ht="60" customHeight="1">
      <c r="B13" s="751"/>
      <c r="C13" s="754"/>
      <c r="D13" s="77" t="s">
        <v>219</v>
      </c>
      <c r="E13" s="78" t="s">
        <v>215</v>
      </c>
      <c r="F13" s="184">
        <v>0</v>
      </c>
      <c r="G13" s="185">
        <v>0</v>
      </c>
      <c r="H13" s="185">
        <v>0</v>
      </c>
      <c r="I13" s="185">
        <v>0</v>
      </c>
      <c r="J13" s="170"/>
      <c r="K13" s="184">
        <v>0</v>
      </c>
      <c r="L13" s="185">
        <v>0</v>
      </c>
      <c r="M13" s="185">
        <v>0</v>
      </c>
      <c r="N13" s="185">
        <v>0</v>
      </c>
      <c r="O13" s="170"/>
      <c r="P13" s="184">
        <v>0</v>
      </c>
      <c r="Q13" s="185">
        <v>0</v>
      </c>
      <c r="R13" s="185">
        <v>0</v>
      </c>
      <c r="S13" s="185">
        <v>0</v>
      </c>
      <c r="T13" s="170"/>
      <c r="U13" s="184">
        <v>0</v>
      </c>
      <c r="V13" s="185">
        <v>0</v>
      </c>
      <c r="W13" s="185">
        <v>0</v>
      </c>
      <c r="X13" s="185">
        <v>0</v>
      </c>
      <c r="Y13" s="170"/>
      <c r="Z13" s="184">
        <v>1000</v>
      </c>
      <c r="AA13" s="185">
        <v>0</v>
      </c>
      <c r="AB13" s="185">
        <v>0</v>
      </c>
      <c r="AC13" s="185">
        <v>28700</v>
      </c>
      <c r="AD13" s="170"/>
      <c r="AE13" s="184">
        <v>0</v>
      </c>
      <c r="AF13" s="185">
        <v>0</v>
      </c>
      <c r="AG13" s="185">
        <v>0</v>
      </c>
      <c r="AH13" s="185">
        <v>500</v>
      </c>
      <c r="AI13" s="170"/>
      <c r="AJ13" s="184">
        <v>0</v>
      </c>
      <c r="AK13" s="185">
        <v>0</v>
      </c>
      <c r="AL13" s="185">
        <v>0</v>
      </c>
      <c r="AM13" s="185">
        <v>0</v>
      </c>
      <c r="AN13" s="170"/>
      <c r="AO13" s="184">
        <v>0</v>
      </c>
      <c r="AP13" s="185">
        <v>0</v>
      </c>
      <c r="AQ13" s="185">
        <v>0</v>
      </c>
      <c r="AR13" s="185">
        <v>1650</v>
      </c>
      <c r="AS13" s="170"/>
    </row>
    <row r="14" spans="1:45" ht="42.75" customHeight="1">
      <c r="B14" s="751"/>
      <c r="C14" s="754"/>
      <c r="D14" s="77" t="s">
        <v>220</v>
      </c>
      <c r="E14" s="78" t="s">
        <v>209</v>
      </c>
      <c r="F14" s="184">
        <v>0</v>
      </c>
      <c r="G14" s="185">
        <v>0</v>
      </c>
      <c r="H14" s="185">
        <v>0</v>
      </c>
      <c r="I14" s="185">
        <v>0</v>
      </c>
      <c r="J14" s="170"/>
      <c r="K14" s="184">
        <v>0</v>
      </c>
      <c r="L14" s="185">
        <v>0</v>
      </c>
      <c r="M14" s="185">
        <v>0</v>
      </c>
      <c r="N14" s="185">
        <v>0</v>
      </c>
      <c r="O14" s="170"/>
      <c r="P14" s="184">
        <v>0</v>
      </c>
      <c r="Q14" s="185">
        <v>0</v>
      </c>
      <c r="R14" s="185">
        <v>0</v>
      </c>
      <c r="S14" s="185">
        <v>0</v>
      </c>
      <c r="T14" s="170"/>
      <c r="U14" s="184">
        <v>0</v>
      </c>
      <c r="V14" s="185">
        <v>0</v>
      </c>
      <c r="W14" s="185">
        <v>0</v>
      </c>
      <c r="X14" s="185">
        <v>0</v>
      </c>
      <c r="Y14" s="170"/>
      <c r="Z14" s="184">
        <v>0</v>
      </c>
      <c r="AA14" s="185">
        <v>0</v>
      </c>
      <c r="AB14" s="185">
        <v>0</v>
      </c>
      <c r="AC14" s="185">
        <v>0</v>
      </c>
      <c r="AD14" s="170"/>
      <c r="AE14" s="184">
        <v>0</v>
      </c>
      <c r="AF14" s="185">
        <v>0</v>
      </c>
      <c r="AG14" s="185">
        <v>0</v>
      </c>
      <c r="AH14" s="185">
        <v>0</v>
      </c>
      <c r="AI14" s="170"/>
      <c r="AJ14" s="184">
        <v>0</v>
      </c>
      <c r="AK14" s="185">
        <v>0</v>
      </c>
      <c r="AL14" s="185">
        <v>0</v>
      </c>
      <c r="AM14" s="185">
        <v>0</v>
      </c>
      <c r="AN14" s="170"/>
      <c r="AO14" s="184">
        <v>0</v>
      </c>
      <c r="AP14" s="185">
        <v>0</v>
      </c>
      <c r="AQ14" s="185">
        <v>0</v>
      </c>
      <c r="AR14" s="185">
        <v>0</v>
      </c>
      <c r="AS14" s="170"/>
    </row>
    <row r="15" spans="1:45" ht="57.75" customHeight="1">
      <c r="B15" s="757"/>
      <c r="C15" s="755"/>
      <c r="D15" s="77" t="s">
        <v>221</v>
      </c>
      <c r="E15" s="78" t="s">
        <v>215</v>
      </c>
      <c r="F15" s="184">
        <v>0</v>
      </c>
      <c r="G15" s="185">
        <v>0</v>
      </c>
      <c r="H15" s="185">
        <v>0</v>
      </c>
      <c r="I15" s="185">
        <v>0</v>
      </c>
      <c r="J15" s="170"/>
      <c r="K15" s="184">
        <v>0</v>
      </c>
      <c r="L15" s="185">
        <v>0</v>
      </c>
      <c r="M15" s="185">
        <v>0</v>
      </c>
      <c r="N15" s="185">
        <v>0</v>
      </c>
      <c r="O15" s="170"/>
      <c r="P15" s="184">
        <v>0</v>
      </c>
      <c r="Q15" s="185">
        <v>0</v>
      </c>
      <c r="R15" s="185">
        <v>0</v>
      </c>
      <c r="S15" s="185">
        <v>0</v>
      </c>
      <c r="T15" s="170"/>
      <c r="U15" s="184">
        <v>0</v>
      </c>
      <c r="V15" s="185">
        <v>0</v>
      </c>
      <c r="W15" s="185">
        <v>0</v>
      </c>
      <c r="X15" s="185">
        <v>0</v>
      </c>
      <c r="Y15" s="170"/>
      <c r="Z15" s="184">
        <v>0</v>
      </c>
      <c r="AA15" s="185">
        <v>0</v>
      </c>
      <c r="AB15" s="185">
        <v>0</v>
      </c>
      <c r="AC15" s="185">
        <v>0</v>
      </c>
      <c r="AD15" s="170"/>
      <c r="AE15" s="184">
        <v>0</v>
      </c>
      <c r="AF15" s="185">
        <v>0</v>
      </c>
      <c r="AG15" s="185">
        <v>0</v>
      </c>
      <c r="AH15" s="185">
        <v>0</v>
      </c>
      <c r="AI15" s="170"/>
      <c r="AJ15" s="184">
        <v>0</v>
      </c>
      <c r="AK15" s="185">
        <v>0</v>
      </c>
      <c r="AL15" s="185">
        <v>0</v>
      </c>
      <c r="AM15" s="185">
        <v>0</v>
      </c>
      <c r="AN15" s="170"/>
      <c r="AO15" s="184">
        <v>0</v>
      </c>
      <c r="AP15" s="185">
        <v>0</v>
      </c>
      <c r="AQ15" s="185">
        <v>0</v>
      </c>
      <c r="AR15" s="185">
        <v>0</v>
      </c>
      <c r="AS15" s="170"/>
    </row>
    <row r="16" spans="1:45" ht="50.25" customHeight="1">
      <c r="B16" s="750" t="s">
        <v>222</v>
      </c>
      <c r="C16" s="753" t="s">
        <v>223</v>
      </c>
      <c r="D16" s="77" t="s">
        <v>224</v>
      </c>
      <c r="E16" s="78" t="s">
        <v>209</v>
      </c>
      <c r="F16" s="184">
        <v>21</v>
      </c>
      <c r="G16" s="185">
        <v>3</v>
      </c>
      <c r="H16" s="185">
        <v>5</v>
      </c>
      <c r="I16" s="185">
        <v>1</v>
      </c>
      <c r="J16" s="170"/>
      <c r="K16" s="184">
        <v>4</v>
      </c>
      <c r="L16" s="185">
        <v>4</v>
      </c>
      <c r="M16" s="185">
        <v>3</v>
      </c>
      <c r="N16" s="185">
        <v>1</v>
      </c>
      <c r="O16" s="170"/>
      <c r="P16" s="184">
        <v>9</v>
      </c>
      <c r="Q16" s="185">
        <v>5</v>
      </c>
      <c r="R16" s="185">
        <v>1</v>
      </c>
      <c r="S16" s="185">
        <v>0</v>
      </c>
      <c r="T16" s="170"/>
      <c r="U16" s="184">
        <v>8</v>
      </c>
      <c r="V16" s="185">
        <v>2</v>
      </c>
      <c r="W16" s="185">
        <v>0</v>
      </c>
      <c r="X16" s="185">
        <v>0</v>
      </c>
      <c r="Y16" s="170"/>
      <c r="Z16" s="184">
        <v>56</v>
      </c>
      <c r="AA16" s="185">
        <v>72</v>
      </c>
      <c r="AB16" s="185">
        <v>55</v>
      </c>
      <c r="AC16" s="185">
        <v>59</v>
      </c>
      <c r="AD16" s="170"/>
      <c r="AE16" s="184">
        <v>5</v>
      </c>
      <c r="AF16" s="185">
        <v>7</v>
      </c>
      <c r="AG16" s="185">
        <v>9</v>
      </c>
      <c r="AH16" s="185">
        <v>63</v>
      </c>
      <c r="AI16" s="170"/>
      <c r="AJ16" s="184">
        <v>8</v>
      </c>
      <c r="AK16" s="185">
        <v>5</v>
      </c>
      <c r="AL16" s="185">
        <v>2</v>
      </c>
      <c r="AM16" s="185">
        <v>47</v>
      </c>
      <c r="AN16" s="170"/>
      <c r="AO16" s="184">
        <v>37</v>
      </c>
      <c r="AP16" s="185">
        <v>22</v>
      </c>
      <c r="AQ16" s="185">
        <v>6</v>
      </c>
      <c r="AR16" s="185">
        <v>2</v>
      </c>
      <c r="AS16" s="170"/>
    </row>
    <row r="17" spans="2:45" ht="55.5" customHeight="1">
      <c r="B17" s="751"/>
      <c r="C17" s="754"/>
      <c r="D17" s="77" t="s">
        <v>225</v>
      </c>
      <c r="E17" s="78" t="s">
        <v>209</v>
      </c>
      <c r="F17" s="184">
        <v>0</v>
      </c>
      <c r="G17" s="185">
        <v>0</v>
      </c>
      <c r="H17" s="185">
        <v>0</v>
      </c>
      <c r="I17" s="185">
        <v>0</v>
      </c>
      <c r="J17" s="170"/>
      <c r="K17" s="184">
        <v>0</v>
      </c>
      <c r="L17" s="185">
        <v>0</v>
      </c>
      <c r="M17" s="185">
        <v>0</v>
      </c>
      <c r="N17" s="185">
        <v>0</v>
      </c>
      <c r="O17" s="170"/>
      <c r="P17" s="184">
        <v>0</v>
      </c>
      <c r="Q17" s="185">
        <v>0</v>
      </c>
      <c r="R17" s="185">
        <v>0</v>
      </c>
      <c r="S17" s="185">
        <v>0</v>
      </c>
      <c r="T17" s="170"/>
      <c r="U17" s="184">
        <v>0</v>
      </c>
      <c r="V17" s="185">
        <v>0</v>
      </c>
      <c r="W17" s="185">
        <v>0</v>
      </c>
      <c r="X17" s="185">
        <v>0</v>
      </c>
      <c r="Y17" s="170"/>
      <c r="Z17" s="184">
        <v>0</v>
      </c>
      <c r="AA17" s="185">
        <v>0</v>
      </c>
      <c r="AB17" s="185">
        <v>0</v>
      </c>
      <c r="AC17" s="185">
        <v>1</v>
      </c>
      <c r="AD17" s="170"/>
      <c r="AE17" s="184">
        <v>3</v>
      </c>
      <c r="AF17" s="185">
        <v>3</v>
      </c>
      <c r="AG17" s="185">
        <v>1</v>
      </c>
      <c r="AH17" s="185">
        <v>56</v>
      </c>
      <c r="AI17" s="170"/>
      <c r="AJ17" s="184">
        <v>0</v>
      </c>
      <c r="AK17" s="185">
        <v>2</v>
      </c>
      <c r="AL17" s="185">
        <v>2</v>
      </c>
      <c r="AM17" s="185">
        <v>4</v>
      </c>
      <c r="AN17" s="170"/>
      <c r="AO17" s="184">
        <v>0</v>
      </c>
      <c r="AP17" s="185">
        <v>0</v>
      </c>
      <c r="AQ17" s="185">
        <v>1</v>
      </c>
      <c r="AR17" s="185">
        <v>2</v>
      </c>
      <c r="AS17" s="170"/>
    </row>
    <row r="18" spans="2:45" ht="53.25" customHeight="1">
      <c r="B18" s="751"/>
      <c r="C18" s="754"/>
      <c r="D18" s="77" t="s">
        <v>226</v>
      </c>
      <c r="E18" s="78" t="s">
        <v>209</v>
      </c>
      <c r="F18" s="184">
        <v>0</v>
      </c>
      <c r="G18" s="185">
        <v>0</v>
      </c>
      <c r="H18" s="185">
        <v>0</v>
      </c>
      <c r="I18" s="185">
        <v>0</v>
      </c>
      <c r="J18" s="170"/>
      <c r="K18" s="184">
        <v>0</v>
      </c>
      <c r="L18" s="185">
        <v>0</v>
      </c>
      <c r="M18" s="185">
        <v>0</v>
      </c>
      <c r="N18" s="185">
        <v>0</v>
      </c>
      <c r="O18" s="170"/>
      <c r="P18" s="184">
        <v>0</v>
      </c>
      <c r="Q18" s="185">
        <v>0</v>
      </c>
      <c r="R18" s="185">
        <v>0</v>
      </c>
      <c r="S18" s="185">
        <v>0</v>
      </c>
      <c r="T18" s="170"/>
      <c r="U18" s="184">
        <v>0</v>
      </c>
      <c r="V18" s="185">
        <v>0</v>
      </c>
      <c r="W18" s="185">
        <v>0</v>
      </c>
      <c r="X18" s="185">
        <v>0</v>
      </c>
      <c r="Y18" s="170"/>
      <c r="Z18" s="184">
        <v>0</v>
      </c>
      <c r="AA18" s="185">
        <v>0</v>
      </c>
      <c r="AB18" s="185">
        <v>0</v>
      </c>
      <c r="AC18" s="185">
        <v>1</v>
      </c>
      <c r="AD18" s="170"/>
      <c r="AE18" s="184">
        <v>0</v>
      </c>
      <c r="AF18" s="185">
        <v>0</v>
      </c>
      <c r="AG18" s="185">
        <v>0</v>
      </c>
      <c r="AH18" s="185">
        <v>7</v>
      </c>
      <c r="AI18" s="170"/>
      <c r="AJ18" s="184">
        <v>1</v>
      </c>
      <c r="AK18" s="185">
        <v>2</v>
      </c>
      <c r="AL18" s="185">
        <v>1</v>
      </c>
      <c r="AM18" s="185">
        <v>3</v>
      </c>
      <c r="AN18" s="170"/>
      <c r="AO18" s="184">
        <v>0</v>
      </c>
      <c r="AP18" s="185">
        <v>0</v>
      </c>
      <c r="AQ18" s="185">
        <v>0</v>
      </c>
      <c r="AR18" s="185">
        <v>0</v>
      </c>
      <c r="AS18" s="170"/>
    </row>
    <row r="19" spans="2:45" ht="43.5" customHeight="1">
      <c r="B19" s="751"/>
      <c r="C19" s="754"/>
      <c r="D19" s="77" t="s">
        <v>227</v>
      </c>
      <c r="E19" s="78" t="s">
        <v>209</v>
      </c>
      <c r="F19" s="184">
        <v>21</v>
      </c>
      <c r="G19" s="185">
        <v>3</v>
      </c>
      <c r="H19" s="185">
        <v>5</v>
      </c>
      <c r="I19" s="185">
        <v>1</v>
      </c>
      <c r="J19" s="170"/>
      <c r="K19" s="184">
        <v>4</v>
      </c>
      <c r="L19" s="185">
        <v>4</v>
      </c>
      <c r="M19" s="185">
        <v>3</v>
      </c>
      <c r="N19" s="185">
        <v>1</v>
      </c>
      <c r="O19" s="170"/>
      <c r="P19" s="184">
        <v>9</v>
      </c>
      <c r="Q19" s="185">
        <v>5</v>
      </c>
      <c r="R19" s="185">
        <v>1</v>
      </c>
      <c r="S19" s="185">
        <v>0</v>
      </c>
      <c r="T19" s="170"/>
      <c r="U19" s="184">
        <v>8</v>
      </c>
      <c r="V19" s="185">
        <v>2</v>
      </c>
      <c r="W19" s="185">
        <v>0</v>
      </c>
      <c r="X19" s="185">
        <v>0</v>
      </c>
      <c r="Y19" s="170"/>
      <c r="Z19" s="184">
        <v>56</v>
      </c>
      <c r="AA19" s="185">
        <v>72</v>
      </c>
      <c r="AB19" s="185">
        <v>55</v>
      </c>
      <c r="AC19" s="185">
        <v>61</v>
      </c>
      <c r="AD19" s="170"/>
      <c r="AE19" s="184">
        <v>8</v>
      </c>
      <c r="AF19" s="185">
        <v>10</v>
      </c>
      <c r="AG19" s="185">
        <v>10</v>
      </c>
      <c r="AH19" s="185">
        <v>126</v>
      </c>
      <c r="AI19" s="170"/>
      <c r="AJ19" s="184">
        <v>9</v>
      </c>
      <c r="AK19" s="185">
        <v>9</v>
      </c>
      <c r="AL19" s="185">
        <v>5</v>
      </c>
      <c r="AM19" s="185">
        <v>54</v>
      </c>
      <c r="AN19" s="170"/>
      <c r="AO19" s="184">
        <v>37</v>
      </c>
      <c r="AP19" s="185">
        <v>22</v>
      </c>
      <c r="AQ19" s="185">
        <v>7</v>
      </c>
      <c r="AR19" s="185">
        <v>4</v>
      </c>
      <c r="AS19" s="170"/>
    </row>
    <row r="20" spans="2:45" ht="27.75" customHeight="1">
      <c r="B20" s="751"/>
      <c r="C20" s="755"/>
      <c r="D20" s="77" t="s">
        <v>228</v>
      </c>
      <c r="E20" s="78" t="s">
        <v>99</v>
      </c>
      <c r="F20" s="203">
        <v>0.23047510575984381</v>
      </c>
      <c r="G20" s="204">
        <v>0.22043318142999999</v>
      </c>
      <c r="H20" s="204">
        <v>0.21095089454164154</v>
      </c>
      <c r="I20" s="204">
        <v>1.6027583596233018E-3</v>
      </c>
      <c r="J20" s="205"/>
      <c r="K20" s="203">
        <v>0.12906605922551254</v>
      </c>
      <c r="L20" s="204">
        <v>0.75702560394999996</v>
      </c>
      <c r="M20" s="204">
        <v>0.59014227822778287</v>
      </c>
      <c r="N20" s="204">
        <v>0.47688831090413913</v>
      </c>
      <c r="O20" s="205"/>
      <c r="P20" s="203">
        <v>3.6876016921575008E-2</v>
      </c>
      <c r="Q20" s="204">
        <v>3.3543918870000002E-2</v>
      </c>
      <c r="R20" s="204">
        <v>4.1557175576154029E-2</v>
      </c>
      <c r="S20" s="204">
        <v>0</v>
      </c>
      <c r="T20" s="205"/>
      <c r="U20" s="203">
        <v>2.7657012691181256E-2</v>
      </c>
      <c r="V20" s="204">
        <v>8.4700000000000001E-3</v>
      </c>
      <c r="W20" s="204">
        <v>0</v>
      </c>
      <c r="X20" s="204">
        <v>0</v>
      </c>
      <c r="Y20" s="205"/>
      <c r="Z20" s="203">
        <v>0.40809584369959534</v>
      </c>
      <c r="AA20" s="204">
        <v>0.30892288771335596</v>
      </c>
      <c r="AB20" s="204">
        <v>0.35253960618916691</v>
      </c>
      <c r="AC20" s="204">
        <v>0.38862633150493869</v>
      </c>
      <c r="AD20" s="205"/>
      <c r="AE20" s="203">
        <v>9.20487795191475E-2</v>
      </c>
      <c r="AF20" s="204">
        <v>0.2634207897461297</v>
      </c>
      <c r="AG20" s="204">
        <v>0.46731401623314428</v>
      </c>
      <c r="AH20" s="204">
        <v>0.76382471505535998</v>
      </c>
      <c r="AI20" s="205"/>
      <c r="AJ20" s="203">
        <v>0.68138202637013334</v>
      </c>
      <c r="AK20" s="204">
        <v>0.34973005373864363</v>
      </c>
      <c r="AL20" s="204">
        <v>0.1316829873921575</v>
      </c>
      <c r="AM20" s="204">
        <v>0.88009965097853493</v>
      </c>
      <c r="AN20" s="205"/>
      <c r="AO20" s="203">
        <v>0.2396870595413747</v>
      </c>
      <c r="AP20" s="204">
        <v>0.70764881891862141</v>
      </c>
      <c r="AQ20" s="204">
        <v>0.6343265856085637</v>
      </c>
      <c r="AR20" s="204">
        <v>1.3380493877394244</v>
      </c>
      <c r="AS20" s="205"/>
    </row>
    <row r="21" spans="2:45" ht="45" customHeight="1">
      <c r="B21" s="751"/>
      <c r="C21" s="753" t="s">
        <v>229</v>
      </c>
      <c r="D21" s="77" t="s">
        <v>230</v>
      </c>
      <c r="E21" s="78" t="s">
        <v>100</v>
      </c>
      <c r="F21" s="186">
        <v>0.18440000000000001</v>
      </c>
      <c r="G21" s="187">
        <v>7.6200000000000004E-2</v>
      </c>
      <c r="H21" s="187">
        <v>2.9300000000000003E-2</v>
      </c>
      <c r="I21" s="187">
        <v>1.89E-2</v>
      </c>
      <c r="J21" s="171"/>
      <c r="K21" s="186">
        <v>1.6399999999999998E-2</v>
      </c>
      <c r="L21" s="187">
        <v>7.000000000000001E-4</v>
      </c>
      <c r="M21" s="187">
        <v>2.5999999999999998E-5</v>
      </c>
      <c r="N21" s="187">
        <v>1.1899999999999999E-2</v>
      </c>
      <c r="O21" s="171"/>
      <c r="P21" s="186">
        <v>0.32919999999999999</v>
      </c>
      <c r="Q21" s="187">
        <v>9.7799999999999998E-2</v>
      </c>
      <c r="R21" s="187">
        <v>3.7900000000000003E-2</v>
      </c>
      <c r="S21" s="187">
        <v>4.6999999999999993E-3</v>
      </c>
      <c r="T21" s="171"/>
      <c r="U21" s="186">
        <v>4.0199999999999993E-2</v>
      </c>
      <c r="V21" s="187">
        <v>1.24E-2</v>
      </c>
      <c r="W21" s="187">
        <v>4.7800000000000002E-2</v>
      </c>
      <c r="X21" s="187">
        <v>2.7900000000000001E-2</v>
      </c>
      <c r="Y21" s="171"/>
      <c r="Z21" s="186">
        <v>7.980000000000001E-2</v>
      </c>
      <c r="AA21" s="187">
        <v>9.5000000000000001E-2</v>
      </c>
      <c r="AB21" s="187">
        <v>2.7400000000000001E-2</v>
      </c>
      <c r="AC21" s="187">
        <v>3.8599999999999995E-2</v>
      </c>
      <c r="AD21" s="171"/>
      <c r="AE21" s="186">
        <v>0.31</v>
      </c>
      <c r="AF21" s="187">
        <v>0.38600000000000001</v>
      </c>
      <c r="AG21" s="187">
        <v>0.10220000000000001</v>
      </c>
      <c r="AH21" s="187">
        <v>0.04</v>
      </c>
      <c r="AI21" s="171"/>
      <c r="AJ21" s="186">
        <v>0.02</v>
      </c>
      <c r="AK21" s="187">
        <v>0.38600000000000001</v>
      </c>
      <c r="AL21" s="187">
        <v>1.8599999999999998E-2</v>
      </c>
      <c r="AM21" s="187">
        <v>0.04</v>
      </c>
      <c r="AN21" s="171"/>
      <c r="AO21" s="186">
        <v>0.72838404838404835</v>
      </c>
      <c r="AP21" s="187">
        <v>0.79253892490550437</v>
      </c>
      <c r="AQ21" s="187">
        <v>0.84762604389682672</v>
      </c>
      <c r="AR21" s="187">
        <v>0.46281420805202761</v>
      </c>
      <c r="AS21" s="171"/>
    </row>
    <row r="22" spans="2:45" ht="27.75" customHeight="1">
      <c r="B22" s="751"/>
      <c r="C22" s="755"/>
      <c r="D22" s="77" t="s">
        <v>229</v>
      </c>
      <c r="E22" s="78" t="s">
        <v>231</v>
      </c>
      <c r="F22" s="184">
        <v>22946.39</v>
      </c>
      <c r="G22" s="185">
        <v>9832.0400000000009</v>
      </c>
      <c r="H22" s="185">
        <v>4471.04</v>
      </c>
      <c r="I22" s="185">
        <v>2795.76</v>
      </c>
      <c r="J22" s="170"/>
      <c r="K22" s="184">
        <v>1368.96</v>
      </c>
      <c r="L22" s="185">
        <v>74.459999999999994</v>
      </c>
      <c r="M22" s="185">
        <v>262.17</v>
      </c>
      <c r="N22" s="185">
        <v>1422.32</v>
      </c>
      <c r="O22" s="170"/>
      <c r="P22" s="184">
        <v>39856.01</v>
      </c>
      <c r="Q22" s="185">
        <v>11534.05</v>
      </c>
      <c r="R22" s="185">
        <v>4389.28</v>
      </c>
      <c r="S22" s="185">
        <v>502.92</v>
      </c>
      <c r="T22" s="170"/>
      <c r="U22" s="184">
        <v>3252.21</v>
      </c>
      <c r="V22" s="185">
        <v>1150.3599999999999</v>
      </c>
      <c r="W22" s="185">
        <v>4456.96</v>
      </c>
      <c r="X22" s="185">
        <v>2658.08</v>
      </c>
      <c r="Y22" s="170"/>
      <c r="Z22" s="184">
        <v>10885.72063</v>
      </c>
      <c r="AA22" s="185">
        <v>13117.449989999999</v>
      </c>
      <c r="AB22" s="185">
        <v>7283.8200120000001</v>
      </c>
      <c r="AC22" s="185">
        <v>5918.5400049999998</v>
      </c>
      <c r="AD22" s="170"/>
      <c r="AE22" s="184">
        <v>7894</v>
      </c>
      <c r="AF22" s="185">
        <v>21643.743999999999</v>
      </c>
      <c r="AG22" s="185">
        <v>27223.360000000001</v>
      </c>
      <c r="AH22" s="185">
        <v>15559</v>
      </c>
      <c r="AI22" s="170"/>
      <c r="AJ22" s="184">
        <v>2118</v>
      </c>
      <c r="AK22" s="185">
        <v>21643.743999999999</v>
      </c>
      <c r="AL22" s="185">
        <v>15781.818481000002</v>
      </c>
      <c r="AM22" s="185">
        <v>21269</v>
      </c>
      <c r="AN22" s="170"/>
      <c r="AO22" s="184">
        <v>82858.420000000013</v>
      </c>
      <c r="AP22" s="185">
        <v>92097.725999999995</v>
      </c>
      <c r="AQ22" s="185">
        <v>89637.700999999986</v>
      </c>
      <c r="AR22" s="185">
        <v>44064.910999999993</v>
      </c>
      <c r="AS22" s="170"/>
    </row>
    <row r="23" spans="2:45" ht="53.25" customHeight="1">
      <c r="B23" s="751"/>
      <c r="C23" s="753" t="s">
        <v>232</v>
      </c>
      <c r="D23" s="77" t="s">
        <v>233</v>
      </c>
      <c r="E23" s="78" t="s">
        <v>100</v>
      </c>
      <c r="F23" s="186">
        <v>5.1699999999999996E-2</v>
      </c>
      <c r="G23" s="187">
        <v>1.21E-2</v>
      </c>
      <c r="H23" s="187">
        <v>2.7200000000000002E-2</v>
      </c>
      <c r="I23" s="187">
        <v>2.7000000000000003E-2</v>
      </c>
      <c r="J23" s="171"/>
      <c r="K23" s="186">
        <v>9.7000000000000003E-3</v>
      </c>
      <c r="L23" s="187">
        <v>4.6100000000000002E-2</v>
      </c>
      <c r="M23" s="187">
        <v>1.84E-2</v>
      </c>
      <c r="N23" s="187">
        <v>1.6299999999999999E-2</v>
      </c>
      <c r="O23" s="171"/>
      <c r="P23" s="186">
        <v>3.5000000000000003E-2</v>
      </c>
      <c r="Q23" s="187">
        <v>3.6499999999999998E-2</v>
      </c>
      <c r="R23" s="187">
        <v>2.2499999999999999E-2</v>
      </c>
      <c r="S23" s="187">
        <v>2.2000000000000002E-2</v>
      </c>
      <c r="T23" s="171"/>
      <c r="U23" s="186">
        <v>8.3000000000000001E-3</v>
      </c>
      <c r="V23" s="187">
        <v>6.8999999999999999E-3</v>
      </c>
      <c r="W23" s="187">
        <v>6.9999999999999993E-3</v>
      </c>
      <c r="X23" s="187">
        <v>6.0000000000000001E-3</v>
      </c>
      <c r="Y23" s="171"/>
      <c r="Z23" s="186">
        <v>1.1000000000000001E-3</v>
      </c>
      <c r="AA23" s="187">
        <v>2.0999999999999999E-3</v>
      </c>
      <c r="AB23" s="187">
        <v>0</v>
      </c>
      <c r="AC23" s="187">
        <v>2.0000000000000001E-4</v>
      </c>
      <c r="AD23" s="171"/>
      <c r="AE23" s="186">
        <v>0.06</v>
      </c>
      <c r="AF23" s="187">
        <v>0.06</v>
      </c>
      <c r="AG23" s="187">
        <v>1.29E-2</v>
      </c>
      <c r="AH23" s="187">
        <v>0.13</v>
      </c>
      <c r="AI23" s="171"/>
      <c r="AJ23" s="186">
        <v>0.03</v>
      </c>
      <c r="AK23" s="187">
        <v>0.06</v>
      </c>
      <c r="AL23" s="187">
        <v>3.9899999999999998E-2</v>
      </c>
      <c r="AM23" s="187">
        <v>0.16</v>
      </c>
      <c r="AN23" s="171"/>
      <c r="AO23" s="186">
        <v>0.12390428054948975</v>
      </c>
      <c r="AP23" s="187">
        <v>5.7818035319917548E-2</v>
      </c>
      <c r="AQ23" s="187">
        <v>1.0455088254777475E-2</v>
      </c>
      <c r="AR23" s="187">
        <v>4.7396217913945379E-4</v>
      </c>
      <c r="AS23" s="171"/>
    </row>
    <row r="24" spans="2:45" ht="27.75" customHeight="1">
      <c r="B24" s="751"/>
      <c r="C24" s="755"/>
      <c r="D24" s="77" t="s">
        <v>232</v>
      </c>
      <c r="E24" s="78" t="s">
        <v>231</v>
      </c>
      <c r="F24" s="184">
        <v>10696.25</v>
      </c>
      <c r="G24" s="185">
        <v>2407.77</v>
      </c>
      <c r="H24" s="185">
        <v>5990.81</v>
      </c>
      <c r="I24" s="185">
        <v>5434.96</v>
      </c>
      <c r="J24" s="170"/>
      <c r="K24" s="184">
        <v>5598.86</v>
      </c>
      <c r="L24" s="185">
        <v>6390.42</v>
      </c>
      <c r="M24" s="185">
        <v>2606.92</v>
      </c>
      <c r="N24" s="185">
        <v>2587.75</v>
      </c>
      <c r="O24" s="170"/>
      <c r="P24" s="184">
        <v>7038.19</v>
      </c>
      <c r="Q24" s="185">
        <v>6269.91</v>
      </c>
      <c r="R24" s="185">
        <v>3589.57</v>
      </c>
      <c r="S24" s="185">
        <v>3525.84</v>
      </c>
      <c r="T24" s="170"/>
      <c r="U24" s="184">
        <v>1465.37</v>
      </c>
      <c r="V24" s="185">
        <v>1152.56</v>
      </c>
      <c r="W24" s="185">
        <v>1091.49</v>
      </c>
      <c r="X24" s="185">
        <v>985.35</v>
      </c>
      <c r="Y24" s="170"/>
      <c r="Z24" s="184">
        <v>227.32</v>
      </c>
      <c r="AA24" s="185">
        <v>419.08</v>
      </c>
      <c r="AB24" s="185">
        <v>0</v>
      </c>
      <c r="AC24" s="185">
        <v>39.06</v>
      </c>
      <c r="AD24" s="170"/>
      <c r="AE24" s="184">
        <v>2556</v>
      </c>
      <c r="AF24" s="185">
        <v>3065.839140000001</v>
      </c>
      <c r="AG24" s="185">
        <v>959.87</v>
      </c>
      <c r="AH24" s="185">
        <v>8540</v>
      </c>
      <c r="AI24" s="170"/>
      <c r="AJ24" s="184">
        <v>3607</v>
      </c>
      <c r="AK24" s="185">
        <v>3065.839140000001</v>
      </c>
      <c r="AL24" s="185">
        <v>11791</v>
      </c>
      <c r="AM24" s="185">
        <v>38038</v>
      </c>
      <c r="AN24" s="170"/>
      <c r="AO24" s="184">
        <v>18595.03</v>
      </c>
      <c r="AP24" s="185">
        <v>13379.93</v>
      </c>
      <c r="AQ24" s="185">
        <v>2301.5</v>
      </c>
      <c r="AR24" s="185">
        <v>99</v>
      </c>
      <c r="AS24" s="170"/>
    </row>
    <row r="25" spans="2:45" ht="42.75" customHeight="1" thickBot="1">
      <c r="B25" s="752"/>
      <c r="C25" s="79" t="s">
        <v>234</v>
      </c>
      <c r="D25" s="80" t="s">
        <v>235</v>
      </c>
      <c r="E25" s="81" t="s">
        <v>209</v>
      </c>
      <c r="F25" s="188">
        <v>0</v>
      </c>
      <c r="G25" s="189">
        <v>1</v>
      </c>
      <c r="H25" s="189">
        <v>0</v>
      </c>
      <c r="I25" s="189">
        <v>0</v>
      </c>
      <c r="J25" s="172"/>
      <c r="K25" s="188">
        <v>0</v>
      </c>
      <c r="L25" s="189">
        <v>1</v>
      </c>
      <c r="M25" s="189">
        <v>0</v>
      </c>
      <c r="N25" s="189">
        <v>0</v>
      </c>
      <c r="O25" s="172"/>
      <c r="P25" s="188">
        <v>0</v>
      </c>
      <c r="Q25" s="189">
        <v>1</v>
      </c>
      <c r="R25" s="189">
        <v>0</v>
      </c>
      <c r="S25" s="189">
        <v>0</v>
      </c>
      <c r="T25" s="172"/>
      <c r="U25" s="188">
        <v>0</v>
      </c>
      <c r="V25" s="189">
        <v>1</v>
      </c>
      <c r="W25" s="189">
        <v>0</v>
      </c>
      <c r="X25" s="189">
        <v>0</v>
      </c>
      <c r="Y25" s="172"/>
      <c r="Z25" s="188">
        <v>0</v>
      </c>
      <c r="AA25" s="189">
        <v>0</v>
      </c>
      <c r="AB25" s="189">
        <v>0</v>
      </c>
      <c r="AC25" s="189">
        <v>0</v>
      </c>
      <c r="AD25" s="172"/>
      <c r="AE25" s="188">
        <v>0</v>
      </c>
      <c r="AF25" s="189">
        <v>0</v>
      </c>
      <c r="AG25" s="189">
        <v>0</v>
      </c>
      <c r="AH25" s="189">
        <v>0</v>
      </c>
      <c r="AI25" s="172"/>
      <c r="AJ25" s="188">
        <v>0</v>
      </c>
      <c r="AK25" s="189">
        <v>0</v>
      </c>
      <c r="AL25" s="189">
        <v>0</v>
      </c>
      <c r="AM25" s="189">
        <v>0</v>
      </c>
      <c r="AN25" s="172"/>
      <c r="AO25" s="188">
        <v>0</v>
      </c>
      <c r="AP25" s="189">
        <v>0</v>
      </c>
      <c r="AQ25" s="189">
        <v>0</v>
      </c>
      <c r="AR25" s="189">
        <v>0</v>
      </c>
      <c r="AS25" s="172"/>
    </row>
    <row r="26" spans="2:45" ht="14.5">
      <c r="N26"/>
      <c r="O26"/>
      <c r="P26"/>
      <c r="S26"/>
      <c r="T26"/>
      <c r="U26"/>
      <c r="X26"/>
      <c r="Y26"/>
      <c r="Z26"/>
      <c r="AC26"/>
      <c r="AD26"/>
      <c r="AE26"/>
      <c r="AH26"/>
      <c r="AI26"/>
    </row>
    <row r="27" spans="2:45" ht="14.5">
      <c r="N27"/>
      <c r="O27"/>
      <c r="P27"/>
      <c r="S27"/>
      <c r="T27"/>
      <c r="U27"/>
      <c r="X27"/>
      <c r="Y27"/>
      <c r="Z27"/>
      <c r="AC27"/>
      <c r="AD27"/>
      <c r="AE27"/>
      <c r="AH27"/>
      <c r="AI27"/>
    </row>
    <row r="28" spans="2:45" ht="14.5">
      <c r="N28"/>
      <c r="O28"/>
      <c r="P28"/>
      <c r="S28"/>
      <c r="T28"/>
      <c r="U28"/>
      <c r="X28"/>
      <c r="Y28"/>
      <c r="Z28"/>
      <c r="AC28"/>
      <c r="AD28"/>
      <c r="AE28"/>
      <c r="AH28"/>
      <c r="AI28"/>
    </row>
  </sheetData>
  <mergeCells count="17">
    <mergeCell ref="AE4:AI4"/>
    <mergeCell ref="AJ4:AN4"/>
    <mergeCell ref="AO4:AS4"/>
    <mergeCell ref="D4:D5"/>
    <mergeCell ref="E4:E5"/>
    <mergeCell ref="F4:J4"/>
    <mergeCell ref="K4:O4"/>
    <mergeCell ref="P4:T4"/>
    <mergeCell ref="U4:Y4"/>
    <mergeCell ref="Z4:AD4"/>
    <mergeCell ref="B16:B25"/>
    <mergeCell ref="C16:C20"/>
    <mergeCell ref="C21:C22"/>
    <mergeCell ref="C23:C24"/>
    <mergeCell ref="B6:B15"/>
    <mergeCell ref="C6:C10"/>
    <mergeCell ref="C11:C15"/>
  </mergeCells>
  <phoneticPr fontId="40" type="noConversion"/>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sheetPr>
  <dimension ref="A1:P30"/>
  <sheetViews>
    <sheetView showGridLines="0" zoomScale="70" zoomScaleNormal="70" workbookViewId="0">
      <selection activeCell="C6" sqref="C6"/>
    </sheetView>
  </sheetViews>
  <sheetFormatPr defaultColWidth="9" defaultRowHeight="13.5"/>
  <cols>
    <col min="1" max="1" width="9" style="18"/>
    <col min="2" max="2" width="25" style="18" customWidth="1"/>
    <col min="3" max="3" width="12.26953125" style="18" customWidth="1"/>
    <col min="4" max="4" width="16.26953125" style="18" customWidth="1"/>
    <col min="5" max="5" width="17.26953125" style="18" customWidth="1"/>
    <col min="6" max="6" width="15.7265625" style="18" customWidth="1"/>
    <col min="7" max="7" width="12" style="18" customWidth="1"/>
    <col min="8" max="8" width="14.7265625" style="18" customWidth="1"/>
    <col min="9" max="9" width="15" style="18" customWidth="1"/>
    <col min="10" max="10" width="13.7265625" style="18" customWidth="1"/>
    <col min="11" max="11" width="14.26953125" style="18" customWidth="1"/>
    <col min="12" max="12" width="13.7265625" style="18" customWidth="1"/>
    <col min="13" max="13" width="15.26953125" style="18" customWidth="1"/>
    <col min="14" max="14" width="12.26953125" style="18" customWidth="1"/>
    <col min="15" max="15" width="9.7265625" style="18" customWidth="1"/>
    <col min="16" max="17" width="11.26953125" style="18" customWidth="1"/>
    <col min="18" max="18" width="10.7265625" style="18" customWidth="1"/>
    <col min="19" max="16384" width="9" style="18"/>
  </cols>
  <sheetData>
    <row r="1" spans="1:16" ht="33.75" customHeight="1">
      <c r="A1" s="417" t="s">
        <v>21</v>
      </c>
      <c r="B1" s="3"/>
      <c r="C1" s="3"/>
      <c r="D1" s="3"/>
      <c r="E1" s="3"/>
      <c r="F1" s="3"/>
      <c r="G1" s="3"/>
      <c r="H1" s="3"/>
      <c r="I1" s="3"/>
      <c r="J1" s="3"/>
      <c r="K1" s="3"/>
      <c r="L1" s="3"/>
      <c r="M1" s="3"/>
      <c r="N1" s="3"/>
    </row>
    <row r="3" spans="1:16" ht="14" thickBot="1">
      <c r="B3" s="19" t="s">
        <v>236</v>
      </c>
      <c r="E3" s="20"/>
      <c r="F3" s="20"/>
      <c r="G3" s="21"/>
      <c r="H3" s="21"/>
      <c r="I3" s="21"/>
      <c r="J3" s="22"/>
      <c r="K3" s="22"/>
    </row>
    <row r="4" spans="1:16" ht="39.75" customHeight="1" thickBot="1">
      <c r="B4" s="521" t="s">
        <v>45</v>
      </c>
      <c r="C4" s="522"/>
      <c r="D4" s="766" t="s">
        <v>237</v>
      </c>
      <c r="E4" s="767"/>
      <c r="F4" s="767"/>
      <c r="G4" s="767"/>
      <c r="H4" s="767"/>
      <c r="I4" s="766" t="s">
        <v>238</v>
      </c>
      <c r="J4" s="767"/>
      <c r="K4" s="767"/>
      <c r="L4" s="767"/>
      <c r="M4" s="768"/>
      <c r="N4" s="119"/>
      <c r="O4" s="119"/>
      <c r="P4" s="119"/>
    </row>
    <row r="5" spans="1:16" ht="13.5" customHeight="1" thickBot="1">
      <c r="B5" s="523"/>
      <c r="C5" s="524"/>
      <c r="D5" s="120" t="s">
        <v>202</v>
      </c>
      <c r="E5" s="121" t="s">
        <v>203</v>
      </c>
      <c r="F5" s="121" t="s">
        <v>204</v>
      </c>
      <c r="G5" s="121" t="s">
        <v>204</v>
      </c>
      <c r="H5" s="122" t="s">
        <v>205</v>
      </c>
      <c r="I5" s="123" t="s">
        <v>202</v>
      </c>
      <c r="J5" s="121" t="s">
        <v>203</v>
      </c>
      <c r="K5" s="121" t="s">
        <v>204</v>
      </c>
      <c r="L5" s="121" t="s">
        <v>204</v>
      </c>
      <c r="M5" s="122" t="s">
        <v>205</v>
      </c>
    </row>
    <row r="6" spans="1:16" ht="14.5">
      <c r="B6" s="769" t="s">
        <v>64</v>
      </c>
      <c r="C6" s="108" t="s">
        <v>53</v>
      </c>
      <c r="D6" s="551">
        <v>0.98079979855526356</v>
      </c>
      <c r="E6" s="551">
        <v>0.97061404119605033</v>
      </c>
      <c r="F6" s="551">
        <v>0.98911859071372354</v>
      </c>
      <c r="G6" s="551">
        <v>0.98911560500864082</v>
      </c>
      <c r="H6" s="552"/>
      <c r="I6" s="551">
        <v>0.98816530599329155</v>
      </c>
      <c r="J6" s="551">
        <v>0.97655940820116294</v>
      </c>
      <c r="K6" s="551">
        <v>0.99282336578581365</v>
      </c>
      <c r="L6" s="551">
        <v>0.99244318497527362</v>
      </c>
      <c r="M6" s="552"/>
    </row>
    <row r="7" spans="1:16" ht="14.5">
      <c r="B7" s="770"/>
      <c r="C7" s="110" t="s">
        <v>54</v>
      </c>
      <c r="D7" s="551">
        <v>0.975968992248062</v>
      </c>
      <c r="E7" s="551">
        <v>0.95151967788024416</v>
      </c>
      <c r="F7" s="551">
        <v>0.98297571743929357</v>
      </c>
      <c r="G7" s="551">
        <v>0.98724915263356106</v>
      </c>
      <c r="H7" s="553"/>
      <c r="I7" s="551">
        <v>0.97524614785559327</v>
      </c>
      <c r="J7" s="551">
        <v>0.94940249173658786</v>
      </c>
      <c r="K7" s="551">
        <v>0.98186810585617579</v>
      </c>
      <c r="L7" s="551">
        <v>0.98538976798369093</v>
      </c>
      <c r="M7" s="553"/>
    </row>
    <row r="8" spans="1:16" ht="12.75" customHeight="1">
      <c r="B8" s="770"/>
      <c r="C8" s="110" t="s">
        <v>55</v>
      </c>
      <c r="D8" s="551">
        <v>0.98128228501975079</v>
      </c>
      <c r="E8" s="551">
        <v>0.96031279063146502</v>
      </c>
      <c r="F8" s="551">
        <v>0.987719298245614</v>
      </c>
      <c r="G8" s="551">
        <v>0.98864237178608494</v>
      </c>
      <c r="H8" s="553"/>
      <c r="I8" s="551">
        <v>0.98884161167071905</v>
      </c>
      <c r="J8" s="551">
        <v>0.9654118336753067</v>
      </c>
      <c r="K8" s="551">
        <v>0.98960673087904971</v>
      </c>
      <c r="L8" s="551">
        <v>0.98841468269766697</v>
      </c>
      <c r="M8" s="553"/>
    </row>
    <row r="9" spans="1:16" ht="14.5">
      <c r="B9" s="770"/>
      <c r="C9" s="110" t="s">
        <v>56</v>
      </c>
      <c r="D9" s="551">
        <v>0.99254542162129533</v>
      </c>
      <c r="E9" s="551">
        <v>0.97632725557128186</v>
      </c>
      <c r="F9" s="551">
        <v>0.98408702688123706</v>
      </c>
      <c r="G9" s="551">
        <v>0.98709540935053941</v>
      </c>
      <c r="H9" s="553"/>
      <c r="I9" s="551">
        <v>0.99795665634674924</v>
      </c>
      <c r="J9" s="551">
        <v>0.97847025495750706</v>
      </c>
      <c r="K9" s="551">
        <v>0.98846451043161498</v>
      </c>
      <c r="L9" s="551">
        <v>0.99033981134219795</v>
      </c>
      <c r="M9" s="553"/>
    </row>
    <row r="10" spans="1:16" ht="14.5">
      <c r="B10" s="109" t="s">
        <v>57</v>
      </c>
      <c r="C10" s="110" t="s">
        <v>57</v>
      </c>
      <c r="D10" s="551">
        <v>0.99745057697468464</v>
      </c>
      <c r="E10" s="551">
        <v>0.99546425347336898</v>
      </c>
      <c r="F10" s="551">
        <v>0.99812519041034897</v>
      </c>
      <c r="G10" s="551">
        <v>0.99898412398412395</v>
      </c>
      <c r="H10" s="553"/>
      <c r="I10" s="551">
        <v>0.99947878661524026</v>
      </c>
      <c r="J10" s="551">
        <v>0.99690254944007628</v>
      </c>
      <c r="K10" s="551">
        <v>0.99927358576228098</v>
      </c>
      <c r="L10" s="551">
        <v>0.99991114665245018</v>
      </c>
      <c r="M10" s="553"/>
    </row>
    <row r="11" spans="1:16" ht="14.5">
      <c r="B11" s="770" t="s">
        <v>65</v>
      </c>
      <c r="C11" s="110" t="s">
        <v>58</v>
      </c>
      <c r="D11" s="551">
        <v>0.98091993185689952</v>
      </c>
      <c r="E11" s="551">
        <v>0.9716691201156995</v>
      </c>
      <c r="F11" s="551">
        <v>0.99494879022130434</v>
      </c>
      <c r="G11" s="551">
        <v>0.99455605604222508</v>
      </c>
      <c r="H11" s="553"/>
      <c r="I11" s="551">
        <v>0.99498692240627729</v>
      </c>
      <c r="J11" s="551">
        <v>0.96603144113632922</v>
      </c>
      <c r="K11" s="551">
        <v>0.99795271752376313</v>
      </c>
      <c r="L11" s="551">
        <v>0.9985834977487732</v>
      </c>
      <c r="M11" s="553"/>
    </row>
    <row r="12" spans="1:16" ht="14.5">
      <c r="B12" s="770"/>
      <c r="C12" s="110" t="s">
        <v>59</v>
      </c>
      <c r="D12" s="551">
        <v>0.97890626980706341</v>
      </c>
      <c r="E12" s="551">
        <v>0.91856606957572717</v>
      </c>
      <c r="F12" s="551">
        <v>0.9838541207857745</v>
      </c>
      <c r="G12" s="551">
        <v>0.98031629346617011</v>
      </c>
      <c r="H12" s="553"/>
      <c r="I12" s="551">
        <v>0.98936818206988209</v>
      </c>
      <c r="J12" s="551">
        <v>0.92936159214267255</v>
      </c>
      <c r="K12" s="551">
        <v>0.98901701053032831</v>
      </c>
      <c r="L12" s="551">
        <v>0.98554591434272187</v>
      </c>
      <c r="M12" s="553"/>
    </row>
    <row r="13" spans="1:16" ht="15" thickBot="1">
      <c r="B13" s="111" t="s">
        <v>61</v>
      </c>
      <c r="C13" s="112" t="s">
        <v>61</v>
      </c>
      <c r="D13" s="551">
        <v>0.9901719901719902</v>
      </c>
      <c r="E13" s="551">
        <v>0.98612651446985711</v>
      </c>
      <c r="F13" s="551">
        <v>0.99258537880967668</v>
      </c>
      <c r="G13" s="551">
        <v>0.99257692999820046</v>
      </c>
      <c r="H13" s="553"/>
      <c r="I13" s="551">
        <v>0.99883071326490835</v>
      </c>
      <c r="J13" s="551">
        <v>0.99351965968274158</v>
      </c>
      <c r="K13" s="551">
        <v>0.99820011754334415</v>
      </c>
      <c r="L13" s="551">
        <v>0.99875151601626599</v>
      </c>
      <c r="M13" s="553"/>
    </row>
    <row r="17" ht="33" customHeight="1"/>
    <row r="30" ht="33.75" customHeight="1"/>
  </sheetData>
  <mergeCells count="4">
    <mergeCell ref="I4:M4"/>
    <mergeCell ref="B6:B9"/>
    <mergeCell ref="B11:B12"/>
    <mergeCell ref="D4:H4"/>
  </mergeCells>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249977111117893"/>
  </sheetPr>
  <dimension ref="A1:R41"/>
  <sheetViews>
    <sheetView showGridLines="0" zoomScale="70" zoomScaleNormal="70" workbookViewId="0">
      <selection activeCell="C33" sqref="C33"/>
    </sheetView>
  </sheetViews>
  <sheetFormatPr defaultColWidth="9" defaultRowHeight="13.5"/>
  <cols>
    <col min="1" max="1" width="9" style="28"/>
    <col min="2" max="2" width="12.26953125" style="58" customWidth="1"/>
    <col min="3" max="3" width="9" style="58"/>
    <col min="4" max="4" width="18.26953125" style="28" customWidth="1"/>
    <col min="5" max="5" width="14.26953125" style="28" customWidth="1"/>
    <col min="6" max="6" width="18.26953125" style="28" customWidth="1"/>
    <col min="7" max="7" width="16" style="28" customWidth="1"/>
    <col min="8" max="8" width="18.26953125" style="28" customWidth="1"/>
    <col min="9" max="9" width="13.26953125" style="28" customWidth="1"/>
    <col min="10" max="10" width="18.54296875" style="28" customWidth="1"/>
    <col min="11" max="12" width="13.26953125" style="28" customWidth="1"/>
    <col min="13" max="13" width="12.26953125" style="28" customWidth="1"/>
    <col min="14" max="14" width="13" style="28" customWidth="1"/>
    <col min="15" max="16" width="12.26953125" style="28" customWidth="1"/>
    <col min="17" max="16384" width="9" style="28"/>
  </cols>
  <sheetData>
    <row r="1" spans="1:18" ht="41.65" customHeight="1">
      <c r="A1" s="417" t="s">
        <v>23</v>
      </c>
      <c r="B1" s="57"/>
      <c r="C1" s="57"/>
      <c r="D1" s="3"/>
      <c r="E1" s="3"/>
      <c r="F1" s="3"/>
      <c r="G1" s="3"/>
      <c r="H1" s="3"/>
      <c r="I1" s="3"/>
      <c r="J1" s="3"/>
      <c r="K1" s="3"/>
      <c r="L1" s="3"/>
      <c r="M1" s="3"/>
      <c r="N1" s="3"/>
      <c r="O1" s="3"/>
      <c r="P1" s="3"/>
      <c r="Q1" s="3"/>
      <c r="R1" s="3"/>
    </row>
    <row r="2" spans="1:18">
      <c r="B2" s="29"/>
      <c r="C2" s="30"/>
      <c r="D2" s="30"/>
      <c r="E2" s="30"/>
      <c r="F2" s="30"/>
      <c r="G2" s="30"/>
      <c r="H2" s="30"/>
      <c r="I2" s="30"/>
      <c r="J2" s="30"/>
    </row>
    <row r="4" spans="1:18" ht="14" thickBot="1">
      <c r="B4" s="29" t="s">
        <v>239</v>
      </c>
      <c r="C4" s="113"/>
    </row>
    <row r="5" spans="1:18">
      <c r="B5" s="774" t="s">
        <v>63</v>
      </c>
      <c r="C5" s="776" t="s">
        <v>45</v>
      </c>
      <c r="D5" s="99" t="s">
        <v>173</v>
      </c>
      <c r="E5" s="99" t="s">
        <v>174</v>
      </c>
      <c r="F5" s="99" t="s">
        <v>175</v>
      </c>
      <c r="G5" s="99" t="s">
        <v>176</v>
      </c>
      <c r="H5" s="99" t="s">
        <v>177</v>
      </c>
      <c r="I5" s="100" t="s">
        <v>240</v>
      </c>
    </row>
    <row r="6" spans="1:18" ht="15" customHeight="1" thickBot="1">
      <c r="B6" s="775"/>
      <c r="C6" s="777"/>
      <c r="D6" s="101" t="s">
        <v>241</v>
      </c>
      <c r="E6" s="101" t="s">
        <v>241</v>
      </c>
      <c r="F6" s="101" t="s">
        <v>241</v>
      </c>
      <c r="G6" s="101" t="s">
        <v>241</v>
      </c>
      <c r="H6" s="101" t="s">
        <v>241</v>
      </c>
      <c r="I6" s="101" t="s">
        <v>241</v>
      </c>
    </row>
    <row r="7" spans="1:18" ht="14.5">
      <c r="B7" s="771" t="s">
        <v>64</v>
      </c>
      <c r="C7" s="33" t="s">
        <v>53</v>
      </c>
      <c r="D7" s="197">
        <v>0</v>
      </c>
      <c r="E7" s="197">
        <v>0</v>
      </c>
      <c r="F7" s="197">
        <v>0</v>
      </c>
      <c r="G7" s="197">
        <v>0</v>
      </c>
      <c r="H7" s="201"/>
      <c r="I7" s="199">
        <f>SUM(D7:H7)</f>
        <v>0</v>
      </c>
    </row>
    <row r="8" spans="1:18" ht="14.5">
      <c r="B8" s="771"/>
      <c r="C8" s="33" t="s">
        <v>54</v>
      </c>
      <c r="D8" s="197">
        <v>0</v>
      </c>
      <c r="E8" s="197">
        <v>0</v>
      </c>
      <c r="F8" s="197">
        <v>0</v>
      </c>
      <c r="G8" s="197">
        <v>0</v>
      </c>
      <c r="H8" s="201"/>
      <c r="I8" s="199">
        <f t="shared" ref="I8:I14" si="0">SUM(D8:H8)</f>
        <v>0</v>
      </c>
    </row>
    <row r="9" spans="1:18" ht="14.5">
      <c r="B9" s="771"/>
      <c r="C9" s="33" t="s">
        <v>55</v>
      </c>
      <c r="D9" s="197">
        <v>0</v>
      </c>
      <c r="E9" s="197">
        <v>0</v>
      </c>
      <c r="F9" s="197">
        <v>0</v>
      </c>
      <c r="G9" s="197">
        <v>0</v>
      </c>
      <c r="H9" s="201"/>
      <c r="I9" s="199">
        <f t="shared" si="0"/>
        <v>0</v>
      </c>
    </row>
    <row r="10" spans="1:18" ht="14.5">
      <c r="B10" s="772"/>
      <c r="C10" s="33" t="s">
        <v>56</v>
      </c>
      <c r="D10" s="197">
        <v>0</v>
      </c>
      <c r="E10" s="197">
        <v>0</v>
      </c>
      <c r="F10" s="197">
        <v>0</v>
      </c>
      <c r="G10" s="197">
        <v>0</v>
      </c>
      <c r="H10" s="201"/>
      <c r="I10" s="199">
        <f t="shared" si="0"/>
        <v>0</v>
      </c>
    </row>
    <row r="11" spans="1:18" ht="14.5">
      <c r="B11" s="51" t="s">
        <v>57</v>
      </c>
      <c r="C11" s="33" t="s">
        <v>57</v>
      </c>
      <c r="D11" s="197">
        <v>5</v>
      </c>
      <c r="E11" s="197">
        <v>10</v>
      </c>
      <c r="F11" s="197">
        <v>5</v>
      </c>
      <c r="G11" s="197">
        <v>3</v>
      </c>
      <c r="H11" s="201"/>
      <c r="I11" s="199">
        <f t="shared" si="0"/>
        <v>23</v>
      </c>
    </row>
    <row r="12" spans="1:18" ht="14.5">
      <c r="B12" s="773" t="s">
        <v>65</v>
      </c>
      <c r="C12" s="33" t="s">
        <v>58</v>
      </c>
      <c r="D12" s="197">
        <v>3</v>
      </c>
      <c r="E12" s="197">
        <v>1</v>
      </c>
      <c r="F12" s="197">
        <v>1</v>
      </c>
      <c r="G12" s="197">
        <v>0</v>
      </c>
      <c r="H12" s="201"/>
      <c r="I12" s="199">
        <f t="shared" si="0"/>
        <v>5</v>
      </c>
    </row>
    <row r="13" spans="1:18" ht="14.5">
      <c r="B13" s="772"/>
      <c r="C13" s="33" t="s">
        <v>59</v>
      </c>
      <c r="D13" s="197">
        <v>10</v>
      </c>
      <c r="E13" s="197">
        <v>5</v>
      </c>
      <c r="F13" s="197">
        <v>9</v>
      </c>
      <c r="G13" s="197">
        <v>1</v>
      </c>
      <c r="H13" s="201"/>
      <c r="I13" s="199">
        <f t="shared" si="0"/>
        <v>25</v>
      </c>
    </row>
    <row r="14" spans="1:18" ht="15" thickBot="1">
      <c r="B14" s="50" t="s">
        <v>61</v>
      </c>
      <c r="C14" s="34" t="s">
        <v>61</v>
      </c>
      <c r="D14" s="197">
        <v>0</v>
      </c>
      <c r="E14" s="197">
        <v>2</v>
      </c>
      <c r="F14" s="197">
        <v>1</v>
      </c>
      <c r="G14" s="197">
        <v>0</v>
      </c>
      <c r="H14" s="201"/>
      <c r="I14" s="199">
        <f t="shared" si="0"/>
        <v>3</v>
      </c>
    </row>
    <row r="15" spans="1:18" ht="15" thickBot="1">
      <c r="B15" s="525" t="s">
        <v>101</v>
      </c>
      <c r="C15" s="526"/>
      <c r="D15" s="198">
        <f>SUM(D7:D14)</f>
        <v>18</v>
      </c>
      <c r="E15" s="198">
        <f t="shared" ref="E15:F15" si="1">SUM(E7:E14)</f>
        <v>18</v>
      </c>
      <c r="F15" s="198">
        <f t="shared" si="1"/>
        <v>16</v>
      </c>
      <c r="G15" s="198">
        <f>SUM(G7:G14)</f>
        <v>4</v>
      </c>
      <c r="H15" s="202"/>
      <c r="I15" s="200">
        <f>SUM(I7:I14)</f>
        <v>56</v>
      </c>
    </row>
    <row r="17" spans="2:9">
      <c r="B17" s="113"/>
      <c r="C17" s="113"/>
      <c r="G17" s="31"/>
    </row>
    <row r="18" spans="2:9" ht="15" thickBot="1">
      <c r="B18" s="579" t="s">
        <v>242</v>
      </c>
      <c r="C18" s="113"/>
    </row>
    <row r="19" spans="2:9">
      <c r="B19" s="543" t="s">
        <v>63</v>
      </c>
      <c r="C19" s="544" t="s">
        <v>45</v>
      </c>
      <c r="D19" s="99" t="s">
        <v>173</v>
      </c>
      <c r="E19" s="99" t="s">
        <v>174</v>
      </c>
      <c r="F19" s="99" t="s">
        <v>175</v>
      </c>
      <c r="G19" s="99" t="s">
        <v>176</v>
      </c>
      <c r="H19" s="99" t="s">
        <v>177</v>
      </c>
      <c r="I19" s="100" t="s">
        <v>76</v>
      </c>
    </row>
    <row r="20" spans="2:9" ht="14.5">
      <c r="B20" s="771" t="s">
        <v>64</v>
      </c>
      <c r="C20" s="33" t="s">
        <v>53</v>
      </c>
      <c r="D20" s="580">
        <v>10737</v>
      </c>
      <c r="E20" s="580">
        <v>162961.46</v>
      </c>
      <c r="F20" s="580">
        <v>826</v>
      </c>
      <c r="G20" s="580">
        <v>0</v>
      </c>
      <c r="H20" s="201"/>
      <c r="I20" s="580">
        <f>SUM(D20:H20)</f>
        <v>174524.46</v>
      </c>
    </row>
    <row r="21" spans="2:9" ht="14.5">
      <c r="B21" s="771"/>
      <c r="C21" s="33" t="s">
        <v>54</v>
      </c>
      <c r="D21" s="580">
        <v>27079</v>
      </c>
      <c r="E21" s="580">
        <v>223934.09999999998</v>
      </c>
      <c r="F21" s="580">
        <v>90259.520000000004</v>
      </c>
      <c r="G21" s="580">
        <v>5250</v>
      </c>
      <c r="H21" s="201"/>
      <c r="I21" s="580">
        <f t="shared" ref="I21:I27" si="2">SUM(D21:H21)</f>
        <v>346522.62</v>
      </c>
    </row>
    <row r="22" spans="2:9" ht="14.5">
      <c r="B22" s="771"/>
      <c r="C22" s="33" t="s">
        <v>55</v>
      </c>
      <c r="D22" s="580">
        <v>0</v>
      </c>
      <c r="E22" s="580">
        <v>0</v>
      </c>
      <c r="F22" s="580">
        <v>0</v>
      </c>
      <c r="G22" s="580">
        <v>0</v>
      </c>
      <c r="H22" s="201"/>
      <c r="I22" s="580">
        <f t="shared" si="2"/>
        <v>0</v>
      </c>
    </row>
    <row r="23" spans="2:9" ht="14.5">
      <c r="B23" s="772"/>
      <c r="C23" s="33" t="s">
        <v>56</v>
      </c>
      <c r="D23" s="580">
        <v>0</v>
      </c>
      <c r="E23" s="580">
        <v>0</v>
      </c>
      <c r="F23" s="580">
        <v>0</v>
      </c>
      <c r="G23" s="580">
        <v>0</v>
      </c>
      <c r="H23" s="201"/>
      <c r="I23" s="580">
        <f t="shared" si="2"/>
        <v>0</v>
      </c>
    </row>
    <row r="24" spans="2:9" ht="14.5">
      <c r="B24" s="51" t="s">
        <v>57</v>
      </c>
      <c r="C24" s="33" t="s">
        <v>57</v>
      </c>
      <c r="D24" s="580">
        <v>226207</v>
      </c>
      <c r="E24" s="580">
        <v>199049</v>
      </c>
      <c r="F24" s="580">
        <v>366073</v>
      </c>
      <c r="G24" s="580">
        <v>280596.25</v>
      </c>
      <c r="H24" s="201"/>
      <c r="I24" s="580">
        <f t="shared" si="2"/>
        <v>1071925.25</v>
      </c>
    </row>
    <row r="25" spans="2:9" ht="14.5">
      <c r="B25" s="773" t="s">
        <v>65</v>
      </c>
      <c r="C25" s="33" t="s">
        <v>58</v>
      </c>
      <c r="D25" s="580">
        <v>129997</v>
      </c>
      <c r="E25" s="580">
        <v>149089</v>
      </c>
      <c r="F25" s="580">
        <v>141661</v>
      </c>
      <c r="G25" s="580">
        <v>493866.3</v>
      </c>
      <c r="H25" s="201"/>
      <c r="I25" s="580">
        <f t="shared" si="2"/>
        <v>914613.3</v>
      </c>
    </row>
    <row r="26" spans="2:9" ht="14.5">
      <c r="B26" s="772"/>
      <c r="C26" s="33" t="s">
        <v>59</v>
      </c>
      <c r="D26" s="580">
        <v>51419</v>
      </c>
      <c r="E26" s="580">
        <v>48868</v>
      </c>
      <c r="F26" s="580">
        <v>32240</v>
      </c>
      <c r="G26" s="580">
        <v>265647.64</v>
      </c>
      <c r="H26" s="201"/>
      <c r="I26" s="580">
        <f t="shared" si="2"/>
        <v>398174.64</v>
      </c>
    </row>
    <row r="27" spans="2:9" ht="15" thickBot="1">
      <c r="B27" s="50" t="s">
        <v>61</v>
      </c>
      <c r="C27" s="34" t="s">
        <v>61</v>
      </c>
      <c r="D27" s="580">
        <v>180090</v>
      </c>
      <c r="E27" s="580">
        <v>22182</v>
      </c>
      <c r="F27" s="580">
        <v>3290</v>
      </c>
      <c r="G27" s="580">
        <v>6185</v>
      </c>
      <c r="H27" s="201"/>
      <c r="I27" s="580">
        <f t="shared" si="2"/>
        <v>211747</v>
      </c>
    </row>
    <row r="28" spans="2:9" ht="15" thickBot="1">
      <c r="B28" s="525" t="s">
        <v>101</v>
      </c>
      <c r="C28" s="526"/>
      <c r="D28" s="581">
        <f>SUM(D20:D27)</f>
        <v>625529</v>
      </c>
      <c r="E28" s="581">
        <f t="shared" ref="E28:F28" si="3">SUM(E20:E27)</f>
        <v>806083.55999999994</v>
      </c>
      <c r="F28" s="581">
        <f t="shared" si="3"/>
        <v>634349.52</v>
      </c>
      <c r="G28" s="581">
        <f>SUM(G20:G27)</f>
        <v>1051545.19</v>
      </c>
      <c r="H28" s="202"/>
      <c r="I28" s="580">
        <f>SUM(I20:I27)</f>
        <v>3117507.27</v>
      </c>
    </row>
    <row r="31" spans="2:9" ht="14.5" thickBot="1">
      <c r="B31" s="579" t="s">
        <v>243</v>
      </c>
      <c r="C31" s="113"/>
    </row>
    <row r="32" spans="2:9">
      <c r="B32" s="543" t="s">
        <v>63</v>
      </c>
      <c r="C32" s="544" t="s">
        <v>45</v>
      </c>
      <c r="D32" s="99" t="s">
        <v>173</v>
      </c>
      <c r="E32" s="99" t="s">
        <v>174</v>
      </c>
      <c r="F32" s="99" t="s">
        <v>175</v>
      </c>
      <c r="G32" s="99" t="s">
        <v>176</v>
      </c>
      <c r="H32" s="99" t="s">
        <v>177</v>
      </c>
      <c r="I32" s="100" t="s">
        <v>76</v>
      </c>
    </row>
    <row r="33" spans="2:9" ht="14.5">
      <c r="B33" s="771" t="s">
        <v>64</v>
      </c>
      <c r="C33" s="33" t="s">
        <v>53</v>
      </c>
      <c r="D33" s="197">
        <v>21</v>
      </c>
      <c r="E33" s="197">
        <v>3</v>
      </c>
      <c r="F33" s="197">
        <v>5</v>
      </c>
      <c r="G33" s="197">
        <v>1</v>
      </c>
      <c r="H33" s="201"/>
      <c r="I33" s="199">
        <f>SUM(D33:H33)</f>
        <v>30</v>
      </c>
    </row>
    <row r="34" spans="2:9" ht="14.5">
      <c r="B34" s="771"/>
      <c r="C34" s="33" t="s">
        <v>54</v>
      </c>
      <c r="D34" s="197">
        <v>4</v>
      </c>
      <c r="E34" s="197">
        <v>4</v>
      </c>
      <c r="F34" s="197">
        <v>3</v>
      </c>
      <c r="G34" s="197">
        <v>1</v>
      </c>
      <c r="H34" s="201"/>
      <c r="I34" s="199">
        <f t="shared" ref="I34:I40" si="4">SUM(D34:H34)</f>
        <v>12</v>
      </c>
    </row>
    <row r="35" spans="2:9" ht="14.5">
      <c r="B35" s="771"/>
      <c r="C35" s="33" t="s">
        <v>55</v>
      </c>
      <c r="D35" s="197">
        <v>9</v>
      </c>
      <c r="E35" s="197">
        <v>5</v>
      </c>
      <c r="F35" s="197">
        <v>1</v>
      </c>
      <c r="G35" s="197">
        <v>0</v>
      </c>
      <c r="H35" s="201"/>
      <c r="I35" s="199">
        <f t="shared" si="4"/>
        <v>15</v>
      </c>
    </row>
    <row r="36" spans="2:9" ht="14.5">
      <c r="B36" s="772"/>
      <c r="C36" s="33" t="s">
        <v>56</v>
      </c>
      <c r="D36" s="197">
        <v>8</v>
      </c>
      <c r="E36" s="197">
        <v>2</v>
      </c>
      <c r="F36" s="197">
        <v>0</v>
      </c>
      <c r="G36" s="197">
        <v>0</v>
      </c>
      <c r="H36" s="201"/>
      <c r="I36" s="199">
        <f t="shared" si="4"/>
        <v>10</v>
      </c>
    </row>
    <row r="37" spans="2:9" ht="14.5">
      <c r="B37" s="51" t="s">
        <v>57</v>
      </c>
      <c r="C37" s="33" t="s">
        <v>57</v>
      </c>
      <c r="D37" s="197">
        <v>56</v>
      </c>
      <c r="E37" s="197">
        <v>72</v>
      </c>
      <c r="F37" s="197">
        <v>55</v>
      </c>
      <c r="G37" s="197">
        <v>61</v>
      </c>
      <c r="H37" s="201"/>
      <c r="I37" s="199">
        <f t="shared" si="4"/>
        <v>244</v>
      </c>
    </row>
    <row r="38" spans="2:9" ht="14.5">
      <c r="B38" s="773" t="s">
        <v>65</v>
      </c>
      <c r="C38" s="33" t="s">
        <v>58</v>
      </c>
      <c r="D38" s="197">
        <v>8</v>
      </c>
      <c r="E38" s="197">
        <v>10</v>
      </c>
      <c r="F38" s="197">
        <v>10</v>
      </c>
      <c r="G38" s="197">
        <v>126</v>
      </c>
      <c r="H38" s="201"/>
      <c r="I38" s="199">
        <f t="shared" si="4"/>
        <v>154</v>
      </c>
    </row>
    <row r="39" spans="2:9" ht="14.5">
      <c r="B39" s="772"/>
      <c r="C39" s="33" t="s">
        <v>59</v>
      </c>
      <c r="D39" s="197">
        <v>9</v>
      </c>
      <c r="E39" s="197">
        <v>9</v>
      </c>
      <c r="F39" s="197">
        <v>5</v>
      </c>
      <c r="G39" s="197">
        <v>54</v>
      </c>
      <c r="H39" s="201"/>
      <c r="I39" s="199">
        <f t="shared" si="4"/>
        <v>77</v>
      </c>
    </row>
    <row r="40" spans="2:9" ht="15" thickBot="1">
      <c r="B40" s="50" t="s">
        <v>61</v>
      </c>
      <c r="C40" s="34" t="s">
        <v>61</v>
      </c>
      <c r="D40" s="197">
        <v>37</v>
      </c>
      <c r="E40" s="197">
        <v>22</v>
      </c>
      <c r="F40" s="197">
        <v>7</v>
      </c>
      <c r="G40" s="197">
        <v>4</v>
      </c>
      <c r="H40" s="201"/>
      <c r="I40" s="199">
        <f t="shared" si="4"/>
        <v>70</v>
      </c>
    </row>
    <row r="41" spans="2:9" ht="15" thickBot="1">
      <c r="B41" s="525" t="s">
        <v>101</v>
      </c>
      <c r="C41" s="526"/>
      <c r="D41" s="198">
        <f>SUM(D33:D40)</f>
        <v>152</v>
      </c>
      <c r="E41" s="198">
        <f t="shared" ref="E41:F41" si="5">SUM(E33:E40)</f>
        <v>127</v>
      </c>
      <c r="F41" s="198">
        <f t="shared" si="5"/>
        <v>86</v>
      </c>
      <c r="G41" s="198">
        <f>SUM(G33:G40)</f>
        <v>247</v>
      </c>
      <c r="H41" s="202"/>
      <c r="I41" s="200">
        <f>SUM(I33:I40)</f>
        <v>612</v>
      </c>
    </row>
  </sheetData>
  <mergeCells count="8">
    <mergeCell ref="B33:B36"/>
    <mergeCell ref="B38:B39"/>
    <mergeCell ref="B7:B10"/>
    <mergeCell ref="B5:B6"/>
    <mergeCell ref="C5:C6"/>
    <mergeCell ref="B20:B23"/>
    <mergeCell ref="B25:B26"/>
    <mergeCell ref="B12:B13"/>
  </mergeCells>
  <phoneticPr fontId="40" type="noConversion"/>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249977111117893"/>
  </sheetPr>
  <dimension ref="A1:X59"/>
  <sheetViews>
    <sheetView showGridLines="0" zoomScale="70" zoomScaleNormal="70" workbookViewId="0">
      <selection activeCell="C7" sqref="C7"/>
    </sheetView>
  </sheetViews>
  <sheetFormatPr defaultColWidth="9" defaultRowHeight="13.5"/>
  <cols>
    <col min="1" max="1" width="9" style="18"/>
    <col min="2" max="2" width="14.26953125" style="59" customWidth="1"/>
    <col min="3" max="3" width="9" style="59"/>
    <col min="4" max="4" width="24.26953125" style="629" bestFit="1" customWidth="1"/>
    <col min="5" max="5" width="26" style="629" customWidth="1"/>
    <col min="6" max="6" width="26.26953125" style="629" customWidth="1"/>
    <col min="7" max="7" width="15.26953125" style="18" customWidth="1"/>
    <col min="8" max="8" width="13.54296875" style="18" customWidth="1"/>
    <col min="9" max="9" width="9.7265625" style="18" customWidth="1"/>
    <col min="10" max="10" width="24.26953125" style="629" bestFit="1" customWidth="1"/>
    <col min="11" max="12" width="26.26953125" style="629" customWidth="1"/>
    <col min="13" max="13" width="9" style="18"/>
    <col min="14" max="14" width="12.54296875" style="18" customWidth="1"/>
    <col min="15" max="15" width="12.26953125" style="18" customWidth="1"/>
    <col min="16" max="16" width="24.26953125" style="629" bestFit="1" customWidth="1"/>
    <col min="17" max="18" width="26.26953125" style="629" customWidth="1"/>
    <col min="19" max="19" width="9" style="18"/>
    <col min="20" max="20" width="12.54296875" style="18" customWidth="1"/>
    <col min="21" max="21" width="12.26953125" style="18" customWidth="1"/>
    <col min="22" max="22" width="24.26953125" style="629" bestFit="1" customWidth="1"/>
    <col min="23" max="24" width="26.26953125" style="629" customWidth="1"/>
    <col min="25" max="16384" width="9" style="18"/>
  </cols>
  <sheetData>
    <row r="1" spans="1:24" ht="34.15" customHeight="1">
      <c r="A1" s="417" t="s">
        <v>25</v>
      </c>
      <c r="B1" s="57"/>
      <c r="C1" s="57"/>
      <c r="D1" s="618"/>
      <c r="E1" s="618"/>
      <c r="F1" s="618"/>
      <c r="G1" s="3"/>
      <c r="H1" s="3"/>
      <c r="I1" s="3"/>
      <c r="J1" s="618"/>
      <c r="K1" s="618"/>
      <c r="L1" s="618"/>
      <c r="M1" s="3"/>
      <c r="N1" s="3"/>
      <c r="O1" s="3"/>
      <c r="P1" s="618"/>
      <c r="Q1" s="618"/>
      <c r="R1" s="618"/>
      <c r="S1" s="3"/>
      <c r="T1" s="3"/>
      <c r="U1" s="3"/>
      <c r="V1" s="618"/>
      <c r="W1" s="618"/>
      <c r="X1" s="618"/>
    </row>
    <row r="2" spans="1:24">
      <c r="B2" s="114"/>
      <c r="C2" s="114"/>
      <c r="T2" s="114"/>
      <c r="U2" s="114"/>
      <c r="V2" s="631"/>
      <c r="W2" s="631"/>
      <c r="X2" s="631"/>
    </row>
    <row r="3" spans="1:24">
      <c r="B3" s="23" t="s">
        <v>244</v>
      </c>
      <c r="C3" s="114"/>
      <c r="T3" s="114"/>
      <c r="U3" s="114"/>
      <c r="V3" s="631"/>
      <c r="W3" s="631"/>
      <c r="X3" s="631"/>
    </row>
    <row r="4" spans="1:24" ht="14" thickBot="1">
      <c r="B4" s="23" t="s">
        <v>202</v>
      </c>
      <c r="C4" s="114"/>
      <c r="H4" s="23" t="s">
        <v>203</v>
      </c>
      <c r="N4" s="23" t="s">
        <v>245</v>
      </c>
      <c r="T4" s="23" t="s">
        <v>204</v>
      </c>
      <c r="U4" s="114"/>
      <c r="V4" s="631"/>
      <c r="W4" s="631"/>
      <c r="X4" s="631"/>
    </row>
    <row r="5" spans="1:24" ht="12.75" customHeight="1">
      <c r="B5" s="790" t="s">
        <v>63</v>
      </c>
      <c r="C5" s="792" t="s">
        <v>45</v>
      </c>
      <c r="D5" s="784" t="s">
        <v>246</v>
      </c>
      <c r="E5" s="784" t="s">
        <v>95</v>
      </c>
      <c r="F5" s="788" t="s">
        <v>111</v>
      </c>
      <c r="H5" s="794" t="s">
        <v>63</v>
      </c>
      <c r="I5" s="784" t="s">
        <v>45</v>
      </c>
      <c r="J5" s="784" t="s">
        <v>246</v>
      </c>
      <c r="K5" s="136" t="s">
        <v>95</v>
      </c>
      <c r="L5" s="138" t="s">
        <v>111</v>
      </c>
      <c r="N5" s="790" t="s">
        <v>63</v>
      </c>
      <c r="O5" s="792" t="s">
        <v>45</v>
      </c>
      <c r="P5" s="784" t="s">
        <v>246</v>
      </c>
      <c r="Q5" s="784" t="s">
        <v>95</v>
      </c>
      <c r="R5" s="788" t="s">
        <v>111</v>
      </c>
      <c r="T5" s="790" t="s">
        <v>63</v>
      </c>
      <c r="U5" s="792" t="s">
        <v>45</v>
      </c>
      <c r="V5" s="784" t="s">
        <v>246</v>
      </c>
      <c r="W5" s="784" t="s">
        <v>95</v>
      </c>
      <c r="X5" s="788" t="s">
        <v>111</v>
      </c>
    </row>
    <row r="6" spans="1:24" ht="33" customHeight="1" thickBot="1">
      <c r="B6" s="791"/>
      <c r="C6" s="793"/>
      <c r="D6" s="785"/>
      <c r="E6" s="785"/>
      <c r="F6" s="789"/>
      <c r="G6" s="42"/>
      <c r="H6" s="795"/>
      <c r="I6" s="785"/>
      <c r="J6" s="785"/>
      <c r="K6" s="137"/>
      <c r="L6" s="139"/>
      <c r="N6" s="791"/>
      <c r="O6" s="793"/>
      <c r="P6" s="785"/>
      <c r="Q6" s="785"/>
      <c r="R6" s="789"/>
      <c r="T6" s="791"/>
      <c r="U6" s="793"/>
      <c r="V6" s="785"/>
      <c r="W6" s="785"/>
      <c r="X6" s="789"/>
    </row>
    <row r="7" spans="1:24" ht="15" customHeight="1">
      <c r="B7" s="778" t="s">
        <v>64</v>
      </c>
      <c r="C7" s="117" t="s">
        <v>53</v>
      </c>
      <c r="D7" s="619">
        <v>76617.459848864644</v>
      </c>
      <c r="E7" s="620">
        <v>62390</v>
      </c>
      <c r="F7" s="621">
        <f t="shared" ref="F7:F11" si="0">+(D7-E7)/D7</f>
        <v>0.18569474734518326</v>
      </c>
      <c r="G7" s="43"/>
      <c r="H7" s="778" t="s">
        <v>64</v>
      </c>
      <c r="I7" s="117" t="s">
        <v>53</v>
      </c>
      <c r="J7" s="619">
        <v>77203.571034425273</v>
      </c>
      <c r="K7" s="620">
        <v>75866</v>
      </c>
      <c r="L7" s="621">
        <f t="shared" ref="L7:L11" si="1">+(J7-K7)/J7</f>
        <v>1.7325248256053423E-2</v>
      </c>
      <c r="N7" s="778" t="s">
        <v>64</v>
      </c>
      <c r="O7" s="117" t="s">
        <v>53</v>
      </c>
      <c r="P7" s="619">
        <v>77957.142558717562</v>
      </c>
      <c r="Q7" s="620">
        <v>77401</v>
      </c>
      <c r="R7" s="621">
        <f t="shared" ref="R7" si="2">+(P7-Q7)/P7</f>
        <v>7.1339525855334358E-3</v>
      </c>
      <c r="T7" s="778" t="s">
        <v>64</v>
      </c>
      <c r="U7" s="117" t="s">
        <v>53</v>
      </c>
      <c r="V7" s="628">
        <v>78124.602897449164</v>
      </c>
      <c r="W7" s="620">
        <v>73505</v>
      </c>
      <c r="X7" s="627">
        <f t="shared" ref="X7:X15" si="3">+(V7-W7)/V7</f>
        <v>5.9131217646163518E-2</v>
      </c>
    </row>
    <row r="8" spans="1:24" ht="14.5">
      <c r="B8" s="779"/>
      <c r="C8" s="116" t="s">
        <v>54</v>
      </c>
      <c r="D8" s="619">
        <v>72825.552177721795</v>
      </c>
      <c r="E8" s="620">
        <v>48802</v>
      </c>
      <c r="F8" s="621">
        <f t="shared" si="0"/>
        <v>0.32987806421426469</v>
      </c>
      <c r="G8" s="44"/>
      <c r="H8" s="779"/>
      <c r="I8" s="116" t="s">
        <v>54</v>
      </c>
      <c r="J8" s="619">
        <v>74481.46998220883</v>
      </c>
      <c r="K8" s="620">
        <v>43137</v>
      </c>
      <c r="L8" s="621">
        <f t="shared" si="1"/>
        <v>0.42083581311829626</v>
      </c>
      <c r="N8" s="779"/>
      <c r="O8" s="116" t="s">
        <v>54</v>
      </c>
      <c r="P8" s="619">
        <v>76610.507159406465</v>
      </c>
      <c r="Q8" s="620">
        <v>47888</v>
      </c>
      <c r="R8" s="621">
        <f t="shared" ref="R8:R15" si="4">+(P8-Q8)/P8</f>
        <v>0.37491602946371866</v>
      </c>
      <c r="T8" s="779"/>
      <c r="U8" s="116" t="s">
        <v>54</v>
      </c>
      <c r="V8" s="628">
        <v>77083.62653211705</v>
      </c>
      <c r="W8" s="620">
        <v>46432</v>
      </c>
      <c r="X8" s="627">
        <f t="shared" si="3"/>
        <v>0.39764121008689163</v>
      </c>
    </row>
    <row r="9" spans="1:24" ht="14.5">
      <c r="B9" s="779"/>
      <c r="C9" s="116" t="s">
        <v>55</v>
      </c>
      <c r="D9" s="619">
        <v>62100.388051898575</v>
      </c>
      <c r="E9" s="620">
        <v>64121</v>
      </c>
      <c r="F9" s="621">
        <f t="shared" si="0"/>
        <v>-3.253783126786193E-2</v>
      </c>
      <c r="G9" s="44"/>
      <c r="H9" s="779"/>
      <c r="I9" s="116" t="s">
        <v>55</v>
      </c>
      <c r="J9" s="619">
        <v>62710.703619962158</v>
      </c>
      <c r="K9" s="620">
        <v>54352</v>
      </c>
      <c r="L9" s="621">
        <f t="shared" si="1"/>
        <v>0.13328990327739529</v>
      </c>
      <c r="N9" s="779"/>
      <c r="O9" s="116" t="s">
        <v>55</v>
      </c>
      <c r="P9" s="619">
        <v>63495.395064615353</v>
      </c>
      <c r="Q9" s="620">
        <v>49333</v>
      </c>
      <c r="R9" s="621">
        <f t="shared" si="4"/>
        <v>0.22304601853729952</v>
      </c>
      <c r="T9" s="779"/>
      <c r="U9" s="116" t="s">
        <v>55</v>
      </c>
      <c r="V9" s="628">
        <v>63669.770941204944</v>
      </c>
      <c r="W9" s="620">
        <v>45590</v>
      </c>
      <c r="X9" s="627">
        <f t="shared" si="3"/>
        <v>0.28396161434129369</v>
      </c>
    </row>
    <row r="10" spans="1:24" ht="14.5">
      <c r="B10" s="779"/>
      <c r="C10" s="116" t="s">
        <v>56</v>
      </c>
      <c r="D10" s="619">
        <v>51379.609387174372</v>
      </c>
      <c r="E10" s="620">
        <v>39424</v>
      </c>
      <c r="F10" s="621">
        <f t="shared" si="0"/>
        <v>0.23269171427680782</v>
      </c>
      <c r="G10" s="44"/>
      <c r="H10" s="779"/>
      <c r="I10" s="116" t="s">
        <v>56</v>
      </c>
      <c r="J10" s="619">
        <v>52550.631050050397</v>
      </c>
      <c r="K10" s="620">
        <v>34411</v>
      </c>
      <c r="L10" s="621">
        <f t="shared" si="1"/>
        <v>0.34518388623675722</v>
      </c>
      <c r="N10" s="779"/>
      <c r="O10" s="116" t="s">
        <v>56</v>
      </c>
      <c r="P10" s="619">
        <v>53810.816797056403</v>
      </c>
      <c r="Q10" s="620">
        <v>33282</v>
      </c>
      <c r="R10" s="621">
        <f t="shared" si="4"/>
        <v>0.38149981767567936</v>
      </c>
      <c r="T10" s="779"/>
      <c r="U10" s="116" t="s">
        <v>56</v>
      </c>
      <c r="V10" s="628">
        <v>54275.770354870612</v>
      </c>
      <c r="W10" s="620">
        <v>31451</v>
      </c>
      <c r="X10" s="627">
        <f t="shared" si="3"/>
        <v>0.42053332832745982</v>
      </c>
    </row>
    <row r="11" spans="1:24" ht="14.5">
      <c r="B11" s="109" t="s">
        <v>57</v>
      </c>
      <c r="C11" s="116" t="s">
        <v>57</v>
      </c>
      <c r="D11" s="619">
        <v>59258.624491256662</v>
      </c>
      <c r="E11" s="620">
        <v>59467</v>
      </c>
      <c r="F11" s="621">
        <f t="shared" si="0"/>
        <v>-3.5163743764265593E-3</v>
      </c>
      <c r="G11" s="44"/>
      <c r="H11" s="109" t="s">
        <v>57</v>
      </c>
      <c r="I11" s="116" t="s">
        <v>57</v>
      </c>
      <c r="J11" s="619">
        <v>59258.624491256662</v>
      </c>
      <c r="K11" s="620">
        <v>59213</v>
      </c>
      <c r="L11" s="621">
        <f t="shared" si="1"/>
        <v>7.6992153713242872E-4</v>
      </c>
      <c r="N11" s="109" t="s">
        <v>57</v>
      </c>
      <c r="O11" s="116" t="s">
        <v>57</v>
      </c>
      <c r="P11" s="619">
        <v>59258.624491256662</v>
      </c>
      <c r="Q11" s="620">
        <v>67856</v>
      </c>
      <c r="R11" s="621">
        <f t="shared" si="4"/>
        <v>-0.14508226578920747</v>
      </c>
      <c r="T11" s="109" t="s">
        <v>57</v>
      </c>
      <c r="U11" s="116" t="s">
        <v>57</v>
      </c>
      <c r="V11" s="628">
        <v>59258.624491256662</v>
      </c>
      <c r="W11" s="620">
        <v>60124</v>
      </c>
      <c r="X11" s="627">
        <f t="shared" si="3"/>
        <v>-1.4603368137088981E-2</v>
      </c>
    </row>
    <row r="12" spans="1:24" ht="14.5">
      <c r="B12" s="770" t="s">
        <v>65</v>
      </c>
      <c r="C12" s="116" t="s">
        <v>58</v>
      </c>
      <c r="D12" s="619">
        <v>27450.539099932608</v>
      </c>
      <c r="E12" s="620">
        <v>21292</v>
      </c>
      <c r="F12" s="621">
        <f>+(D12-E12)/D12</f>
        <v>0.22435038807480934</v>
      </c>
      <c r="G12" s="44"/>
      <c r="H12" s="109" t="s">
        <v>65</v>
      </c>
      <c r="I12" s="116" t="s">
        <v>58</v>
      </c>
      <c r="J12" s="619">
        <v>27450.539099932608</v>
      </c>
      <c r="K12" s="620">
        <v>23170</v>
      </c>
      <c r="L12" s="621">
        <f>+(J12-K12)/J12</f>
        <v>0.15593643113344602</v>
      </c>
      <c r="N12" s="770" t="s">
        <v>65</v>
      </c>
      <c r="O12" s="116" t="s">
        <v>58</v>
      </c>
      <c r="P12" s="619">
        <v>27450.539099932608</v>
      </c>
      <c r="Q12" s="620">
        <v>22551</v>
      </c>
      <c r="R12" s="621">
        <f>+(P12-Q12)/P12</f>
        <v>0.17848607934787833</v>
      </c>
      <c r="T12" s="770" t="s">
        <v>65</v>
      </c>
      <c r="U12" s="116" t="s">
        <v>58</v>
      </c>
      <c r="V12" s="628">
        <v>27450.539099932608</v>
      </c>
      <c r="W12" s="620">
        <v>20144</v>
      </c>
      <c r="X12" s="627">
        <f t="shared" si="3"/>
        <v>0.26617106036910387</v>
      </c>
    </row>
    <row r="13" spans="1:24" ht="14.5">
      <c r="B13" s="770"/>
      <c r="C13" s="116" t="s">
        <v>59</v>
      </c>
      <c r="D13" s="619">
        <v>87497.969756285413</v>
      </c>
      <c r="E13" s="620">
        <v>59968</v>
      </c>
      <c r="F13" s="621">
        <f t="shared" ref="F13:F15" si="5">+(D13-E13)/D13</f>
        <v>0.31463552620668434</v>
      </c>
      <c r="G13" s="44"/>
      <c r="H13" s="109"/>
      <c r="I13" s="116" t="s">
        <v>59</v>
      </c>
      <c r="J13" s="619">
        <v>87447.053073261763</v>
      </c>
      <c r="K13" s="620">
        <v>49809</v>
      </c>
      <c r="L13" s="621">
        <f t="shared" ref="L13:L15" si="6">+(J13-K13)/J13</f>
        <v>0.43040962217136347</v>
      </c>
      <c r="N13" s="770"/>
      <c r="O13" s="116" t="s">
        <v>59</v>
      </c>
      <c r="P13" s="619">
        <v>87447.053073261763</v>
      </c>
      <c r="Q13" s="620">
        <v>54924</v>
      </c>
      <c r="R13" s="621">
        <f t="shared" si="4"/>
        <v>0.37191708502760479</v>
      </c>
      <c r="T13" s="770"/>
      <c r="U13" s="116" t="s">
        <v>59</v>
      </c>
      <c r="V13" s="628">
        <v>87447.053073261763</v>
      </c>
      <c r="W13" s="620">
        <v>65400</v>
      </c>
      <c r="X13" s="627">
        <f t="shared" si="3"/>
        <v>0.25211887992144333</v>
      </c>
    </row>
    <row r="14" spans="1:24" ht="14.5">
      <c r="B14" s="109" t="s">
        <v>61</v>
      </c>
      <c r="C14" s="116" t="s">
        <v>61</v>
      </c>
      <c r="D14" s="619">
        <v>46962.399999999994</v>
      </c>
      <c r="E14" s="620">
        <v>37115</v>
      </c>
      <c r="F14" s="621">
        <f t="shared" si="5"/>
        <v>0.20968689845493407</v>
      </c>
      <c r="G14" s="44"/>
      <c r="H14" s="109" t="s">
        <v>61</v>
      </c>
      <c r="I14" s="116" t="s">
        <v>61</v>
      </c>
      <c r="J14" s="619">
        <v>46962.399999999994</v>
      </c>
      <c r="K14" s="620">
        <v>39946</v>
      </c>
      <c r="L14" s="621">
        <f t="shared" si="6"/>
        <v>0.14940463008704827</v>
      </c>
      <c r="N14" s="109" t="s">
        <v>61</v>
      </c>
      <c r="O14" s="116" t="s">
        <v>61</v>
      </c>
      <c r="P14" s="619">
        <v>46962.399999999994</v>
      </c>
      <c r="Q14" s="620">
        <v>45644</v>
      </c>
      <c r="R14" s="621">
        <f t="shared" si="4"/>
        <v>2.8073522647905438E-2</v>
      </c>
      <c r="T14" s="109" t="s">
        <v>61</v>
      </c>
      <c r="U14" s="116" t="s">
        <v>61</v>
      </c>
      <c r="V14" s="628">
        <v>46962.399999999994</v>
      </c>
      <c r="W14" s="620">
        <v>43079</v>
      </c>
      <c r="X14" s="627">
        <f t="shared" si="3"/>
        <v>8.2691685263103984E-2</v>
      </c>
    </row>
    <row r="15" spans="1:24" ht="15" thickBot="1">
      <c r="B15" s="527" t="s">
        <v>101</v>
      </c>
      <c r="C15" s="528"/>
      <c r="D15" s="622">
        <f>SUM(D7:D14)</f>
        <v>484092.54281313403</v>
      </c>
      <c r="E15" s="623">
        <f>SUM(E7:E14)</f>
        <v>392579</v>
      </c>
      <c r="F15" s="624">
        <f t="shared" si="5"/>
        <v>0.18904142228949691</v>
      </c>
      <c r="G15" s="44"/>
      <c r="H15" s="527" t="s">
        <v>101</v>
      </c>
      <c r="I15" s="528"/>
      <c r="J15" s="622">
        <f>SUM(J7:J14)</f>
        <v>488064.99235109764</v>
      </c>
      <c r="K15" s="623">
        <f>SUM(K7:K14)</f>
        <v>379904</v>
      </c>
      <c r="L15" s="624">
        <f t="shared" si="6"/>
        <v>0.22161186326859156</v>
      </c>
      <c r="N15" s="527" t="s">
        <v>101</v>
      </c>
      <c r="O15" s="528"/>
      <c r="P15" s="622">
        <f>SUM(P7:P14)</f>
        <v>492992.4782442468</v>
      </c>
      <c r="Q15" s="623">
        <f>SUM(Q7:Q14)</f>
        <v>398879</v>
      </c>
      <c r="R15" s="624">
        <f t="shared" si="4"/>
        <v>0.19090246281124695</v>
      </c>
      <c r="T15" s="527" t="s">
        <v>101</v>
      </c>
      <c r="U15" s="528"/>
      <c r="V15" s="622">
        <f>SUM(V7:V14)</f>
        <v>494272.38739009271</v>
      </c>
      <c r="W15" s="623">
        <f>SUM(W7:W14)</f>
        <v>385725</v>
      </c>
      <c r="X15" s="624">
        <f t="shared" si="3"/>
        <v>0.21961046208398502</v>
      </c>
    </row>
    <row r="16" spans="1:24">
      <c r="B16" s="18"/>
      <c r="C16" s="18"/>
      <c r="G16" s="24"/>
      <c r="T16" s="114"/>
      <c r="U16" s="114"/>
      <c r="V16" s="631"/>
      <c r="W16" s="631"/>
      <c r="X16" s="631"/>
    </row>
    <row r="17" spans="2:24">
      <c r="B17" s="23" t="s">
        <v>247</v>
      </c>
      <c r="C17" s="114"/>
      <c r="T17" s="114"/>
      <c r="U17" s="114"/>
      <c r="V17" s="631"/>
      <c r="W17" s="631"/>
      <c r="X17" s="631"/>
    </row>
    <row r="18" spans="2:24" ht="14" thickBot="1">
      <c r="B18" s="23" t="s">
        <v>202</v>
      </c>
      <c r="C18" s="114"/>
      <c r="H18" s="23" t="s">
        <v>203</v>
      </c>
      <c r="N18" s="23" t="s">
        <v>245</v>
      </c>
      <c r="T18" s="23" t="s">
        <v>204</v>
      </c>
      <c r="U18" s="114"/>
      <c r="V18" s="631"/>
      <c r="W18" s="631"/>
      <c r="X18" s="631"/>
    </row>
    <row r="19" spans="2:24" ht="12.4" customHeight="1">
      <c r="B19" s="780" t="s">
        <v>63</v>
      </c>
      <c r="C19" s="782" t="s">
        <v>45</v>
      </c>
      <c r="D19" s="784" t="s">
        <v>246</v>
      </c>
      <c r="E19" s="784" t="s">
        <v>95</v>
      </c>
      <c r="F19" s="788" t="s">
        <v>111</v>
      </c>
      <c r="G19" s="45"/>
      <c r="H19" s="780" t="s">
        <v>63</v>
      </c>
      <c r="I19" s="782" t="s">
        <v>45</v>
      </c>
      <c r="J19" s="784" t="s">
        <v>246</v>
      </c>
      <c r="K19" s="784" t="s">
        <v>95</v>
      </c>
      <c r="L19" s="788" t="s">
        <v>111</v>
      </c>
      <c r="N19" s="780" t="s">
        <v>63</v>
      </c>
      <c r="O19" s="782" t="s">
        <v>45</v>
      </c>
      <c r="P19" s="784" t="s">
        <v>246</v>
      </c>
      <c r="Q19" s="784" t="s">
        <v>95</v>
      </c>
      <c r="R19" s="788" t="s">
        <v>111</v>
      </c>
      <c r="T19" s="780" t="s">
        <v>63</v>
      </c>
      <c r="U19" s="782" t="s">
        <v>45</v>
      </c>
      <c r="V19" s="784" t="s">
        <v>246</v>
      </c>
      <c r="W19" s="784" t="s">
        <v>95</v>
      </c>
      <c r="X19" s="788" t="s">
        <v>111</v>
      </c>
    </row>
    <row r="20" spans="2:24" ht="30" customHeight="1" thickBot="1">
      <c r="B20" s="786"/>
      <c r="C20" s="787"/>
      <c r="D20" s="785"/>
      <c r="E20" s="785"/>
      <c r="F20" s="789"/>
      <c r="G20" s="46"/>
      <c r="H20" s="786"/>
      <c r="I20" s="787"/>
      <c r="J20" s="785"/>
      <c r="K20" s="785"/>
      <c r="L20" s="789"/>
      <c r="N20" s="786"/>
      <c r="O20" s="787"/>
      <c r="P20" s="785"/>
      <c r="Q20" s="785"/>
      <c r="R20" s="789"/>
      <c r="T20" s="786"/>
      <c r="U20" s="787"/>
      <c r="V20" s="785"/>
      <c r="W20" s="785"/>
      <c r="X20" s="789"/>
    </row>
    <row r="21" spans="2:24" ht="14.5">
      <c r="B21" s="778" t="s">
        <v>64</v>
      </c>
      <c r="C21" s="117" t="s">
        <v>53</v>
      </c>
      <c r="D21" s="619">
        <v>11401</v>
      </c>
      <c r="E21" s="620">
        <v>9970</v>
      </c>
      <c r="F21" s="621">
        <f t="shared" ref="F21" si="7">+(D21-E21)/D21</f>
        <v>0.12551530567494079</v>
      </c>
      <c r="G21" s="44"/>
      <c r="H21" s="778" t="s">
        <v>64</v>
      </c>
      <c r="I21" s="117" t="s">
        <v>53</v>
      </c>
      <c r="J21" s="619">
        <v>11135</v>
      </c>
      <c r="K21" s="620">
        <v>9995</v>
      </c>
      <c r="L21" s="621">
        <f t="shared" ref="L21:L29" si="8">+(J21-K21)/J21</f>
        <v>0.10237988325101033</v>
      </c>
      <c r="N21" s="778" t="s">
        <v>64</v>
      </c>
      <c r="O21" s="117" t="s">
        <v>53</v>
      </c>
      <c r="P21" s="619">
        <v>10862</v>
      </c>
      <c r="Q21" s="620">
        <v>9523</v>
      </c>
      <c r="R21" s="621">
        <f t="shared" ref="R21:R29" si="9">+(P21-Q21)/P21</f>
        <v>0.1232737985638004</v>
      </c>
      <c r="T21" s="778" t="s">
        <v>64</v>
      </c>
      <c r="U21" s="117" t="s">
        <v>53</v>
      </c>
      <c r="V21" s="628">
        <v>10525</v>
      </c>
      <c r="W21" s="620">
        <v>11192</v>
      </c>
      <c r="X21" s="627">
        <f t="shared" ref="X21:X29" si="10">+(V21-W21)/V21</f>
        <v>-6.3372921615201902E-2</v>
      </c>
    </row>
    <row r="22" spans="2:24" ht="14.5">
      <c r="B22" s="779"/>
      <c r="C22" s="118" t="s">
        <v>54</v>
      </c>
      <c r="D22" s="619">
        <v>9706</v>
      </c>
      <c r="E22" s="620">
        <v>7988</v>
      </c>
      <c r="F22" s="621">
        <f t="shared" ref="F22:F28" si="11">+(D22-E22)/D22</f>
        <v>0.17700391510405936</v>
      </c>
      <c r="G22" s="44"/>
      <c r="H22" s="779"/>
      <c r="I22" s="118" t="s">
        <v>54</v>
      </c>
      <c r="J22" s="619">
        <v>9479</v>
      </c>
      <c r="K22" s="620">
        <v>9828</v>
      </c>
      <c r="L22" s="621">
        <f t="shared" si="8"/>
        <v>-3.6818229771072901E-2</v>
      </c>
      <c r="N22" s="779"/>
      <c r="O22" s="118" t="s">
        <v>54</v>
      </c>
      <c r="P22" s="619">
        <v>9253</v>
      </c>
      <c r="Q22" s="620">
        <v>9709</v>
      </c>
      <c r="R22" s="621">
        <f t="shared" si="9"/>
        <v>-4.9281314168377825E-2</v>
      </c>
      <c r="T22" s="779"/>
      <c r="U22" s="118" t="s">
        <v>54</v>
      </c>
      <c r="V22" s="628">
        <v>9003</v>
      </c>
      <c r="W22" s="620">
        <v>8791</v>
      </c>
      <c r="X22" s="627">
        <f t="shared" si="10"/>
        <v>2.3547706320115516E-2</v>
      </c>
    </row>
    <row r="23" spans="2:24" ht="14.5">
      <c r="B23" s="779"/>
      <c r="C23" s="118" t="s">
        <v>55</v>
      </c>
      <c r="D23" s="619">
        <v>10438</v>
      </c>
      <c r="E23" s="620">
        <v>9192</v>
      </c>
      <c r="F23" s="621">
        <f t="shared" si="11"/>
        <v>0.11937152711247366</v>
      </c>
      <c r="G23" s="44"/>
      <c r="H23" s="779"/>
      <c r="I23" s="118" t="s">
        <v>55</v>
      </c>
      <c r="J23" s="619">
        <v>10184</v>
      </c>
      <c r="K23" s="620">
        <v>10260</v>
      </c>
      <c r="L23" s="621">
        <f t="shared" si="8"/>
        <v>-7.462686567164179E-3</v>
      </c>
      <c r="N23" s="779"/>
      <c r="O23" s="118" t="s">
        <v>55</v>
      </c>
      <c r="P23" s="619">
        <v>9924</v>
      </c>
      <c r="Q23" s="620">
        <v>11572</v>
      </c>
      <c r="R23" s="621">
        <f t="shared" si="9"/>
        <v>-0.16606207174526399</v>
      </c>
      <c r="T23" s="779"/>
      <c r="U23" s="118" t="s">
        <v>55</v>
      </c>
      <c r="V23" s="628">
        <v>9616</v>
      </c>
      <c r="W23" s="620">
        <v>10319</v>
      </c>
      <c r="X23" s="627">
        <f t="shared" si="10"/>
        <v>-7.3107321131447592E-2</v>
      </c>
    </row>
    <row r="24" spans="2:24" ht="14.5">
      <c r="B24" s="779"/>
      <c r="C24" s="118" t="s">
        <v>56</v>
      </c>
      <c r="D24" s="619">
        <v>6017</v>
      </c>
      <c r="E24" s="620">
        <v>4955</v>
      </c>
      <c r="F24" s="621">
        <f t="shared" si="11"/>
        <v>0.1764999169021107</v>
      </c>
      <c r="G24" s="44"/>
      <c r="H24" s="779"/>
      <c r="I24" s="118" t="s">
        <v>56</v>
      </c>
      <c r="J24" s="619">
        <v>5869</v>
      </c>
      <c r="K24" s="620">
        <v>5246</v>
      </c>
      <c r="L24" s="621">
        <f t="shared" si="8"/>
        <v>0.10615096268529563</v>
      </c>
      <c r="N24" s="779"/>
      <c r="O24" s="118" t="s">
        <v>56</v>
      </c>
      <c r="P24" s="619">
        <v>5717</v>
      </c>
      <c r="Q24" s="620">
        <v>5201</v>
      </c>
      <c r="R24" s="621">
        <f t="shared" si="9"/>
        <v>9.0257127864264472E-2</v>
      </c>
      <c r="T24" s="779"/>
      <c r="U24" s="118" t="s">
        <v>56</v>
      </c>
      <c r="V24" s="628">
        <v>5532</v>
      </c>
      <c r="W24" s="620">
        <v>5328</v>
      </c>
      <c r="X24" s="627">
        <f t="shared" si="10"/>
        <v>3.6876355748373099E-2</v>
      </c>
    </row>
    <row r="25" spans="2:24" ht="14.5">
      <c r="B25" s="115" t="s">
        <v>57</v>
      </c>
      <c r="C25" s="118" t="s">
        <v>57</v>
      </c>
      <c r="D25" s="619">
        <v>12450.860111487749</v>
      </c>
      <c r="E25" s="620">
        <v>10508</v>
      </c>
      <c r="F25" s="621">
        <f t="shared" si="11"/>
        <v>0.15604224078424711</v>
      </c>
      <c r="G25" s="44"/>
      <c r="H25" s="115" t="s">
        <v>57</v>
      </c>
      <c r="I25" s="118" t="s">
        <v>57</v>
      </c>
      <c r="J25" s="619">
        <v>12057.149116250019</v>
      </c>
      <c r="K25" s="620">
        <v>11590</v>
      </c>
      <c r="L25" s="621">
        <f t="shared" si="8"/>
        <v>3.8744574836552262E-2</v>
      </c>
      <c r="N25" s="115" t="s">
        <v>57</v>
      </c>
      <c r="O25" s="118" t="s">
        <v>57</v>
      </c>
      <c r="P25" s="619">
        <v>11679.186560821801</v>
      </c>
      <c r="Q25" s="620">
        <v>10603</v>
      </c>
      <c r="R25" s="621">
        <f t="shared" si="9"/>
        <v>9.21456777162806E-2</v>
      </c>
      <c r="T25" s="115" t="s">
        <v>57</v>
      </c>
      <c r="U25" s="118" t="s">
        <v>57</v>
      </c>
      <c r="V25" s="628">
        <v>11316.342507610711</v>
      </c>
      <c r="W25" s="620">
        <v>10289</v>
      </c>
      <c r="X25" s="627">
        <f t="shared" si="10"/>
        <v>9.0783970785594373E-2</v>
      </c>
    </row>
    <row r="26" spans="2:24" ht="14.5">
      <c r="B26" s="779" t="s">
        <v>65</v>
      </c>
      <c r="C26" s="118" t="s">
        <v>58</v>
      </c>
      <c r="D26" s="619">
        <v>4200.0280198418141</v>
      </c>
      <c r="E26" s="620">
        <v>4225</v>
      </c>
      <c r="F26" s="621">
        <f t="shared" si="11"/>
        <v>-5.9456698955847598E-3</v>
      </c>
      <c r="G26" s="44"/>
      <c r="H26" s="779" t="s">
        <v>65</v>
      </c>
      <c r="I26" s="118" t="s">
        <v>58</v>
      </c>
      <c r="J26" s="619">
        <v>4140.1074594449783</v>
      </c>
      <c r="K26" s="620">
        <v>4726</v>
      </c>
      <c r="L26" s="621">
        <f t="shared" si="8"/>
        <v>-0.14151626408111792</v>
      </c>
      <c r="N26" s="779" t="s">
        <v>65</v>
      </c>
      <c r="O26" s="118" t="s">
        <v>58</v>
      </c>
      <c r="P26" s="619">
        <v>4081.3853102560779</v>
      </c>
      <c r="Q26" s="620">
        <v>4816</v>
      </c>
      <c r="R26" s="621">
        <f t="shared" si="9"/>
        <v>-0.17999150629025767</v>
      </c>
      <c r="T26" s="779" t="s">
        <v>65</v>
      </c>
      <c r="U26" s="118" t="s">
        <v>58</v>
      </c>
      <c r="V26" s="628">
        <v>4023.8376040509561</v>
      </c>
      <c r="W26" s="620">
        <v>5129</v>
      </c>
      <c r="X26" s="627">
        <f t="shared" si="10"/>
        <v>-0.27465382669430627</v>
      </c>
    </row>
    <row r="27" spans="2:24" ht="14.5">
      <c r="B27" s="779"/>
      <c r="C27" s="118" t="s">
        <v>59</v>
      </c>
      <c r="D27" s="619">
        <v>15285.143356643357</v>
      </c>
      <c r="E27" s="620">
        <v>14660</v>
      </c>
      <c r="F27" s="621">
        <f t="shared" si="11"/>
        <v>4.0898756528289414E-2</v>
      </c>
      <c r="G27" s="44"/>
      <c r="H27" s="779"/>
      <c r="I27" s="118" t="s">
        <v>59</v>
      </c>
      <c r="J27" s="619">
        <v>15055.204061895551</v>
      </c>
      <c r="K27" s="620">
        <v>17779</v>
      </c>
      <c r="L27" s="621">
        <f t="shared" si="8"/>
        <v>-0.18092055922365924</v>
      </c>
      <c r="N27" s="779"/>
      <c r="O27" s="118" t="s">
        <v>59</v>
      </c>
      <c r="P27" s="619">
        <v>14829.046663442941</v>
      </c>
      <c r="Q27" s="620">
        <v>17039</v>
      </c>
      <c r="R27" s="621">
        <f t="shared" si="9"/>
        <v>-0.14902868584297527</v>
      </c>
      <c r="T27" s="779"/>
      <c r="U27" s="118" t="s">
        <v>59</v>
      </c>
      <c r="V27" s="628">
        <v>14608.183919803601</v>
      </c>
      <c r="W27" s="620">
        <v>17224</v>
      </c>
      <c r="X27" s="627">
        <f t="shared" si="10"/>
        <v>-0.17906511134832198</v>
      </c>
    </row>
    <row r="28" spans="2:24" ht="14.5">
      <c r="B28" s="115" t="s">
        <v>61</v>
      </c>
      <c r="C28" s="118" t="s">
        <v>61</v>
      </c>
      <c r="D28" s="619">
        <v>8792.8333333333339</v>
      </c>
      <c r="E28" s="620">
        <v>7324</v>
      </c>
      <c r="F28" s="621">
        <f t="shared" si="11"/>
        <v>0.16704892241787825</v>
      </c>
      <c r="G28" s="44"/>
      <c r="H28" s="115" t="s">
        <v>61</v>
      </c>
      <c r="I28" s="118" t="s">
        <v>61</v>
      </c>
      <c r="J28" s="619">
        <v>8792.8333333333339</v>
      </c>
      <c r="K28" s="620">
        <v>7983</v>
      </c>
      <c r="L28" s="621">
        <f t="shared" si="8"/>
        <v>9.2101522072900344E-2</v>
      </c>
      <c r="N28" s="115" t="s">
        <v>61</v>
      </c>
      <c r="O28" s="118" t="s">
        <v>61</v>
      </c>
      <c r="P28" s="619">
        <v>8792.8333333333339</v>
      </c>
      <c r="Q28" s="620">
        <v>7301</v>
      </c>
      <c r="R28" s="621">
        <f t="shared" si="9"/>
        <v>0.16966468904600343</v>
      </c>
      <c r="T28" s="115" t="s">
        <v>61</v>
      </c>
      <c r="U28" s="118" t="s">
        <v>61</v>
      </c>
      <c r="V28" s="628">
        <v>8792.8333333333339</v>
      </c>
      <c r="W28" s="620">
        <v>8663</v>
      </c>
      <c r="X28" s="627">
        <f t="shared" si="10"/>
        <v>1.4765813067460311E-2</v>
      </c>
    </row>
    <row r="29" spans="2:24" ht="15.75" customHeight="1" thickBot="1">
      <c r="B29" s="529" t="s">
        <v>101</v>
      </c>
      <c r="C29" s="530"/>
      <c r="D29" s="622">
        <f t="shared" ref="D29" si="12">SUM(D21:D28)</f>
        <v>78290.864821306255</v>
      </c>
      <c r="E29" s="623">
        <f t="shared" ref="E29" si="13">SUM(E21:E28)</f>
        <v>68822</v>
      </c>
      <c r="F29" s="624">
        <f t="shared" ref="F29" si="14">+(D29-E29)/D29</f>
        <v>0.12094469569238142</v>
      </c>
      <c r="G29" s="24"/>
      <c r="H29" s="529" t="s">
        <v>101</v>
      </c>
      <c r="I29" s="530"/>
      <c r="J29" s="622">
        <f t="shared" ref="J29" si="15">SUM(J21:J28)</f>
        <v>76712.293970923871</v>
      </c>
      <c r="K29" s="623">
        <f t="shared" ref="K29" si="16">SUM(K21:K28)</f>
        <v>77407</v>
      </c>
      <c r="L29" s="624">
        <f t="shared" si="8"/>
        <v>-9.0559934153376046E-3</v>
      </c>
      <c r="N29" s="529" t="s">
        <v>101</v>
      </c>
      <c r="O29" s="530"/>
      <c r="P29" s="622">
        <f t="shared" ref="P29" si="17">SUM(P21:P28)</f>
        <v>75138.45186785415</v>
      </c>
      <c r="Q29" s="623">
        <f t="shared" ref="Q29" si="18">SUM(Q21:Q28)</f>
        <v>75764</v>
      </c>
      <c r="R29" s="624">
        <f t="shared" si="9"/>
        <v>-8.3252731004626011E-3</v>
      </c>
      <c r="T29" s="529" t="s">
        <v>101</v>
      </c>
      <c r="U29" s="530"/>
      <c r="V29" s="622">
        <f>SUM(V21:V28)</f>
        <v>73417.197364798601</v>
      </c>
      <c r="W29" s="623">
        <f>SUM(W21:W28)</f>
        <v>76935</v>
      </c>
      <c r="X29" s="624">
        <f t="shared" si="10"/>
        <v>-4.7915240045489423E-2</v>
      </c>
    </row>
    <row r="30" spans="2:24">
      <c r="B30" s="114"/>
      <c r="C30" s="114"/>
      <c r="T30" s="114"/>
      <c r="U30" s="114"/>
      <c r="V30" s="631"/>
      <c r="W30" s="631"/>
      <c r="X30" s="631"/>
    </row>
    <row r="31" spans="2:24">
      <c r="B31" s="23" t="s">
        <v>248</v>
      </c>
      <c r="C31" s="114"/>
      <c r="T31" s="114"/>
      <c r="U31" s="114"/>
      <c r="V31" s="631"/>
      <c r="W31" s="631"/>
      <c r="X31" s="631"/>
    </row>
    <row r="32" spans="2:24" ht="14" thickBot="1">
      <c r="B32" s="23" t="s">
        <v>202</v>
      </c>
      <c r="C32" s="114"/>
      <c r="H32" s="23" t="s">
        <v>203</v>
      </c>
      <c r="N32" s="23" t="s">
        <v>245</v>
      </c>
      <c r="T32" s="23" t="s">
        <v>204</v>
      </c>
      <c r="U32" s="114"/>
      <c r="V32" s="631"/>
      <c r="W32" s="631"/>
      <c r="X32" s="631"/>
    </row>
    <row r="33" spans="2:24" ht="12.4" customHeight="1">
      <c r="B33" s="780" t="s">
        <v>63</v>
      </c>
      <c r="C33" s="782" t="s">
        <v>45</v>
      </c>
      <c r="D33" s="784" t="s">
        <v>246</v>
      </c>
      <c r="E33" s="784" t="s">
        <v>95</v>
      </c>
      <c r="F33" s="788" t="s">
        <v>111</v>
      </c>
      <c r="G33" s="45"/>
      <c r="H33" s="780" t="s">
        <v>63</v>
      </c>
      <c r="I33" s="782" t="s">
        <v>45</v>
      </c>
      <c r="J33" s="784" t="s">
        <v>246</v>
      </c>
      <c r="K33" s="784" t="s">
        <v>95</v>
      </c>
      <c r="L33" s="788" t="s">
        <v>111</v>
      </c>
      <c r="N33" s="780" t="s">
        <v>63</v>
      </c>
      <c r="O33" s="782" t="s">
        <v>45</v>
      </c>
      <c r="P33" s="784" t="s">
        <v>246</v>
      </c>
      <c r="Q33" s="784" t="s">
        <v>95</v>
      </c>
      <c r="R33" s="788" t="s">
        <v>111</v>
      </c>
      <c r="T33" s="780" t="s">
        <v>63</v>
      </c>
      <c r="U33" s="782" t="s">
        <v>45</v>
      </c>
      <c r="V33" s="784" t="s">
        <v>246</v>
      </c>
      <c r="W33" s="784" t="s">
        <v>95</v>
      </c>
      <c r="X33" s="788" t="s">
        <v>111</v>
      </c>
    </row>
    <row r="34" spans="2:24" ht="35.25" customHeight="1" thickBot="1">
      <c r="B34" s="786"/>
      <c r="C34" s="787"/>
      <c r="D34" s="785"/>
      <c r="E34" s="785"/>
      <c r="F34" s="789"/>
      <c r="G34" s="46"/>
      <c r="H34" s="786"/>
      <c r="I34" s="787"/>
      <c r="J34" s="785"/>
      <c r="K34" s="785"/>
      <c r="L34" s="789"/>
      <c r="N34" s="786"/>
      <c r="O34" s="787"/>
      <c r="P34" s="785"/>
      <c r="Q34" s="785"/>
      <c r="R34" s="789"/>
      <c r="T34" s="786"/>
      <c r="U34" s="787"/>
      <c r="V34" s="785"/>
      <c r="W34" s="785"/>
      <c r="X34" s="789"/>
    </row>
    <row r="35" spans="2:24" ht="14.5">
      <c r="B35" s="778" t="s">
        <v>64</v>
      </c>
      <c r="C35" s="117" t="s">
        <v>53</v>
      </c>
      <c r="D35" s="625">
        <v>25.236272027117906</v>
      </c>
      <c r="E35" s="626">
        <v>37.619018928128064</v>
      </c>
      <c r="F35" s="621">
        <f t="shared" ref="F35" si="19">+(D35-E35)/D35</f>
        <v>-0.49067258776193828</v>
      </c>
      <c r="G35" s="47"/>
      <c r="H35" s="778" t="s">
        <v>64</v>
      </c>
      <c r="I35" s="117" t="s">
        <v>53</v>
      </c>
      <c r="J35" s="625">
        <v>25.427512399712715</v>
      </c>
      <c r="K35" s="626">
        <v>30.619520962720898</v>
      </c>
      <c r="L35" s="621">
        <f t="shared" ref="L35:L43" si="20">+(J35-K35)/J35</f>
        <v>-0.20418861591300783</v>
      </c>
      <c r="N35" s="778" t="s">
        <v>64</v>
      </c>
      <c r="O35" s="117" t="s">
        <v>53</v>
      </c>
      <c r="P35" s="625">
        <v>25.673392878763195</v>
      </c>
      <c r="Q35" s="626">
        <v>27.400689019999998</v>
      </c>
      <c r="R35" s="621">
        <f t="shared" ref="R35:R43" si="21">+(P35-Q35)/P35</f>
        <v>-6.7279620944281457E-2</v>
      </c>
      <c r="T35" s="778" t="s">
        <v>64</v>
      </c>
      <c r="U35" s="117" t="s">
        <v>53</v>
      </c>
      <c r="V35" s="625">
        <v>25.728032985218849</v>
      </c>
      <c r="W35" s="626">
        <v>24.278630329999999</v>
      </c>
      <c r="X35" s="627">
        <f t="shared" ref="X35:X43" si="22">+(V35-W35)/V35</f>
        <v>5.633554092734392E-2</v>
      </c>
    </row>
    <row r="36" spans="2:24" ht="14.5">
      <c r="B36" s="779"/>
      <c r="C36" s="118" t="s">
        <v>54</v>
      </c>
      <c r="D36" s="625">
        <v>27.480242246971887</v>
      </c>
      <c r="E36" s="626">
        <v>10.712277972669874</v>
      </c>
      <c r="F36" s="621">
        <f t="shared" ref="F36:F42" si="23">+(D36-E36)/D36</f>
        <v>0.61018254946969086</v>
      </c>
      <c r="G36" s="47"/>
      <c r="H36" s="779"/>
      <c r="I36" s="118" t="s">
        <v>54</v>
      </c>
      <c r="J36" s="625">
        <v>28.093940006087713</v>
      </c>
      <c r="K36" s="626">
        <v>18.880586321113643</v>
      </c>
      <c r="L36" s="621">
        <f t="shared" si="20"/>
        <v>0.32794808001218828</v>
      </c>
      <c r="N36" s="779"/>
      <c r="O36" s="118" t="s">
        <v>54</v>
      </c>
      <c r="P36" s="625">
        <v>28.882979982093783</v>
      </c>
      <c r="Q36" s="626">
        <v>25.997592170000001</v>
      </c>
      <c r="R36" s="621">
        <f t="shared" si="21"/>
        <v>9.9899242179394221E-2</v>
      </c>
      <c r="T36" s="779"/>
      <c r="U36" s="118" t="s">
        <v>54</v>
      </c>
      <c r="V36" s="625">
        <v>29.058322198984012</v>
      </c>
      <c r="W36" s="626">
        <v>17.479406280000003</v>
      </c>
      <c r="X36" s="627">
        <f t="shared" si="22"/>
        <v>0.3984715923959592</v>
      </c>
    </row>
    <row r="37" spans="2:24" ht="14.5">
      <c r="B37" s="779"/>
      <c r="C37" s="118" t="s">
        <v>55</v>
      </c>
      <c r="D37" s="625">
        <v>19.006427198926385</v>
      </c>
      <c r="E37" s="626">
        <v>21.480162369419492</v>
      </c>
      <c r="F37" s="621">
        <f t="shared" si="23"/>
        <v>-0.1301525607418127</v>
      </c>
      <c r="G37" s="47"/>
      <c r="H37" s="779"/>
      <c r="I37" s="118" t="s">
        <v>55</v>
      </c>
      <c r="J37" s="625">
        <v>19.189158584370219</v>
      </c>
      <c r="K37" s="626">
        <v>20.531963016666637</v>
      </c>
      <c r="L37" s="621">
        <f t="shared" si="20"/>
        <v>-6.9977243993915778E-2</v>
      </c>
      <c r="N37" s="779"/>
      <c r="O37" s="118" t="s">
        <v>55</v>
      </c>
      <c r="P37" s="625">
        <v>19.42409893708372</v>
      </c>
      <c r="Q37" s="626">
        <v>18.872486200000001</v>
      </c>
      <c r="R37" s="621">
        <f t="shared" si="21"/>
        <v>2.8398369410619184E-2</v>
      </c>
      <c r="T37" s="779"/>
      <c r="U37" s="118" t="s">
        <v>55</v>
      </c>
      <c r="V37" s="625">
        <v>19.476307904353387</v>
      </c>
      <c r="W37" s="626">
        <v>16.34700921</v>
      </c>
      <c r="X37" s="627">
        <f t="shared" si="22"/>
        <v>0.16067206935324327</v>
      </c>
    </row>
    <row r="38" spans="2:24" ht="14.5">
      <c r="B38" s="779"/>
      <c r="C38" s="118" t="s">
        <v>56</v>
      </c>
      <c r="D38" s="625">
        <v>18.487646573657468</v>
      </c>
      <c r="E38" s="626">
        <v>9.8615184851252984</v>
      </c>
      <c r="F38" s="621">
        <f t="shared" si="23"/>
        <v>0.46658875991405518</v>
      </c>
      <c r="G38" s="47"/>
      <c r="H38" s="779"/>
      <c r="I38" s="118" t="s">
        <v>56</v>
      </c>
      <c r="J38" s="625">
        <v>18.887987432007019</v>
      </c>
      <c r="K38" s="626">
        <v>11.463784999986286</v>
      </c>
      <c r="L38" s="621">
        <f t="shared" si="20"/>
        <v>0.39306476980389671</v>
      </c>
      <c r="N38" s="779"/>
      <c r="O38" s="118" t="s">
        <v>56</v>
      </c>
      <c r="P38" s="625">
        <v>19.329087332591765</v>
      </c>
      <c r="Q38" s="626">
        <v>14.23094264</v>
      </c>
      <c r="R38" s="621">
        <f t="shared" si="21"/>
        <v>0.26375506535145721</v>
      </c>
      <c r="T38" s="779"/>
      <c r="U38" s="118" t="s">
        <v>56</v>
      </c>
      <c r="V38" s="625">
        <v>19.482583216932245</v>
      </c>
      <c r="W38" s="626">
        <v>11.018667369999999</v>
      </c>
      <c r="X38" s="627">
        <f t="shared" si="22"/>
        <v>0.43443499009804232</v>
      </c>
    </row>
    <row r="39" spans="2:24" ht="14.5">
      <c r="B39" s="115" t="s">
        <v>57</v>
      </c>
      <c r="C39" s="118" t="s">
        <v>57</v>
      </c>
      <c r="D39" s="625">
        <v>16.31984935551689</v>
      </c>
      <c r="E39" s="626">
        <v>17.045671025099974</v>
      </c>
      <c r="F39" s="621">
        <f t="shared" si="23"/>
        <v>-4.4474777540622422E-2</v>
      </c>
      <c r="G39" s="47"/>
      <c r="H39" s="115" t="s">
        <v>57</v>
      </c>
      <c r="I39" s="118" t="s">
        <v>57</v>
      </c>
      <c r="J39" s="625">
        <v>16.31984935551689</v>
      </c>
      <c r="K39" s="626">
        <v>16.477165407800001</v>
      </c>
      <c r="L39" s="621">
        <f t="shared" si="20"/>
        <v>-9.6395529674378165E-3</v>
      </c>
      <c r="N39" s="115" t="s">
        <v>57</v>
      </c>
      <c r="O39" s="118" t="s">
        <v>57</v>
      </c>
      <c r="P39" s="625">
        <v>16.31984935551689</v>
      </c>
      <c r="Q39" s="626">
        <v>19.861947824862252</v>
      </c>
      <c r="R39" s="621">
        <f t="shared" si="21"/>
        <v>-0.21704235083199239</v>
      </c>
      <c r="T39" s="115" t="s">
        <v>57</v>
      </c>
      <c r="U39" s="118" t="s">
        <v>57</v>
      </c>
      <c r="V39" s="625">
        <v>16.31984935551689</v>
      </c>
      <c r="W39" s="626">
        <v>16.06533760254586</v>
      </c>
      <c r="X39" s="627">
        <f t="shared" si="22"/>
        <v>1.5595226856980343E-2</v>
      </c>
    </row>
    <row r="40" spans="2:24" ht="14.5">
      <c r="B40" s="779" t="s">
        <v>65</v>
      </c>
      <c r="C40" s="118" t="s">
        <v>58</v>
      </c>
      <c r="D40" s="625">
        <v>10.197431744206401</v>
      </c>
      <c r="E40" s="626">
        <v>6.520702</v>
      </c>
      <c r="F40" s="621">
        <f t="shared" si="23"/>
        <v>0.36055448434801335</v>
      </c>
      <c r="G40" s="47"/>
      <c r="H40" s="779" t="s">
        <v>65</v>
      </c>
      <c r="I40" s="118" t="s">
        <v>58</v>
      </c>
      <c r="J40" s="625">
        <v>10.197431744206401</v>
      </c>
      <c r="K40" s="626">
        <v>6.50769105</v>
      </c>
      <c r="L40" s="621">
        <f t="shared" si="20"/>
        <v>0.36183038894108815</v>
      </c>
      <c r="N40" s="779" t="s">
        <v>65</v>
      </c>
      <c r="O40" s="118" t="s">
        <v>58</v>
      </c>
      <c r="P40" s="625">
        <v>10.197431744206401</v>
      </c>
      <c r="Q40" s="626">
        <v>6.2894430000000003</v>
      </c>
      <c r="R40" s="621">
        <f t="shared" si="21"/>
        <v>0.38323264545768565</v>
      </c>
      <c r="T40" s="779" t="s">
        <v>65</v>
      </c>
      <c r="U40" s="118" t="s">
        <v>58</v>
      </c>
      <c r="V40" s="625">
        <v>10.197431744206401</v>
      </c>
      <c r="W40" s="626">
        <v>6.0663075999999929</v>
      </c>
      <c r="X40" s="627">
        <f t="shared" si="22"/>
        <v>0.40511417461102178</v>
      </c>
    </row>
    <row r="41" spans="2:24" ht="14.5">
      <c r="B41" s="779"/>
      <c r="C41" s="118" t="s">
        <v>59</v>
      </c>
      <c r="D41" s="625">
        <v>29.2484122727715</v>
      </c>
      <c r="E41" s="626">
        <v>22.391016499999999</v>
      </c>
      <c r="F41" s="621">
        <f t="shared" si="23"/>
        <v>0.23445360756061692</v>
      </c>
      <c r="G41" s="47"/>
      <c r="H41" s="779"/>
      <c r="I41" s="118" t="s">
        <v>59</v>
      </c>
      <c r="J41" s="625">
        <v>29.231805442449744</v>
      </c>
      <c r="K41" s="626">
        <v>20.14450085</v>
      </c>
      <c r="L41" s="621">
        <f t="shared" si="20"/>
        <v>0.31087045274505598</v>
      </c>
      <c r="N41" s="779"/>
      <c r="O41" s="118" t="s">
        <v>59</v>
      </c>
      <c r="P41" s="625">
        <v>29.231805442449744</v>
      </c>
      <c r="Q41" s="626">
        <v>21.117469509999999</v>
      </c>
      <c r="R41" s="621">
        <f t="shared" si="21"/>
        <v>0.27758586271466817</v>
      </c>
      <c r="T41" s="779"/>
      <c r="U41" s="118" t="s">
        <v>59</v>
      </c>
      <c r="V41" s="625">
        <v>29.231805442449744</v>
      </c>
      <c r="W41" s="626">
        <v>24.851884739999942</v>
      </c>
      <c r="X41" s="627">
        <f t="shared" si="22"/>
        <v>0.14983408093190792</v>
      </c>
    </row>
    <row r="42" spans="2:24" ht="14.5">
      <c r="B42" s="115" t="s">
        <v>61</v>
      </c>
      <c r="C42" s="118" t="s">
        <v>61</v>
      </c>
      <c r="D42" s="625">
        <v>10.614840189998519</v>
      </c>
      <c r="E42" s="626">
        <v>6.2192600033210015</v>
      </c>
      <c r="F42" s="621">
        <f t="shared" si="23"/>
        <v>0.41409763199441357</v>
      </c>
      <c r="G42" s="47"/>
      <c r="H42" s="115" t="s">
        <v>61</v>
      </c>
      <c r="I42" s="118" t="s">
        <v>61</v>
      </c>
      <c r="J42" s="625">
        <v>10.614840189998519</v>
      </c>
      <c r="K42" s="626">
        <v>7.0116872066665836</v>
      </c>
      <c r="L42" s="621">
        <f t="shared" si="20"/>
        <v>0.33944486387339934</v>
      </c>
      <c r="N42" s="115" t="s">
        <v>61</v>
      </c>
      <c r="O42" s="118" t="s">
        <v>61</v>
      </c>
      <c r="P42" s="625">
        <v>10.614840189998519</v>
      </c>
      <c r="Q42" s="626">
        <v>9.5090745599739623</v>
      </c>
      <c r="R42" s="621">
        <f t="shared" si="21"/>
        <v>0.10417167006116849</v>
      </c>
      <c r="T42" s="115" t="s">
        <v>61</v>
      </c>
      <c r="U42" s="118" t="s">
        <v>61</v>
      </c>
      <c r="V42" s="625">
        <v>10.614840189998519</v>
      </c>
      <c r="W42" s="626">
        <v>8.9438714066611116</v>
      </c>
      <c r="X42" s="627">
        <f t="shared" si="22"/>
        <v>0.15741817619749213</v>
      </c>
    </row>
    <row r="43" spans="2:24" ht="15" thickBot="1">
      <c r="B43" s="529" t="s">
        <v>101</v>
      </c>
      <c r="C43" s="530"/>
      <c r="D43" s="622">
        <f t="shared" ref="D43" si="24">SUM(D35:D42)</f>
        <v>156.59112160916695</v>
      </c>
      <c r="E43" s="623">
        <f t="shared" ref="E43" si="25">SUM(E35:E42)</f>
        <v>131.84962728376371</v>
      </c>
      <c r="F43" s="624">
        <f t="shared" ref="F43" si="26">+(D43-E43)/D43</f>
        <v>0.15800062015747676</v>
      </c>
      <c r="G43" s="24"/>
      <c r="H43" s="529" t="s">
        <v>101</v>
      </c>
      <c r="I43" s="530"/>
      <c r="J43" s="622">
        <f t="shared" ref="J43" si="27">SUM(J35:J42)</f>
        <v>157.96252515434924</v>
      </c>
      <c r="K43" s="623">
        <f t="shared" ref="K43" si="28">SUM(K35:K42)</f>
        <v>131.63689981495406</v>
      </c>
      <c r="L43" s="624">
        <f t="shared" si="20"/>
        <v>0.16665741012731805</v>
      </c>
      <c r="N43" s="529" t="s">
        <v>101</v>
      </c>
      <c r="O43" s="530"/>
      <c r="P43" s="622">
        <f t="shared" ref="P43" si="29">SUM(P35:P42)</f>
        <v>159.67348586270404</v>
      </c>
      <c r="Q43" s="623">
        <f t="shared" ref="Q43" si="30">SUM(Q35:Q42)</f>
        <v>143.27964492483622</v>
      </c>
      <c r="R43" s="624">
        <f t="shared" si="21"/>
        <v>0.10267102800000333</v>
      </c>
      <c r="T43" s="529" t="s">
        <v>101</v>
      </c>
      <c r="U43" s="530"/>
      <c r="V43" s="622">
        <f>SUM(V35:V42)</f>
        <v>160.10917303766004</v>
      </c>
      <c r="W43" s="623">
        <f>SUM(W35:W42)</f>
        <v>125.05111453920691</v>
      </c>
      <c r="X43" s="624">
        <f t="shared" si="22"/>
        <v>0.21896345995245983</v>
      </c>
    </row>
    <row r="44" spans="2:24" ht="13.5" customHeight="1">
      <c r="B44" s="114"/>
      <c r="C44" s="114"/>
      <c r="T44" s="114"/>
      <c r="U44" s="114"/>
      <c r="V44" s="631"/>
      <c r="W44" s="631"/>
      <c r="X44" s="631"/>
    </row>
    <row r="45" spans="2:24">
      <c r="B45" s="23"/>
      <c r="C45" s="114"/>
      <c r="T45" s="114"/>
      <c r="U45" s="114"/>
      <c r="V45" s="631"/>
      <c r="W45" s="631"/>
      <c r="X45" s="631"/>
    </row>
    <row r="46" spans="2:24">
      <c r="B46" s="23" t="s">
        <v>249</v>
      </c>
      <c r="C46" s="114"/>
      <c r="T46" s="114"/>
      <c r="U46" s="114"/>
      <c r="V46" s="631"/>
      <c r="W46" s="631"/>
      <c r="X46" s="631"/>
    </row>
    <row r="47" spans="2:24" ht="14" thickBot="1">
      <c r="B47" s="23" t="s">
        <v>202</v>
      </c>
      <c r="C47" s="114"/>
      <c r="H47" s="23" t="s">
        <v>203</v>
      </c>
      <c r="N47" s="23" t="s">
        <v>245</v>
      </c>
      <c r="T47" s="23" t="s">
        <v>204</v>
      </c>
      <c r="U47" s="114"/>
      <c r="V47" s="631"/>
      <c r="W47" s="631"/>
      <c r="X47" s="631"/>
    </row>
    <row r="48" spans="2:24" ht="12.4" customHeight="1">
      <c r="B48" s="780" t="s">
        <v>63</v>
      </c>
      <c r="C48" s="782" t="s">
        <v>45</v>
      </c>
      <c r="D48" s="784" t="s">
        <v>246</v>
      </c>
      <c r="E48" s="784" t="s">
        <v>95</v>
      </c>
      <c r="F48" s="788" t="s">
        <v>111</v>
      </c>
      <c r="G48" s="45"/>
      <c r="H48" s="780" t="s">
        <v>63</v>
      </c>
      <c r="I48" s="782" t="s">
        <v>45</v>
      </c>
      <c r="J48" s="784" t="s">
        <v>246</v>
      </c>
      <c r="K48" s="784" t="s">
        <v>95</v>
      </c>
      <c r="L48" s="788" t="s">
        <v>111</v>
      </c>
      <c r="N48" s="780" t="s">
        <v>63</v>
      </c>
      <c r="O48" s="782" t="s">
        <v>45</v>
      </c>
      <c r="P48" s="784" t="s">
        <v>246</v>
      </c>
      <c r="Q48" s="784" t="s">
        <v>95</v>
      </c>
      <c r="R48" s="788" t="s">
        <v>111</v>
      </c>
      <c r="T48" s="780" t="s">
        <v>63</v>
      </c>
      <c r="U48" s="782" t="s">
        <v>45</v>
      </c>
      <c r="V48" s="784" t="s">
        <v>246</v>
      </c>
      <c r="W48" s="784" t="s">
        <v>95</v>
      </c>
      <c r="X48" s="788" t="s">
        <v>111</v>
      </c>
    </row>
    <row r="49" spans="2:24" ht="27.75" customHeight="1" thickBot="1">
      <c r="B49" s="781"/>
      <c r="C49" s="783"/>
      <c r="D49" s="785"/>
      <c r="E49" s="785"/>
      <c r="F49" s="789"/>
      <c r="G49" s="46"/>
      <c r="H49" s="781"/>
      <c r="I49" s="783"/>
      <c r="J49" s="785"/>
      <c r="K49" s="785"/>
      <c r="L49" s="789"/>
      <c r="N49" s="781"/>
      <c r="O49" s="783"/>
      <c r="P49" s="785"/>
      <c r="Q49" s="785"/>
      <c r="R49" s="789"/>
      <c r="T49" s="781"/>
      <c r="U49" s="783"/>
      <c r="V49" s="785"/>
      <c r="W49" s="785"/>
      <c r="X49" s="789"/>
    </row>
    <row r="50" spans="2:24" ht="14.5">
      <c r="B50" s="778" t="s">
        <v>64</v>
      </c>
      <c r="C50" s="117" t="s">
        <v>53</v>
      </c>
      <c r="D50" s="625">
        <v>10.218427670563061</v>
      </c>
      <c r="E50" s="626">
        <v>11.471613553333446</v>
      </c>
      <c r="F50" s="627">
        <f t="shared" ref="F50" si="31">+(D50-E50)/D50</f>
        <v>-0.12263979578585511</v>
      </c>
      <c r="G50" s="47"/>
      <c r="H50" s="778" t="s">
        <v>64</v>
      </c>
      <c r="I50" s="117" t="s">
        <v>53</v>
      </c>
      <c r="J50" s="625">
        <v>9.775260002684492</v>
      </c>
      <c r="K50" s="626">
        <v>6.219176493333312</v>
      </c>
      <c r="L50" s="627">
        <f t="shared" ref="L50:L57" si="32">+(J50-K50)/J50</f>
        <v>0.36378403319958802</v>
      </c>
      <c r="N50" s="778" t="s">
        <v>64</v>
      </c>
      <c r="O50" s="117" t="s">
        <v>53</v>
      </c>
      <c r="P50" s="625">
        <v>9.3581766948983773</v>
      </c>
      <c r="Q50" s="626">
        <v>5.7232700000000003</v>
      </c>
      <c r="R50" s="627">
        <f t="shared" ref="R50:R57" si="33">+(P50-Q50)/P50</f>
        <v>0.38842039570378611</v>
      </c>
      <c r="T50" s="778" t="s">
        <v>64</v>
      </c>
      <c r="U50" s="117" t="s">
        <v>53</v>
      </c>
      <c r="V50" s="625">
        <v>8.9193352225405977</v>
      </c>
      <c r="W50" s="626">
        <v>4.2383034500000001</v>
      </c>
      <c r="X50" s="627">
        <f t="shared" ref="X50:X58" si="34">+(V50-W50)/V50</f>
        <v>0.5248184596438169</v>
      </c>
    </row>
    <row r="51" spans="2:24" ht="14.5">
      <c r="B51" s="779"/>
      <c r="C51" s="118" t="s">
        <v>54</v>
      </c>
      <c r="D51" s="625">
        <v>45.091235825560616</v>
      </c>
      <c r="E51" s="626">
        <v>41.107760633332958</v>
      </c>
      <c r="F51" s="627">
        <f t="shared" ref="F51:F57" si="35">+(D51-E51)/D51</f>
        <v>8.8342559685835181E-2</v>
      </c>
      <c r="G51" s="47"/>
      <c r="H51" s="779"/>
      <c r="I51" s="118" t="s">
        <v>54</v>
      </c>
      <c r="J51" s="625">
        <v>43.679438424998473</v>
      </c>
      <c r="K51" s="626">
        <v>43.39107556999992</v>
      </c>
      <c r="L51" s="627">
        <f t="shared" si="32"/>
        <v>6.6017985898261505E-3</v>
      </c>
      <c r="N51" s="779"/>
      <c r="O51" s="118" t="s">
        <v>54</v>
      </c>
      <c r="P51" s="625">
        <v>42.293153867565181</v>
      </c>
      <c r="Q51" s="626">
        <v>30.340268999999999</v>
      </c>
      <c r="R51" s="627">
        <f t="shared" si="33"/>
        <v>0.28261985154840641</v>
      </c>
      <c r="T51" s="779"/>
      <c r="U51" s="118" t="s">
        <v>54</v>
      </c>
      <c r="V51" s="625">
        <v>40.916267807383406</v>
      </c>
      <c r="W51" s="626">
        <v>23.807144900000001</v>
      </c>
      <c r="X51" s="627">
        <f t="shared" si="34"/>
        <v>0.4181496461975947</v>
      </c>
    </row>
    <row r="52" spans="2:24" ht="14.5">
      <c r="B52" s="779"/>
      <c r="C52" s="118" t="s">
        <v>55</v>
      </c>
      <c r="D52" s="625">
        <v>8.3241985169997132</v>
      </c>
      <c r="E52" s="626">
        <v>4.847822620000013</v>
      </c>
      <c r="F52" s="627">
        <f t="shared" si="35"/>
        <v>0.41762289665488284</v>
      </c>
      <c r="G52" s="47"/>
      <c r="H52" s="779"/>
      <c r="I52" s="118" t="s">
        <v>55</v>
      </c>
      <c r="J52" s="625">
        <v>8.0092066617716871</v>
      </c>
      <c r="K52" s="626">
        <v>6.4356121733335847</v>
      </c>
      <c r="L52" s="627">
        <f t="shared" si="32"/>
        <v>0.19647320326355686</v>
      </c>
      <c r="N52" s="779"/>
      <c r="O52" s="118" t="s">
        <v>55</v>
      </c>
      <c r="P52" s="625">
        <v>7.6969349719480071</v>
      </c>
      <c r="Q52" s="626">
        <v>7.8159559999999999</v>
      </c>
      <c r="R52" s="627">
        <f t="shared" si="33"/>
        <v>-1.5463431675825878E-2</v>
      </c>
      <c r="T52" s="779"/>
      <c r="U52" s="118" t="s">
        <v>55</v>
      </c>
      <c r="V52" s="625">
        <v>7.3546349780479154</v>
      </c>
      <c r="W52" s="626">
        <v>5.9672121900000006</v>
      </c>
      <c r="X52" s="627">
        <f t="shared" si="34"/>
        <v>0.1886460432351964</v>
      </c>
    </row>
    <row r="53" spans="2:24" ht="14.5">
      <c r="B53" s="779"/>
      <c r="C53" s="118" t="s">
        <v>56</v>
      </c>
      <c r="D53" s="625">
        <v>5.3331833127773836</v>
      </c>
      <c r="E53" s="626">
        <v>3.7080874666666874</v>
      </c>
      <c r="F53" s="627">
        <f t="shared" si="35"/>
        <v>0.30471404240263933</v>
      </c>
      <c r="G53" s="47"/>
      <c r="H53" s="779"/>
      <c r="I53" s="118" t="s">
        <v>56</v>
      </c>
      <c r="J53" s="625">
        <v>5.0975246281833329</v>
      </c>
      <c r="K53" s="626">
        <v>2.9375742800001756</v>
      </c>
      <c r="L53" s="627">
        <f t="shared" si="32"/>
        <v>0.42372533842037075</v>
      </c>
      <c r="N53" s="779"/>
      <c r="O53" s="118" t="s">
        <v>56</v>
      </c>
      <c r="P53" s="625">
        <v>4.8817691648365837</v>
      </c>
      <c r="Q53" s="626">
        <v>2.79535</v>
      </c>
      <c r="R53" s="627">
        <f t="shared" si="33"/>
        <v>0.42738996752756664</v>
      </c>
      <c r="T53" s="779"/>
      <c r="U53" s="118" t="s">
        <v>56</v>
      </c>
      <c r="V53" s="625">
        <v>4.6381890877142924</v>
      </c>
      <c r="W53" s="626">
        <v>2.2607255099999999</v>
      </c>
      <c r="X53" s="627">
        <f t="shared" si="34"/>
        <v>0.51258444465141684</v>
      </c>
    </row>
    <row r="54" spans="2:24" ht="14.5">
      <c r="B54" s="115" t="s">
        <v>57</v>
      </c>
      <c r="C54" s="118" t="s">
        <v>57</v>
      </c>
      <c r="D54" s="625">
        <v>5.6028870501694872</v>
      </c>
      <c r="E54" s="626">
        <v>3.1555036190000005</v>
      </c>
      <c r="F54" s="627">
        <f t="shared" si="35"/>
        <v>0.4368075617543376</v>
      </c>
      <c r="G54" s="47"/>
      <c r="H54" s="115" t="s">
        <v>57</v>
      </c>
      <c r="I54" s="118" t="s">
        <v>57</v>
      </c>
      <c r="J54" s="625">
        <v>5.4257171023125084</v>
      </c>
      <c r="K54" s="626">
        <v>3.8915952759999994</v>
      </c>
      <c r="L54" s="627">
        <f t="shared" si="32"/>
        <v>0.28275005817362781</v>
      </c>
      <c r="N54" s="115" t="s">
        <v>57</v>
      </c>
      <c r="O54" s="118" t="s">
        <v>57</v>
      </c>
      <c r="P54" s="625">
        <v>5.255633952369811</v>
      </c>
      <c r="Q54" s="626">
        <v>2.5657491710000002</v>
      </c>
      <c r="R54" s="627">
        <f t="shared" si="33"/>
        <v>0.51180976562435787</v>
      </c>
      <c r="T54" s="115" t="s">
        <v>57</v>
      </c>
      <c r="U54" s="118" t="s">
        <v>57</v>
      </c>
      <c r="V54" s="625">
        <v>5.0923541284248195</v>
      </c>
      <c r="W54" s="626">
        <v>3.1994396820000004</v>
      </c>
      <c r="X54" s="627">
        <f t="shared" si="34"/>
        <v>0.37171696992925751</v>
      </c>
    </row>
    <row r="55" spans="2:24" ht="14.5">
      <c r="B55" s="779" t="s">
        <v>65</v>
      </c>
      <c r="C55" s="118" t="s">
        <v>58</v>
      </c>
      <c r="D55" s="625">
        <v>3.103919241339542</v>
      </c>
      <c r="E55" s="626">
        <v>3.048132476666511</v>
      </c>
      <c r="F55" s="627">
        <f t="shared" si="35"/>
        <v>1.797300777998187E-2</v>
      </c>
      <c r="G55" s="47"/>
      <c r="H55" s="779" t="s">
        <v>65</v>
      </c>
      <c r="I55" s="118" t="s">
        <v>58</v>
      </c>
      <c r="J55" s="625">
        <v>3.0596365414411277</v>
      </c>
      <c r="K55" s="626">
        <v>8.1712413342165551</v>
      </c>
      <c r="L55" s="627">
        <f t="shared" si="32"/>
        <v>-1.6706575188070529</v>
      </c>
      <c r="N55" s="779" t="s">
        <v>65</v>
      </c>
      <c r="O55" s="118" t="s">
        <v>58</v>
      </c>
      <c r="P55" s="625">
        <v>3.0162394955406802</v>
      </c>
      <c r="Q55" s="626">
        <v>3.7948829686333703</v>
      </c>
      <c r="R55" s="627">
        <f t="shared" si="33"/>
        <v>-0.25815041353442436</v>
      </c>
      <c r="T55" s="779" t="s">
        <v>65</v>
      </c>
      <c r="U55" s="118" t="s">
        <v>58</v>
      </c>
      <c r="V55" s="625">
        <v>2.9737103905582427</v>
      </c>
      <c r="W55" s="626">
        <v>4.3684959999994328</v>
      </c>
      <c r="X55" s="627">
        <f t="shared" si="34"/>
        <v>-0.46903881893466853</v>
      </c>
    </row>
    <row r="56" spans="2:24" ht="14.5">
      <c r="B56" s="779"/>
      <c r="C56" s="118" t="s">
        <v>59</v>
      </c>
      <c r="D56" s="625">
        <v>21.079307370025319</v>
      </c>
      <c r="E56" s="626">
        <v>21.466390349699999</v>
      </c>
      <c r="F56" s="627">
        <f t="shared" si="35"/>
        <v>-1.8363173555935274E-2</v>
      </c>
      <c r="G56" s="47"/>
      <c r="H56" s="779"/>
      <c r="I56" s="118" t="s">
        <v>59</v>
      </c>
      <c r="J56" s="625">
        <v>20.762204372078781</v>
      </c>
      <c r="K56" s="626">
        <v>27.531913123330824</v>
      </c>
      <c r="L56" s="627">
        <f t="shared" si="32"/>
        <v>-0.32605924833087641</v>
      </c>
      <c r="N56" s="779"/>
      <c r="O56" s="118" t="s">
        <v>59</v>
      </c>
      <c r="P56" s="625">
        <v>20.45031707103368</v>
      </c>
      <c r="Q56" s="626">
        <v>35.18215560999478</v>
      </c>
      <c r="R56" s="627">
        <f t="shared" si="33"/>
        <v>-0.7203721334877311</v>
      </c>
      <c r="T56" s="779"/>
      <c r="U56" s="118" t="s">
        <v>59</v>
      </c>
      <c r="V56" s="625">
        <v>20.145731587683073</v>
      </c>
      <c r="W56" s="626">
        <v>34.364571049995838</v>
      </c>
      <c r="X56" s="627">
        <f t="shared" si="34"/>
        <v>-0.70579911185782107</v>
      </c>
    </row>
    <row r="57" spans="2:24" ht="14.5">
      <c r="B57" s="115" t="s">
        <v>61</v>
      </c>
      <c r="C57" s="118" t="s">
        <v>61</v>
      </c>
      <c r="D57" s="625">
        <v>4.2159309088886516</v>
      </c>
      <c r="E57" s="626">
        <v>3.8561000666672762</v>
      </c>
      <c r="F57" s="627">
        <f t="shared" si="35"/>
        <v>8.5350270200758416E-2</v>
      </c>
      <c r="G57" s="47"/>
      <c r="H57" s="115" t="s">
        <v>61</v>
      </c>
      <c r="I57" s="118" t="s">
        <v>61</v>
      </c>
      <c r="J57" s="625">
        <v>4.2159309088886516</v>
      </c>
      <c r="K57" s="626">
        <v>4.214832366666303</v>
      </c>
      <c r="L57" s="627">
        <f t="shared" si="32"/>
        <v>2.6056931341842196E-4</v>
      </c>
      <c r="N57" s="115" t="s">
        <v>61</v>
      </c>
      <c r="O57" s="118" t="s">
        <v>61</v>
      </c>
      <c r="P57" s="625">
        <v>4.2159309088886516</v>
      </c>
      <c r="Q57" s="626">
        <v>3.6651051033340361</v>
      </c>
      <c r="R57" s="627">
        <f t="shared" si="33"/>
        <v>0.1306534232791346</v>
      </c>
      <c r="T57" s="115" t="s">
        <v>61</v>
      </c>
      <c r="U57" s="118" t="s">
        <v>61</v>
      </c>
      <c r="V57" s="625">
        <v>4.2159309088886516</v>
      </c>
      <c r="W57" s="626">
        <v>2.9166815433329814</v>
      </c>
      <c r="X57" s="627">
        <f t="shared" si="34"/>
        <v>0.30817615222687827</v>
      </c>
    </row>
    <row r="58" spans="2:24" ht="15" thickBot="1">
      <c r="B58" s="529" t="s">
        <v>101</v>
      </c>
      <c r="C58" s="530"/>
      <c r="D58" s="622">
        <f t="shared" ref="D58" si="36">SUM(D50:D57)</f>
        <v>102.96908989632377</v>
      </c>
      <c r="E58" s="623">
        <f t="shared" ref="E58" si="37">SUM(E50:E57)</f>
        <v>92.661410785366897</v>
      </c>
      <c r="F58" s="624">
        <f>+(D58-E58)/D58</f>
        <v>0.10010459567366611</v>
      </c>
      <c r="G58" s="24"/>
      <c r="H58" s="529" t="s">
        <v>101</v>
      </c>
      <c r="I58" s="530"/>
      <c r="J58" s="622">
        <f t="shared" ref="J58" si="38">SUM(J50:J57)</f>
        <v>100.02491864235904</v>
      </c>
      <c r="K58" s="623">
        <f t="shared" ref="K58" si="39">SUM(K50:K57)</f>
        <v>102.79302061688067</v>
      </c>
      <c r="L58" s="624">
        <f>+(J58-K58)/J58</f>
        <v>-2.7674123729298172E-2</v>
      </c>
      <c r="N58" s="529" t="s">
        <v>101</v>
      </c>
      <c r="O58" s="530"/>
      <c r="P58" s="622">
        <f t="shared" ref="P58" si="40">SUM(P50:P57)</f>
        <v>97.168156127080962</v>
      </c>
      <c r="Q58" s="623">
        <f t="shared" ref="Q58" si="41">SUM(Q50:Q57)</f>
        <v>91.882737852962194</v>
      </c>
      <c r="R58" s="624">
        <f>+(P58-Q58)/P58</f>
        <v>5.4394551515480616E-2</v>
      </c>
      <c r="T58" s="529" t="s">
        <v>101</v>
      </c>
      <c r="U58" s="530"/>
      <c r="V58" s="622">
        <f>SUM(V50:V57)</f>
        <v>94.256154111240988</v>
      </c>
      <c r="W58" s="623">
        <f>SUM(W50:W57)</f>
        <v>81.122574325328245</v>
      </c>
      <c r="X58" s="624">
        <f t="shared" si="34"/>
        <v>0.13933922840107088</v>
      </c>
    </row>
    <row r="59" spans="2:24">
      <c r="B59" s="114"/>
      <c r="C59" s="114"/>
      <c r="F59" s="630"/>
      <c r="H59" s="114"/>
      <c r="T59" s="114"/>
      <c r="U59" s="114"/>
      <c r="V59" s="631"/>
      <c r="W59" s="631"/>
      <c r="X59" s="631"/>
    </row>
  </sheetData>
  <mergeCells count="109">
    <mergeCell ref="P48:P49"/>
    <mergeCell ref="Q48:Q49"/>
    <mergeCell ref="R48:R49"/>
    <mergeCell ref="H50:H53"/>
    <mergeCell ref="H55:H56"/>
    <mergeCell ref="N48:N49"/>
    <mergeCell ref="O48:O49"/>
    <mergeCell ref="N50:N53"/>
    <mergeCell ref="N55:N56"/>
    <mergeCell ref="N35:N38"/>
    <mergeCell ref="N40:N41"/>
    <mergeCell ref="D48:D49"/>
    <mergeCell ref="E48:E49"/>
    <mergeCell ref="F48:F49"/>
    <mergeCell ref="H48:H49"/>
    <mergeCell ref="I48:I49"/>
    <mergeCell ref="J48:J49"/>
    <mergeCell ref="K48:K49"/>
    <mergeCell ref="L48:L49"/>
    <mergeCell ref="H35:H38"/>
    <mergeCell ref="H40:H41"/>
    <mergeCell ref="P19:P20"/>
    <mergeCell ref="Q19:Q20"/>
    <mergeCell ref="R19:R20"/>
    <mergeCell ref="N21:N24"/>
    <mergeCell ref="N26:N27"/>
    <mergeCell ref="R33:R34"/>
    <mergeCell ref="N33:N34"/>
    <mergeCell ref="O33:O34"/>
    <mergeCell ref="P33:P34"/>
    <mergeCell ref="Q33:Q34"/>
    <mergeCell ref="D19:D20"/>
    <mergeCell ref="E19:E20"/>
    <mergeCell ref="F19:F20"/>
    <mergeCell ref="H19:H20"/>
    <mergeCell ref="I19:I20"/>
    <mergeCell ref="J33:J34"/>
    <mergeCell ref="K33:K34"/>
    <mergeCell ref="N5:N6"/>
    <mergeCell ref="O5:O6"/>
    <mergeCell ref="N7:N10"/>
    <mergeCell ref="N12:N13"/>
    <mergeCell ref="L33:L34"/>
    <mergeCell ref="H21:H24"/>
    <mergeCell ref="H26:H27"/>
    <mergeCell ref="N19:N20"/>
    <mergeCell ref="O19:O20"/>
    <mergeCell ref="J19:J20"/>
    <mergeCell ref="K19:K20"/>
    <mergeCell ref="L19:L20"/>
    <mergeCell ref="D33:D34"/>
    <mergeCell ref="E33:E34"/>
    <mergeCell ref="F33:F34"/>
    <mergeCell ref="H33:H34"/>
    <mergeCell ref="I33:I34"/>
    <mergeCell ref="B50:B53"/>
    <mergeCell ref="B55:B56"/>
    <mergeCell ref="B19:B20"/>
    <mergeCell ref="C19:C20"/>
    <mergeCell ref="B35:B38"/>
    <mergeCell ref="B40:B41"/>
    <mergeCell ref="B48:B49"/>
    <mergeCell ref="C48:C49"/>
    <mergeCell ref="B21:B24"/>
    <mergeCell ref="B26:B27"/>
    <mergeCell ref="B33:B34"/>
    <mergeCell ref="C33:C34"/>
    <mergeCell ref="H5:H6"/>
    <mergeCell ref="I5:I6"/>
    <mergeCell ref="B7:B10"/>
    <mergeCell ref="B12:B13"/>
    <mergeCell ref="R5:R6"/>
    <mergeCell ref="B5:B6"/>
    <mergeCell ref="C5:C6"/>
    <mergeCell ref="D5:D6"/>
    <mergeCell ref="E5:E6"/>
    <mergeCell ref="F5:F6"/>
    <mergeCell ref="P5:P6"/>
    <mergeCell ref="Q5:Q6"/>
    <mergeCell ref="J5:J6"/>
    <mergeCell ref="H7:H10"/>
    <mergeCell ref="W33:W34"/>
    <mergeCell ref="X33:X34"/>
    <mergeCell ref="W48:W49"/>
    <mergeCell ref="X48:X49"/>
    <mergeCell ref="T19:T20"/>
    <mergeCell ref="U19:U20"/>
    <mergeCell ref="V19:V20"/>
    <mergeCell ref="T5:T6"/>
    <mergeCell ref="U5:U6"/>
    <mergeCell ref="V5:V6"/>
    <mergeCell ref="W5:W6"/>
    <mergeCell ref="W19:W20"/>
    <mergeCell ref="X19:X20"/>
    <mergeCell ref="X5:X6"/>
    <mergeCell ref="T7:T10"/>
    <mergeCell ref="T12:T13"/>
    <mergeCell ref="T50:T53"/>
    <mergeCell ref="T55:T56"/>
    <mergeCell ref="T35:T38"/>
    <mergeCell ref="T40:T41"/>
    <mergeCell ref="T48:T49"/>
    <mergeCell ref="U48:U49"/>
    <mergeCell ref="V48:V49"/>
    <mergeCell ref="T21:T24"/>
    <mergeCell ref="T26:T27"/>
    <mergeCell ref="T33:T34"/>
    <mergeCell ref="U33:U34"/>
    <mergeCell ref="V33:V34"/>
  </mergeCells>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249977111117893"/>
  </sheetPr>
  <dimension ref="A1:BH60"/>
  <sheetViews>
    <sheetView showGridLines="0" zoomScale="70" zoomScaleNormal="70" workbookViewId="0">
      <selection activeCell="C7" sqref="C7"/>
    </sheetView>
  </sheetViews>
  <sheetFormatPr defaultColWidth="9" defaultRowHeight="13.5"/>
  <cols>
    <col min="1" max="1" width="9" style="2"/>
    <col min="2" max="2" width="12.7265625" style="2" customWidth="1"/>
    <col min="3" max="3" width="9" style="2"/>
    <col min="4" max="4" width="15.26953125" style="2" customWidth="1"/>
    <col min="5" max="5" width="17.7265625" style="2" customWidth="1"/>
    <col min="6" max="6" width="14.26953125" style="2" customWidth="1"/>
    <col min="7" max="8" width="13.7265625" style="2" customWidth="1"/>
    <col min="9" max="10" width="14.26953125" style="2" customWidth="1"/>
    <col min="11" max="11" width="19.7265625" style="2" customWidth="1"/>
    <col min="12" max="12" width="17.26953125" style="2" customWidth="1"/>
    <col min="13" max="13" width="13.26953125" style="2" customWidth="1"/>
    <col min="14" max="14" width="14.26953125" style="2" customWidth="1"/>
    <col min="15" max="16" width="13.26953125" style="2" customWidth="1"/>
    <col min="17" max="17" width="15.7265625" style="2" customWidth="1"/>
    <col min="18" max="18" width="13.26953125" style="2" customWidth="1"/>
    <col min="19" max="19" width="10.7265625" style="2" customWidth="1"/>
    <col min="20" max="20" width="14.26953125" style="2" customWidth="1"/>
    <col min="21" max="21" width="11" style="2" customWidth="1"/>
    <col min="22" max="23" width="9" style="2"/>
    <col min="24" max="24" width="13.7265625" style="2" customWidth="1"/>
    <col min="25" max="25" width="15.26953125" style="2" customWidth="1"/>
    <col min="26" max="26" width="14.54296875" style="2" customWidth="1"/>
    <col min="27" max="27" width="13.26953125" style="2" customWidth="1"/>
    <col min="28" max="28" width="10.54296875" style="2" customWidth="1"/>
    <col min="29" max="29" width="12.7265625" style="2" customWidth="1"/>
    <col min="30" max="30" width="12.26953125" style="2" customWidth="1"/>
    <col min="31" max="31" width="14.54296875" style="2" customWidth="1"/>
    <col min="32" max="33" width="12.26953125" style="2" customWidth="1"/>
    <col min="34" max="34" width="14" style="2" customWidth="1"/>
    <col min="35" max="35" width="12.7265625" style="2" customWidth="1"/>
    <col min="36" max="36" width="14.26953125" style="2" customWidth="1"/>
    <col min="37" max="16384" width="9" style="2"/>
  </cols>
  <sheetData>
    <row r="1" spans="1:60" ht="37.15" customHeight="1">
      <c r="A1" s="417" t="s">
        <v>27</v>
      </c>
      <c r="B1" s="3"/>
      <c r="C1" s="3"/>
      <c r="D1" s="3"/>
      <c r="E1" s="3"/>
      <c r="F1" s="3"/>
      <c r="G1" s="3"/>
      <c r="H1" s="3"/>
      <c r="I1" s="3"/>
      <c r="J1" s="3"/>
      <c r="K1" s="3"/>
      <c r="L1" s="3"/>
      <c r="M1" s="3"/>
      <c r="N1" s="3"/>
      <c r="O1" s="3"/>
      <c r="P1" s="3"/>
      <c r="Q1" s="3"/>
      <c r="R1" s="3"/>
      <c r="S1" s="3"/>
    </row>
    <row r="2" spans="1:60">
      <c r="B2" s="810"/>
      <c r="C2" s="810"/>
      <c r="D2" s="810"/>
      <c r="E2" s="810"/>
    </row>
    <row r="3" spans="1:60">
      <c r="B3" s="124"/>
      <c r="C3" s="124"/>
      <c r="D3" s="124"/>
      <c r="E3" s="124"/>
    </row>
    <row r="4" spans="1:60" ht="14" thickBot="1">
      <c r="B4" s="1" t="s">
        <v>173</v>
      </c>
      <c r="N4" s="1" t="s">
        <v>174</v>
      </c>
      <c r="Z4" s="1" t="s">
        <v>175</v>
      </c>
      <c r="AL4" s="1" t="s">
        <v>176</v>
      </c>
      <c r="AX4" s="1" t="s">
        <v>177</v>
      </c>
    </row>
    <row r="5" spans="1:60" ht="58.5" customHeight="1" thickBot="1">
      <c r="B5" s="804"/>
      <c r="C5" s="806" t="s">
        <v>45</v>
      </c>
      <c r="D5" s="808" t="s">
        <v>250</v>
      </c>
      <c r="E5" s="809"/>
      <c r="F5" s="809"/>
      <c r="G5" s="134" t="s">
        <v>251</v>
      </c>
      <c r="H5" s="48" t="s">
        <v>252</v>
      </c>
      <c r="I5" s="798" t="s">
        <v>253</v>
      </c>
      <c r="J5" s="799"/>
      <c r="K5" s="799"/>
      <c r="L5" s="800"/>
      <c r="N5" s="804"/>
      <c r="O5" s="806" t="s">
        <v>45</v>
      </c>
      <c r="P5" s="808" t="s">
        <v>250</v>
      </c>
      <c r="Q5" s="809"/>
      <c r="R5" s="809"/>
      <c r="S5" s="134" t="s">
        <v>251</v>
      </c>
      <c r="T5" s="48" t="s">
        <v>252</v>
      </c>
      <c r="U5" s="798" t="s">
        <v>253</v>
      </c>
      <c r="V5" s="799"/>
      <c r="W5" s="799"/>
      <c r="X5" s="800"/>
      <c r="Z5" s="804"/>
      <c r="AA5" s="806" t="s">
        <v>45</v>
      </c>
      <c r="AB5" s="808" t="s">
        <v>250</v>
      </c>
      <c r="AC5" s="809"/>
      <c r="AD5" s="809"/>
      <c r="AE5" s="134" t="s">
        <v>251</v>
      </c>
      <c r="AF5" s="62" t="s">
        <v>252</v>
      </c>
      <c r="AG5" s="821" t="s">
        <v>253</v>
      </c>
      <c r="AH5" s="799"/>
      <c r="AI5" s="799"/>
      <c r="AJ5" s="800"/>
      <c r="AL5" s="804"/>
      <c r="AM5" s="806" t="s">
        <v>45</v>
      </c>
      <c r="AN5" s="808" t="s">
        <v>250</v>
      </c>
      <c r="AO5" s="809"/>
      <c r="AP5" s="809"/>
      <c r="AQ5" s="98" t="s">
        <v>251</v>
      </c>
      <c r="AR5" s="48" t="s">
        <v>252</v>
      </c>
      <c r="AS5" s="798" t="s">
        <v>253</v>
      </c>
      <c r="AT5" s="799"/>
      <c r="AU5" s="799"/>
      <c r="AV5" s="800"/>
      <c r="AX5" s="804"/>
      <c r="AY5" s="806" t="s">
        <v>45</v>
      </c>
      <c r="AZ5" s="808" t="s">
        <v>250</v>
      </c>
      <c r="BA5" s="809"/>
      <c r="BB5" s="809"/>
      <c r="BC5" s="98" t="s">
        <v>251</v>
      </c>
      <c r="BD5" s="48" t="s">
        <v>252</v>
      </c>
      <c r="BE5" s="798" t="s">
        <v>253</v>
      </c>
      <c r="BF5" s="799"/>
      <c r="BG5" s="799"/>
      <c r="BH5" s="800"/>
    </row>
    <row r="6" spans="1:60" ht="81.5" thickBot="1">
      <c r="B6" s="805"/>
      <c r="C6" s="807"/>
      <c r="D6" s="257" t="s">
        <v>254</v>
      </c>
      <c r="E6" s="258" t="s">
        <v>255</v>
      </c>
      <c r="F6" s="259" t="s">
        <v>29</v>
      </c>
      <c r="G6" s="48" t="s">
        <v>256</v>
      </c>
      <c r="H6" s="63" t="s">
        <v>257</v>
      </c>
      <c r="I6" s="60" t="s">
        <v>254</v>
      </c>
      <c r="J6" s="61" t="s">
        <v>255</v>
      </c>
      <c r="K6" s="64" t="s">
        <v>258</v>
      </c>
      <c r="L6" s="62" t="s">
        <v>259</v>
      </c>
      <c r="N6" s="805"/>
      <c r="O6" s="807"/>
      <c r="P6" s="257" t="s">
        <v>254</v>
      </c>
      <c r="Q6" s="258" t="s">
        <v>255</v>
      </c>
      <c r="R6" s="259" t="s">
        <v>258</v>
      </c>
      <c r="S6" s="48" t="s">
        <v>260</v>
      </c>
      <c r="T6" s="63" t="s">
        <v>261</v>
      </c>
      <c r="U6" s="60" t="s">
        <v>254</v>
      </c>
      <c r="V6" s="61" t="s">
        <v>255</v>
      </c>
      <c r="W6" s="64" t="s">
        <v>258</v>
      </c>
      <c r="X6" s="62" t="s">
        <v>259</v>
      </c>
      <c r="Z6" s="805"/>
      <c r="AA6" s="807"/>
      <c r="AB6" s="257" t="s">
        <v>254</v>
      </c>
      <c r="AC6" s="258" t="s">
        <v>255</v>
      </c>
      <c r="AD6" s="259" t="s">
        <v>258</v>
      </c>
      <c r="AE6" s="48" t="s">
        <v>262</v>
      </c>
      <c r="AF6" s="62" t="s">
        <v>263</v>
      </c>
      <c r="AG6" s="133" t="s">
        <v>254</v>
      </c>
      <c r="AH6" s="61" t="s">
        <v>255</v>
      </c>
      <c r="AI6" s="64" t="s">
        <v>258</v>
      </c>
      <c r="AJ6" s="62" t="s">
        <v>259</v>
      </c>
      <c r="AL6" s="805"/>
      <c r="AM6" s="807"/>
      <c r="AN6" s="60" t="s">
        <v>254</v>
      </c>
      <c r="AO6" s="61" t="s">
        <v>255</v>
      </c>
      <c r="AP6" s="64" t="s">
        <v>258</v>
      </c>
      <c r="AQ6" s="48" t="s">
        <v>264</v>
      </c>
      <c r="AR6" s="62" t="s">
        <v>265</v>
      </c>
      <c r="AS6" s="60" t="s">
        <v>254</v>
      </c>
      <c r="AT6" s="61" t="s">
        <v>255</v>
      </c>
      <c r="AU6" s="64" t="s">
        <v>258</v>
      </c>
      <c r="AV6" s="275" t="s">
        <v>259</v>
      </c>
      <c r="AX6" s="805"/>
      <c r="AY6" s="807"/>
      <c r="AZ6" s="60" t="s">
        <v>254</v>
      </c>
      <c r="BA6" s="61" t="s">
        <v>255</v>
      </c>
      <c r="BB6" s="64" t="s">
        <v>258</v>
      </c>
      <c r="BC6" s="48" t="s">
        <v>266</v>
      </c>
      <c r="BD6" s="62" t="s">
        <v>267</v>
      </c>
      <c r="BE6" s="60" t="s">
        <v>254</v>
      </c>
      <c r="BF6" s="61" t="s">
        <v>255</v>
      </c>
      <c r="BG6" s="64" t="s">
        <v>258</v>
      </c>
      <c r="BH6" s="275" t="s">
        <v>259</v>
      </c>
    </row>
    <row r="7" spans="1:60" ht="14.5">
      <c r="B7" s="801" t="s">
        <v>64</v>
      </c>
      <c r="C7" s="37" t="s">
        <v>53</v>
      </c>
      <c r="D7" s="135">
        <v>8.6479133650290549</v>
      </c>
      <c r="E7" s="289">
        <v>9.5044351682755028</v>
      </c>
      <c r="F7" s="290">
        <v>8.7612410071942453</v>
      </c>
      <c r="G7" s="304">
        <f t="shared" ref="G7:G14" si="0">AVERAGE(D7:F7)</f>
        <v>8.971196513499601</v>
      </c>
      <c r="H7" s="66">
        <f>_xlfn.RANK.AVG(G7,G7:G14)</f>
        <v>7</v>
      </c>
      <c r="I7" s="227">
        <v>0</v>
      </c>
      <c r="J7" s="228">
        <v>0.45053333333333651</v>
      </c>
      <c r="K7" s="229">
        <v>0.14853921568627484</v>
      </c>
      <c r="L7" s="230">
        <f>SUM(I7:K7)</f>
        <v>0.59907254901961138</v>
      </c>
      <c r="N7" s="801" t="s">
        <v>64</v>
      </c>
      <c r="O7" s="37" t="s">
        <v>53</v>
      </c>
      <c r="P7" s="135">
        <v>8.8782541121616365</v>
      </c>
      <c r="Q7" s="289">
        <v>9.5665038252373495</v>
      </c>
      <c r="R7" s="290">
        <v>9.1791044776119399</v>
      </c>
      <c r="S7" s="304">
        <f>AVERAGE(P7:R7)</f>
        <v>9.2079541383369747</v>
      </c>
      <c r="T7" s="66">
        <f>_xlfn.RANK.AVG(S7,S7:S14)</f>
        <v>4</v>
      </c>
      <c r="U7" s="227">
        <v>0.38863064821246923</v>
      </c>
      <c r="V7" s="228">
        <v>0.82660649727061652</v>
      </c>
      <c r="W7" s="229">
        <v>0.70676946151594899</v>
      </c>
      <c r="X7" s="230">
        <f>SUM(U7:W7)</f>
        <v>1.9220066069990347</v>
      </c>
      <c r="Z7" s="801" t="s">
        <v>64</v>
      </c>
      <c r="AA7" s="37" t="s">
        <v>53</v>
      </c>
      <c r="AB7" s="135">
        <v>9.0515463917525771</v>
      </c>
      <c r="AC7" s="289">
        <v>9.6746929428908466</v>
      </c>
      <c r="AD7" s="290">
        <v>9.2661596958174908</v>
      </c>
      <c r="AE7" s="286">
        <f>AVERAGE(AB7:AD7)</f>
        <v>9.3307996768203054</v>
      </c>
      <c r="AF7" s="66">
        <f>_xlfn.RANK.AVG(AE7,AE7:AE14)</f>
        <v>2</v>
      </c>
      <c r="AG7" s="296">
        <v>0.7463741799437662</v>
      </c>
      <c r="AH7" s="297">
        <v>0.90833333333333344</v>
      </c>
      <c r="AI7" s="298">
        <v>0.82305645642287362</v>
      </c>
      <c r="AJ7" s="230">
        <f>SUM(AG7:AI7)</f>
        <v>2.4777639696999731</v>
      </c>
      <c r="AL7" s="801" t="s">
        <v>64</v>
      </c>
      <c r="AM7" s="37" t="s">
        <v>53</v>
      </c>
      <c r="AN7" s="135">
        <v>9.1550546448087431</v>
      </c>
      <c r="AO7" s="289">
        <v>9.6680970805487156</v>
      </c>
      <c r="AP7" s="290">
        <v>9.4144345238095237</v>
      </c>
      <c r="AQ7" s="286">
        <f t="shared" ref="AQ7:AQ14" si="1">AVERAGE(AN7:AP7)</f>
        <v>9.4125287497223269</v>
      </c>
      <c r="AR7" s="66">
        <f>_xlfn.RANK.AVG(AQ7,AQ7:AQ14)</f>
        <v>3</v>
      </c>
      <c r="AS7" s="296">
        <v>0.90833333333333344</v>
      </c>
      <c r="AT7" s="297">
        <v>0.90833333333333344</v>
      </c>
      <c r="AU7" s="298">
        <v>0.90833333333333344</v>
      </c>
      <c r="AV7" s="230">
        <f t="shared" ref="AV7:AV14" si="2">SUM(AS7:AU7)</f>
        <v>2.7250000000000005</v>
      </c>
      <c r="AX7" s="801" t="s">
        <v>64</v>
      </c>
      <c r="AY7" s="37" t="s">
        <v>53</v>
      </c>
      <c r="AZ7" s="276"/>
      <c r="BA7" s="277"/>
      <c r="BB7" s="278"/>
      <c r="BC7" s="279"/>
      <c r="BD7" s="369"/>
      <c r="BE7" s="252"/>
      <c r="BF7" s="253"/>
      <c r="BG7" s="254"/>
      <c r="BH7" s="255"/>
    </row>
    <row r="8" spans="1:60" ht="14.5">
      <c r="B8" s="801"/>
      <c r="C8" s="35" t="s">
        <v>54</v>
      </c>
      <c r="D8" s="291">
        <v>8.6101359003397508</v>
      </c>
      <c r="E8" s="288">
        <v>9.2881861575179006</v>
      </c>
      <c r="F8" s="292">
        <v>8.7314211212516302</v>
      </c>
      <c r="G8" s="282">
        <f t="shared" si="0"/>
        <v>8.8765810597030939</v>
      </c>
      <c r="H8" s="284">
        <f>_xlfn.RANK.AVG(G8,G7:G14)</f>
        <v>8</v>
      </c>
      <c r="I8" s="227">
        <v>0</v>
      </c>
      <c r="J8" s="228">
        <v>0</v>
      </c>
      <c r="K8" s="229">
        <v>7.8806372549019996E-2</v>
      </c>
      <c r="L8" s="231">
        <f t="shared" ref="L8:L12" si="3">SUM(I8:K8)</f>
        <v>7.8806372549019996E-2</v>
      </c>
      <c r="N8" s="801"/>
      <c r="O8" s="35" t="s">
        <v>54</v>
      </c>
      <c r="P8" s="291">
        <v>8.6004533862283932</v>
      </c>
      <c r="Q8" s="288">
        <v>9.390254706533776</v>
      </c>
      <c r="R8" s="292">
        <v>9.1538461538461533</v>
      </c>
      <c r="S8" s="282">
        <f t="shared" ref="S8:S14" si="4">AVERAGE(P8:R8)</f>
        <v>9.0481847488694402</v>
      </c>
      <c r="T8" s="284">
        <f>_xlfn.RANK.AVG(S8,S7:S14)</f>
        <v>7</v>
      </c>
      <c r="U8" s="227">
        <v>0</v>
      </c>
      <c r="V8" s="228">
        <v>0</v>
      </c>
      <c r="W8" s="229">
        <v>0.48779223227752577</v>
      </c>
      <c r="X8" s="231">
        <f t="shared" ref="X8:X12" si="5">SUM(U8:W8)</f>
        <v>0.48779223227752577</v>
      </c>
      <c r="Z8" s="801"/>
      <c r="AA8" s="35" t="s">
        <v>54</v>
      </c>
      <c r="AB8" s="291">
        <v>8.6763100436681224</v>
      </c>
      <c r="AC8" s="288">
        <v>9.5545229244113994</v>
      </c>
      <c r="AD8" s="292">
        <v>9.2371541501976289</v>
      </c>
      <c r="AE8" s="286">
        <f t="shared" ref="AE8:AE14" si="6">AVERAGE(AB8:AD8)</f>
        <v>9.1559957060923836</v>
      </c>
      <c r="AF8" s="284">
        <f>_xlfn.RANK.AVG(AE8,AE7:AE14)</f>
        <v>8</v>
      </c>
      <c r="AG8" s="299">
        <v>0</v>
      </c>
      <c r="AH8" s="228">
        <v>0.54651727936114181</v>
      </c>
      <c r="AI8" s="229">
        <v>0.56844580717662585</v>
      </c>
      <c r="AJ8" s="231">
        <f t="shared" ref="AJ8:AJ12" si="7">SUM(AG8:AI8)</f>
        <v>1.1149630865377675</v>
      </c>
      <c r="AL8" s="801"/>
      <c r="AM8" s="35" t="s">
        <v>54</v>
      </c>
      <c r="AN8" s="291">
        <v>8.873802444664685</v>
      </c>
      <c r="AO8" s="288">
        <v>9.5709543568464728</v>
      </c>
      <c r="AP8" s="292">
        <v>9.3406408094435083</v>
      </c>
      <c r="AQ8" s="286">
        <f t="shared" si="1"/>
        <v>9.261799203651556</v>
      </c>
      <c r="AR8" s="284">
        <f>_xlfn.RANK.AVG(AQ8,AQ7:AQ14)</f>
        <v>7</v>
      </c>
      <c r="AS8" s="299">
        <v>0.27500744561572193</v>
      </c>
      <c r="AT8" s="228">
        <v>0.6186330106039637</v>
      </c>
      <c r="AU8" s="229">
        <v>0.65833333333333333</v>
      </c>
      <c r="AV8" s="231">
        <f t="shared" si="2"/>
        <v>1.5519737895530188</v>
      </c>
      <c r="AX8" s="801"/>
      <c r="AY8" s="35" t="s">
        <v>54</v>
      </c>
      <c r="AZ8" s="261"/>
      <c r="BA8" s="260"/>
      <c r="BB8" s="262"/>
      <c r="BC8" s="280"/>
      <c r="BD8" s="370"/>
      <c r="BE8" s="252"/>
      <c r="BF8" s="253"/>
      <c r="BG8" s="254"/>
      <c r="BH8" s="256"/>
    </row>
    <row r="9" spans="1:60" ht="14.5">
      <c r="B9" s="801"/>
      <c r="C9" s="35" t="s">
        <v>55</v>
      </c>
      <c r="D9" s="291">
        <v>9.1138287864534338</v>
      </c>
      <c r="E9" s="288">
        <v>9.5498726239466976</v>
      </c>
      <c r="F9" s="292">
        <v>9.0488534396809577</v>
      </c>
      <c r="G9" s="282">
        <f t="shared" si="0"/>
        <v>9.2375182833603624</v>
      </c>
      <c r="H9" s="284">
        <f>_xlfn.RANK.AVG(G9,G7:G14)</f>
        <v>2</v>
      </c>
      <c r="I9" s="227">
        <v>0.61166199863165904</v>
      </c>
      <c r="J9" s="228">
        <v>0.50746077470768636</v>
      </c>
      <c r="K9" s="229">
        <v>0.37245872676089414</v>
      </c>
      <c r="L9" s="231">
        <f t="shared" si="3"/>
        <v>1.4915815001002395</v>
      </c>
      <c r="N9" s="801"/>
      <c r="O9" s="35" t="s">
        <v>55</v>
      </c>
      <c r="P9" s="291">
        <v>9.0391374981538917</v>
      </c>
      <c r="Q9" s="288">
        <v>9.5814241486068106</v>
      </c>
      <c r="R9" s="292">
        <v>9.1940509915014168</v>
      </c>
      <c r="S9" s="282">
        <f t="shared" si="4"/>
        <v>9.271537546087373</v>
      </c>
      <c r="T9" s="284">
        <f>_xlfn.RANK.AVG(S9,S7:S14)</f>
        <v>3</v>
      </c>
      <c r="U9" s="227">
        <v>0.50386888938118379</v>
      </c>
      <c r="V9" s="228">
        <v>0.63500000000000001</v>
      </c>
      <c r="W9" s="229">
        <v>0.50804761706382295</v>
      </c>
      <c r="X9" s="231">
        <f t="shared" si="5"/>
        <v>1.6469165064450069</v>
      </c>
      <c r="Z9" s="801"/>
      <c r="AA9" s="35" t="s">
        <v>55</v>
      </c>
      <c r="AB9" s="291">
        <v>8.9084463625154129</v>
      </c>
      <c r="AC9" s="288">
        <v>9.6712412945514128</v>
      </c>
      <c r="AD9" s="292">
        <v>9.15625</v>
      </c>
      <c r="AE9" s="286">
        <f t="shared" si="6"/>
        <v>9.2453125523556086</v>
      </c>
      <c r="AF9" s="284">
        <f>_xlfn.RANK.AVG(AE9,AE7:AE14)</f>
        <v>4</v>
      </c>
      <c r="AG9" s="299">
        <v>0.31525781863019797</v>
      </c>
      <c r="AH9" s="228">
        <v>0.63500000000000001</v>
      </c>
      <c r="AI9" s="229">
        <v>0.4727481617647058</v>
      </c>
      <c r="AJ9" s="231">
        <f t="shared" si="7"/>
        <v>1.4230059803949038</v>
      </c>
      <c r="AL9" s="801"/>
      <c r="AM9" s="35" t="s">
        <v>55</v>
      </c>
      <c r="AN9" s="291">
        <v>9.1730161679985134</v>
      </c>
      <c r="AO9" s="288">
        <v>9.6752820512820517</v>
      </c>
      <c r="AP9" s="292">
        <v>9.3923205342237068</v>
      </c>
      <c r="AQ9" s="286">
        <f t="shared" si="1"/>
        <v>9.4135395845014234</v>
      </c>
      <c r="AR9" s="284">
        <f>_xlfn.RANK.AVG(AQ9,AQ7:AQ14)</f>
        <v>2</v>
      </c>
      <c r="AS9" s="299">
        <v>0.63500000000000001</v>
      </c>
      <c r="AT9" s="228">
        <v>0.63500000000000001</v>
      </c>
      <c r="AU9" s="229">
        <v>0.63500000000000001</v>
      </c>
      <c r="AV9" s="231">
        <f t="shared" si="2"/>
        <v>1.905</v>
      </c>
      <c r="AX9" s="801"/>
      <c r="AY9" s="35" t="s">
        <v>55</v>
      </c>
      <c r="AZ9" s="261"/>
      <c r="BA9" s="260"/>
      <c r="BB9" s="262"/>
      <c r="BC9" s="280"/>
      <c r="BD9" s="370"/>
      <c r="BE9" s="252"/>
      <c r="BF9" s="253"/>
      <c r="BG9" s="254"/>
      <c r="BH9" s="256"/>
    </row>
    <row r="10" spans="1:60" ht="14.5">
      <c r="B10" s="802"/>
      <c r="C10" s="35" t="s">
        <v>56</v>
      </c>
      <c r="D10" s="291">
        <v>8.9627831715210355</v>
      </c>
      <c r="E10" s="288">
        <v>9.4593704245973651</v>
      </c>
      <c r="F10" s="292">
        <v>8.8173913043478258</v>
      </c>
      <c r="G10" s="282">
        <f t="shared" si="0"/>
        <v>9.0798483001554082</v>
      </c>
      <c r="H10" s="284">
        <f>_xlfn.RANK.AVG(G10,G7:G14)</f>
        <v>4</v>
      </c>
      <c r="I10" s="227">
        <v>0.30068145042659566</v>
      </c>
      <c r="J10" s="228">
        <v>9.4964372864814531E-2</v>
      </c>
      <c r="K10" s="229">
        <v>0.11938938618925793</v>
      </c>
      <c r="L10" s="231">
        <f t="shared" si="3"/>
        <v>0.51503520948066805</v>
      </c>
      <c r="N10" s="802"/>
      <c r="O10" s="35" t="s">
        <v>56</v>
      </c>
      <c r="P10" s="291">
        <v>8.7612310747083644</v>
      </c>
      <c r="Q10" s="288">
        <v>9.5572422517394049</v>
      </c>
      <c r="R10" s="292">
        <v>9.2729044834307999</v>
      </c>
      <c r="S10" s="282">
        <f t="shared" si="4"/>
        <v>9.1971259366261897</v>
      </c>
      <c r="T10" s="284">
        <f>_xlfn.RANK.AVG(S10,S7:S14)</f>
        <v>5</v>
      </c>
      <c r="U10" s="227">
        <v>7.8516070985356512E-2</v>
      </c>
      <c r="V10" s="228">
        <v>0.41141661395740914</v>
      </c>
      <c r="W10" s="229">
        <v>0.44427746244696753</v>
      </c>
      <c r="X10" s="231">
        <f t="shared" si="5"/>
        <v>0.93421014738973318</v>
      </c>
      <c r="Z10" s="802"/>
      <c r="AA10" s="35" t="s">
        <v>56</v>
      </c>
      <c r="AB10" s="291">
        <v>8.8502033979420922</v>
      </c>
      <c r="AC10" s="288">
        <v>9.6307792844306483</v>
      </c>
      <c r="AD10" s="292">
        <v>9.0785714285714292</v>
      </c>
      <c r="AE10" s="286">
        <f t="shared" si="6"/>
        <v>9.1865180369813899</v>
      </c>
      <c r="AF10" s="284">
        <f>_xlfn.RANK.AVG(AE10,AE7:AE14)</f>
        <v>6</v>
      </c>
      <c r="AG10" s="299">
        <v>0.17658783636798803</v>
      </c>
      <c r="AH10" s="228">
        <v>0.48500000000000004</v>
      </c>
      <c r="AI10" s="229">
        <v>0.30567226890756333</v>
      </c>
      <c r="AJ10" s="231">
        <f t="shared" si="7"/>
        <v>0.9672601052755514</v>
      </c>
      <c r="AL10" s="802"/>
      <c r="AM10" s="35" t="s">
        <v>56</v>
      </c>
      <c r="AN10" s="291">
        <v>9.1392726247533123</v>
      </c>
      <c r="AO10" s="288">
        <v>9.6585031683507445</v>
      </c>
      <c r="AP10" s="292">
        <v>9.1916666666666664</v>
      </c>
      <c r="AQ10" s="286">
        <f t="shared" si="1"/>
        <v>9.3298141532569083</v>
      </c>
      <c r="AR10" s="284">
        <f>_xlfn.RANK.AVG(AQ10,AQ7:AQ14)</f>
        <v>4</v>
      </c>
      <c r="AS10" s="299">
        <v>0.48500000000000004</v>
      </c>
      <c r="AT10" s="228">
        <v>0.48500000000000004</v>
      </c>
      <c r="AU10" s="229">
        <v>0.38633578431372523</v>
      </c>
      <c r="AV10" s="231">
        <f t="shared" si="2"/>
        <v>1.3563357843137254</v>
      </c>
      <c r="AX10" s="802"/>
      <c r="AY10" s="35" t="s">
        <v>56</v>
      </c>
      <c r="AZ10" s="261"/>
      <c r="BA10" s="260"/>
      <c r="BB10" s="262"/>
      <c r="BC10" s="280"/>
      <c r="BD10" s="370"/>
      <c r="BE10" s="252"/>
      <c r="BF10" s="253"/>
      <c r="BG10" s="254"/>
      <c r="BH10" s="256"/>
    </row>
    <row r="11" spans="1:60" ht="14.5">
      <c r="B11" s="12" t="s">
        <v>57</v>
      </c>
      <c r="C11" s="35" t="s">
        <v>57</v>
      </c>
      <c r="D11" s="291">
        <v>9.0929560008262751</v>
      </c>
      <c r="E11" s="288">
        <v>9.5432035078669077</v>
      </c>
      <c r="F11" s="292">
        <v>8.9631828978622323</v>
      </c>
      <c r="G11" s="282">
        <f t="shared" si="0"/>
        <v>9.1997808021851384</v>
      </c>
      <c r="H11" s="284">
        <f>_xlfn.RANK.AVG(G11,G7:G14)</f>
        <v>3</v>
      </c>
      <c r="I11" s="227">
        <v>0.58611781938367191</v>
      </c>
      <c r="J11" s="228">
        <v>0.48300163356547315</v>
      </c>
      <c r="K11" s="229">
        <v>0.29476037445857139</v>
      </c>
      <c r="L11" s="231">
        <f t="shared" si="3"/>
        <v>1.3638798274077164</v>
      </c>
      <c r="N11" s="12" t="s">
        <v>57</v>
      </c>
      <c r="O11" s="35" t="s">
        <v>57</v>
      </c>
      <c r="P11" s="291">
        <v>9.0617052603399806</v>
      </c>
      <c r="Q11" s="288">
        <v>9.6240697972799598</v>
      </c>
      <c r="R11" s="292">
        <v>9.1348314606741567</v>
      </c>
      <c r="S11" s="282">
        <f t="shared" si="4"/>
        <v>9.2735355060980336</v>
      </c>
      <c r="T11" s="284">
        <f>_xlfn.RANK.AVG(S11,S7:S14)</f>
        <v>2</v>
      </c>
      <c r="U11" s="227">
        <v>0.54066219685815264</v>
      </c>
      <c r="V11" s="228">
        <v>0.64</v>
      </c>
      <c r="W11" s="229">
        <v>0.45631196298744153</v>
      </c>
      <c r="X11" s="231">
        <f t="shared" si="5"/>
        <v>1.6369741598455942</v>
      </c>
      <c r="Z11" s="12" t="s">
        <v>57</v>
      </c>
      <c r="AA11" s="35" t="s">
        <v>57</v>
      </c>
      <c r="AB11" s="291">
        <v>9.023159434422233</v>
      </c>
      <c r="AC11" s="288">
        <v>9.6499093029282204</v>
      </c>
      <c r="AD11" s="292">
        <v>9.1171662125340607</v>
      </c>
      <c r="AE11" s="286">
        <f t="shared" si="6"/>
        <v>9.2634116499615047</v>
      </c>
      <c r="AF11" s="284">
        <f>_xlfn.RANK.AVG(AE11,AE7:AE14)</f>
        <v>3</v>
      </c>
      <c r="AG11" s="299">
        <v>0.48459554097779278</v>
      </c>
      <c r="AH11" s="228">
        <v>0.64</v>
      </c>
      <c r="AI11" s="229">
        <v>0.43968584709088054</v>
      </c>
      <c r="AJ11" s="231">
        <f t="shared" si="7"/>
        <v>1.5642813880686735</v>
      </c>
      <c r="AL11" s="12" t="s">
        <v>57</v>
      </c>
      <c r="AM11" s="35" t="s">
        <v>57</v>
      </c>
      <c r="AN11" s="291">
        <v>9.1019955654101992</v>
      </c>
      <c r="AO11" s="288">
        <v>9.6521965167663115</v>
      </c>
      <c r="AP11" s="292">
        <v>9.1631504922644158</v>
      </c>
      <c r="AQ11" s="286">
        <f t="shared" si="1"/>
        <v>9.3057808581469743</v>
      </c>
      <c r="AR11" s="284">
        <f>_xlfn.RANK.AVG(AQ11,AQ7:AQ14)</f>
        <v>5</v>
      </c>
      <c r="AS11" s="299">
        <v>0.59926627696028878</v>
      </c>
      <c r="AT11" s="228">
        <v>0.64</v>
      </c>
      <c r="AU11" s="229">
        <v>0.48296516919003835</v>
      </c>
      <c r="AV11" s="231">
        <f t="shared" si="2"/>
        <v>1.722231446150327</v>
      </c>
      <c r="AX11" s="12" t="s">
        <v>57</v>
      </c>
      <c r="AY11" s="35" t="s">
        <v>57</v>
      </c>
      <c r="AZ11" s="261"/>
      <c r="BA11" s="260"/>
      <c r="BB11" s="262"/>
      <c r="BC11" s="280"/>
      <c r="BD11" s="370"/>
      <c r="BE11" s="252"/>
      <c r="BF11" s="253"/>
      <c r="BG11" s="254"/>
      <c r="BH11" s="256"/>
    </row>
    <row r="12" spans="1:60" ht="14.5">
      <c r="B12" s="803" t="s">
        <v>65</v>
      </c>
      <c r="C12" s="35" t="s">
        <v>58</v>
      </c>
      <c r="D12" s="291">
        <v>9.1969416126042631</v>
      </c>
      <c r="E12" s="288">
        <v>9.5425196850393696</v>
      </c>
      <c r="F12" s="292">
        <v>9.1069991954947707</v>
      </c>
      <c r="G12" s="282">
        <f t="shared" si="0"/>
        <v>9.2821534977128</v>
      </c>
      <c r="H12" s="284">
        <f>_xlfn.RANK.AVG(G12,G7:G14)</f>
        <v>1</v>
      </c>
      <c r="I12" s="227">
        <v>0.48883666666666675</v>
      </c>
      <c r="J12" s="228">
        <v>0.35848022222221959</v>
      </c>
      <c r="K12" s="229">
        <v>0.3306836274509799</v>
      </c>
      <c r="L12" s="231">
        <f t="shared" si="3"/>
        <v>1.1780005163398664</v>
      </c>
      <c r="N12" s="803" t="s">
        <v>65</v>
      </c>
      <c r="O12" s="35" t="s">
        <v>58</v>
      </c>
      <c r="P12" s="291">
        <v>9.0910307898259699</v>
      </c>
      <c r="Q12" s="288">
        <v>9.616937079540957</v>
      </c>
      <c r="R12" s="292">
        <v>9.1786179921773137</v>
      </c>
      <c r="S12" s="282">
        <f t="shared" si="4"/>
        <v>9.2955286205147463</v>
      </c>
      <c r="T12" s="284">
        <f>_xlfn.RANK.AVG(S12,S7:S14)</f>
        <v>1</v>
      </c>
      <c r="U12" s="227">
        <v>0.44508341446594318</v>
      </c>
      <c r="V12" s="228">
        <v>0.48833333333333334</v>
      </c>
      <c r="W12" s="229">
        <v>0.37962027379400221</v>
      </c>
      <c r="X12" s="231">
        <f t="shared" si="5"/>
        <v>1.3130370215932787</v>
      </c>
      <c r="Z12" s="803" t="s">
        <v>65</v>
      </c>
      <c r="AA12" s="35" t="s">
        <v>58</v>
      </c>
      <c r="AB12" s="291">
        <v>9.0741144414168939</v>
      </c>
      <c r="AC12" s="288">
        <v>9.6673553719008272</v>
      </c>
      <c r="AD12" s="292">
        <v>9.2565687789799078</v>
      </c>
      <c r="AE12" s="286">
        <f t="shared" si="6"/>
        <v>9.3326795307658763</v>
      </c>
      <c r="AF12" s="284">
        <f>_xlfn.RANK.AVG(AE12,AE7:AE14)</f>
        <v>1</v>
      </c>
      <c r="AG12" s="299">
        <v>0.42630883081496118</v>
      </c>
      <c r="AH12" s="228">
        <v>0.48833333333333334</v>
      </c>
      <c r="AI12" s="229">
        <v>0.43559963784586514</v>
      </c>
      <c r="AJ12" s="231">
        <f t="shared" si="7"/>
        <v>1.3502418019941596</v>
      </c>
      <c r="AL12" s="803" t="s">
        <v>65</v>
      </c>
      <c r="AM12" s="35" t="s">
        <v>58</v>
      </c>
      <c r="AN12" s="291">
        <v>9.1953449709060688</v>
      </c>
      <c r="AO12" s="288">
        <v>9.8062630480167012</v>
      </c>
      <c r="AP12" s="292">
        <v>9.3494176372712143</v>
      </c>
      <c r="AQ12" s="286">
        <f t="shared" si="1"/>
        <v>9.4503418853979948</v>
      </c>
      <c r="AR12" s="284">
        <f>_xlfn.RANK.AVG(AQ12,AQ7:AQ14)</f>
        <v>1</v>
      </c>
      <c r="AS12" s="299">
        <v>0.48833333333333334</v>
      </c>
      <c r="AT12" s="228">
        <v>0.48833333333333334</v>
      </c>
      <c r="AU12" s="229">
        <v>0.48833333333333334</v>
      </c>
      <c r="AV12" s="231">
        <f t="shared" si="2"/>
        <v>1.4650000000000001</v>
      </c>
      <c r="AX12" s="803" t="s">
        <v>65</v>
      </c>
      <c r="AY12" s="35" t="s">
        <v>58</v>
      </c>
      <c r="AZ12" s="261"/>
      <c r="BA12" s="260"/>
      <c r="BB12" s="262"/>
      <c r="BC12" s="280"/>
      <c r="BD12" s="370"/>
      <c r="BE12" s="252"/>
      <c r="BF12" s="253"/>
      <c r="BG12" s="254"/>
      <c r="BH12" s="256"/>
    </row>
    <row r="13" spans="1:60" ht="14.5">
      <c r="B13" s="802"/>
      <c r="C13" s="35" t="s">
        <v>59</v>
      </c>
      <c r="D13" s="291">
        <v>9.0825335892514403</v>
      </c>
      <c r="E13" s="288">
        <v>9.3346213292117461</v>
      </c>
      <c r="F13" s="292">
        <v>8.6693790149892926</v>
      </c>
      <c r="G13" s="282">
        <f t="shared" si="0"/>
        <v>9.0288446444841597</v>
      </c>
      <c r="H13" s="284">
        <f>_xlfn.RANK.AVG(G13,G7:G14)</f>
        <v>6</v>
      </c>
      <c r="I13" s="227">
        <v>0.90294306818181691</v>
      </c>
      <c r="J13" s="228">
        <v>0</v>
      </c>
      <c r="K13" s="229">
        <v>2.9961911764705258E-2</v>
      </c>
      <c r="L13" s="231">
        <f>SUM(I13:K13)</f>
        <v>0.93290497994652222</v>
      </c>
      <c r="N13" s="802"/>
      <c r="O13" s="35" t="s">
        <v>59</v>
      </c>
      <c r="P13" s="291">
        <v>8.881478334749362</v>
      </c>
      <c r="Q13" s="288">
        <v>9.4265979381443294</v>
      </c>
      <c r="R13" s="292">
        <v>8.7446314567614625</v>
      </c>
      <c r="S13" s="282">
        <f t="shared" si="4"/>
        <v>9.017569243218384</v>
      </c>
      <c r="T13" s="284">
        <f>_xlfn.RANK.AVG(S13,S7:S14)</f>
        <v>8</v>
      </c>
      <c r="U13" s="227">
        <v>0.44315629746916718</v>
      </c>
      <c r="V13" s="228">
        <v>0</v>
      </c>
      <c r="W13" s="229">
        <v>0.14171524529718965</v>
      </c>
      <c r="X13" s="231">
        <f>SUM(U13:W13)</f>
        <v>0.58487154276635689</v>
      </c>
      <c r="Z13" s="802"/>
      <c r="AA13" s="35" t="s">
        <v>59</v>
      </c>
      <c r="AB13" s="291">
        <v>8.991953509164059</v>
      </c>
      <c r="AC13" s="288">
        <v>9.5870479394449113</v>
      </c>
      <c r="AD13" s="292">
        <v>8.9968329374505149</v>
      </c>
      <c r="AE13" s="286">
        <f>AVERAGE(AB13:AD13)</f>
        <v>9.1919447953531606</v>
      </c>
      <c r="AF13" s="284">
        <f>_xlfn.RANK.AVG(AE13,AE7:AE14)</f>
        <v>5</v>
      </c>
      <c r="AG13" s="299">
        <v>0.69883937158802967</v>
      </c>
      <c r="AH13" s="228">
        <v>1.0183333333333333</v>
      </c>
      <c r="AI13" s="229">
        <v>0.51939932544672673</v>
      </c>
      <c r="AJ13" s="231">
        <f>SUM(AG13:AI13)</f>
        <v>2.2365720303680896</v>
      </c>
      <c r="AL13" s="802"/>
      <c r="AM13" s="35" t="s">
        <v>59</v>
      </c>
      <c r="AN13" s="291">
        <v>8.9511215266153332</v>
      </c>
      <c r="AO13" s="288">
        <v>9.7159776536312847</v>
      </c>
      <c r="AP13" s="292">
        <v>9.1842105263157894</v>
      </c>
      <c r="AQ13" s="286">
        <f t="shared" si="1"/>
        <v>9.2837699021874673</v>
      </c>
      <c r="AR13" s="284">
        <f>_xlfn.RANK.AVG(AQ13,AQ7:AQ14)</f>
        <v>6</v>
      </c>
      <c r="AS13" s="299">
        <v>0.60433807864381983</v>
      </c>
      <c r="AT13" s="228">
        <v>1.0183333333333333</v>
      </c>
      <c r="AU13" s="229">
        <v>0.80000644994840009</v>
      </c>
      <c r="AV13" s="231">
        <f t="shared" si="2"/>
        <v>2.4226778619255533</v>
      </c>
      <c r="AX13" s="802"/>
      <c r="AY13" s="35" t="s">
        <v>59</v>
      </c>
      <c r="AZ13" s="261"/>
      <c r="BA13" s="260"/>
      <c r="BB13" s="262"/>
      <c r="BC13" s="280"/>
      <c r="BD13" s="370"/>
      <c r="BE13" s="252"/>
      <c r="BF13" s="253"/>
      <c r="BG13" s="254"/>
      <c r="BH13" s="256"/>
    </row>
    <row r="14" spans="1:60" ht="15" thickBot="1">
      <c r="B14" s="17" t="s">
        <v>61</v>
      </c>
      <c r="C14" s="36" t="s">
        <v>61</v>
      </c>
      <c r="D14" s="293">
        <v>8.8776324540013309</v>
      </c>
      <c r="E14" s="294">
        <v>9.5580764010083374</v>
      </c>
      <c r="F14" s="295">
        <v>8.7228260869565215</v>
      </c>
      <c r="G14" s="283">
        <f t="shared" si="0"/>
        <v>9.0528449806553954</v>
      </c>
      <c r="H14" s="285">
        <f>_xlfn.RANK.AVG(G14,G7:G14)</f>
        <v>5</v>
      </c>
      <c r="I14" s="227">
        <v>0.26</v>
      </c>
      <c r="J14" s="228">
        <v>0.68547965208215567</v>
      </c>
      <c r="K14" s="229">
        <v>0.20711473978937128</v>
      </c>
      <c r="L14" s="232">
        <f t="shared" ref="L14" si="8">SUM(I14:K14)</f>
        <v>1.1525943918715269</v>
      </c>
      <c r="M14" s="554"/>
      <c r="N14" s="17" t="s">
        <v>61</v>
      </c>
      <c r="O14" s="36" t="s">
        <v>61</v>
      </c>
      <c r="P14" s="305">
        <v>8.8113948919449907</v>
      </c>
      <c r="Q14" s="306">
        <v>9.5944824725160753</v>
      </c>
      <c r="R14" s="307">
        <v>8.8443553774215093</v>
      </c>
      <c r="S14" s="308">
        <f t="shared" si="4"/>
        <v>9.0834109139608596</v>
      </c>
      <c r="T14" s="309">
        <f>_xlfn.RANK.AVG(S14,S7:S14)</f>
        <v>6</v>
      </c>
      <c r="U14" s="310">
        <v>0.17703421741977834</v>
      </c>
      <c r="V14" s="311">
        <v>0.64166666666666672</v>
      </c>
      <c r="W14" s="312">
        <v>0.18339906938059067</v>
      </c>
      <c r="X14" s="313">
        <f t="shared" ref="X14" si="9">SUM(U14:W14)</f>
        <v>1.0020999534670356</v>
      </c>
      <c r="Z14" s="17" t="s">
        <v>61</v>
      </c>
      <c r="AA14" s="36" t="s">
        <v>61</v>
      </c>
      <c r="AB14" s="293">
        <v>8.8269966828272519</v>
      </c>
      <c r="AC14" s="294">
        <v>9.6971028971028979</v>
      </c>
      <c r="AD14" s="295">
        <v>8.9842061512884452</v>
      </c>
      <c r="AE14" s="287">
        <f t="shared" si="6"/>
        <v>9.1694352437395334</v>
      </c>
      <c r="AF14" s="285">
        <f>_xlfn.RANK.AVG(AE14,AE7:AE14)</f>
        <v>7</v>
      </c>
      <c r="AG14" s="300">
        <v>0.19978682912307588</v>
      </c>
      <c r="AH14" s="301">
        <v>0.64166666666666672</v>
      </c>
      <c r="AI14" s="302">
        <v>0.31536609864228271</v>
      </c>
      <c r="AJ14" s="232">
        <f t="shared" ref="AJ14" si="10">SUM(AG14:AI14)</f>
        <v>1.1568195944320254</v>
      </c>
      <c r="AL14" s="13" t="s">
        <v>61</v>
      </c>
      <c r="AM14" s="38" t="s">
        <v>61</v>
      </c>
      <c r="AN14" s="293">
        <v>9.0345108695652172</v>
      </c>
      <c r="AO14" s="294">
        <v>9.6483296659331863</v>
      </c>
      <c r="AP14" s="295">
        <v>9.0878136200716852</v>
      </c>
      <c r="AQ14" s="287">
        <f t="shared" si="1"/>
        <v>9.2568847185233629</v>
      </c>
      <c r="AR14" s="285">
        <f>_xlfn.RANK.AVG(AQ14,AQ7:AQ14)</f>
        <v>8</v>
      </c>
      <c r="AS14" s="300">
        <v>0.50241168478260767</v>
      </c>
      <c r="AT14" s="301">
        <v>0.64166666666666672</v>
      </c>
      <c r="AU14" s="302">
        <v>0.41313295031274205</v>
      </c>
      <c r="AV14" s="232">
        <f t="shared" si="2"/>
        <v>1.5572113017620166</v>
      </c>
      <c r="AX14" s="13" t="s">
        <v>61</v>
      </c>
      <c r="AY14" s="38" t="s">
        <v>61</v>
      </c>
      <c r="AZ14" s="263"/>
      <c r="BA14" s="264"/>
      <c r="BB14" s="265"/>
      <c r="BC14" s="281"/>
      <c r="BD14" s="371"/>
      <c r="BE14" s="266"/>
      <c r="BF14" s="267"/>
      <c r="BG14" s="268"/>
      <c r="BH14" s="269"/>
    </row>
    <row r="15" spans="1:60" ht="15" thickBot="1">
      <c r="B15" s="537" t="s">
        <v>268</v>
      </c>
      <c r="C15" s="63"/>
      <c r="D15" s="249">
        <v>8.51</v>
      </c>
      <c r="E15" s="250">
        <v>9.3699999999999992</v>
      </c>
      <c r="F15" s="251">
        <v>8.3800000000000008</v>
      </c>
      <c r="G15" s="273"/>
      <c r="H15" s="273"/>
      <c r="I15" s="273"/>
      <c r="J15" s="273"/>
      <c r="K15" s="273"/>
      <c r="L15" s="274"/>
      <c r="N15" s="537" t="s">
        <v>268</v>
      </c>
      <c r="O15" s="63"/>
      <c r="P15" s="270">
        <v>8.51</v>
      </c>
      <c r="Q15" s="271">
        <v>9.3699999999999992</v>
      </c>
      <c r="R15" s="272">
        <v>8.3800000000000008</v>
      </c>
      <c r="S15" s="273"/>
      <c r="T15" s="273"/>
      <c r="U15" s="273"/>
      <c r="V15" s="273"/>
      <c r="W15" s="273"/>
      <c r="X15" s="274"/>
      <c r="Z15" s="537" t="s">
        <v>268</v>
      </c>
      <c r="AA15" s="63"/>
      <c r="AB15" s="249">
        <v>8.51</v>
      </c>
      <c r="AC15" s="250">
        <v>9.3699999999999992</v>
      </c>
      <c r="AD15" s="251">
        <v>8.3800000000000008</v>
      </c>
      <c r="AE15" s="105"/>
      <c r="AF15" s="105"/>
      <c r="AG15" s="105"/>
      <c r="AH15" s="105"/>
      <c r="AI15" s="105"/>
      <c r="AJ15" s="303"/>
      <c r="AL15" s="533" t="s">
        <v>268</v>
      </c>
      <c r="AM15" s="534"/>
      <c r="AN15" s="270">
        <v>8.51</v>
      </c>
      <c r="AO15" s="271">
        <v>9.3699999999999992</v>
      </c>
      <c r="AP15" s="272">
        <v>8.3800000000000008</v>
      </c>
      <c r="AQ15" s="273"/>
      <c r="AR15" s="273"/>
      <c r="AS15" s="273"/>
      <c r="AT15" s="273"/>
      <c r="AU15" s="273"/>
      <c r="AV15" s="274"/>
      <c r="AX15" s="533" t="s">
        <v>268</v>
      </c>
      <c r="AY15" s="534"/>
      <c r="AZ15" s="270">
        <v>8.51</v>
      </c>
      <c r="BA15" s="271">
        <v>9.3699999999999992</v>
      </c>
      <c r="BB15" s="272">
        <v>8.3800000000000008</v>
      </c>
      <c r="BC15" s="273"/>
      <c r="BD15" s="273"/>
      <c r="BE15" s="273"/>
      <c r="BF15" s="273"/>
      <c r="BG15" s="273"/>
      <c r="BH15" s="274"/>
    </row>
    <row r="16" spans="1:60">
      <c r="I16" s="818"/>
      <c r="J16" s="819"/>
      <c r="K16" s="819"/>
      <c r="L16" s="14"/>
    </row>
    <row r="17" spans="2:45" ht="14" thickBot="1">
      <c r="B17" s="1" t="s">
        <v>269</v>
      </c>
    </row>
    <row r="18" spans="2:45" ht="38.25" customHeight="1" thickBot="1">
      <c r="B18" s="811" t="s">
        <v>63</v>
      </c>
      <c r="C18" s="813" t="s">
        <v>45</v>
      </c>
      <c r="D18" s="815" t="s">
        <v>250</v>
      </c>
      <c r="E18" s="816"/>
      <c r="F18" s="816"/>
      <c r="G18" s="817"/>
      <c r="H18" s="535" t="s">
        <v>252</v>
      </c>
    </row>
    <row r="19" spans="2:45" ht="50.25" customHeight="1" thickBot="1">
      <c r="B19" s="812"/>
      <c r="C19" s="814"/>
      <c r="D19" s="257" t="s">
        <v>254</v>
      </c>
      <c r="E19" s="258" t="s">
        <v>255</v>
      </c>
      <c r="F19" s="314" t="s">
        <v>258</v>
      </c>
      <c r="G19" s="62" t="s">
        <v>270</v>
      </c>
      <c r="H19" s="536"/>
      <c r="AF19" s="132"/>
    </row>
    <row r="20" spans="2:45" ht="15" thickBot="1">
      <c r="B20" s="802" t="s">
        <v>64</v>
      </c>
      <c r="C20" s="37" t="s">
        <v>53</v>
      </c>
      <c r="D20" s="135">
        <f t="shared" ref="D20:F27" si="11">AVERAGE(D7,P7,AB7,AN7)</f>
        <v>8.9331921284380016</v>
      </c>
      <c r="E20" s="289">
        <f t="shared" si="11"/>
        <v>9.6034322542381041</v>
      </c>
      <c r="F20" s="290">
        <f t="shared" si="11"/>
        <v>9.1552349261083013</v>
      </c>
      <c r="G20" s="315">
        <f>AVERAGE(D20:F20)</f>
        <v>9.2306197695948029</v>
      </c>
      <c r="H20" s="65">
        <f>_xlfn.RANK.AVG(G20,$G$20:$G$27)</f>
        <v>4</v>
      </c>
    </row>
    <row r="21" spans="2:45" ht="15" thickBot="1">
      <c r="B21" s="820"/>
      <c r="C21" s="35" t="s">
        <v>54</v>
      </c>
      <c r="D21" s="291">
        <f t="shared" si="11"/>
        <v>8.6901754437252379</v>
      </c>
      <c r="E21" s="288">
        <f t="shared" si="11"/>
        <v>9.4509795363273863</v>
      </c>
      <c r="F21" s="292">
        <f t="shared" si="11"/>
        <v>9.1157655586847302</v>
      </c>
      <c r="G21" s="316">
        <f t="shared" ref="G21:G27" si="12">AVERAGE(D21:F21)</f>
        <v>9.0856401795791175</v>
      </c>
      <c r="H21" s="66">
        <f t="shared" ref="H21:H27" si="13">_xlfn.RANK.AVG(G21,$G$20:$G$27)</f>
        <v>8</v>
      </c>
    </row>
    <row r="22" spans="2:45" ht="15" thickBot="1">
      <c r="B22" s="820"/>
      <c r="C22" s="35" t="s">
        <v>55</v>
      </c>
      <c r="D22" s="291">
        <f t="shared" si="11"/>
        <v>9.058607203780312</v>
      </c>
      <c r="E22" s="288">
        <f t="shared" si="11"/>
        <v>9.6194550295967431</v>
      </c>
      <c r="F22" s="292">
        <f t="shared" si="11"/>
        <v>9.1978687413515203</v>
      </c>
      <c r="G22" s="316">
        <f t="shared" si="12"/>
        <v>9.2919769915761918</v>
      </c>
      <c r="H22" s="66">
        <f t="shared" si="13"/>
        <v>2</v>
      </c>
    </row>
    <row r="23" spans="2:45" ht="15" thickBot="1">
      <c r="B23" s="820"/>
      <c r="C23" s="35" t="s">
        <v>56</v>
      </c>
      <c r="D23" s="291">
        <f t="shared" si="11"/>
        <v>8.928372567231202</v>
      </c>
      <c r="E23" s="288">
        <f t="shared" si="11"/>
        <v>9.5764737822795407</v>
      </c>
      <c r="F23" s="292">
        <f t="shared" si="11"/>
        <v>9.0901334707541803</v>
      </c>
      <c r="G23" s="316">
        <f t="shared" si="12"/>
        <v>9.1983266067549749</v>
      </c>
      <c r="H23" s="66">
        <f t="shared" si="13"/>
        <v>5</v>
      </c>
    </row>
    <row r="24" spans="2:45" ht="15" thickBot="1">
      <c r="B24" s="12" t="s">
        <v>57</v>
      </c>
      <c r="C24" s="35" t="s">
        <v>57</v>
      </c>
      <c r="D24" s="291">
        <f t="shared" si="11"/>
        <v>9.0699540652496715</v>
      </c>
      <c r="E24" s="288">
        <f t="shared" si="11"/>
        <v>9.617344781210349</v>
      </c>
      <c r="F24" s="292">
        <f t="shared" si="11"/>
        <v>9.0945827658337155</v>
      </c>
      <c r="G24" s="316">
        <f t="shared" si="12"/>
        <v>9.2606272040979132</v>
      </c>
      <c r="H24" s="66">
        <f t="shared" si="13"/>
        <v>3</v>
      </c>
    </row>
    <row r="25" spans="2:45" ht="15" thickBot="1">
      <c r="B25" s="820" t="s">
        <v>65</v>
      </c>
      <c r="C25" s="35" t="s">
        <v>58</v>
      </c>
      <c r="D25" s="291">
        <f t="shared" si="11"/>
        <v>9.1393579536883003</v>
      </c>
      <c r="E25" s="288">
        <f t="shared" si="11"/>
        <v>9.6582687961244638</v>
      </c>
      <c r="F25" s="292">
        <f t="shared" si="11"/>
        <v>9.2229009009808021</v>
      </c>
      <c r="G25" s="316">
        <f t="shared" si="12"/>
        <v>9.3401758835978566</v>
      </c>
      <c r="H25" s="66">
        <f t="shared" si="13"/>
        <v>1</v>
      </c>
    </row>
    <row r="26" spans="2:45" ht="15" thickBot="1">
      <c r="B26" s="820"/>
      <c r="C26" s="35" t="s">
        <v>59</v>
      </c>
      <c r="D26" s="291">
        <f t="shared" si="11"/>
        <v>8.9767717399450486</v>
      </c>
      <c r="E26" s="288">
        <f t="shared" si="11"/>
        <v>9.516061215108067</v>
      </c>
      <c r="F26" s="292">
        <f t="shared" si="11"/>
        <v>8.8987634838792644</v>
      </c>
      <c r="G26" s="316">
        <f t="shared" si="12"/>
        <v>9.1305321463107934</v>
      </c>
      <c r="H26" s="66">
        <f t="shared" si="13"/>
        <v>7</v>
      </c>
    </row>
    <row r="27" spans="2:45" ht="15" thickBot="1">
      <c r="B27" s="13" t="s">
        <v>61</v>
      </c>
      <c r="C27" s="38" t="s">
        <v>61</v>
      </c>
      <c r="D27" s="293">
        <f t="shared" si="11"/>
        <v>8.8876337245846972</v>
      </c>
      <c r="E27" s="294">
        <f t="shared" si="11"/>
        <v>9.6244978591401242</v>
      </c>
      <c r="F27" s="295">
        <f t="shared" si="11"/>
        <v>8.9098003089345408</v>
      </c>
      <c r="G27" s="317">
        <f t="shared" si="12"/>
        <v>9.1406439642197892</v>
      </c>
      <c r="H27" s="67">
        <f t="shared" si="13"/>
        <v>6</v>
      </c>
    </row>
    <row r="28" spans="2:45" ht="15" thickBot="1">
      <c r="B28" s="533" t="s">
        <v>268</v>
      </c>
      <c r="C28" s="534"/>
      <c r="D28" s="249">
        <v>8.51</v>
      </c>
      <c r="E28" s="250">
        <v>9.3699999999999992</v>
      </c>
      <c r="F28" s="251">
        <v>8.3800000000000008</v>
      </c>
      <c r="G28" s="68"/>
      <c r="H28" s="69"/>
      <c r="J28" s="107"/>
    </row>
    <row r="29" spans="2:45" ht="26.25" customHeight="1"/>
    <row r="30" spans="2:45">
      <c r="B30" s="49" t="s">
        <v>271</v>
      </c>
      <c r="C30" s="41"/>
      <c r="D30" s="41"/>
      <c r="E30" s="41"/>
      <c r="F30" s="39"/>
      <c r="G30" s="39"/>
      <c r="H30" s="39"/>
      <c r="K30" s="49"/>
    </row>
    <row r="31" spans="2:45" ht="14" thickBot="1">
      <c r="B31" s="49" t="s">
        <v>202</v>
      </c>
      <c r="C31" s="41"/>
      <c r="D31" s="41"/>
      <c r="E31" s="41"/>
      <c r="F31" s="39"/>
      <c r="G31" s="39"/>
      <c r="H31" s="39"/>
      <c r="K31" s="49" t="s">
        <v>203</v>
      </c>
      <c r="T31" s="1" t="s">
        <v>245</v>
      </c>
      <c r="AC31" s="1" t="s">
        <v>204</v>
      </c>
      <c r="AL31" s="1" t="s">
        <v>205</v>
      </c>
    </row>
    <row r="32" spans="2:45" ht="64.900000000000006" customHeight="1" thickBot="1">
      <c r="B32" s="70" t="s">
        <v>272</v>
      </c>
      <c r="C32" s="72" t="s">
        <v>273</v>
      </c>
      <c r="D32" s="55" t="s">
        <v>274</v>
      </c>
      <c r="E32" s="56" t="s">
        <v>275</v>
      </c>
      <c r="F32" s="56" t="s">
        <v>276</v>
      </c>
      <c r="G32" s="56" t="s">
        <v>277</v>
      </c>
      <c r="H32" s="56" t="s">
        <v>278</v>
      </c>
      <c r="I32" s="54" t="s">
        <v>279</v>
      </c>
      <c r="K32" s="70" t="s">
        <v>272</v>
      </c>
      <c r="L32" s="72" t="s">
        <v>273</v>
      </c>
      <c r="M32" s="55" t="s">
        <v>274</v>
      </c>
      <c r="N32" s="56" t="s">
        <v>275</v>
      </c>
      <c r="O32" s="56" t="s">
        <v>276</v>
      </c>
      <c r="P32" s="56" t="s">
        <v>277</v>
      </c>
      <c r="Q32" s="56" t="s">
        <v>280</v>
      </c>
      <c r="R32" s="54" t="s">
        <v>281</v>
      </c>
      <c r="T32" s="70" t="s">
        <v>272</v>
      </c>
      <c r="U32" s="72" t="s">
        <v>273</v>
      </c>
      <c r="V32" s="55" t="s">
        <v>274</v>
      </c>
      <c r="W32" s="56" t="s">
        <v>275</v>
      </c>
      <c r="X32" s="56" t="s">
        <v>276</v>
      </c>
      <c r="Y32" s="56" t="s">
        <v>277</v>
      </c>
      <c r="Z32" s="56" t="s">
        <v>282</v>
      </c>
      <c r="AA32" s="54" t="s">
        <v>283</v>
      </c>
      <c r="AC32" s="70" t="s">
        <v>272</v>
      </c>
      <c r="AD32" s="72" t="s">
        <v>273</v>
      </c>
      <c r="AE32" s="55" t="s">
        <v>274</v>
      </c>
      <c r="AF32" s="56" t="s">
        <v>275</v>
      </c>
      <c r="AG32" s="56" t="s">
        <v>276</v>
      </c>
      <c r="AH32" s="56" t="s">
        <v>277</v>
      </c>
      <c r="AI32" s="56" t="s">
        <v>284</v>
      </c>
      <c r="AJ32" s="54" t="s">
        <v>285</v>
      </c>
      <c r="AL32" s="70" t="s">
        <v>272</v>
      </c>
      <c r="AM32" s="72" t="s">
        <v>273</v>
      </c>
      <c r="AN32" s="55" t="s">
        <v>274</v>
      </c>
      <c r="AO32" s="56" t="s">
        <v>275</v>
      </c>
      <c r="AP32" s="56" t="s">
        <v>276</v>
      </c>
      <c r="AQ32" s="56" t="s">
        <v>277</v>
      </c>
      <c r="AR32" s="56" t="s">
        <v>286</v>
      </c>
      <c r="AS32" s="54" t="s">
        <v>287</v>
      </c>
    </row>
    <row r="33" spans="2:45" ht="14.5">
      <c r="B33" s="797" t="s">
        <v>288</v>
      </c>
      <c r="C33" s="7" t="s">
        <v>53</v>
      </c>
      <c r="D33" s="225">
        <v>0.20951099147599819</v>
      </c>
      <c r="E33" s="226">
        <v>4.0376850605652759E-3</v>
      </c>
      <c r="F33" s="226">
        <v>0</v>
      </c>
      <c r="G33" s="226">
        <v>2.2431583669807087E-3</v>
      </c>
      <c r="H33" s="40">
        <v>2.2386720502467456</v>
      </c>
      <c r="I33" s="363">
        <f>+RANK(H33,H33:H40,1)</f>
        <v>5</v>
      </c>
      <c r="K33" s="797" t="s">
        <v>288</v>
      </c>
      <c r="L33" s="7" t="s">
        <v>53</v>
      </c>
      <c r="M33" s="225">
        <v>0.12173618175652763</v>
      </c>
      <c r="N33" s="226">
        <v>8.8165479823669041E-3</v>
      </c>
      <c r="O33" s="226">
        <v>0</v>
      </c>
      <c r="P33" s="226">
        <v>2.0345879959308239E-3</v>
      </c>
      <c r="Q33" s="40">
        <v>1.5022041369955914</v>
      </c>
      <c r="R33" s="363">
        <f>+RANK(Q33,Q33:Q40,1)</f>
        <v>4</v>
      </c>
      <c r="T33" s="797" t="s">
        <v>288</v>
      </c>
      <c r="U33" s="7" t="s">
        <v>53</v>
      </c>
      <c r="V33" s="679">
        <v>9.5627716696497056E-2</v>
      </c>
      <c r="W33" s="226">
        <v>2.0455126566095629E-3</v>
      </c>
      <c r="X33" s="226">
        <v>7.6706724622858599E-4</v>
      </c>
      <c r="Y33" s="226">
        <v>3.8353362311429303E-3</v>
      </c>
      <c r="Z33" s="40">
        <v>1.0943492712861163</v>
      </c>
      <c r="AA33" s="363">
        <f>+RANK(Z33,Z33:Z40,1)</f>
        <v>2</v>
      </c>
      <c r="AC33" s="797" t="s">
        <v>288</v>
      </c>
      <c r="AD33" s="7" t="s">
        <v>53</v>
      </c>
      <c r="AE33" s="225">
        <v>0.10713122761315533</v>
      </c>
      <c r="AF33" s="226">
        <v>4.2331488114620642E-3</v>
      </c>
      <c r="AG33" s="226">
        <v>3.2562683165092806E-4</v>
      </c>
      <c r="AH33" s="226">
        <v>5.5356561380657766E-3</v>
      </c>
      <c r="AI33" s="40">
        <v>1.2699446434386192</v>
      </c>
      <c r="AJ33" s="363">
        <f>+RANK(AI33,AI33:AI40,1)</f>
        <v>5</v>
      </c>
      <c r="AL33" s="797" t="s">
        <v>288</v>
      </c>
      <c r="AM33" s="7" t="s">
        <v>53</v>
      </c>
      <c r="AN33" s="318"/>
      <c r="AO33" s="318"/>
      <c r="AP33" s="318"/>
      <c r="AQ33" s="318"/>
      <c r="AR33" s="318"/>
      <c r="AS33" s="366"/>
    </row>
    <row r="34" spans="2:45" ht="14.5">
      <c r="B34" s="796"/>
      <c r="C34" s="8" t="s">
        <v>54</v>
      </c>
      <c r="D34" s="225">
        <v>0.14285714285714285</v>
      </c>
      <c r="E34" s="226">
        <v>4.0431266846361188E-3</v>
      </c>
      <c r="F34" s="226">
        <v>0</v>
      </c>
      <c r="G34" s="226">
        <v>2.0215633423180594E-3</v>
      </c>
      <c r="H34" s="40">
        <v>1.5700808625336937</v>
      </c>
      <c r="I34" s="364">
        <f>+RANK(H34,H33:H40,1)</f>
        <v>4</v>
      </c>
      <c r="K34" s="796"/>
      <c r="L34" s="8" t="s">
        <v>54</v>
      </c>
      <c r="M34" s="679">
        <v>0.10562971561230412</v>
      </c>
      <c r="N34" s="680">
        <v>4.6430644225188625E-3</v>
      </c>
      <c r="O34" s="226">
        <v>0</v>
      </c>
      <c r="P34" s="226">
        <v>0</v>
      </c>
      <c r="Q34" s="40">
        <v>1.1955890887986071</v>
      </c>
      <c r="R34" s="364">
        <f>+RANK(Q34,Q33:Q40,1)</f>
        <v>2</v>
      </c>
      <c r="T34" s="796"/>
      <c r="U34" s="8" t="s">
        <v>54</v>
      </c>
      <c r="V34" s="225">
        <v>7.9302587176602921E-2</v>
      </c>
      <c r="W34" s="226">
        <v>7.3115860517435323E-3</v>
      </c>
      <c r="X34" s="226">
        <v>0</v>
      </c>
      <c r="Y34" s="226">
        <v>2.2497187851518562E-3</v>
      </c>
      <c r="Z34" s="40">
        <v>1.0348706411698538</v>
      </c>
      <c r="AA34" s="364">
        <f>+RANK(Z34,Z33:Z40,1)</f>
        <v>1</v>
      </c>
      <c r="AC34" s="796"/>
      <c r="AD34" s="8" t="s">
        <v>54</v>
      </c>
      <c r="AE34" s="225">
        <v>8.4876543209876545E-2</v>
      </c>
      <c r="AF34" s="226">
        <v>1.1831275720164609E-2</v>
      </c>
      <c r="AG34" s="226">
        <v>0</v>
      </c>
      <c r="AH34" s="226">
        <v>2.05761316872428E-3</v>
      </c>
      <c r="AI34" s="40">
        <v>1.2242798353909465</v>
      </c>
      <c r="AJ34" s="364">
        <f>+RANK(AI34,AI33:AI40,1)</f>
        <v>4</v>
      </c>
      <c r="AL34" s="796"/>
      <c r="AM34" s="8" t="s">
        <v>54</v>
      </c>
      <c r="AN34" s="318"/>
      <c r="AO34" s="318"/>
      <c r="AP34" s="318"/>
      <c r="AQ34" s="318"/>
      <c r="AR34" s="318"/>
      <c r="AS34" s="366"/>
    </row>
    <row r="35" spans="2:45" ht="14.5">
      <c r="B35" s="796"/>
      <c r="C35" s="8" t="s">
        <v>55</v>
      </c>
      <c r="D35" s="225">
        <v>0.10940499040307101</v>
      </c>
      <c r="E35" s="226">
        <v>1.0076775431861805E-2</v>
      </c>
      <c r="F35" s="226">
        <v>4.7984644913627637E-4</v>
      </c>
      <c r="G35" s="226">
        <v>7.677543186180422E-3</v>
      </c>
      <c r="H35" s="40">
        <v>1.4971209213051826</v>
      </c>
      <c r="I35" s="364">
        <f>+RANK(H35,H33:H40,1)</f>
        <v>1</v>
      </c>
      <c r="K35" s="796"/>
      <c r="L35" s="8" t="s">
        <v>55</v>
      </c>
      <c r="M35" s="225">
        <v>0.10731948565776459</v>
      </c>
      <c r="N35" s="226">
        <v>7.4183976261127599E-3</v>
      </c>
      <c r="O35" s="226">
        <v>9.8911968348170125E-4</v>
      </c>
      <c r="P35" s="226">
        <v>1.483679525222552E-3</v>
      </c>
      <c r="Q35" s="40">
        <v>1.3600395647873393</v>
      </c>
      <c r="R35" s="364">
        <f>+RANK(Q35,Q33:Q40,1)</f>
        <v>3</v>
      </c>
      <c r="T35" s="796"/>
      <c r="U35" s="8" t="s">
        <v>55</v>
      </c>
      <c r="V35" s="225">
        <v>0.14297385620915032</v>
      </c>
      <c r="W35" s="226">
        <v>9.8039215686274508E-3</v>
      </c>
      <c r="X35" s="226">
        <v>1.6339869281045752E-3</v>
      </c>
      <c r="Y35" s="226">
        <v>3.2679738562091504E-3</v>
      </c>
      <c r="Z35" s="40">
        <v>1.838235294117647</v>
      </c>
      <c r="AA35" s="364">
        <f>+RANK(Z35,Z33:Z40,1)</f>
        <v>5</v>
      </c>
      <c r="AC35" s="796"/>
      <c r="AD35" s="8" t="s">
        <v>55</v>
      </c>
      <c r="AE35" s="225">
        <v>9.2365692742695571E-2</v>
      </c>
      <c r="AF35" s="226">
        <v>6.1262959472196043E-3</v>
      </c>
      <c r="AG35" s="226">
        <v>0</v>
      </c>
      <c r="AH35" s="226">
        <v>7.540056550424128E-3</v>
      </c>
      <c r="AI35" s="40">
        <v>1.1828463713477853</v>
      </c>
      <c r="AJ35" s="364">
        <f>+RANK(AI35,AI33:AI40,1)</f>
        <v>3</v>
      </c>
      <c r="AL35" s="796"/>
      <c r="AM35" s="8" t="s">
        <v>55</v>
      </c>
      <c r="AN35" s="318"/>
      <c r="AO35" s="318"/>
      <c r="AP35" s="318"/>
      <c r="AQ35" s="318"/>
      <c r="AR35" s="318"/>
      <c r="AS35" s="366"/>
    </row>
    <row r="36" spans="2:45" ht="14.5">
      <c r="B36" s="796"/>
      <c r="C36" s="8" t="s">
        <v>56</v>
      </c>
      <c r="D36" s="225">
        <v>0.15437048917401763</v>
      </c>
      <c r="E36" s="226">
        <v>4.0096230954290296E-3</v>
      </c>
      <c r="F36" s="226">
        <v>0</v>
      </c>
      <c r="G36" s="226">
        <v>2.8067361668003207E-3</v>
      </c>
      <c r="H36" s="40">
        <v>1.4971209213051826</v>
      </c>
      <c r="I36" s="364">
        <f>+RANK(H36,H33:H40,1)</f>
        <v>1</v>
      </c>
      <c r="K36" s="796"/>
      <c r="L36" s="8" t="s">
        <v>56</v>
      </c>
      <c r="M36" s="225">
        <v>0.10478296931158419</v>
      </c>
      <c r="N36" s="226">
        <v>8.2941664362731543E-4</v>
      </c>
      <c r="O36" s="226">
        <v>0</v>
      </c>
      <c r="P36" s="226">
        <v>1.3823610727121925E-3</v>
      </c>
      <c r="Q36" s="40">
        <v>1.0865358031517833</v>
      </c>
      <c r="R36" s="364">
        <f>+RANK(Q36,Q33:Q40,1)</f>
        <v>1</v>
      </c>
      <c r="T36" s="796"/>
      <c r="U36" s="8" t="s">
        <v>56</v>
      </c>
      <c r="V36" s="225">
        <v>0.125</v>
      </c>
      <c r="W36" s="226">
        <v>2.3659305993690852E-3</v>
      </c>
      <c r="X36" s="226">
        <v>0</v>
      </c>
      <c r="Y36" s="226">
        <v>1.9716088328075709E-3</v>
      </c>
      <c r="Z36" s="40">
        <v>1.3406940063091484</v>
      </c>
      <c r="AA36" s="364">
        <f>+RANK(Z36,Z33:Z40,1)</f>
        <v>3</v>
      </c>
      <c r="AC36" s="796"/>
      <c r="AD36" s="8" t="s">
        <v>56</v>
      </c>
      <c r="AE36" s="225">
        <v>9.949692565679151E-2</v>
      </c>
      <c r="AF36" s="226">
        <v>2.7948574622694241E-3</v>
      </c>
      <c r="AG36" s="226">
        <v>0</v>
      </c>
      <c r="AH36" s="226">
        <v>1.6769144773616546E-3</v>
      </c>
      <c r="AI36" s="40">
        <v>1.0955841252096143</v>
      </c>
      <c r="AJ36" s="364">
        <f>+RANK(AI36,AI33:AI40,1)</f>
        <v>2</v>
      </c>
      <c r="AL36" s="796"/>
      <c r="AM36" s="8" t="s">
        <v>56</v>
      </c>
      <c r="AN36" s="318"/>
      <c r="AO36" s="318"/>
      <c r="AP36" s="318"/>
      <c r="AQ36" s="318"/>
      <c r="AR36" s="318"/>
      <c r="AS36" s="366"/>
    </row>
    <row r="37" spans="2:45" ht="14.5">
      <c r="B37" s="15" t="s">
        <v>57</v>
      </c>
      <c r="C37" s="8" t="s">
        <v>57</v>
      </c>
      <c r="D37" s="225">
        <v>0.21877065432914738</v>
      </c>
      <c r="E37" s="226">
        <v>1.7845340383344351E-2</v>
      </c>
      <c r="F37" s="226">
        <v>1.9828155981493722E-3</v>
      </c>
      <c r="G37" s="226">
        <v>6.6093853271645734E-4</v>
      </c>
      <c r="H37" s="40">
        <v>2.8288169200264375</v>
      </c>
      <c r="I37" s="364">
        <f>+RANK(H37,H33:H40,1)</f>
        <v>6</v>
      </c>
      <c r="K37" s="15" t="s">
        <v>57</v>
      </c>
      <c r="L37" s="8" t="s">
        <v>57</v>
      </c>
      <c r="M37" s="225">
        <v>0.1446917808219178</v>
      </c>
      <c r="N37" s="226">
        <v>1.1986301369863013E-2</v>
      </c>
      <c r="O37" s="226">
        <v>0</v>
      </c>
      <c r="P37" s="226">
        <v>0</v>
      </c>
      <c r="Q37" s="40">
        <v>1.8065068493150684</v>
      </c>
      <c r="R37" s="364">
        <f>+RANK(Q37,Q33:Q40,1)</f>
        <v>6</v>
      </c>
      <c r="T37" s="15" t="s">
        <v>57</v>
      </c>
      <c r="U37" s="8" t="s">
        <v>57</v>
      </c>
      <c r="V37" s="225">
        <v>0.15846599131693198</v>
      </c>
      <c r="W37" s="226">
        <v>9.4066570188133143E-3</v>
      </c>
      <c r="X37" s="226">
        <v>7.2358900144717795E-4</v>
      </c>
      <c r="Y37" s="226">
        <v>0</v>
      </c>
      <c r="Z37" s="40">
        <v>1.9030390738060781</v>
      </c>
      <c r="AA37" s="364">
        <f>+RANK(Z37,Z33:Z40,1)</f>
        <v>6</v>
      </c>
      <c r="AC37" s="15" t="s">
        <v>57</v>
      </c>
      <c r="AD37" s="8" t="s">
        <v>57</v>
      </c>
      <c r="AE37" s="225">
        <v>0.12774294670846395</v>
      </c>
      <c r="AF37" s="226">
        <v>2.3510971786833857E-3</v>
      </c>
      <c r="AG37" s="226">
        <v>7.836990595611285E-4</v>
      </c>
      <c r="AH37" s="226">
        <v>0</v>
      </c>
      <c r="AI37" s="40">
        <v>1.3871473354231976</v>
      </c>
      <c r="AJ37" s="364">
        <f>+RANK(AI37,AI33:AI40,1)</f>
        <v>6</v>
      </c>
      <c r="AL37" s="15" t="s">
        <v>57</v>
      </c>
      <c r="AM37" s="8" t="s">
        <v>57</v>
      </c>
      <c r="AN37" s="318"/>
      <c r="AO37" s="318"/>
      <c r="AP37" s="318"/>
      <c r="AQ37" s="318"/>
      <c r="AR37" s="318"/>
      <c r="AS37" s="366"/>
    </row>
    <row r="38" spans="2:45" ht="14.5">
      <c r="B38" s="796" t="s">
        <v>65</v>
      </c>
      <c r="C38" s="8" t="s">
        <v>58</v>
      </c>
      <c r="D38" s="225">
        <v>0.15040650406504066</v>
      </c>
      <c r="E38" s="226">
        <v>0</v>
      </c>
      <c r="F38" s="226">
        <v>0</v>
      </c>
      <c r="G38" s="226">
        <v>0</v>
      </c>
      <c r="H38" s="40">
        <v>1.504</v>
      </c>
      <c r="I38" s="364">
        <f>+RANK(H38,H33:H40,1)</f>
        <v>3</v>
      </c>
      <c r="K38" s="796" t="s">
        <v>65</v>
      </c>
      <c r="L38" s="8" t="s">
        <v>58</v>
      </c>
      <c r="M38" s="225">
        <v>0.17073170731707318</v>
      </c>
      <c r="N38" s="226">
        <v>0</v>
      </c>
      <c r="O38" s="226">
        <v>0</v>
      </c>
      <c r="P38" s="226">
        <v>0</v>
      </c>
      <c r="Q38" s="40">
        <v>1.7073170731707319</v>
      </c>
      <c r="R38" s="364">
        <f>+RANK(Q38,Q33:Q40,1)</f>
        <v>5</v>
      </c>
      <c r="T38" s="796" t="s">
        <v>65</v>
      </c>
      <c r="U38" s="8" t="s">
        <v>58</v>
      </c>
      <c r="V38" s="225">
        <v>0.15238095238095239</v>
      </c>
      <c r="W38" s="226">
        <v>3.1746031746031746E-3</v>
      </c>
      <c r="X38" s="226">
        <v>0</v>
      </c>
      <c r="Y38" s="226">
        <v>0</v>
      </c>
      <c r="Z38" s="40">
        <v>1.6190476190476191</v>
      </c>
      <c r="AA38" s="364">
        <f>+RANK(Z38,Z33:Z40,1)</f>
        <v>4</v>
      </c>
      <c r="AC38" s="796" t="s">
        <v>65</v>
      </c>
      <c r="AD38" s="8" t="s">
        <v>58</v>
      </c>
      <c r="AE38" s="225">
        <v>5.128205128205128E-2</v>
      </c>
      <c r="AF38" s="226">
        <v>0</v>
      </c>
      <c r="AG38" s="226">
        <v>0</v>
      </c>
      <c r="AH38" s="226">
        <v>0</v>
      </c>
      <c r="AI38" s="40">
        <v>0.51282051282051277</v>
      </c>
      <c r="AJ38" s="364">
        <f>+RANK(AI38,AI33:AI40,1)</f>
        <v>1</v>
      </c>
      <c r="AL38" s="796" t="s">
        <v>65</v>
      </c>
      <c r="AM38" s="8" t="s">
        <v>58</v>
      </c>
      <c r="AN38" s="318"/>
      <c r="AO38" s="318"/>
      <c r="AP38" s="318"/>
      <c r="AQ38" s="318"/>
      <c r="AR38" s="318"/>
      <c r="AS38" s="366"/>
    </row>
    <row r="39" spans="2:45" ht="14.5">
      <c r="B39" s="796"/>
      <c r="C39" s="8" t="s">
        <v>59</v>
      </c>
      <c r="D39" s="225">
        <v>0.3108365019011407</v>
      </c>
      <c r="E39" s="226">
        <v>1.9011406844106464E-3</v>
      </c>
      <c r="F39" s="226">
        <v>0</v>
      </c>
      <c r="G39" s="226">
        <v>9.5057034220532319E-4</v>
      </c>
      <c r="H39" s="40">
        <v>3.165</v>
      </c>
      <c r="I39" s="364">
        <f>+RANK(H39,H33:H40,1)</f>
        <v>8</v>
      </c>
      <c r="K39" s="796"/>
      <c r="L39" s="8" t="s">
        <v>59</v>
      </c>
      <c r="M39" s="225">
        <v>0.42544987146529561</v>
      </c>
      <c r="N39" s="226">
        <v>1.2853470437017995E-2</v>
      </c>
      <c r="O39" s="226">
        <v>1.9280205655526992E-3</v>
      </c>
      <c r="P39" s="226">
        <v>0</v>
      </c>
      <c r="Q39" s="40">
        <v>4.7365038560411303</v>
      </c>
      <c r="R39" s="364">
        <f>+RANK(Q39,Q33:Q40,1)</f>
        <v>8</v>
      </c>
      <c r="T39" s="796"/>
      <c r="U39" s="8" t="s">
        <v>59</v>
      </c>
      <c r="V39" s="225">
        <v>0.33546325878594252</v>
      </c>
      <c r="W39" s="226">
        <v>6.3897763578274758E-3</v>
      </c>
      <c r="X39" s="226">
        <v>1.2779552715654952E-3</v>
      </c>
      <c r="Y39" s="226">
        <v>0</v>
      </c>
      <c r="Z39" s="40">
        <v>3.610223642172524</v>
      </c>
      <c r="AA39" s="364">
        <f>+RANK(Z39,Z33:Z40,1)</f>
        <v>8</v>
      </c>
      <c r="AC39" s="796"/>
      <c r="AD39" s="8" t="s">
        <v>59</v>
      </c>
      <c r="AE39" s="225">
        <v>0.18234950321449445</v>
      </c>
      <c r="AF39" s="226">
        <v>1.1689070718877848E-3</v>
      </c>
      <c r="AG39" s="226">
        <v>0</v>
      </c>
      <c r="AH39" s="226">
        <v>0</v>
      </c>
      <c r="AI39" s="40">
        <v>1.8585622443015779</v>
      </c>
      <c r="AJ39" s="364">
        <f>+RANK(AI39,AI33:AI40,1)</f>
        <v>7</v>
      </c>
      <c r="AL39" s="796"/>
      <c r="AM39" s="8" t="s">
        <v>59</v>
      </c>
      <c r="AN39" s="318"/>
      <c r="AO39" s="318"/>
      <c r="AP39" s="318"/>
      <c r="AQ39" s="318"/>
      <c r="AR39" s="318"/>
      <c r="AS39" s="366"/>
    </row>
    <row r="40" spans="2:45" ht="15" thickBot="1">
      <c r="B40" s="327" t="s">
        <v>61</v>
      </c>
      <c r="C40" s="9" t="s">
        <v>61</v>
      </c>
      <c r="D40" s="328">
        <v>0.180658159838818</v>
      </c>
      <c r="E40" s="329">
        <v>3.4251175285426462E-2</v>
      </c>
      <c r="F40" s="329">
        <v>6.044325050369375E-3</v>
      </c>
      <c r="G40" s="329">
        <v>6.7159167226326397E-4</v>
      </c>
      <c r="H40" s="330">
        <v>3.1430490261920756</v>
      </c>
      <c r="I40" s="365">
        <f>+RANK(H40,H33:H40,1)</f>
        <v>7</v>
      </c>
      <c r="K40" s="327" t="s">
        <v>61</v>
      </c>
      <c r="L40" s="9" t="s">
        <v>61</v>
      </c>
      <c r="M40" s="328">
        <v>0.22114137483787288</v>
      </c>
      <c r="N40" s="329">
        <v>5.1232166018158234E-2</v>
      </c>
      <c r="O40" s="329">
        <v>2.5940337224383916E-3</v>
      </c>
      <c r="P40" s="329">
        <v>0</v>
      </c>
      <c r="Q40" s="330">
        <v>3.8780804150453956</v>
      </c>
      <c r="R40" s="365">
        <f>+RANK(Q40,Q33:Q40,1)</f>
        <v>7</v>
      </c>
      <c r="T40" s="327" t="s">
        <v>61</v>
      </c>
      <c r="U40" s="9" t="s">
        <v>61</v>
      </c>
      <c r="V40" s="328">
        <v>0.17709923664122137</v>
      </c>
      <c r="W40" s="329">
        <v>3.5114503816793895E-2</v>
      </c>
      <c r="X40" s="329">
        <v>2.2900763358778627E-3</v>
      </c>
      <c r="Y40" s="329">
        <v>0</v>
      </c>
      <c r="Z40" s="330">
        <v>2.9389312977099236</v>
      </c>
      <c r="AA40" s="365">
        <f>+RANK(Z40,Z33:Z40,1)</f>
        <v>7</v>
      </c>
      <c r="AC40" s="16" t="s">
        <v>61</v>
      </c>
      <c r="AD40" s="71" t="s">
        <v>61</v>
      </c>
      <c r="AE40" s="328">
        <v>0.14760147601476015</v>
      </c>
      <c r="AF40" s="329">
        <v>3.3210332103321034E-2</v>
      </c>
      <c r="AG40" s="329">
        <v>1.8450184501845018E-3</v>
      </c>
      <c r="AH40" s="329">
        <v>0</v>
      </c>
      <c r="AI40" s="330">
        <v>2.5645756457564572</v>
      </c>
      <c r="AJ40" s="365">
        <f>+RANK(AI40,AI33:AI40,1)</f>
        <v>8</v>
      </c>
      <c r="AL40" s="16" t="s">
        <v>61</v>
      </c>
      <c r="AM40" s="71" t="s">
        <v>61</v>
      </c>
      <c r="AN40" s="323"/>
      <c r="AO40" s="324"/>
      <c r="AP40" s="324"/>
      <c r="AQ40" s="324"/>
      <c r="AR40" s="324"/>
      <c r="AS40" s="367"/>
    </row>
    <row r="41" spans="2:45" ht="14.5">
      <c r="B41" s="575" t="s">
        <v>289</v>
      </c>
      <c r="C41" s="576"/>
      <c r="D41" s="331">
        <f>AVERAGE(D33:D40)</f>
        <v>0.18460192925554705</v>
      </c>
      <c r="E41" s="331">
        <f>AVERAGE(E33:E40)</f>
        <v>9.5206083282092114E-3</v>
      </c>
      <c r="F41" s="331">
        <f t="shared" ref="F41" si="14">AVERAGE(F33:F40)</f>
        <v>1.0633733872068779E-3</v>
      </c>
      <c r="G41" s="331">
        <f>AVERAGE(G33:G40)</f>
        <v>2.1290127011830695E-3</v>
      </c>
      <c r="H41" s="332">
        <f>AVERAGE(H33:H40)</f>
        <v>2.1804825877011647</v>
      </c>
      <c r="I41" s="333"/>
      <c r="K41" s="575" t="s">
        <v>289</v>
      </c>
      <c r="L41" s="576"/>
      <c r="M41" s="331">
        <f>AVERAGE(M33:M40)</f>
        <v>0.17518538584754251</v>
      </c>
      <c r="N41" s="331">
        <f>AVERAGE(N33:N40)</f>
        <v>1.2222420562458135E-2</v>
      </c>
      <c r="O41" s="331">
        <f t="shared" ref="O41" si="15">AVERAGE(O33:O40)</f>
        <v>6.8889674643409903E-4</v>
      </c>
      <c r="P41" s="331">
        <f>AVERAGE(P33:P40)</f>
        <v>6.1257857423319606E-4</v>
      </c>
      <c r="Q41" s="332">
        <f>AVERAGE(Q33:Q40)</f>
        <v>2.1590970984132056</v>
      </c>
      <c r="R41" s="333"/>
      <c r="T41" s="575" t="s">
        <v>289</v>
      </c>
      <c r="U41" s="576"/>
      <c r="V41" s="331">
        <f>AVERAGE(V33:V40)</f>
        <v>0.15828919990091234</v>
      </c>
      <c r="W41" s="331">
        <f>AVERAGE(W33:W40)</f>
        <v>9.4515614055484358E-3</v>
      </c>
      <c r="X41" s="331">
        <f t="shared" ref="X41" si="16">AVERAGE(X33:X40)</f>
        <v>8.3658434790296211E-4</v>
      </c>
      <c r="Y41" s="331">
        <f>AVERAGE(Y33:Y40)</f>
        <v>1.4155797131639384E-3</v>
      </c>
      <c r="Z41" s="332">
        <f>AVERAGE(Z33:Z40)</f>
        <v>1.9224238557023638</v>
      </c>
      <c r="AA41" s="333"/>
      <c r="AC41" s="574" t="s">
        <v>289</v>
      </c>
      <c r="AD41" s="531"/>
      <c r="AE41" s="331">
        <f>AVERAGE(AE33:AE40)</f>
        <v>0.1116057958052861</v>
      </c>
      <c r="AF41" s="331">
        <f>AVERAGE(AF33:AF40)</f>
        <v>7.7144892868759888E-3</v>
      </c>
      <c r="AG41" s="331">
        <f>AVERAGE(AG33:AG40)</f>
        <v>3.692930426745698E-4</v>
      </c>
      <c r="AH41" s="331">
        <f>AVERAGE(AH33:AH40)</f>
        <v>2.10128004182198E-3</v>
      </c>
      <c r="AI41" s="332">
        <f>AVERAGE(AI33:AI40)</f>
        <v>1.3869700892110888</v>
      </c>
      <c r="AJ41" s="333"/>
      <c r="AL41" s="574" t="s">
        <v>289</v>
      </c>
      <c r="AM41" s="531"/>
      <c r="AN41" s="325"/>
      <c r="AO41" s="322"/>
      <c r="AP41" s="322"/>
      <c r="AQ41" s="322"/>
      <c r="AR41" s="322"/>
      <c r="AS41" s="368"/>
    </row>
    <row r="42" spans="2:45" ht="14.65" customHeight="1" thickBot="1">
      <c r="B42" s="538" t="s">
        <v>290</v>
      </c>
      <c r="C42" s="539"/>
      <c r="D42" s="334"/>
      <c r="E42" s="334"/>
      <c r="F42" s="334"/>
      <c r="G42" s="334"/>
      <c r="H42" s="335">
        <v>5</v>
      </c>
      <c r="I42" s="336"/>
      <c r="K42" s="538" t="s">
        <v>290</v>
      </c>
      <c r="L42" s="539"/>
      <c r="M42" s="334"/>
      <c r="N42" s="334"/>
      <c r="O42" s="334"/>
      <c r="P42" s="334"/>
      <c r="Q42" s="335">
        <v>5</v>
      </c>
      <c r="R42" s="336"/>
      <c r="T42" s="538" t="s">
        <v>290</v>
      </c>
      <c r="U42" s="539"/>
      <c r="V42" s="334"/>
      <c r="W42" s="334"/>
      <c r="X42" s="334"/>
      <c r="Y42" s="334"/>
      <c r="Z42" s="335">
        <v>5</v>
      </c>
      <c r="AA42" s="336"/>
      <c r="AC42" s="532" t="s">
        <v>290</v>
      </c>
      <c r="AD42" s="532"/>
      <c r="AE42" s="326"/>
      <c r="AF42" s="319"/>
      <c r="AG42" s="319"/>
      <c r="AH42" s="319"/>
      <c r="AI42" s="320">
        <v>5</v>
      </c>
      <c r="AJ42" s="321"/>
      <c r="AL42" s="532" t="s">
        <v>290</v>
      </c>
      <c r="AM42" s="532"/>
      <c r="AN42" s="326"/>
      <c r="AO42" s="319"/>
      <c r="AP42" s="319"/>
      <c r="AQ42" s="319"/>
      <c r="AR42" s="320">
        <v>5</v>
      </c>
      <c r="AS42" s="321"/>
    </row>
    <row r="43" spans="2:45">
      <c r="I43" s="6"/>
    </row>
    <row r="44" spans="2:45">
      <c r="I44" s="6"/>
    </row>
    <row r="45" spans="2:45">
      <c r="I45" s="6"/>
    </row>
    <row r="46" spans="2:45" ht="30" customHeight="1">
      <c r="B46" s="1"/>
    </row>
    <row r="47" spans="2:45">
      <c r="B47" s="1"/>
    </row>
    <row r="48" spans="2:45" ht="50.25" customHeight="1">
      <c r="B48" s="1"/>
    </row>
    <row r="49" spans="2:9">
      <c r="B49" s="1"/>
    </row>
    <row r="50" spans="2:9">
      <c r="B50" s="1"/>
    </row>
    <row r="51" spans="2:9">
      <c r="B51" s="1"/>
    </row>
    <row r="52" spans="2:9">
      <c r="B52" s="1"/>
    </row>
    <row r="53" spans="2:9">
      <c r="B53" s="1"/>
    </row>
    <row r="54" spans="2:9">
      <c r="B54" s="1"/>
    </row>
    <row r="55" spans="2:9">
      <c r="B55" s="1"/>
    </row>
    <row r="56" spans="2:9">
      <c r="B56" s="1"/>
      <c r="I56" s="570" t="s">
        <v>291</v>
      </c>
    </row>
    <row r="57" spans="2:9">
      <c r="B57" s="1"/>
    </row>
    <row r="58" spans="2:9">
      <c r="B58" s="1"/>
    </row>
    <row r="59" spans="2:9">
      <c r="B59" s="1"/>
    </row>
    <row r="60" spans="2:9">
      <c r="B60" s="1"/>
    </row>
  </sheetData>
  <mergeCells count="47">
    <mergeCell ref="AB5:AD5"/>
    <mergeCell ref="AG5:AJ5"/>
    <mergeCell ref="Z7:Z10"/>
    <mergeCell ref="Z12:Z13"/>
    <mergeCell ref="K33:K36"/>
    <mergeCell ref="T33:T36"/>
    <mergeCell ref="B33:B36"/>
    <mergeCell ref="B38:B39"/>
    <mergeCell ref="B20:B23"/>
    <mergeCell ref="Z5:Z6"/>
    <mergeCell ref="AA5:AA6"/>
    <mergeCell ref="K38:K39"/>
    <mergeCell ref="T38:T39"/>
    <mergeCell ref="B25:B26"/>
    <mergeCell ref="P5:R5"/>
    <mergeCell ref="U5:X5"/>
    <mergeCell ref="N7:N10"/>
    <mergeCell ref="N12:N13"/>
    <mergeCell ref="B2:E2"/>
    <mergeCell ref="I5:L5"/>
    <mergeCell ref="N5:N6"/>
    <mergeCell ref="O5:O6"/>
    <mergeCell ref="B18:B19"/>
    <mergeCell ref="C18:C19"/>
    <mergeCell ref="D18:G18"/>
    <mergeCell ref="I16:K16"/>
    <mergeCell ref="B5:B6"/>
    <mergeCell ref="C5:C6"/>
    <mergeCell ref="D5:F5"/>
    <mergeCell ref="B7:B10"/>
    <mergeCell ref="B12:B13"/>
    <mergeCell ref="AC38:AC39"/>
    <mergeCell ref="AL33:AL36"/>
    <mergeCell ref="AL38:AL39"/>
    <mergeCell ref="BE5:BH5"/>
    <mergeCell ref="AX7:AX10"/>
    <mergeCell ref="AX12:AX13"/>
    <mergeCell ref="AC33:AC36"/>
    <mergeCell ref="AL12:AL13"/>
    <mergeCell ref="AX5:AX6"/>
    <mergeCell ref="AY5:AY6"/>
    <mergeCell ref="AZ5:BB5"/>
    <mergeCell ref="AL5:AL6"/>
    <mergeCell ref="AM5:AM6"/>
    <mergeCell ref="AN5:AP5"/>
    <mergeCell ref="AS5:AV5"/>
    <mergeCell ref="AL7:AL10"/>
  </mergeCells>
  <conditionalFormatting sqref="D7:F14">
    <cfRule type="cellIs" dxfId="22" priority="48" operator="greaterThan">
      <formula>$D$15</formula>
    </cfRule>
    <cfRule type="cellIs" dxfId="21" priority="47" operator="lessThan">
      <formula>$D$15</formula>
    </cfRule>
  </conditionalFormatting>
  <conditionalFormatting sqref="D20:F27">
    <cfRule type="cellIs" dxfId="20" priority="4" operator="lessThan">
      <formula>$D$15</formula>
    </cfRule>
    <cfRule type="cellIs" dxfId="19" priority="5" operator="greaterThan">
      <formula>$D$15</formula>
    </cfRule>
  </conditionalFormatting>
  <conditionalFormatting sqref="H7:H14">
    <cfRule type="colorScale" priority="65">
      <colorScale>
        <cfvo type="min"/>
        <cfvo type="percentile" val="50"/>
        <cfvo type="max"/>
        <color rgb="FF63BE7B"/>
        <color rgb="FFFFEB84"/>
        <color rgb="FFF8696B"/>
      </colorScale>
    </cfRule>
    <cfRule type="colorScale" priority="64">
      <colorScale>
        <cfvo type="min"/>
        <cfvo type="max"/>
        <color rgb="FF63BE7B"/>
        <color rgb="FFFFEF9C"/>
      </colorScale>
    </cfRule>
  </conditionalFormatting>
  <conditionalFormatting sqref="H20:H27">
    <cfRule type="colorScale" priority="88">
      <colorScale>
        <cfvo type="min"/>
        <cfvo type="max"/>
        <color rgb="FF63BE7B"/>
        <color rgb="FFFFEF9C"/>
      </colorScale>
    </cfRule>
    <cfRule type="colorScale" priority="89">
      <colorScale>
        <cfvo type="min"/>
        <cfvo type="percentile" val="50"/>
        <cfvo type="max"/>
        <color rgb="FF63BE7B"/>
        <color rgb="FFFFEB84"/>
        <color rgb="FFF8696B"/>
      </colorScale>
    </cfRule>
  </conditionalFormatting>
  <conditionalFormatting sqref="H33:H41">
    <cfRule type="cellIs" dxfId="18" priority="44" operator="lessThan">
      <formula>11.57</formula>
    </cfRule>
  </conditionalFormatting>
  <conditionalFormatting sqref="I33:I40">
    <cfRule type="colorScale" priority="43">
      <colorScale>
        <cfvo type="min"/>
        <cfvo type="percentile" val="50"/>
        <cfvo type="max"/>
        <color rgb="FF63BE7B"/>
        <color rgb="FFFFEB84"/>
        <color rgb="FFF8696B"/>
      </colorScale>
    </cfRule>
    <cfRule type="colorScale" priority="42">
      <colorScale>
        <cfvo type="min"/>
        <cfvo type="max"/>
        <color rgb="FF63BE7B"/>
        <color rgb="FFFFEF9C"/>
      </colorScale>
    </cfRule>
  </conditionalFormatting>
  <conditionalFormatting sqref="P7:P14">
    <cfRule type="cellIs" dxfId="17" priority="61" operator="lessThan">
      <formula>$D$15</formula>
    </cfRule>
    <cfRule type="cellIs" dxfId="16" priority="62" operator="greaterThan">
      <formula>$D$15</formula>
    </cfRule>
  </conditionalFormatting>
  <conditionalFormatting sqref="Q7:Q14">
    <cfRule type="cellIs" dxfId="15" priority="60" operator="greaterThan">
      <formula>$E$15</formula>
    </cfRule>
  </conditionalFormatting>
  <conditionalFormatting sqref="Q33:Q41">
    <cfRule type="cellIs" dxfId="14" priority="40" operator="lessThan">
      <formula>11.57</formula>
    </cfRule>
  </conditionalFormatting>
  <conditionalFormatting sqref="R7:R14">
    <cfRule type="cellIs" dxfId="13" priority="52" operator="greaterThan">
      <formula>$D$15</formula>
    </cfRule>
    <cfRule type="cellIs" dxfId="12" priority="51" operator="lessThan">
      <formula>$D$15</formula>
    </cfRule>
  </conditionalFormatting>
  <conditionalFormatting sqref="R33:R40">
    <cfRule type="colorScale" priority="38">
      <colorScale>
        <cfvo type="min"/>
        <cfvo type="max"/>
        <color rgb="FF63BE7B"/>
        <color rgb="FFFFEF9C"/>
      </colorScale>
    </cfRule>
    <cfRule type="colorScale" priority="39">
      <colorScale>
        <cfvo type="min"/>
        <cfvo type="percentile" val="50"/>
        <cfvo type="max"/>
        <color rgb="FF63BE7B"/>
        <color rgb="FFFFEB84"/>
        <color rgb="FFF8696B"/>
      </colorScale>
    </cfRule>
  </conditionalFormatting>
  <conditionalFormatting sqref="T7:T14">
    <cfRule type="colorScale" priority="59">
      <colorScale>
        <cfvo type="min"/>
        <cfvo type="percentile" val="50"/>
        <cfvo type="max"/>
        <color rgb="FF63BE7B"/>
        <color rgb="FFFFEB84"/>
        <color rgb="FFF8696B"/>
      </colorScale>
    </cfRule>
    <cfRule type="colorScale" priority="58">
      <colorScale>
        <cfvo type="min"/>
        <cfvo type="max"/>
        <color rgb="FF63BE7B"/>
        <color rgb="FFFFEF9C"/>
      </colorScale>
    </cfRule>
  </conditionalFormatting>
  <conditionalFormatting sqref="Z33:Z41">
    <cfRule type="cellIs" dxfId="11" priority="36" operator="lessThan">
      <formula>11.57</formula>
    </cfRule>
  </conditionalFormatting>
  <conditionalFormatting sqref="AA33:AA40">
    <cfRule type="colorScale" priority="35">
      <colorScale>
        <cfvo type="min"/>
        <cfvo type="percentile" val="50"/>
        <cfvo type="max"/>
        <color rgb="FF63BE7B"/>
        <color rgb="FFFFEB84"/>
        <color rgb="FFF8696B"/>
      </colorScale>
    </cfRule>
    <cfRule type="colorScale" priority="34">
      <colorScale>
        <cfvo type="min"/>
        <cfvo type="max"/>
        <color rgb="FF63BE7B"/>
        <color rgb="FFFFEF9C"/>
      </colorScale>
    </cfRule>
  </conditionalFormatting>
  <conditionalFormatting sqref="AB7:AB14">
    <cfRule type="cellIs" dxfId="10" priority="75" operator="lessThan">
      <formula>$D$15</formula>
    </cfRule>
    <cfRule type="cellIs" dxfId="9" priority="76" operator="greaterThan">
      <formula>$D$15</formula>
    </cfRule>
  </conditionalFormatting>
  <conditionalFormatting sqref="AC7:AC14">
    <cfRule type="cellIs" dxfId="8" priority="74" operator="greaterThan">
      <formula>$E$15</formula>
    </cfRule>
  </conditionalFormatting>
  <conditionalFormatting sqref="AD7:AD14">
    <cfRule type="cellIs" dxfId="7" priority="49" operator="lessThan">
      <formula>$D$15</formula>
    </cfRule>
    <cfRule type="cellIs" dxfId="6" priority="50" operator="greaterThan">
      <formula>$D$15</formula>
    </cfRule>
  </conditionalFormatting>
  <conditionalFormatting sqref="AF7:AF14">
    <cfRule type="colorScale" priority="70">
      <colorScale>
        <cfvo type="min"/>
        <cfvo type="max"/>
        <color rgb="FF63BE7B"/>
        <color rgb="FFFFEF9C"/>
      </colorScale>
    </cfRule>
    <cfRule type="colorScale" priority="71">
      <colorScale>
        <cfvo type="min"/>
        <cfvo type="percentile" val="50"/>
        <cfvo type="max"/>
        <color rgb="FF63BE7B"/>
        <color rgb="FFFFEB84"/>
        <color rgb="FFF8696B"/>
      </colorScale>
    </cfRule>
  </conditionalFormatting>
  <conditionalFormatting sqref="AI33:AI41">
    <cfRule type="cellIs" dxfId="5" priority="3" operator="lessThan">
      <formula>11.57</formula>
    </cfRule>
  </conditionalFormatting>
  <conditionalFormatting sqref="AJ33:AJ40">
    <cfRule type="colorScale" priority="2">
      <colorScale>
        <cfvo type="min"/>
        <cfvo type="percentile" val="50"/>
        <cfvo type="max"/>
        <color rgb="FF63BE7B"/>
        <color rgb="FFFFEB84"/>
        <color rgb="FFF8696B"/>
      </colorScale>
    </cfRule>
    <cfRule type="colorScale" priority="1">
      <colorScale>
        <cfvo type="min"/>
        <cfvo type="max"/>
        <color rgb="FF63BE7B"/>
        <color rgb="FFFFEF9C"/>
      </colorScale>
    </cfRule>
  </conditionalFormatting>
  <conditionalFormatting sqref="AN7:AN14">
    <cfRule type="cellIs" dxfId="4" priority="12" operator="greaterThan">
      <formula>$D$15</formula>
    </cfRule>
    <cfRule type="cellIs" dxfId="3" priority="11" operator="lessThan">
      <formula>$D$15</formula>
    </cfRule>
  </conditionalFormatting>
  <conditionalFormatting sqref="AO7:AO14">
    <cfRule type="cellIs" dxfId="2" priority="10" operator="greaterThan">
      <formula>$E$15</formula>
    </cfRule>
  </conditionalFormatting>
  <conditionalFormatting sqref="AP7:AP14">
    <cfRule type="cellIs" dxfId="1" priority="6" operator="lessThan">
      <formula>$D$15</formula>
    </cfRule>
    <cfRule type="cellIs" dxfId="0" priority="7" operator="greaterThan">
      <formula>$D$15</formula>
    </cfRule>
  </conditionalFormatting>
  <conditionalFormatting sqref="AR7:AR14">
    <cfRule type="colorScale" priority="9">
      <colorScale>
        <cfvo type="min"/>
        <cfvo type="percentile" val="50"/>
        <cfvo type="max"/>
        <color rgb="FF63BE7B"/>
        <color rgb="FFFFEB84"/>
        <color rgb="FFF8696B"/>
      </colorScale>
    </cfRule>
    <cfRule type="colorScale" priority="8">
      <colorScale>
        <cfvo type="min"/>
        <cfvo type="max"/>
        <color rgb="FF63BE7B"/>
        <color rgb="FFFFEF9C"/>
      </colorScale>
    </cfRule>
  </conditionalFormatting>
  <conditionalFormatting sqref="BD7:BD14">
    <cfRule type="colorScale" priority="17">
      <colorScale>
        <cfvo type="min"/>
        <cfvo type="percentile" val="50"/>
        <cfvo type="max"/>
        <color rgb="FF63BE7B"/>
        <color rgb="FFFFEB84"/>
        <color rgb="FFF8696B"/>
      </colorScale>
    </cfRule>
    <cfRule type="colorScale" priority="16">
      <colorScale>
        <cfvo type="min"/>
        <cfvo type="max"/>
        <color rgb="FF63BE7B"/>
        <color rgb="FFFFEF9C"/>
      </colorScale>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4" tint="-0.249977111117893"/>
  </sheetPr>
  <dimension ref="A1:AN16"/>
  <sheetViews>
    <sheetView showGridLines="0" zoomScale="70" zoomScaleNormal="70" workbookViewId="0">
      <selection activeCell="C6" sqref="C6"/>
    </sheetView>
  </sheetViews>
  <sheetFormatPr defaultColWidth="9" defaultRowHeight="13.5"/>
  <cols>
    <col min="1" max="1" width="9" style="25" bestFit="1" customWidth="1"/>
    <col min="2" max="2" width="11.54296875" style="25" customWidth="1"/>
    <col min="3" max="3" width="8.7265625" style="25" customWidth="1"/>
    <col min="4" max="8" width="14.54296875" style="25" customWidth="1"/>
    <col min="9" max="9" width="9" style="25" bestFit="1"/>
    <col min="10" max="10" width="11.7265625" style="25" bestFit="1" customWidth="1"/>
    <col min="11" max="11" width="9" style="25" bestFit="1" customWidth="1"/>
    <col min="12" max="16" width="14.54296875" style="25" customWidth="1"/>
    <col min="17" max="17" width="9" style="25" bestFit="1"/>
    <col min="18" max="18" width="11.7265625" style="25" bestFit="1" customWidth="1"/>
    <col min="19" max="19" width="9" style="25" bestFit="1" customWidth="1"/>
    <col min="20" max="24" width="14.54296875" style="25" customWidth="1"/>
    <col min="25" max="25" width="9" style="25" bestFit="1"/>
    <col min="26" max="26" width="11.7265625" style="25" bestFit="1" customWidth="1"/>
    <col min="27" max="27" width="9" style="25" bestFit="1" customWidth="1"/>
    <col min="28" max="32" width="14.54296875" style="25" customWidth="1"/>
    <col min="33" max="33" width="9" style="25" bestFit="1"/>
    <col min="34" max="34" width="11.7265625" style="25" bestFit="1" customWidth="1"/>
    <col min="35" max="35" width="9" style="25" bestFit="1" customWidth="1"/>
    <col min="36" max="40" width="14.54296875" style="25" customWidth="1"/>
    <col min="41" max="41" width="9" style="25" bestFit="1"/>
    <col min="42" max="16384" width="9" style="25"/>
  </cols>
  <sheetData>
    <row r="1" spans="1:40" ht="35.65" customHeight="1">
      <c r="A1" s="417" t="s">
        <v>29</v>
      </c>
      <c r="B1" s="3"/>
      <c r="C1" s="3"/>
      <c r="D1" s="3"/>
      <c r="E1" s="3"/>
      <c r="F1" s="3"/>
      <c r="G1" s="3"/>
      <c r="H1" s="3"/>
      <c r="I1" s="3"/>
      <c r="J1" s="3"/>
      <c r="K1" s="3"/>
      <c r="L1" s="3"/>
      <c r="M1" s="3"/>
      <c r="N1" s="3"/>
      <c r="O1" s="3"/>
      <c r="P1" s="3"/>
      <c r="Q1" s="3"/>
      <c r="R1" s="3"/>
      <c r="S1" s="3"/>
      <c r="T1" s="3"/>
      <c r="U1" s="3"/>
      <c r="V1" s="3"/>
      <c r="W1" s="3"/>
      <c r="X1" s="3"/>
      <c r="Y1" s="3"/>
    </row>
    <row r="2" spans="1:40">
      <c r="A2" s="419"/>
      <c r="B2" s="419"/>
      <c r="C2" s="419"/>
      <c r="D2" s="419"/>
      <c r="E2" s="419"/>
      <c r="F2" s="419"/>
      <c r="G2" s="419"/>
      <c r="H2" s="419"/>
      <c r="I2" s="419"/>
      <c r="J2" s="419"/>
      <c r="K2" s="419"/>
      <c r="L2" s="419"/>
      <c r="M2" s="419"/>
      <c r="N2" s="419"/>
      <c r="O2" s="419"/>
      <c r="P2" s="419"/>
      <c r="Q2" s="419"/>
      <c r="R2" s="419"/>
      <c r="S2" s="419"/>
      <c r="T2" s="419"/>
      <c r="U2" s="419"/>
      <c r="V2" s="419"/>
      <c r="W2" s="419"/>
      <c r="X2" s="419"/>
      <c r="Y2" s="419"/>
    </row>
    <row r="3" spans="1:40">
      <c r="B3" s="26" t="s">
        <v>292</v>
      </c>
      <c r="H3" s="27"/>
      <c r="R3" s="26"/>
      <c r="X3" s="27"/>
    </row>
    <row r="4" spans="1:40" ht="14" thickBot="1">
      <c r="B4" s="540" t="s">
        <v>202</v>
      </c>
      <c r="C4" s="540"/>
      <c r="D4" s="540"/>
      <c r="E4" s="540"/>
      <c r="F4" s="540"/>
      <c r="G4" s="540"/>
      <c r="H4" s="540"/>
      <c r="J4" s="823" t="s">
        <v>203</v>
      </c>
      <c r="K4" s="823"/>
      <c r="L4" s="823"/>
      <c r="M4" s="823"/>
      <c r="N4" s="823"/>
      <c r="O4" s="823"/>
      <c r="P4" s="823"/>
      <c r="R4" s="823" t="s">
        <v>245</v>
      </c>
      <c r="S4" s="823"/>
      <c r="T4" s="823"/>
      <c r="U4" s="823"/>
      <c r="V4" s="823"/>
      <c r="W4" s="823"/>
      <c r="X4" s="823"/>
      <c r="Z4" s="823" t="s">
        <v>204</v>
      </c>
      <c r="AA4" s="823"/>
      <c r="AB4" s="823"/>
      <c r="AC4" s="823"/>
      <c r="AD4" s="823"/>
      <c r="AE4" s="823"/>
      <c r="AF4" s="823"/>
      <c r="AH4" s="823" t="s">
        <v>205</v>
      </c>
      <c r="AI4" s="823"/>
      <c r="AJ4" s="823"/>
      <c r="AK4" s="823"/>
      <c r="AL4" s="823"/>
      <c r="AM4" s="823"/>
      <c r="AN4" s="823"/>
    </row>
    <row r="5" spans="1:40" ht="27.5" thickBot="1">
      <c r="B5" s="487" t="s">
        <v>63</v>
      </c>
      <c r="C5" s="488" t="s">
        <v>45</v>
      </c>
      <c r="D5" s="489" t="s">
        <v>293</v>
      </c>
      <c r="E5" s="490" t="s">
        <v>294</v>
      </c>
      <c r="F5" s="491" t="s">
        <v>295</v>
      </c>
      <c r="G5" s="491" t="s">
        <v>296</v>
      </c>
      <c r="H5" s="492" t="s">
        <v>76</v>
      </c>
      <c r="I5" s="493"/>
      <c r="J5" s="487" t="s">
        <v>63</v>
      </c>
      <c r="K5" s="488" t="s">
        <v>45</v>
      </c>
      <c r="L5" s="489" t="s">
        <v>293</v>
      </c>
      <c r="M5" s="490" t="s">
        <v>294</v>
      </c>
      <c r="N5" s="491" t="s">
        <v>295</v>
      </c>
      <c r="O5" s="491" t="s">
        <v>296</v>
      </c>
      <c r="P5" s="492" t="s">
        <v>76</v>
      </c>
      <c r="Q5" s="493"/>
      <c r="R5" s="494" t="s">
        <v>63</v>
      </c>
      <c r="S5" s="495" t="s">
        <v>45</v>
      </c>
      <c r="T5" s="496" t="s">
        <v>293</v>
      </c>
      <c r="U5" s="497" t="s">
        <v>294</v>
      </c>
      <c r="V5" s="491" t="s">
        <v>295</v>
      </c>
      <c r="W5" s="491" t="s">
        <v>296</v>
      </c>
      <c r="X5" s="492" t="s">
        <v>76</v>
      </c>
      <c r="Y5" s="493"/>
      <c r="Z5" s="494" t="s">
        <v>63</v>
      </c>
      <c r="AA5" s="495" t="s">
        <v>45</v>
      </c>
      <c r="AB5" s="496" t="s">
        <v>293</v>
      </c>
      <c r="AC5" s="497" t="s">
        <v>294</v>
      </c>
      <c r="AD5" s="491" t="s">
        <v>295</v>
      </c>
      <c r="AE5" s="491" t="s">
        <v>296</v>
      </c>
      <c r="AF5" s="492" t="s">
        <v>76</v>
      </c>
      <c r="AG5" s="493"/>
      <c r="AH5" s="494" t="s">
        <v>63</v>
      </c>
      <c r="AI5" s="495" t="s">
        <v>45</v>
      </c>
      <c r="AJ5" s="496" t="s">
        <v>293</v>
      </c>
      <c r="AK5" s="497" t="s">
        <v>294</v>
      </c>
      <c r="AL5" s="491" t="s">
        <v>295</v>
      </c>
      <c r="AM5" s="491" t="s">
        <v>296</v>
      </c>
      <c r="AN5" s="492" t="s">
        <v>76</v>
      </c>
    </row>
    <row r="6" spans="1:40" ht="14.5">
      <c r="B6" s="769" t="s">
        <v>64</v>
      </c>
      <c r="C6" s="337" t="s">
        <v>53</v>
      </c>
      <c r="D6" s="479">
        <v>2784</v>
      </c>
      <c r="E6" s="480">
        <v>3443</v>
      </c>
      <c r="F6" s="481">
        <v>1220</v>
      </c>
      <c r="G6" s="480">
        <v>367</v>
      </c>
      <c r="H6" s="482">
        <f t="shared" ref="H6:H13" si="0">SUM(D6:G6)</f>
        <v>7814</v>
      </c>
      <c r="J6" s="769" t="s">
        <v>64</v>
      </c>
      <c r="K6" s="337" t="s">
        <v>53</v>
      </c>
      <c r="L6" s="479">
        <v>1985</v>
      </c>
      <c r="M6" s="480">
        <v>2264</v>
      </c>
      <c r="N6" s="481">
        <v>510</v>
      </c>
      <c r="O6" s="480">
        <v>238</v>
      </c>
      <c r="P6" s="482">
        <f t="shared" ref="P6:P13" si="1">SUM(L6:O6)</f>
        <v>4997</v>
      </c>
      <c r="R6" s="824" t="s">
        <v>64</v>
      </c>
      <c r="S6" s="337" t="s">
        <v>53</v>
      </c>
      <c r="T6" s="479">
        <v>1298</v>
      </c>
      <c r="U6" s="480">
        <v>2405</v>
      </c>
      <c r="V6" s="481">
        <v>23</v>
      </c>
      <c r="W6" s="480">
        <v>272</v>
      </c>
      <c r="X6" s="482">
        <f t="shared" ref="X6:X13" si="2">SUM(T6:W6)</f>
        <v>3998</v>
      </c>
      <c r="Z6" s="824" t="s">
        <v>64</v>
      </c>
      <c r="AA6" s="337" t="s">
        <v>53</v>
      </c>
      <c r="AB6" s="479">
        <v>914</v>
      </c>
      <c r="AC6" s="480">
        <v>2107</v>
      </c>
      <c r="AD6" s="481">
        <v>21</v>
      </c>
      <c r="AE6" s="480">
        <v>255</v>
      </c>
      <c r="AF6" s="482">
        <f t="shared" ref="AF6:AF13" si="3">SUM(AB6:AE6)</f>
        <v>3297</v>
      </c>
      <c r="AH6" s="824" t="s">
        <v>64</v>
      </c>
      <c r="AI6" s="337" t="s">
        <v>53</v>
      </c>
      <c r="AJ6" s="483"/>
      <c r="AK6" s="484"/>
      <c r="AL6" s="485"/>
      <c r="AM6" s="484"/>
      <c r="AN6" s="486"/>
    </row>
    <row r="7" spans="1:40" ht="14.5">
      <c r="B7" s="770"/>
      <c r="C7" s="338" t="s">
        <v>54</v>
      </c>
      <c r="D7" s="343">
        <v>857</v>
      </c>
      <c r="E7" s="341">
        <v>1554</v>
      </c>
      <c r="F7" s="342">
        <v>464</v>
      </c>
      <c r="G7" s="341">
        <v>241</v>
      </c>
      <c r="H7" s="233">
        <f t="shared" si="0"/>
        <v>3116</v>
      </c>
      <c r="J7" s="770"/>
      <c r="K7" s="338" t="s">
        <v>54</v>
      </c>
      <c r="L7" s="343">
        <v>975</v>
      </c>
      <c r="M7" s="341">
        <v>1179</v>
      </c>
      <c r="N7" s="342">
        <v>14</v>
      </c>
      <c r="O7" s="341">
        <v>196</v>
      </c>
      <c r="P7" s="233">
        <f t="shared" si="1"/>
        <v>2364</v>
      </c>
      <c r="R7" s="824"/>
      <c r="S7" s="338" t="s">
        <v>54</v>
      </c>
      <c r="T7" s="343">
        <v>712</v>
      </c>
      <c r="U7" s="341">
        <v>1067</v>
      </c>
      <c r="V7" s="342">
        <v>2</v>
      </c>
      <c r="W7" s="341">
        <v>192</v>
      </c>
      <c r="X7" s="233">
        <f t="shared" si="2"/>
        <v>1973</v>
      </c>
      <c r="Z7" s="824"/>
      <c r="AA7" s="338" t="s">
        <v>54</v>
      </c>
      <c r="AB7" s="343">
        <v>434</v>
      </c>
      <c r="AC7" s="341">
        <v>1119</v>
      </c>
      <c r="AD7" s="342">
        <v>2</v>
      </c>
      <c r="AE7" s="341">
        <v>157</v>
      </c>
      <c r="AF7" s="233">
        <f t="shared" si="3"/>
        <v>1712</v>
      </c>
      <c r="AH7" s="824"/>
      <c r="AI7" s="338" t="s">
        <v>54</v>
      </c>
      <c r="AJ7" s="347"/>
      <c r="AK7" s="348"/>
      <c r="AL7" s="349"/>
      <c r="AM7" s="348"/>
      <c r="AN7" s="350"/>
    </row>
    <row r="8" spans="1:40" ht="14.5">
      <c r="B8" s="770"/>
      <c r="C8" s="338" t="s">
        <v>55</v>
      </c>
      <c r="D8" s="343">
        <v>655</v>
      </c>
      <c r="E8" s="341">
        <v>1717</v>
      </c>
      <c r="F8" s="342">
        <v>837</v>
      </c>
      <c r="G8" s="341">
        <v>244</v>
      </c>
      <c r="H8" s="233">
        <f t="shared" si="0"/>
        <v>3453</v>
      </c>
      <c r="J8" s="770"/>
      <c r="K8" s="338" t="s">
        <v>55</v>
      </c>
      <c r="L8" s="343">
        <v>546</v>
      </c>
      <c r="M8" s="341">
        <v>1098</v>
      </c>
      <c r="N8" s="342">
        <v>196</v>
      </c>
      <c r="O8" s="341">
        <v>130</v>
      </c>
      <c r="P8" s="233">
        <f t="shared" si="1"/>
        <v>1970</v>
      </c>
      <c r="R8" s="824"/>
      <c r="S8" s="338" t="s">
        <v>55</v>
      </c>
      <c r="T8" s="343">
        <v>483</v>
      </c>
      <c r="U8" s="341">
        <v>1234</v>
      </c>
      <c r="V8" s="342">
        <v>27</v>
      </c>
      <c r="W8" s="341">
        <v>170</v>
      </c>
      <c r="X8" s="233">
        <f t="shared" si="2"/>
        <v>1914</v>
      </c>
      <c r="Z8" s="824"/>
      <c r="AA8" s="338" t="s">
        <v>55</v>
      </c>
      <c r="AB8" s="343">
        <v>356</v>
      </c>
      <c r="AC8" s="341">
        <v>1060</v>
      </c>
      <c r="AD8" s="342">
        <v>10</v>
      </c>
      <c r="AE8" s="341">
        <v>151</v>
      </c>
      <c r="AF8" s="233">
        <f t="shared" si="3"/>
        <v>1577</v>
      </c>
      <c r="AH8" s="824"/>
      <c r="AI8" s="338" t="s">
        <v>55</v>
      </c>
      <c r="AJ8" s="347"/>
      <c r="AK8" s="348"/>
      <c r="AL8" s="349"/>
      <c r="AM8" s="348"/>
      <c r="AN8" s="350"/>
    </row>
    <row r="9" spans="1:40" ht="14.5">
      <c r="B9" s="770"/>
      <c r="C9" s="338" t="s">
        <v>56</v>
      </c>
      <c r="D9" s="343">
        <v>693</v>
      </c>
      <c r="E9" s="341">
        <v>1344</v>
      </c>
      <c r="F9" s="342">
        <v>748</v>
      </c>
      <c r="G9" s="341">
        <v>160</v>
      </c>
      <c r="H9" s="233">
        <f t="shared" si="0"/>
        <v>2945</v>
      </c>
      <c r="J9" s="770"/>
      <c r="K9" s="338" t="s">
        <v>56</v>
      </c>
      <c r="L9" s="343">
        <v>610</v>
      </c>
      <c r="M9" s="341">
        <v>828</v>
      </c>
      <c r="N9" s="342">
        <v>416</v>
      </c>
      <c r="O9" s="341">
        <v>123</v>
      </c>
      <c r="P9" s="233">
        <f t="shared" si="1"/>
        <v>1977</v>
      </c>
      <c r="R9" s="769"/>
      <c r="S9" s="338" t="s">
        <v>56</v>
      </c>
      <c r="T9" s="343">
        <v>452</v>
      </c>
      <c r="U9" s="341">
        <v>876</v>
      </c>
      <c r="V9" s="342">
        <v>11</v>
      </c>
      <c r="W9" s="341">
        <v>126</v>
      </c>
      <c r="X9" s="233">
        <f t="shared" si="2"/>
        <v>1465</v>
      </c>
      <c r="Z9" s="769"/>
      <c r="AA9" s="338" t="s">
        <v>56</v>
      </c>
      <c r="AB9" s="343">
        <v>323</v>
      </c>
      <c r="AC9" s="341">
        <v>751</v>
      </c>
      <c r="AD9" s="342">
        <v>20</v>
      </c>
      <c r="AE9" s="341">
        <v>96</v>
      </c>
      <c r="AF9" s="233">
        <f t="shared" si="3"/>
        <v>1190</v>
      </c>
      <c r="AH9" s="769"/>
      <c r="AI9" s="338" t="s">
        <v>56</v>
      </c>
      <c r="AJ9" s="347"/>
      <c r="AK9" s="348"/>
      <c r="AL9" s="349"/>
      <c r="AM9" s="348"/>
      <c r="AN9" s="350"/>
    </row>
    <row r="10" spans="1:40" ht="14.5">
      <c r="B10" s="109" t="s">
        <v>57</v>
      </c>
      <c r="C10" s="338" t="s">
        <v>57</v>
      </c>
      <c r="D10" s="343">
        <v>1848</v>
      </c>
      <c r="E10" s="341">
        <v>2083</v>
      </c>
      <c r="F10" s="342">
        <v>854</v>
      </c>
      <c r="G10" s="341">
        <v>405</v>
      </c>
      <c r="H10" s="233">
        <f t="shared" si="0"/>
        <v>5190</v>
      </c>
      <c r="J10" s="109" t="s">
        <v>57</v>
      </c>
      <c r="K10" s="338" t="s">
        <v>57</v>
      </c>
      <c r="L10" s="343">
        <v>1455</v>
      </c>
      <c r="M10" s="341">
        <v>1270</v>
      </c>
      <c r="N10" s="342">
        <v>185</v>
      </c>
      <c r="O10" s="341">
        <v>282</v>
      </c>
      <c r="P10" s="233">
        <f t="shared" si="1"/>
        <v>3192</v>
      </c>
      <c r="R10" s="109" t="s">
        <v>57</v>
      </c>
      <c r="S10" s="338" t="s">
        <v>57</v>
      </c>
      <c r="T10" s="343">
        <v>1357</v>
      </c>
      <c r="U10" s="341">
        <v>1445</v>
      </c>
      <c r="V10" s="342">
        <v>100</v>
      </c>
      <c r="W10" s="341">
        <v>318</v>
      </c>
      <c r="X10" s="233">
        <f t="shared" si="2"/>
        <v>3220</v>
      </c>
      <c r="Z10" s="109" t="s">
        <v>57</v>
      </c>
      <c r="AA10" s="338" t="s">
        <v>57</v>
      </c>
      <c r="AB10" s="343">
        <v>836</v>
      </c>
      <c r="AC10" s="341">
        <v>1384</v>
      </c>
      <c r="AD10" s="342">
        <v>108</v>
      </c>
      <c r="AE10" s="341">
        <v>351</v>
      </c>
      <c r="AF10" s="233">
        <f t="shared" si="3"/>
        <v>2679</v>
      </c>
      <c r="AH10" s="109" t="s">
        <v>57</v>
      </c>
      <c r="AI10" s="338" t="s">
        <v>57</v>
      </c>
      <c r="AJ10" s="347"/>
      <c r="AK10" s="348"/>
      <c r="AL10" s="349"/>
      <c r="AM10" s="348"/>
      <c r="AN10" s="350"/>
    </row>
    <row r="11" spans="1:40" ht="14.5">
      <c r="B11" s="770" t="s">
        <v>65</v>
      </c>
      <c r="C11" s="338" t="s">
        <v>58</v>
      </c>
      <c r="D11" s="343">
        <v>931</v>
      </c>
      <c r="E11" s="341">
        <v>2633</v>
      </c>
      <c r="F11" s="342">
        <v>1035</v>
      </c>
      <c r="G11" s="341">
        <v>305</v>
      </c>
      <c r="H11" s="233">
        <f t="shared" si="0"/>
        <v>4904</v>
      </c>
      <c r="J11" s="770" t="s">
        <v>65</v>
      </c>
      <c r="K11" s="338" t="s">
        <v>58</v>
      </c>
      <c r="L11" s="343">
        <v>767</v>
      </c>
      <c r="M11" s="341">
        <v>1637</v>
      </c>
      <c r="N11" s="342">
        <v>480</v>
      </c>
      <c r="O11" s="341">
        <v>245</v>
      </c>
      <c r="P11" s="233">
        <f t="shared" si="1"/>
        <v>3129</v>
      </c>
      <c r="R11" s="822" t="s">
        <v>65</v>
      </c>
      <c r="S11" s="338" t="s">
        <v>58</v>
      </c>
      <c r="T11" s="343">
        <v>419</v>
      </c>
      <c r="U11" s="341">
        <v>1398</v>
      </c>
      <c r="V11" s="342">
        <v>231</v>
      </c>
      <c r="W11" s="341">
        <v>205</v>
      </c>
      <c r="X11" s="233">
        <f t="shared" si="2"/>
        <v>2253</v>
      </c>
      <c r="Z11" s="822" t="s">
        <v>65</v>
      </c>
      <c r="AA11" s="338" t="s">
        <v>58</v>
      </c>
      <c r="AB11" s="343">
        <v>261</v>
      </c>
      <c r="AC11" s="341">
        <v>1474</v>
      </c>
      <c r="AD11" s="342">
        <v>524</v>
      </c>
      <c r="AE11" s="341">
        <v>184</v>
      </c>
      <c r="AF11" s="233">
        <f t="shared" si="3"/>
        <v>2443</v>
      </c>
      <c r="AH11" s="822" t="s">
        <v>65</v>
      </c>
      <c r="AI11" s="338" t="s">
        <v>58</v>
      </c>
      <c r="AJ11" s="347"/>
      <c r="AK11" s="348"/>
      <c r="AL11" s="349"/>
      <c r="AM11" s="348"/>
      <c r="AN11" s="350"/>
    </row>
    <row r="12" spans="1:40" ht="14.5">
      <c r="B12" s="770"/>
      <c r="C12" s="338" t="s">
        <v>59</v>
      </c>
      <c r="D12" s="343">
        <v>4489</v>
      </c>
      <c r="E12" s="341">
        <v>3344</v>
      </c>
      <c r="F12" s="342">
        <v>375</v>
      </c>
      <c r="G12" s="341">
        <v>347</v>
      </c>
      <c r="H12" s="233">
        <f t="shared" si="0"/>
        <v>8555</v>
      </c>
      <c r="J12" s="770"/>
      <c r="K12" s="338" t="s">
        <v>59</v>
      </c>
      <c r="L12" s="343">
        <v>4049</v>
      </c>
      <c r="M12" s="341">
        <v>2375</v>
      </c>
      <c r="N12" s="342">
        <v>204</v>
      </c>
      <c r="O12" s="341">
        <v>225</v>
      </c>
      <c r="P12" s="233">
        <f t="shared" si="1"/>
        <v>6853</v>
      </c>
      <c r="R12" s="769"/>
      <c r="S12" s="338" t="s">
        <v>59</v>
      </c>
      <c r="T12" s="343">
        <v>2628</v>
      </c>
      <c r="U12" s="341">
        <v>2257</v>
      </c>
      <c r="V12" s="342">
        <v>37</v>
      </c>
      <c r="W12" s="341">
        <v>174</v>
      </c>
      <c r="X12" s="233">
        <f t="shared" si="2"/>
        <v>5096</v>
      </c>
      <c r="Z12" s="769"/>
      <c r="AA12" s="338" t="s">
        <v>59</v>
      </c>
      <c r="AB12" s="343">
        <v>1626</v>
      </c>
      <c r="AC12" s="341">
        <v>2411</v>
      </c>
      <c r="AD12" s="342">
        <v>15</v>
      </c>
      <c r="AE12" s="341">
        <v>239</v>
      </c>
      <c r="AF12" s="233">
        <f t="shared" si="3"/>
        <v>4291</v>
      </c>
      <c r="AH12" s="769"/>
      <c r="AI12" s="338" t="s">
        <v>59</v>
      </c>
      <c r="AJ12" s="347"/>
      <c r="AK12" s="348"/>
      <c r="AL12" s="349"/>
      <c r="AM12" s="348"/>
      <c r="AN12" s="350"/>
    </row>
    <row r="13" spans="1:40" ht="15" thickBot="1">
      <c r="B13" s="111" t="s">
        <v>61</v>
      </c>
      <c r="C13" s="339" t="s">
        <v>61</v>
      </c>
      <c r="D13" s="343">
        <v>3008</v>
      </c>
      <c r="E13" s="341">
        <v>3628</v>
      </c>
      <c r="F13" s="342">
        <v>1177</v>
      </c>
      <c r="G13" s="341">
        <v>419</v>
      </c>
      <c r="H13" s="233">
        <f t="shared" si="0"/>
        <v>8232</v>
      </c>
      <c r="J13" s="111" t="s">
        <v>61</v>
      </c>
      <c r="K13" s="339" t="s">
        <v>61</v>
      </c>
      <c r="L13" s="343">
        <v>2466</v>
      </c>
      <c r="M13" s="341">
        <v>2579</v>
      </c>
      <c r="N13" s="342">
        <v>245</v>
      </c>
      <c r="O13" s="341">
        <v>333</v>
      </c>
      <c r="P13" s="233">
        <f t="shared" si="1"/>
        <v>5623</v>
      </c>
      <c r="R13" s="111" t="s">
        <v>61</v>
      </c>
      <c r="S13" s="339" t="s">
        <v>61</v>
      </c>
      <c r="T13" s="343">
        <v>1608</v>
      </c>
      <c r="U13" s="341">
        <v>2376</v>
      </c>
      <c r="V13" s="342">
        <v>63</v>
      </c>
      <c r="W13" s="341">
        <v>226</v>
      </c>
      <c r="X13" s="233">
        <f t="shared" si="2"/>
        <v>4273</v>
      </c>
      <c r="Z13" s="111" t="s">
        <v>61</v>
      </c>
      <c r="AA13" s="339" t="s">
        <v>61</v>
      </c>
      <c r="AB13" s="343">
        <v>1152</v>
      </c>
      <c r="AC13" s="341">
        <v>2087</v>
      </c>
      <c r="AD13" s="342">
        <v>49</v>
      </c>
      <c r="AE13" s="341">
        <v>218</v>
      </c>
      <c r="AF13" s="233">
        <f t="shared" si="3"/>
        <v>3506</v>
      </c>
      <c r="AH13" s="111" t="s">
        <v>61</v>
      </c>
      <c r="AI13" s="339" t="s">
        <v>61</v>
      </c>
      <c r="AJ13" s="347"/>
      <c r="AK13" s="348"/>
      <c r="AL13" s="349"/>
      <c r="AM13" s="348"/>
      <c r="AN13" s="350"/>
    </row>
    <row r="14" spans="1:40" ht="15" thickBot="1">
      <c r="B14" s="150" t="s">
        <v>101</v>
      </c>
      <c r="C14" s="340"/>
      <c r="D14" s="344">
        <f>SUM(D6:D13)</f>
        <v>15265</v>
      </c>
      <c r="E14" s="345">
        <f t="shared" ref="E14:F14" si="4">SUM(E6:E13)</f>
        <v>19746</v>
      </c>
      <c r="F14" s="345">
        <f t="shared" si="4"/>
        <v>6710</v>
      </c>
      <c r="G14" s="345">
        <f>SUM(G6:G13)</f>
        <v>2488</v>
      </c>
      <c r="H14" s="346">
        <f>SUM(H6:H13)</f>
        <v>44209</v>
      </c>
      <c r="J14" s="150" t="s">
        <v>101</v>
      </c>
      <c r="K14" s="340"/>
      <c r="L14" s="344">
        <f>SUM(L6:L13)</f>
        <v>12853</v>
      </c>
      <c r="M14" s="345">
        <f t="shared" ref="M14:N14" si="5">SUM(M6:M13)</f>
        <v>13230</v>
      </c>
      <c r="N14" s="345">
        <f t="shared" si="5"/>
        <v>2250</v>
      </c>
      <c r="O14" s="345">
        <f>SUM(O6:O13)</f>
        <v>1772</v>
      </c>
      <c r="P14" s="346">
        <f>SUM(P6:P13)</f>
        <v>30105</v>
      </c>
      <c r="R14" s="150" t="s">
        <v>101</v>
      </c>
      <c r="S14" s="340"/>
      <c r="T14" s="344">
        <f>SUM(T6:T13)</f>
        <v>8957</v>
      </c>
      <c r="U14" s="345">
        <f t="shared" ref="U14:V14" si="6">SUM(U6:U13)</f>
        <v>13058</v>
      </c>
      <c r="V14" s="345">
        <f t="shared" si="6"/>
        <v>494</v>
      </c>
      <c r="W14" s="345">
        <f>SUM(W6:W13)</f>
        <v>1683</v>
      </c>
      <c r="X14" s="346">
        <f>SUM(X6:X13)</f>
        <v>24192</v>
      </c>
      <c r="Z14" s="150" t="s">
        <v>101</v>
      </c>
      <c r="AA14" s="340"/>
      <c r="AB14" s="344">
        <f>SUM(AB6:AB13)</f>
        <v>5902</v>
      </c>
      <c r="AC14" s="345">
        <f>SUM(AC6:AC13)</f>
        <v>12393</v>
      </c>
      <c r="AD14" s="345">
        <f>SUM(AD6:AD13)</f>
        <v>749</v>
      </c>
      <c r="AE14" s="345">
        <f>SUM(AE6:AE13)</f>
        <v>1651</v>
      </c>
      <c r="AF14" s="346">
        <f>SUM(AF6:AF13)</f>
        <v>20695</v>
      </c>
      <c r="AH14" s="150" t="s">
        <v>101</v>
      </c>
      <c r="AI14" s="340"/>
      <c r="AJ14" s="351"/>
      <c r="AK14" s="352"/>
      <c r="AL14" s="352"/>
      <c r="AM14" s="352"/>
      <c r="AN14" s="353"/>
    </row>
    <row r="15" spans="1:40">
      <c r="F15" s="96"/>
    </row>
    <row r="16" spans="1:40" ht="37.5" customHeight="1">
      <c r="B16" s="577"/>
      <c r="C16" s="578"/>
      <c r="D16" s="578"/>
      <c r="E16" s="578"/>
      <c r="F16" s="578"/>
      <c r="G16" s="578"/>
      <c r="H16" s="578"/>
    </row>
  </sheetData>
  <mergeCells count="14">
    <mergeCell ref="B6:B9"/>
    <mergeCell ref="B11:B12"/>
    <mergeCell ref="J4:P4"/>
    <mergeCell ref="R4:X4"/>
    <mergeCell ref="R6:R9"/>
    <mergeCell ref="R11:R12"/>
    <mergeCell ref="J6:J9"/>
    <mergeCell ref="J11:J12"/>
    <mergeCell ref="Z11:Z12"/>
    <mergeCell ref="AH4:AN4"/>
    <mergeCell ref="AH6:AH9"/>
    <mergeCell ref="AH11:AH12"/>
    <mergeCell ref="Z4:AF4"/>
    <mergeCell ref="Z6:Z9"/>
  </mergeCells>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4" tint="-0.249977111117893"/>
    <pageSetUpPr fitToPage="1"/>
  </sheetPr>
  <dimension ref="A1:Y33"/>
  <sheetViews>
    <sheetView zoomScale="60" zoomScaleNormal="60" workbookViewId="0"/>
  </sheetViews>
  <sheetFormatPr defaultColWidth="9" defaultRowHeight="13.5"/>
  <cols>
    <col min="1" max="1" width="9" style="32" customWidth="1"/>
    <col min="2" max="2" width="61.26953125" style="32" customWidth="1"/>
    <col min="3" max="3" width="78.26953125" style="32" bestFit="1" customWidth="1"/>
    <col min="4" max="5" width="13" style="32" bestFit="1" customWidth="1"/>
    <col min="6" max="6" width="11.26953125" style="32" bestFit="1" customWidth="1"/>
    <col min="7" max="7" width="11.7265625" style="32" bestFit="1" customWidth="1"/>
    <col min="8" max="8" width="12" style="32" bestFit="1" customWidth="1"/>
    <col min="9" max="9" width="11.54296875" style="32" bestFit="1" customWidth="1"/>
    <col min="10" max="10" width="13.26953125" style="32" bestFit="1" customWidth="1"/>
    <col min="11" max="11" width="10.54296875" style="32" bestFit="1" customWidth="1"/>
    <col min="12" max="12" width="13.26953125" style="32" bestFit="1" customWidth="1"/>
    <col min="13" max="16384" width="9" style="32"/>
  </cols>
  <sheetData>
    <row r="1" spans="1:25" ht="33.75" customHeight="1">
      <c r="A1" s="417" t="s">
        <v>31</v>
      </c>
      <c r="B1" s="3"/>
      <c r="C1" s="3"/>
      <c r="D1" s="3"/>
      <c r="E1" s="3"/>
      <c r="F1" s="3"/>
      <c r="G1" s="3"/>
      <c r="H1" s="3"/>
      <c r="I1" s="3"/>
      <c r="J1" s="3"/>
      <c r="K1" s="3"/>
      <c r="L1" s="3"/>
      <c r="M1" s="420"/>
      <c r="N1" s="420"/>
      <c r="O1" s="420"/>
      <c r="P1" s="420"/>
      <c r="Q1" s="420"/>
      <c r="R1" s="420"/>
      <c r="S1" s="420"/>
      <c r="T1" s="420"/>
      <c r="U1" s="420"/>
      <c r="V1" s="420"/>
      <c r="W1" s="420"/>
      <c r="X1" s="420"/>
      <c r="Y1" s="420"/>
    </row>
    <row r="3" spans="1:25" ht="13.5" customHeight="1" thickBot="1">
      <c r="B3" s="26" t="s">
        <v>297</v>
      </c>
    </row>
    <row r="4" spans="1:25" ht="40.5" customHeight="1" thickBot="1">
      <c r="B4" s="541" t="s">
        <v>298</v>
      </c>
      <c r="C4" s="542"/>
      <c r="D4" s="74" t="s">
        <v>53</v>
      </c>
      <c r="E4" s="73" t="s">
        <v>54</v>
      </c>
      <c r="F4" s="73" t="s">
        <v>55</v>
      </c>
      <c r="G4" s="73" t="s">
        <v>56</v>
      </c>
      <c r="H4" s="73" t="s">
        <v>57</v>
      </c>
      <c r="I4" s="73" t="s">
        <v>58</v>
      </c>
      <c r="J4" s="73" t="s">
        <v>59</v>
      </c>
      <c r="K4" s="125" t="s">
        <v>61</v>
      </c>
      <c r="L4" s="126" t="s">
        <v>101</v>
      </c>
    </row>
    <row r="5" spans="1:25" ht="40.5" customHeight="1">
      <c r="B5" s="827" t="s">
        <v>299</v>
      </c>
      <c r="C5" s="129" t="s">
        <v>300</v>
      </c>
      <c r="D5" s="234">
        <v>1845940</v>
      </c>
      <c r="E5" s="234">
        <v>1031550</v>
      </c>
      <c r="F5" s="234">
        <v>413960</v>
      </c>
      <c r="G5" s="234">
        <v>20230</v>
      </c>
      <c r="H5" s="234">
        <v>61570</v>
      </c>
      <c r="I5" s="234">
        <v>227950</v>
      </c>
      <c r="J5" s="234">
        <v>2076690</v>
      </c>
      <c r="K5" s="234">
        <v>124720</v>
      </c>
      <c r="L5" s="235">
        <f>SUM(D5:K5)</f>
        <v>5802610</v>
      </c>
    </row>
    <row r="6" spans="1:25" ht="40.5" customHeight="1">
      <c r="B6" s="825"/>
      <c r="C6" s="129" t="s">
        <v>301</v>
      </c>
      <c r="D6" s="236">
        <v>0.74644333870628632</v>
      </c>
      <c r="E6" s="236">
        <v>0.74547368421052629</v>
      </c>
      <c r="F6" s="236">
        <v>0.814569536423841</v>
      </c>
      <c r="G6" s="236">
        <v>0.95664414414414412</v>
      </c>
      <c r="H6" s="236">
        <v>0.97315262430939231</v>
      </c>
      <c r="I6" s="236">
        <v>0.70895630715633617</v>
      </c>
      <c r="J6" s="236">
        <v>0.68182571239231282</v>
      </c>
      <c r="K6" s="236">
        <v>0.89709443099273611</v>
      </c>
      <c r="L6" s="237"/>
    </row>
    <row r="7" spans="1:25" ht="40.5" customHeight="1">
      <c r="B7" s="825" t="s">
        <v>302</v>
      </c>
      <c r="C7" s="129" t="s">
        <v>303</v>
      </c>
      <c r="D7" s="234">
        <v>163285</v>
      </c>
      <c r="E7" s="234">
        <v>118365</v>
      </c>
      <c r="F7" s="234">
        <v>105825</v>
      </c>
      <c r="G7" s="234">
        <v>72390</v>
      </c>
      <c r="H7" s="234">
        <v>960</v>
      </c>
      <c r="I7" s="234">
        <v>39720</v>
      </c>
      <c r="J7" s="234">
        <v>88800</v>
      </c>
      <c r="K7" s="234">
        <v>63000</v>
      </c>
      <c r="L7" s="235">
        <f>SUM(D7:K7)</f>
        <v>652345</v>
      </c>
    </row>
    <row r="8" spans="1:25" ht="40.5" customHeight="1">
      <c r="B8" s="825"/>
      <c r="C8" s="129" t="s">
        <v>304</v>
      </c>
      <c r="D8" s="236">
        <v>0.95182474433527176</v>
      </c>
      <c r="E8" s="236">
        <v>0.95648838993096719</v>
      </c>
      <c r="F8" s="236">
        <v>0.93790959502604609</v>
      </c>
      <c r="G8" s="236">
        <v>0.96910685154975529</v>
      </c>
      <c r="H8" s="236">
        <v>0.99942726231386025</v>
      </c>
      <c r="I8" s="236">
        <v>0.9644980465432309</v>
      </c>
      <c r="J8" s="236">
        <v>0.97352084821183327</v>
      </c>
      <c r="K8" s="236">
        <v>0.96846889499100464</v>
      </c>
      <c r="L8" s="237"/>
    </row>
    <row r="9" spans="1:25" ht="40.5" customHeight="1">
      <c r="B9" s="825" t="s">
        <v>305</v>
      </c>
      <c r="C9" s="129" t="s">
        <v>306</v>
      </c>
      <c r="D9" s="234">
        <v>175155</v>
      </c>
      <c r="E9" s="234">
        <v>67810</v>
      </c>
      <c r="F9" s="234">
        <v>73665</v>
      </c>
      <c r="G9" s="234">
        <v>159135</v>
      </c>
      <c r="H9" s="234">
        <v>3060</v>
      </c>
      <c r="I9" s="234">
        <v>36710</v>
      </c>
      <c r="J9" s="234">
        <v>62030</v>
      </c>
      <c r="K9" s="234">
        <v>2990</v>
      </c>
      <c r="L9" s="235">
        <f>SUM(D9:K9)</f>
        <v>580555</v>
      </c>
    </row>
    <row r="10" spans="1:25" ht="40.5" customHeight="1">
      <c r="B10" s="825"/>
      <c r="C10" s="129" t="s">
        <v>307</v>
      </c>
      <c r="D10" s="238">
        <v>1529</v>
      </c>
      <c r="E10" s="238">
        <v>583</v>
      </c>
      <c r="F10" s="238">
        <v>1121</v>
      </c>
      <c r="G10" s="238">
        <v>1545</v>
      </c>
      <c r="H10" s="238">
        <v>51</v>
      </c>
      <c r="I10" s="238">
        <v>555</v>
      </c>
      <c r="J10" s="238">
        <v>630</v>
      </c>
      <c r="K10" s="238">
        <v>49.84</v>
      </c>
      <c r="L10" s="237"/>
    </row>
    <row r="11" spans="1:25" ht="40.5" customHeight="1">
      <c r="B11" s="825" t="s">
        <v>308</v>
      </c>
      <c r="C11" s="129" t="s">
        <v>309</v>
      </c>
      <c r="D11" s="234">
        <v>2350</v>
      </c>
      <c r="E11" s="234">
        <v>725</v>
      </c>
      <c r="F11" s="234">
        <v>975</v>
      </c>
      <c r="G11" s="234">
        <v>500</v>
      </c>
      <c r="H11" s="234">
        <v>675</v>
      </c>
      <c r="I11" s="234">
        <v>225</v>
      </c>
      <c r="J11" s="234">
        <v>0</v>
      </c>
      <c r="K11" s="234">
        <v>0</v>
      </c>
      <c r="L11" s="235">
        <f>SUM(D11:K11)</f>
        <v>5450</v>
      </c>
    </row>
    <row r="12" spans="1:25" ht="40.5" customHeight="1">
      <c r="B12" s="825"/>
      <c r="C12" s="130" t="s">
        <v>310</v>
      </c>
      <c r="D12" s="238">
        <v>94</v>
      </c>
      <c r="E12" s="238">
        <v>29</v>
      </c>
      <c r="F12" s="238">
        <v>39</v>
      </c>
      <c r="G12" s="238">
        <v>20</v>
      </c>
      <c r="H12" s="238">
        <v>27</v>
      </c>
      <c r="I12" s="238">
        <v>9</v>
      </c>
      <c r="J12" s="238">
        <v>0</v>
      </c>
      <c r="K12" s="238">
        <v>0</v>
      </c>
      <c r="L12" s="237"/>
    </row>
    <row r="13" spans="1:25" ht="40.5" customHeight="1">
      <c r="B13" s="825" t="s">
        <v>311</v>
      </c>
      <c r="C13" s="130" t="s">
        <v>312</v>
      </c>
      <c r="D13" s="234">
        <v>0</v>
      </c>
      <c r="E13" s="234">
        <v>1020</v>
      </c>
      <c r="F13" s="234">
        <v>375</v>
      </c>
      <c r="G13" s="234">
        <v>995</v>
      </c>
      <c r="H13" s="234">
        <v>2868.5</v>
      </c>
      <c r="I13" s="234">
        <v>1650</v>
      </c>
      <c r="J13" s="234">
        <v>4070</v>
      </c>
      <c r="K13" s="234">
        <v>1225</v>
      </c>
      <c r="L13" s="235">
        <f>SUM(D13:K13)</f>
        <v>12203.5</v>
      </c>
    </row>
    <row r="14" spans="1:25" ht="40.5" customHeight="1">
      <c r="B14" s="825"/>
      <c r="C14" s="130" t="s">
        <v>313</v>
      </c>
      <c r="D14" s="238">
        <v>0</v>
      </c>
      <c r="E14" s="238">
        <v>40</v>
      </c>
      <c r="F14" s="238">
        <v>15</v>
      </c>
      <c r="G14" s="238">
        <v>39</v>
      </c>
      <c r="H14" s="238">
        <v>116</v>
      </c>
      <c r="I14" s="238">
        <v>66</v>
      </c>
      <c r="J14" s="238">
        <v>163</v>
      </c>
      <c r="K14" s="238">
        <v>49</v>
      </c>
      <c r="L14" s="237"/>
    </row>
    <row r="15" spans="1:25" ht="40.5" customHeight="1">
      <c r="B15" s="825" t="s">
        <v>314</v>
      </c>
      <c r="C15" s="130" t="s">
        <v>315</v>
      </c>
      <c r="D15" s="234">
        <v>0</v>
      </c>
      <c r="E15" s="234">
        <v>0</v>
      </c>
      <c r="F15" s="234">
        <v>0</v>
      </c>
      <c r="G15" s="234">
        <v>0</v>
      </c>
      <c r="H15" s="234">
        <v>150</v>
      </c>
      <c r="I15" s="234">
        <v>0</v>
      </c>
      <c r="J15" s="234">
        <v>0</v>
      </c>
      <c r="K15" s="234">
        <v>0</v>
      </c>
      <c r="L15" s="235">
        <f>SUM(D15:K15)</f>
        <v>150</v>
      </c>
    </row>
    <row r="16" spans="1:25" ht="40.5" customHeight="1" thickBot="1">
      <c r="B16" s="826"/>
      <c r="C16" s="131" t="s">
        <v>316</v>
      </c>
      <c r="D16" s="238">
        <v>0</v>
      </c>
      <c r="E16" s="238">
        <v>0</v>
      </c>
      <c r="F16" s="238">
        <v>0</v>
      </c>
      <c r="G16" s="238">
        <v>0</v>
      </c>
      <c r="H16" s="238">
        <v>3</v>
      </c>
      <c r="I16" s="238">
        <v>0</v>
      </c>
      <c r="J16" s="238">
        <v>0</v>
      </c>
      <c r="K16" s="238">
        <v>0</v>
      </c>
      <c r="L16" s="237"/>
    </row>
    <row r="17" spans="2:12" ht="40.5" customHeight="1">
      <c r="B17" s="827" t="s">
        <v>317</v>
      </c>
      <c r="C17" s="129" t="s">
        <v>318</v>
      </c>
      <c r="D17" s="234">
        <v>0</v>
      </c>
      <c r="E17" s="234">
        <v>0</v>
      </c>
      <c r="F17" s="234">
        <v>0</v>
      </c>
      <c r="G17" s="234">
        <v>0</v>
      </c>
      <c r="H17" s="234">
        <v>0</v>
      </c>
      <c r="I17" s="234">
        <v>0</v>
      </c>
      <c r="J17" s="234">
        <v>0</v>
      </c>
      <c r="K17" s="234">
        <v>0</v>
      </c>
      <c r="L17" s="235">
        <f>SUM(D17:K17)</f>
        <v>0</v>
      </c>
    </row>
    <row r="18" spans="2:12" ht="40.5" customHeight="1">
      <c r="B18" s="825"/>
      <c r="C18" s="129" t="s">
        <v>319</v>
      </c>
      <c r="D18" s="238">
        <v>0</v>
      </c>
      <c r="E18" s="238">
        <v>0</v>
      </c>
      <c r="F18" s="238">
        <v>0</v>
      </c>
      <c r="G18" s="238">
        <v>0</v>
      </c>
      <c r="H18" s="238">
        <v>0</v>
      </c>
      <c r="I18" s="238">
        <v>0</v>
      </c>
      <c r="J18" s="238">
        <v>0</v>
      </c>
      <c r="K18" s="238">
        <v>0</v>
      </c>
      <c r="L18" s="237"/>
    </row>
    <row r="19" spans="2:12" ht="40.5" customHeight="1">
      <c r="B19" s="825" t="s">
        <v>320</v>
      </c>
      <c r="C19" s="129" t="s">
        <v>321</v>
      </c>
      <c r="D19" s="234">
        <v>0</v>
      </c>
      <c r="E19" s="234">
        <v>0</v>
      </c>
      <c r="F19" s="234">
        <v>0</v>
      </c>
      <c r="G19" s="234">
        <v>0</v>
      </c>
      <c r="H19" s="234">
        <v>0</v>
      </c>
      <c r="I19" s="234">
        <v>0</v>
      </c>
      <c r="J19" s="234">
        <v>0</v>
      </c>
      <c r="K19" s="234">
        <v>95</v>
      </c>
      <c r="L19" s="235">
        <f>SUM(D19:K19)</f>
        <v>95</v>
      </c>
    </row>
    <row r="20" spans="2:12" ht="40.5" customHeight="1">
      <c r="B20" s="825"/>
      <c r="C20" s="129" t="s">
        <v>322</v>
      </c>
      <c r="D20" s="238">
        <v>0</v>
      </c>
      <c r="E20" s="238">
        <v>0</v>
      </c>
      <c r="F20" s="238">
        <v>0</v>
      </c>
      <c r="G20" s="238">
        <v>0</v>
      </c>
      <c r="H20" s="238">
        <v>0</v>
      </c>
      <c r="I20" s="238">
        <v>0</v>
      </c>
      <c r="J20" s="238">
        <v>0</v>
      </c>
      <c r="K20" s="238">
        <v>1</v>
      </c>
      <c r="L20" s="237"/>
    </row>
    <row r="21" spans="2:12" ht="41.65" customHeight="1">
      <c r="B21" s="825" t="s">
        <v>323</v>
      </c>
      <c r="C21" s="129" t="s">
        <v>324</v>
      </c>
      <c r="D21" s="234">
        <v>15127.8</v>
      </c>
      <c r="E21" s="234">
        <v>11120</v>
      </c>
      <c r="F21" s="234">
        <v>595</v>
      </c>
      <c r="G21" s="234">
        <v>16391.900000000001</v>
      </c>
      <c r="H21" s="234">
        <v>2685</v>
      </c>
      <c r="I21" s="234">
        <v>650</v>
      </c>
      <c r="J21" s="234">
        <v>1427</v>
      </c>
      <c r="K21" s="234">
        <v>150</v>
      </c>
      <c r="L21" s="235">
        <f>SUM(D21:K21)</f>
        <v>48146.7</v>
      </c>
    </row>
    <row r="22" spans="2:12" ht="56.65" customHeight="1">
      <c r="B22" s="825"/>
      <c r="C22" s="129" t="s">
        <v>325</v>
      </c>
      <c r="D22" s="238">
        <v>326</v>
      </c>
      <c r="E22" s="238">
        <v>240</v>
      </c>
      <c r="F22" s="238">
        <v>26</v>
      </c>
      <c r="G22" s="238">
        <v>335</v>
      </c>
      <c r="H22" s="238">
        <v>54</v>
      </c>
      <c r="I22" s="238">
        <v>13</v>
      </c>
      <c r="J22" s="238">
        <v>29</v>
      </c>
      <c r="K22" s="238">
        <v>3</v>
      </c>
      <c r="L22" s="237"/>
    </row>
    <row r="23" spans="2:12" ht="37.15" customHeight="1">
      <c r="B23" s="825" t="s">
        <v>326</v>
      </c>
      <c r="C23" s="129" t="s">
        <v>327</v>
      </c>
      <c r="D23" s="234">
        <v>760</v>
      </c>
      <c r="E23" s="234">
        <v>0</v>
      </c>
      <c r="F23" s="234">
        <v>0</v>
      </c>
      <c r="G23" s="234">
        <v>0</v>
      </c>
      <c r="H23" s="234">
        <v>0</v>
      </c>
      <c r="I23" s="234">
        <v>0</v>
      </c>
      <c r="J23" s="234">
        <v>0</v>
      </c>
      <c r="K23" s="234">
        <v>0</v>
      </c>
      <c r="L23" s="235">
        <f>SUM(D23:K23)</f>
        <v>760</v>
      </c>
    </row>
    <row r="24" spans="2:12" ht="37.15" customHeight="1">
      <c r="B24" s="825"/>
      <c r="C24" s="130" t="s">
        <v>328</v>
      </c>
      <c r="D24" s="238">
        <v>8</v>
      </c>
      <c r="E24" s="238">
        <v>0</v>
      </c>
      <c r="F24" s="238">
        <v>0</v>
      </c>
      <c r="G24" s="238">
        <v>0</v>
      </c>
      <c r="H24" s="238">
        <v>0</v>
      </c>
      <c r="I24" s="238">
        <v>0</v>
      </c>
      <c r="J24" s="238">
        <v>0</v>
      </c>
      <c r="K24" s="238">
        <v>0</v>
      </c>
      <c r="L24" s="237"/>
    </row>
    <row r="25" spans="2:12" ht="31.5" customHeight="1">
      <c r="B25" s="825" t="s">
        <v>329</v>
      </c>
      <c r="C25" s="130" t="s">
        <v>330</v>
      </c>
      <c r="D25" s="234">
        <v>61774.045000000006</v>
      </c>
      <c r="E25" s="234">
        <v>17226.79</v>
      </c>
      <c r="F25" s="234">
        <v>17584.099999999999</v>
      </c>
      <c r="G25" s="234">
        <v>26937.755000000001</v>
      </c>
      <c r="H25" s="234">
        <v>22304.959999999999</v>
      </c>
      <c r="I25" s="234">
        <v>20330</v>
      </c>
      <c r="J25" s="234">
        <v>26080</v>
      </c>
      <c r="K25" s="234">
        <v>44493.077499999999</v>
      </c>
      <c r="L25" s="235">
        <f>SUM(D25:K25)</f>
        <v>236730.72749999998</v>
      </c>
    </row>
    <row r="26" spans="2:12" ht="43.5" customHeight="1">
      <c r="B26" s="825"/>
      <c r="C26" s="130" t="s">
        <v>331</v>
      </c>
      <c r="D26" s="238">
        <v>1103</v>
      </c>
      <c r="E26" s="238">
        <v>281</v>
      </c>
      <c r="F26" s="238">
        <v>308</v>
      </c>
      <c r="G26" s="238">
        <v>440</v>
      </c>
      <c r="H26" s="238">
        <v>265</v>
      </c>
      <c r="I26" s="238">
        <v>280</v>
      </c>
      <c r="J26" s="238">
        <v>332</v>
      </c>
      <c r="K26" s="238">
        <v>570.1902541666667</v>
      </c>
      <c r="L26" s="237"/>
    </row>
    <row r="27" spans="2:12" ht="49.5" customHeight="1">
      <c r="B27" s="825" t="s">
        <v>332</v>
      </c>
      <c r="C27" s="130" t="s">
        <v>333</v>
      </c>
      <c r="D27" s="234">
        <v>339640</v>
      </c>
      <c r="E27" s="234">
        <v>218060</v>
      </c>
      <c r="F27" s="234">
        <v>164875</v>
      </c>
      <c r="G27" s="234">
        <v>267855</v>
      </c>
      <c r="H27" s="234">
        <v>129110</v>
      </c>
      <c r="I27" s="234">
        <v>7750</v>
      </c>
      <c r="J27" s="234">
        <v>21610</v>
      </c>
      <c r="K27" s="234">
        <v>76710</v>
      </c>
      <c r="L27" s="235">
        <f>SUM(D27:K27)</f>
        <v>1225610</v>
      </c>
    </row>
    <row r="28" spans="2:12" ht="64.5" customHeight="1">
      <c r="B28" s="826"/>
      <c r="C28" s="131" t="s">
        <v>334</v>
      </c>
      <c r="D28" s="236">
        <v>0.87424109394556426</v>
      </c>
      <c r="E28" s="236">
        <v>0.86212162040779661</v>
      </c>
      <c r="F28" s="236">
        <v>0.88244379102438442</v>
      </c>
      <c r="G28" s="236">
        <v>0.79079840786701006</v>
      </c>
      <c r="H28" s="236">
        <v>0.93507003534494038</v>
      </c>
      <c r="I28" s="236">
        <v>0.98870097681877822</v>
      </c>
      <c r="J28" s="236">
        <v>0.99293461214652423</v>
      </c>
      <c r="K28" s="236">
        <v>0.95840666432007504</v>
      </c>
      <c r="L28" s="237"/>
    </row>
    <row r="29" spans="2:12" ht="36" customHeight="1">
      <c r="B29" s="825" t="s">
        <v>335</v>
      </c>
      <c r="C29" s="130" t="s">
        <v>336</v>
      </c>
      <c r="D29" s="234">
        <v>1725</v>
      </c>
      <c r="E29" s="234">
        <v>1285</v>
      </c>
      <c r="F29" s="234">
        <v>6845</v>
      </c>
      <c r="G29" s="234">
        <v>3240</v>
      </c>
      <c r="H29" s="234">
        <v>390</v>
      </c>
      <c r="I29" s="234">
        <v>50</v>
      </c>
      <c r="J29" s="234">
        <v>550</v>
      </c>
      <c r="K29" s="234">
        <v>675</v>
      </c>
      <c r="L29" s="235">
        <f>SUM(D29:K29)</f>
        <v>14760</v>
      </c>
    </row>
    <row r="30" spans="2:12" ht="36" customHeight="1">
      <c r="B30" s="826"/>
      <c r="C30" s="131" t="s">
        <v>337</v>
      </c>
      <c r="D30" s="238">
        <v>37</v>
      </c>
      <c r="E30" s="238">
        <v>26</v>
      </c>
      <c r="F30" s="238">
        <v>143</v>
      </c>
      <c r="G30" s="238">
        <v>66</v>
      </c>
      <c r="H30" s="238">
        <v>8</v>
      </c>
      <c r="I30" s="238">
        <v>50</v>
      </c>
      <c r="J30" s="238">
        <v>11</v>
      </c>
      <c r="K30" s="238">
        <v>14</v>
      </c>
      <c r="L30" s="237"/>
    </row>
    <row r="31" spans="2:12" ht="38.25" customHeight="1">
      <c r="B31" s="825" t="s">
        <v>338</v>
      </c>
      <c r="C31" s="130" t="s">
        <v>339</v>
      </c>
      <c r="D31" s="234">
        <v>98900</v>
      </c>
      <c r="E31" s="234">
        <v>94550</v>
      </c>
      <c r="F31" s="234">
        <v>41450</v>
      </c>
      <c r="G31" s="234">
        <v>46400</v>
      </c>
      <c r="H31" s="234">
        <v>29850</v>
      </c>
      <c r="I31" s="234">
        <v>117250</v>
      </c>
      <c r="J31" s="234">
        <v>278150</v>
      </c>
      <c r="K31" s="234">
        <v>31475</v>
      </c>
      <c r="L31" s="235">
        <f>SUM(D31:K31)</f>
        <v>738025</v>
      </c>
    </row>
    <row r="32" spans="2:12" ht="43.5" customHeight="1" thickBot="1">
      <c r="B32" s="826"/>
      <c r="C32" s="131" t="s">
        <v>340</v>
      </c>
      <c r="D32" s="239">
        <v>0.17605696484201158</v>
      </c>
      <c r="E32" s="239">
        <v>0.21680807154322404</v>
      </c>
      <c r="F32" s="239">
        <v>0.10661008230452675</v>
      </c>
      <c r="G32" s="239">
        <v>0.16663673909139881</v>
      </c>
      <c r="H32" s="239">
        <v>0.20230430362588953</v>
      </c>
      <c r="I32" s="239">
        <v>1</v>
      </c>
      <c r="J32" s="239">
        <v>1</v>
      </c>
      <c r="K32" s="239">
        <v>1</v>
      </c>
      <c r="L32" s="240"/>
    </row>
    <row r="33" spans="2:12" ht="35.25" customHeight="1" thickBot="1">
      <c r="B33" s="127" t="s">
        <v>341</v>
      </c>
      <c r="C33" s="128" t="s">
        <v>342</v>
      </c>
      <c r="D33" s="241">
        <f>SUM(D5,D7,D9,D11,D13,D15,D17,D19,D21,D23,D25,D27,D29,D31)</f>
        <v>2704656.8449999997</v>
      </c>
      <c r="E33" s="242">
        <f t="shared" ref="E33:K33" si="0">SUM(E5,E7,E9,E11,E13,E15,E17,E19,E21,E23,E25,E27,E29,E31)</f>
        <v>1561711.79</v>
      </c>
      <c r="F33" s="242">
        <f t="shared" si="0"/>
        <v>826149.1</v>
      </c>
      <c r="G33" s="242">
        <f t="shared" si="0"/>
        <v>614074.65500000003</v>
      </c>
      <c r="H33" s="242">
        <f t="shared" si="0"/>
        <v>253623.46</v>
      </c>
      <c r="I33" s="242">
        <f t="shared" si="0"/>
        <v>452285</v>
      </c>
      <c r="J33" s="242">
        <f t="shared" si="0"/>
        <v>2559407</v>
      </c>
      <c r="K33" s="242">
        <f t="shared" si="0"/>
        <v>345533.07750000001</v>
      </c>
      <c r="L33" s="243">
        <f>SUM(D33:K33)</f>
        <v>9317440.9275000002</v>
      </c>
    </row>
  </sheetData>
  <mergeCells count="14">
    <mergeCell ref="B29:B30"/>
    <mergeCell ref="B31:B32"/>
    <mergeCell ref="B5:B6"/>
    <mergeCell ref="B7:B8"/>
    <mergeCell ref="B9:B10"/>
    <mergeCell ref="B11:B12"/>
    <mergeCell ref="B13:B14"/>
    <mergeCell ref="B15:B16"/>
    <mergeCell ref="B17:B18"/>
    <mergeCell ref="B19:B20"/>
    <mergeCell ref="B21:B22"/>
    <mergeCell ref="B23:B24"/>
    <mergeCell ref="B25:B26"/>
    <mergeCell ref="B27:B28"/>
  </mergeCells>
  <pageMargins left="0" right="0" top="0.74803149606299213" bottom="0.74803149606299213" header="0.31496062992125984" footer="0.31496062992125984"/>
  <pageSetup paperSize="8" scale="70" orientation="landscape" r:id="rId1"/>
  <headerFooter>
    <oddHeader>&amp;C&amp;"Verdana,Regular"&amp;10&amp;K000000Internal Only</oddHeader>
    <oddFooter>&amp;C&amp;"Verdana,Regular"&amp;10&amp;K000000Internal Only_x000D_&amp;1#&amp;"Calibri"&amp;10&amp;K000000 OFFICIAL-InternalOnly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683C8-5C84-4E62-965C-02041061AD44}">
  <sheetPr>
    <tabColor rgb="FF7030A0"/>
  </sheetPr>
  <dimension ref="A1:B201"/>
  <sheetViews>
    <sheetView showGridLines="0" tabSelected="1" zoomScale="90" zoomScaleNormal="90" workbookViewId="0">
      <selection activeCell="B9" sqref="A9:XFD9"/>
    </sheetView>
  </sheetViews>
  <sheetFormatPr defaultRowHeight="14.5"/>
  <cols>
    <col min="1" max="1" width="45.81640625" customWidth="1"/>
    <col min="2" max="2" width="112.26953125" customWidth="1"/>
  </cols>
  <sheetData>
    <row r="1" spans="1:2" ht="24.5">
      <c r="A1" s="468" t="s">
        <v>0</v>
      </c>
      <c r="B1" s="469"/>
    </row>
    <row r="3" spans="1:2" ht="19.5">
      <c r="A3" s="417" t="s">
        <v>1</v>
      </c>
      <c r="B3" s="417" t="s">
        <v>2</v>
      </c>
    </row>
    <row r="5" spans="1:2" ht="15.5">
      <c r="A5" s="477" t="s">
        <v>3</v>
      </c>
      <c r="B5" s="373"/>
    </row>
    <row r="6" spans="1:2" ht="15.5">
      <c r="A6" s="470"/>
      <c r="B6" s="373"/>
    </row>
    <row r="7" spans="1:2" ht="15.5">
      <c r="A7" s="477" t="s">
        <v>4</v>
      </c>
      <c r="B7" s="373"/>
    </row>
    <row r="8" spans="1:2" ht="15.5">
      <c r="A8" s="478"/>
      <c r="B8" s="373"/>
    </row>
    <row r="9" spans="1:2" ht="28">
      <c r="A9" s="477" t="s">
        <v>5</v>
      </c>
      <c r="B9" s="471" t="s">
        <v>6</v>
      </c>
    </row>
    <row r="10" spans="1:2" ht="15.5">
      <c r="A10" s="470"/>
      <c r="B10" s="373"/>
    </row>
    <row r="11" spans="1:2" ht="28">
      <c r="A11" s="477" t="s">
        <v>7</v>
      </c>
      <c r="B11" s="471" t="s">
        <v>8</v>
      </c>
    </row>
    <row r="12" spans="1:2" ht="15.5">
      <c r="A12" s="470"/>
      <c r="B12" s="373"/>
    </row>
    <row r="13" spans="1:2" ht="15.5">
      <c r="A13" s="477" t="s">
        <v>9</v>
      </c>
      <c r="B13" s="373" t="s">
        <v>10</v>
      </c>
    </row>
    <row r="14" spans="1:2" ht="15.5">
      <c r="A14" s="470"/>
      <c r="B14" s="373"/>
    </row>
    <row r="15" spans="1:2" ht="15.5">
      <c r="A15" s="477" t="s">
        <v>11</v>
      </c>
      <c r="B15" s="373" t="s">
        <v>12</v>
      </c>
    </row>
    <row r="16" spans="1:2" ht="15.5">
      <c r="A16" s="470"/>
      <c r="B16" s="373"/>
    </row>
    <row r="17" spans="1:2" ht="15.5">
      <c r="A17" s="477" t="s">
        <v>13</v>
      </c>
      <c r="B17" s="373" t="s">
        <v>14</v>
      </c>
    </row>
    <row r="18" spans="1:2" ht="15.5">
      <c r="A18" s="470"/>
      <c r="B18" s="373"/>
    </row>
    <row r="19" spans="1:2" ht="15.5">
      <c r="A19" s="477" t="s">
        <v>15</v>
      </c>
      <c r="B19" s="373" t="s">
        <v>16</v>
      </c>
    </row>
    <row r="20" spans="1:2" ht="15.5">
      <c r="A20" s="470"/>
      <c r="B20" s="373"/>
    </row>
    <row r="21" spans="1:2" ht="15.5">
      <c r="A21" s="477" t="s">
        <v>17</v>
      </c>
      <c r="B21" s="373" t="s">
        <v>18</v>
      </c>
    </row>
    <row r="22" spans="1:2" ht="15.5">
      <c r="A22" s="470"/>
      <c r="B22" s="373"/>
    </row>
    <row r="23" spans="1:2" ht="28">
      <c r="A23" s="477" t="s">
        <v>19</v>
      </c>
      <c r="B23" s="471" t="s">
        <v>20</v>
      </c>
    </row>
    <row r="24" spans="1:2" ht="15.5">
      <c r="A24" s="470"/>
      <c r="B24" s="373"/>
    </row>
    <row r="25" spans="1:2" ht="15.5">
      <c r="A25" s="477" t="s">
        <v>21</v>
      </c>
      <c r="B25" s="373" t="s">
        <v>22</v>
      </c>
    </row>
    <row r="26" spans="1:2" ht="15.5">
      <c r="A26" s="477"/>
      <c r="B26" s="373"/>
    </row>
    <row r="27" spans="1:2" ht="15.5">
      <c r="A27" s="477" t="s">
        <v>23</v>
      </c>
      <c r="B27" s="373" t="s">
        <v>24</v>
      </c>
    </row>
    <row r="28" spans="1:2" ht="15.5">
      <c r="A28" s="470"/>
      <c r="B28" s="373"/>
    </row>
    <row r="29" spans="1:2" ht="28">
      <c r="A29" s="477" t="s">
        <v>25</v>
      </c>
      <c r="B29" s="471" t="s">
        <v>26</v>
      </c>
    </row>
    <row r="30" spans="1:2" ht="15.5">
      <c r="A30" s="470"/>
      <c r="B30" s="373"/>
    </row>
    <row r="31" spans="1:2" ht="15.5">
      <c r="A31" s="477" t="s">
        <v>27</v>
      </c>
      <c r="B31" s="373" t="s">
        <v>28</v>
      </c>
    </row>
    <row r="32" spans="1:2" ht="15.5">
      <c r="A32" s="470"/>
      <c r="B32" s="373"/>
    </row>
    <row r="33" spans="1:2" ht="28">
      <c r="A33" s="477" t="s">
        <v>29</v>
      </c>
      <c r="B33" s="471" t="s">
        <v>30</v>
      </c>
    </row>
    <row r="34" spans="1:2" ht="15.5">
      <c r="A34" s="470"/>
      <c r="B34" s="373"/>
    </row>
    <row r="35" spans="1:2" ht="15.5">
      <c r="A35" s="477" t="s">
        <v>31</v>
      </c>
      <c r="B35" s="373" t="s">
        <v>32</v>
      </c>
    </row>
    <row r="36" spans="1:2" ht="15.5">
      <c r="A36" s="478"/>
      <c r="B36" s="373"/>
    </row>
    <row r="37" spans="1:2">
      <c r="A37" s="373"/>
      <c r="B37" s="373"/>
    </row>
    <row r="38" spans="1:2">
      <c r="A38" s="373"/>
      <c r="B38" s="373"/>
    </row>
    <row r="39" spans="1:2">
      <c r="A39" s="373"/>
      <c r="B39" s="373"/>
    </row>
    <row r="40" spans="1:2">
      <c r="A40" s="373"/>
      <c r="B40" s="373"/>
    </row>
    <row r="41" spans="1:2">
      <c r="A41" s="373"/>
      <c r="B41" s="373"/>
    </row>
    <row r="42" spans="1:2">
      <c r="A42" s="373"/>
      <c r="B42" s="373"/>
    </row>
    <row r="43" spans="1:2">
      <c r="A43" s="373"/>
      <c r="B43" s="373"/>
    </row>
    <row r="44" spans="1:2">
      <c r="A44" s="373"/>
      <c r="B44" s="373"/>
    </row>
    <row r="45" spans="1:2">
      <c r="A45" s="373"/>
      <c r="B45" s="373"/>
    </row>
    <row r="46" spans="1:2">
      <c r="A46" s="373"/>
      <c r="B46" s="373"/>
    </row>
    <row r="47" spans="1:2">
      <c r="A47" s="373"/>
      <c r="B47" s="373"/>
    </row>
    <row r="48" spans="1:2">
      <c r="A48" s="373"/>
      <c r="B48" s="373"/>
    </row>
    <row r="49" spans="1:2">
      <c r="A49" s="373"/>
      <c r="B49" s="373"/>
    </row>
    <row r="50" spans="1:2">
      <c r="A50" s="373"/>
      <c r="B50" s="373"/>
    </row>
    <row r="51" spans="1:2">
      <c r="A51" s="373"/>
      <c r="B51" s="373"/>
    </row>
    <row r="52" spans="1:2">
      <c r="A52" s="373"/>
      <c r="B52" s="373"/>
    </row>
    <row r="53" spans="1:2">
      <c r="A53" s="373"/>
      <c r="B53" s="373"/>
    </row>
    <row r="54" spans="1:2">
      <c r="A54" s="373"/>
      <c r="B54" s="373"/>
    </row>
    <row r="55" spans="1:2">
      <c r="A55" s="373"/>
      <c r="B55" s="373"/>
    </row>
    <row r="56" spans="1:2">
      <c r="A56" s="373"/>
      <c r="B56" s="373"/>
    </row>
    <row r="57" spans="1:2">
      <c r="A57" s="373"/>
      <c r="B57" s="373"/>
    </row>
    <row r="58" spans="1:2">
      <c r="A58" s="373"/>
      <c r="B58" s="373"/>
    </row>
    <row r="59" spans="1:2">
      <c r="A59" s="373"/>
      <c r="B59" s="373"/>
    </row>
    <row r="60" spans="1:2">
      <c r="A60" s="373"/>
      <c r="B60" s="373"/>
    </row>
    <row r="61" spans="1:2">
      <c r="A61" s="373"/>
      <c r="B61" s="373"/>
    </row>
    <row r="62" spans="1:2">
      <c r="A62" s="373"/>
      <c r="B62" s="373"/>
    </row>
    <row r="63" spans="1:2">
      <c r="A63" s="373"/>
      <c r="B63" s="373"/>
    </row>
    <row r="64" spans="1:2">
      <c r="A64" s="373"/>
      <c r="B64" s="373"/>
    </row>
    <row r="65" spans="1:2">
      <c r="A65" s="373"/>
      <c r="B65" s="373"/>
    </row>
    <row r="66" spans="1:2">
      <c r="A66" s="373"/>
      <c r="B66" s="373"/>
    </row>
    <row r="67" spans="1:2">
      <c r="A67" s="373"/>
      <c r="B67" s="373"/>
    </row>
    <row r="68" spans="1:2">
      <c r="A68" s="373"/>
      <c r="B68" s="373"/>
    </row>
    <row r="69" spans="1:2">
      <c r="A69" s="373"/>
      <c r="B69" s="373"/>
    </row>
    <row r="70" spans="1:2">
      <c r="A70" s="373"/>
      <c r="B70" s="373"/>
    </row>
    <row r="71" spans="1:2">
      <c r="A71" s="373"/>
      <c r="B71" s="373"/>
    </row>
    <row r="72" spans="1:2">
      <c r="A72" s="373"/>
      <c r="B72" s="373"/>
    </row>
    <row r="73" spans="1:2">
      <c r="A73" s="373"/>
      <c r="B73" s="373"/>
    </row>
    <row r="74" spans="1:2">
      <c r="A74" s="373"/>
      <c r="B74" s="373"/>
    </row>
    <row r="75" spans="1:2">
      <c r="A75" s="373"/>
      <c r="B75" s="373"/>
    </row>
    <row r="76" spans="1:2">
      <c r="A76" s="373"/>
      <c r="B76" s="373"/>
    </row>
    <row r="77" spans="1:2">
      <c r="A77" s="373"/>
      <c r="B77" s="373"/>
    </row>
    <row r="78" spans="1:2">
      <c r="A78" s="373"/>
      <c r="B78" s="373"/>
    </row>
    <row r="79" spans="1:2">
      <c r="A79" s="373"/>
      <c r="B79" s="373"/>
    </row>
    <row r="80" spans="1:2">
      <c r="A80" s="373"/>
      <c r="B80" s="373"/>
    </row>
    <row r="81" spans="1:2">
      <c r="A81" s="373"/>
      <c r="B81" s="373"/>
    </row>
    <row r="82" spans="1:2">
      <c r="A82" s="373"/>
      <c r="B82" s="373"/>
    </row>
    <row r="83" spans="1:2">
      <c r="A83" s="373"/>
      <c r="B83" s="373"/>
    </row>
    <row r="84" spans="1:2">
      <c r="A84" s="373"/>
      <c r="B84" s="373"/>
    </row>
    <row r="85" spans="1:2">
      <c r="A85" s="373"/>
      <c r="B85" s="373"/>
    </row>
    <row r="86" spans="1:2">
      <c r="A86" s="373"/>
      <c r="B86" s="373"/>
    </row>
    <row r="87" spans="1:2">
      <c r="A87" s="373"/>
      <c r="B87" s="373"/>
    </row>
    <row r="88" spans="1:2">
      <c r="A88" s="373"/>
      <c r="B88" s="373"/>
    </row>
    <row r="89" spans="1:2">
      <c r="A89" s="373"/>
      <c r="B89" s="373"/>
    </row>
    <row r="90" spans="1:2">
      <c r="A90" s="373"/>
      <c r="B90" s="373"/>
    </row>
    <row r="91" spans="1:2">
      <c r="A91" s="373"/>
      <c r="B91" s="373"/>
    </row>
    <row r="92" spans="1:2">
      <c r="A92" s="373"/>
      <c r="B92" s="373"/>
    </row>
    <row r="93" spans="1:2">
      <c r="A93" s="373"/>
      <c r="B93" s="373"/>
    </row>
    <row r="94" spans="1:2">
      <c r="A94" s="373"/>
      <c r="B94" s="373"/>
    </row>
    <row r="95" spans="1:2">
      <c r="A95" s="373"/>
      <c r="B95" s="373"/>
    </row>
    <row r="96" spans="1:2">
      <c r="A96" s="373"/>
      <c r="B96" s="373"/>
    </row>
    <row r="97" spans="1:2">
      <c r="A97" s="373"/>
      <c r="B97" s="373"/>
    </row>
    <row r="98" spans="1:2">
      <c r="A98" s="373"/>
      <c r="B98" s="373"/>
    </row>
    <row r="99" spans="1:2">
      <c r="A99" s="373"/>
      <c r="B99" s="373"/>
    </row>
    <row r="100" spans="1:2">
      <c r="A100" s="373"/>
      <c r="B100" s="373"/>
    </row>
    <row r="101" spans="1:2">
      <c r="A101" s="373"/>
      <c r="B101" s="373"/>
    </row>
    <row r="102" spans="1:2">
      <c r="A102" s="373"/>
      <c r="B102" s="373"/>
    </row>
    <row r="103" spans="1:2">
      <c r="A103" s="373"/>
      <c r="B103" s="373"/>
    </row>
    <row r="104" spans="1:2">
      <c r="A104" s="373"/>
      <c r="B104" s="373"/>
    </row>
    <row r="105" spans="1:2">
      <c r="A105" s="373"/>
      <c r="B105" s="373"/>
    </row>
    <row r="106" spans="1:2">
      <c r="A106" s="373"/>
      <c r="B106" s="373"/>
    </row>
    <row r="107" spans="1:2">
      <c r="A107" s="373"/>
      <c r="B107" s="373"/>
    </row>
    <row r="108" spans="1:2">
      <c r="A108" s="373"/>
      <c r="B108" s="373"/>
    </row>
    <row r="109" spans="1:2">
      <c r="A109" s="373"/>
      <c r="B109" s="373"/>
    </row>
    <row r="110" spans="1:2">
      <c r="A110" s="373"/>
      <c r="B110" s="373"/>
    </row>
    <row r="111" spans="1:2">
      <c r="A111" s="373"/>
      <c r="B111" s="373"/>
    </row>
    <row r="112" spans="1:2">
      <c r="A112" s="373"/>
      <c r="B112" s="373"/>
    </row>
    <row r="113" spans="1:2">
      <c r="A113" s="373"/>
      <c r="B113" s="373"/>
    </row>
    <row r="114" spans="1:2">
      <c r="A114" s="373"/>
      <c r="B114" s="373"/>
    </row>
    <row r="115" spans="1:2">
      <c r="A115" s="373"/>
      <c r="B115" s="373"/>
    </row>
    <row r="116" spans="1:2">
      <c r="A116" s="373"/>
      <c r="B116" s="373"/>
    </row>
    <row r="117" spans="1:2">
      <c r="A117" s="373"/>
      <c r="B117" s="373"/>
    </row>
    <row r="118" spans="1:2">
      <c r="A118" s="373"/>
      <c r="B118" s="373"/>
    </row>
    <row r="119" spans="1:2">
      <c r="A119" s="373"/>
      <c r="B119" s="373"/>
    </row>
    <row r="120" spans="1:2">
      <c r="A120" s="373"/>
      <c r="B120" s="373"/>
    </row>
    <row r="121" spans="1:2">
      <c r="A121" s="373"/>
      <c r="B121" s="373"/>
    </row>
    <row r="122" spans="1:2">
      <c r="A122" s="373"/>
      <c r="B122" s="373"/>
    </row>
    <row r="123" spans="1:2">
      <c r="A123" s="373"/>
      <c r="B123" s="373"/>
    </row>
    <row r="124" spans="1:2">
      <c r="A124" s="373"/>
      <c r="B124" s="373"/>
    </row>
    <row r="125" spans="1:2">
      <c r="A125" s="373"/>
      <c r="B125" s="373"/>
    </row>
    <row r="126" spans="1:2">
      <c r="A126" s="373"/>
      <c r="B126" s="373"/>
    </row>
    <row r="127" spans="1:2">
      <c r="A127" s="373"/>
      <c r="B127" s="373"/>
    </row>
    <row r="128" spans="1:2">
      <c r="A128" s="373"/>
      <c r="B128" s="373"/>
    </row>
    <row r="129" spans="1:2">
      <c r="A129" s="373"/>
      <c r="B129" s="373"/>
    </row>
    <row r="130" spans="1:2">
      <c r="A130" s="373"/>
      <c r="B130" s="373"/>
    </row>
    <row r="131" spans="1:2">
      <c r="A131" s="373"/>
      <c r="B131" s="373"/>
    </row>
    <row r="132" spans="1:2">
      <c r="A132" s="373"/>
      <c r="B132" s="373"/>
    </row>
    <row r="133" spans="1:2">
      <c r="A133" s="373"/>
      <c r="B133" s="373"/>
    </row>
    <row r="134" spans="1:2">
      <c r="A134" s="373"/>
      <c r="B134" s="373"/>
    </row>
    <row r="135" spans="1:2">
      <c r="A135" s="373"/>
      <c r="B135" s="373"/>
    </row>
    <row r="136" spans="1:2">
      <c r="A136" s="373"/>
      <c r="B136" s="373"/>
    </row>
    <row r="137" spans="1:2">
      <c r="A137" s="373"/>
      <c r="B137" s="373"/>
    </row>
    <row r="138" spans="1:2">
      <c r="A138" s="373"/>
      <c r="B138" s="373"/>
    </row>
    <row r="139" spans="1:2">
      <c r="A139" s="373"/>
      <c r="B139" s="373"/>
    </row>
    <row r="140" spans="1:2">
      <c r="A140" s="373"/>
      <c r="B140" s="373"/>
    </row>
    <row r="141" spans="1:2">
      <c r="A141" s="373"/>
      <c r="B141" s="373"/>
    </row>
    <row r="142" spans="1:2">
      <c r="A142" s="373"/>
      <c r="B142" s="373"/>
    </row>
    <row r="143" spans="1:2">
      <c r="A143" s="373"/>
      <c r="B143" s="373"/>
    </row>
    <row r="144" spans="1:2">
      <c r="A144" s="373"/>
      <c r="B144" s="373"/>
    </row>
    <row r="145" spans="1:2">
      <c r="A145" s="373"/>
      <c r="B145" s="373"/>
    </row>
    <row r="146" spans="1:2">
      <c r="A146" s="373"/>
      <c r="B146" s="373"/>
    </row>
    <row r="147" spans="1:2">
      <c r="A147" s="373"/>
      <c r="B147" s="373"/>
    </row>
    <row r="148" spans="1:2">
      <c r="A148" s="373"/>
      <c r="B148" s="373"/>
    </row>
    <row r="149" spans="1:2">
      <c r="A149" s="373"/>
      <c r="B149" s="373"/>
    </row>
    <row r="150" spans="1:2">
      <c r="A150" s="373"/>
      <c r="B150" s="373"/>
    </row>
    <row r="151" spans="1:2">
      <c r="A151" s="373"/>
      <c r="B151" s="373"/>
    </row>
    <row r="152" spans="1:2">
      <c r="A152" s="373"/>
      <c r="B152" s="373"/>
    </row>
    <row r="153" spans="1:2">
      <c r="A153" s="373"/>
      <c r="B153" s="373"/>
    </row>
    <row r="154" spans="1:2">
      <c r="A154" s="373"/>
      <c r="B154" s="373"/>
    </row>
    <row r="155" spans="1:2">
      <c r="A155" s="373"/>
    </row>
    <row r="156" spans="1:2">
      <c r="A156" s="373"/>
    </row>
    <row r="157" spans="1:2">
      <c r="A157" s="373"/>
    </row>
    <row r="158" spans="1:2">
      <c r="A158" s="373"/>
    </row>
    <row r="159" spans="1:2">
      <c r="A159" s="373"/>
    </row>
    <row r="160" spans="1:2">
      <c r="A160" s="373"/>
    </row>
    <row r="161" spans="1:1">
      <c r="A161" s="373"/>
    </row>
    <row r="162" spans="1:1">
      <c r="A162" s="373"/>
    </row>
    <row r="163" spans="1:1">
      <c r="A163" s="373"/>
    </row>
    <row r="164" spans="1:1">
      <c r="A164" s="373"/>
    </row>
    <row r="165" spans="1:1">
      <c r="A165" s="373"/>
    </row>
    <row r="166" spans="1:1">
      <c r="A166" s="373"/>
    </row>
    <row r="167" spans="1:1">
      <c r="A167" s="373"/>
    </row>
    <row r="168" spans="1:1">
      <c r="A168" s="373"/>
    </row>
    <row r="169" spans="1:1">
      <c r="A169" s="373"/>
    </row>
    <row r="170" spans="1:1">
      <c r="A170" s="373"/>
    </row>
    <row r="171" spans="1:1">
      <c r="A171" s="373"/>
    </row>
    <row r="172" spans="1:1">
      <c r="A172" s="373"/>
    </row>
    <row r="173" spans="1:1">
      <c r="A173" s="373"/>
    </row>
    <row r="174" spans="1:1">
      <c r="A174" s="373"/>
    </row>
    <row r="175" spans="1:1">
      <c r="A175" s="373"/>
    </row>
    <row r="176" spans="1:1">
      <c r="A176" s="373"/>
    </row>
    <row r="177" spans="1:1">
      <c r="A177" s="373"/>
    </row>
    <row r="178" spans="1:1">
      <c r="A178" s="373"/>
    </row>
    <row r="179" spans="1:1">
      <c r="A179" s="373"/>
    </row>
    <row r="180" spans="1:1">
      <c r="A180" s="373"/>
    </row>
    <row r="181" spans="1:1">
      <c r="A181" s="373"/>
    </row>
    <row r="182" spans="1:1">
      <c r="A182" s="373"/>
    </row>
    <row r="183" spans="1:1">
      <c r="A183" s="373"/>
    </row>
    <row r="184" spans="1:1">
      <c r="A184" s="373"/>
    </row>
    <row r="185" spans="1:1">
      <c r="A185" s="373"/>
    </row>
    <row r="186" spans="1:1">
      <c r="A186" s="373"/>
    </row>
    <row r="187" spans="1:1">
      <c r="A187" s="373"/>
    </row>
    <row r="188" spans="1:1">
      <c r="A188" s="373"/>
    </row>
    <row r="189" spans="1:1">
      <c r="A189" s="373"/>
    </row>
    <row r="190" spans="1:1">
      <c r="A190" s="373"/>
    </row>
    <row r="191" spans="1:1">
      <c r="A191" s="373"/>
    </row>
    <row r="192" spans="1:1">
      <c r="A192" s="373"/>
    </row>
    <row r="193" spans="1:1">
      <c r="A193" s="373"/>
    </row>
    <row r="194" spans="1:1">
      <c r="A194" s="373"/>
    </row>
    <row r="195" spans="1:1">
      <c r="A195" s="373"/>
    </row>
    <row r="196" spans="1:1">
      <c r="A196" s="373"/>
    </row>
    <row r="197" spans="1:1">
      <c r="A197" s="373"/>
    </row>
    <row r="198" spans="1:1">
      <c r="A198" s="373"/>
    </row>
    <row r="199" spans="1:1">
      <c r="A199" s="373"/>
    </row>
    <row r="200" spans="1:1">
      <c r="A200" s="373"/>
    </row>
    <row r="201" spans="1:1">
      <c r="A201" s="373"/>
    </row>
  </sheetData>
  <hyperlinks>
    <hyperlink ref="A5" location="Cover!A1" display="Cover" xr:uid="{637F4D67-BD9D-4575-A3E4-390F5F3C347A}"/>
    <hyperlink ref="A7" location="Key!A1" display="Key" xr:uid="{D0BB1F51-92FB-4427-A7C7-3D51976BD0A5}"/>
    <hyperlink ref="A9" location="'Incentive Payments'!A1" display="Incentive Payments" xr:uid="{0944E6F5-7B6F-4F30-BC73-60453E060B48}"/>
    <hyperlink ref="A11" location="'Analysis of expenditure-CC'!A1" display="Analysis of Expenditure" xr:uid="{EBD4FA78-AC36-4B3B-9BE1-E3C614DFDB33}"/>
    <hyperlink ref="A13" location="'Forecast totex-CC'!A1" display="Forecast Totex" xr:uid="{E8AFDE34-CD15-4CB3-84D1-12D225EB9693}"/>
    <hyperlink ref="A15" location="'Non controllable costs-CC'!A1" display="Non Controllable Costs" xr:uid="{32F1D5F1-2045-4493-B29B-83B575EE46D6}"/>
    <hyperlink ref="A19" location="'Repex-CC'!A1" display="Repex" xr:uid="{9868E846-AAAA-4EC9-B319-54550BFCCA49}"/>
    <hyperlink ref="A21" location="'Outputs- Environment-CC'!A1" display="Environment" xr:uid="{2FE819FE-4834-490E-8456-687E466B8C05}"/>
    <hyperlink ref="A23" location="'Environmental Measures-CC'!A1" display="Environmental Measures" xr:uid="{0463D96A-CE67-4988-A1AD-48E94903D09A}"/>
    <hyperlink ref="A25" location="'Outputs -Safety-CC '!A1" display="Safety" xr:uid="{AD0E2CE6-41FA-4518-9CC5-F94CE33EE0AC}"/>
    <hyperlink ref="A29" location="'Outputs- Reliability-CC'!A1" display="Reliability" xr:uid="{96453AFF-08B1-4309-AC2E-BB88748F5CDD}"/>
    <hyperlink ref="A31" location="'Outputs- Customer Service-CC'!A1" display="Customer Service" xr:uid="{212A03BA-ACEA-4B64-9A5B-AFF6BCF49297}"/>
    <hyperlink ref="A33" location="'Outputs- Connections-CC'!A1" display="Connections" xr:uid="{866399EA-AE40-47DE-BB90-AA8050E961F4}"/>
    <hyperlink ref="A35" location="'Guaranteed Standards-CC'!A1" display="Guaranteed Standards" xr:uid="{570BC5EA-C590-4F0A-8076-44E8867669C9}"/>
    <hyperlink ref="A27" location="'Operational Performance-CC'!A1" display="Operational Performance" xr:uid="{FF83E5F8-5246-4AC5-A1BB-C378BBF5C50F}"/>
    <hyperlink ref="A17" location="'All GDN - Disag Costs v Allow'!A1" display="All GDN - Disag Costs v Allow" xr:uid="{9C3AFD5B-6E9B-4A63-8E5F-5E77F1E540E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E14"/>
  <sheetViews>
    <sheetView showGridLines="0" zoomScale="99" zoomScaleNormal="85" workbookViewId="0">
      <selection activeCell="A6" sqref="A6"/>
    </sheetView>
  </sheetViews>
  <sheetFormatPr defaultColWidth="9" defaultRowHeight="13.5"/>
  <cols>
    <col min="1" max="1" width="20" style="2" customWidth="1"/>
    <col min="2" max="2" width="35.26953125" style="2" customWidth="1"/>
    <col min="3" max="3" width="39.54296875" style="2" customWidth="1"/>
    <col min="4" max="4" width="24.26953125" style="2" customWidth="1"/>
    <col min="5" max="16384" width="9" style="2"/>
  </cols>
  <sheetData>
    <row r="1" spans="1:5" s="107" customFormat="1" ht="25.15" customHeight="1">
      <c r="A1" s="417" t="s">
        <v>4</v>
      </c>
      <c r="B1" s="418"/>
      <c r="C1" s="418"/>
      <c r="D1" s="418"/>
    </row>
    <row r="3" spans="1:5">
      <c r="A3" s="211" t="s">
        <v>4</v>
      </c>
      <c r="B3" s="212"/>
    </row>
    <row r="4" spans="1:5">
      <c r="A4" s="213"/>
      <c r="B4" s="212" t="s">
        <v>33</v>
      </c>
    </row>
    <row r="5" spans="1:5">
      <c r="A5" s="214"/>
      <c r="B5" s="212" t="s">
        <v>34</v>
      </c>
    </row>
    <row r="6" spans="1:5">
      <c r="A6" s="215"/>
      <c r="B6" s="212" t="s">
        <v>35</v>
      </c>
    </row>
    <row r="7" spans="1:5">
      <c r="A7" s="216"/>
      <c r="B7" s="212" t="s">
        <v>36</v>
      </c>
    </row>
    <row r="8" spans="1:5">
      <c r="A8" s="217"/>
      <c r="B8" s="212" t="s">
        <v>37</v>
      </c>
    </row>
    <row r="9" spans="1:5">
      <c r="A9" s="218"/>
      <c r="B9" s="212" t="s">
        <v>38</v>
      </c>
    </row>
    <row r="10" spans="1:5">
      <c r="A10" s="219"/>
      <c r="B10" s="212" t="s">
        <v>39</v>
      </c>
    </row>
    <row r="12" spans="1:5">
      <c r="E12" s="107"/>
    </row>
    <row r="13" spans="1:5" ht="15" customHeight="1">
      <c r="E13" s="107"/>
    </row>
    <row r="14" spans="1:5" ht="15" customHeight="1">
      <c r="E14" s="107"/>
    </row>
  </sheetData>
  <conditionalFormatting sqref="D1">
    <cfRule type="containsText" dxfId="31" priority="1" operator="containsText" text="Red">
      <formula>NOT(ISERROR(SEARCH("Red",D1)))</formula>
    </cfRule>
    <cfRule type="containsText" dxfId="30" priority="2" operator="containsText" text="Amber">
      <formula>NOT(ISERROR(SEARCH("Amber",D1)))</formula>
    </cfRule>
    <cfRule type="containsText" dxfId="29" priority="3" operator="containsText" text="Green">
      <formula>NOT(ISERROR(SEARCH("Green",D1)))</formula>
    </cfRule>
  </conditionalFormatting>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33F2-0C8E-4A85-9793-023D92811C27}">
  <sheetPr>
    <tabColor theme="9" tint="-0.249977111117893"/>
  </sheetPr>
  <dimension ref="A1:AN24"/>
  <sheetViews>
    <sheetView showGridLines="0" zoomScale="40" zoomScaleNormal="40" workbookViewId="0">
      <selection activeCell="B5" sqref="B5"/>
    </sheetView>
  </sheetViews>
  <sheetFormatPr defaultRowHeight="14.5"/>
  <cols>
    <col min="3" max="3" width="12" customWidth="1"/>
    <col min="4" max="4" width="11.26953125" customWidth="1"/>
    <col min="5" max="5" width="14.26953125" customWidth="1"/>
    <col min="6" max="6" width="12" bestFit="1" customWidth="1"/>
    <col min="7" max="7" width="15.26953125" bestFit="1" customWidth="1"/>
    <col min="8" max="8" width="15.26953125" customWidth="1"/>
    <col min="11" max="11" width="10.26953125" bestFit="1" customWidth="1"/>
    <col min="12" max="12" width="9.54296875" bestFit="1" customWidth="1"/>
    <col min="13" max="13" width="11.26953125" bestFit="1" customWidth="1"/>
    <col min="14" max="14" width="14.26953125" customWidth="1"/>
    <col min="15" max="15" width="15.26953125" bestFit="1" customWidth="1"/>
    <col min="16" max="16" width="15.26953125" customWidth="1"/>
    <col min="19" max="19" width="10.81640625" bestFit="1" customWidth="1"/>
    <col min="20" max="20" width="10.26953125" bestFit="1" customWidth="1"/>
    <col min="21" max="21" width="10.7265625" bestFit="1" customWidth="1"/>
    <col min="22" max="22" width="12" bestFit="1" customWidth="1"/>
    <col min="23" max="23" width="12.26953125" bestFit="1" customWidth="1"/>
    <col min="24" max="24" width="12.26953125" customWidth="1"/>
    <col min="27" max="27" width="10.81640625" bestFit="1" customWidth="1"/>
    <col min="28" max="28" width="10.26953125" bestFit="1" customWidth="1"/>
    <col min="29" max="29" width="13.7265625" bestFit="1" customWidth="1"/>
    <col min="30" max="30" width="12" bestFit="1" customWidth="1"/>
    <col min="31" max="31" width="12.26953125" bestFit="1" customWidth="1"/>
    <col min="32" max="32" width="12.26953125" customWidth="1"/>
    <col min="35" max="35" width="10.81640625" bestFit="1" customWidth="1"/>
    <col min="36" max="36" width="10.26953125" bestFit="1" customWidth="1"/>
    <col min="37" max="37" width="12.81640625" bestFit="1" customWidth="1"/>
    <col min="38" max="38" width="12" bestFit="1" customWidth="1"/>
    <col min="39" max="39" width="12.26953125" bestFit="1" customWidth="1"/>
    <col min="40" max="40" width="14.7265625" customWidth="1"/>
  </cols>
  <sheetData>
    <row r="1" spans="1:40" ht="26.65" customHeight="1">
      <c r="A1" s="417" t="s">
        <v>5</v>
      </c>
      <c r="B1" s="418"/>
      <c r="C1" s="418"/>
      <c r="D1" s="418"/>
      <c r="E1" s="418"/>
      <c r="F1" s="418"/>
      <c r="G1" s="418"/>
      <c r="H1" s="418"/>
      <c r="I1" s="418"/>
      <c r="J1" s="418"/>
      <c r="K1" s="418"/>
      <c r="L1" s="418"/>
      <c r="M1" s="418"/>
      <c r="N1" s="418"/>
      <c r="O1" s="418"/>
      <c r="P1" s="418"/>
      <c r="Q1" s="418"/>
      <c r="R1" s="418"/>
      <c r="S1" s="418"/>
      <c r="T1" s="418"/>
      <c r="U1" s="418"/>
      <c r="V1" s="418"/>
      <c r="W1" s="418"/>
      <c r="X1" s="418"/>
      <c r="Y1" s="418"/>
    </row>
    <row r="3" spans="1:40" ht="15" thickBot="1">
      <c r="B3" s="106" t="s">
        <v>40</v>
      </c>
      <c r="J3" s="106" t="s">
        <v>41</v>
      </c>
      <c r="R3" s="106" t="s">
        <v>42</v>
      </c>
      <c r="Z3" s="106" t="s">
        <v>43</v>
      </c>
      <c r="AH3" s="106" t="s">
        <v>44</v>
      </c>
    </row>
    <row r="4" spans="1:40" ht="57.5">
      <c r="B4" s="438" t="s">
        <v>45</v>
      </c>
      <c r="C4" s="421" t="s">
        <v>46</v>
      </c>
      <c r="D4" s="421" t="s">
        <v>47</v>
      </c>
      <c r="E4" s="421" t="s">
        <v>48</v>
      </c>
      <c r="F4" s="421" t="s">
        <v>49</v>
      </c>
      <c r="G4" s="421" t="s">
        <v>50</v>
      </c>
      <c r="H4" s="422" t="s">
        <v>51</v>
      </c>
      <c r="J4" s="438" t="s">
        <v>45</v>
      </c>
      <c r="K4" s="421" t="s">
        <v>46</v>
      </c>
      <c r="L4" s="421" t="s">
        <v>47</v>
      </c>
      <c r="M4" s="421" t="s">
        <v>48</v>
      </c>
      <c r="N4" s="421" t="s">
        <v>49</v>
      </c>
      <c r="O4" s="421" t="s">
        <v>52</v>
      </c>
      <c r="P4" s="422" t="s">
        <v>51</v>
      </c>
      <c r="R4" s="438" t="s">
        <v>45</v>
      </c>
      <c r="S4" s="421" t="s">
        <v>46</v>
      </c>
      <c r="T4" s="421" t="s">
        <v>47</v>
      </c>
      <c r="U4" s="421" t="s">
        <v>48</v>
      </c>
      <c r="V4" s="421" t="s">
        <v>49</v>
      </c>
      <c r="W4" s="421" t="s">
        <v>52</v>
      </c>
      <c r="X4" s="422" t="s">
        <v>51</v>
      </c>
      <c r="Z4" s="439" t="s">
        <v>45</v>
      </c>
      <c r="AA4" s="421" t="s">
        <v>46</v>
      </c>
      <c r="AB4" s="421" t="s">
        <v>47</v>
      </c>
      <c r="AC4" s="421" t="s">
        <v>48</v>
      </c>
      <c r="AD4" s="421" t="s">
        <v>49</v>
      </c>
      <c r="AE4" s="421" t="s">
        <v>52</v>
      </c>
      <c r="AF4" s="422" t="s">
        <v>51</v>
      </c>
      <c r="AH4" s="437" t="s">
        <v>45</v>
      </c>
      <c r="AI4" s="421" t="s">
        <v>46</v>
      </c>
      <c r="AJ4" s="421" t="s">
        <v>47</v>
      </c>
      <c r="AK4" s="421" t="s">
        <v>48</v>
      </c>
      <c r="AL4" s="421" t="s">
        <v>49</v>
      </c>
      <c r="AM4" s="421" t="s">
        <v>52</v>
      </c>
      <c r="AN4" s="422" t="s">
        <v>51</v>
      </c>
    </row>
    <row r="5" spans="1:40">
      <c r="B5" s="423" t="s">
        <v>53</v>
      </c>
      <c r="C5" s="431">
        <v>0.59907254901961138</v>
      </c>
      <c r="D5" s="431">
        <v>0</v>
      </c>
      <c r="E5" s="431">
        <v>0</v>
      </c>
      <c r="F5" s="431">
        <v>2.5480438395406597E-2</v>
      </c>
      <c r="G5" s="431">
        <v>0.30499999999999999</v>
      </c>
      <c r="H5" s="432">
        <f t="shared" ref="H5:H12" si="0">SUM(C5:G5)</f>
        <v>0.92955298741501791</v>
      </c>
      <c r="J5" s="423" t="s">
        <v>53</v>
      </c>
      <c r="K5" s="431">
        <v>1.9220066069990347</v>
      </c>
      <c r="L5" s="431">
        <v>0</v>
      </c>
      <c r="M5" s="431">
        <v>0</v>
      </c>
      <c r="N5" s="431">
        <v>8.2953333308242991E-2</v>
      </c>
      <c r="O5" s="431">
        <v>0</v>
      </c>
      <c r="P5" s="432">
        <f t="shared" ref="P5:P12" si="1">SUM(K5:O5)</f>
        <v>2.0049599403072778</v>
      </c>
      <c r="R5" s="423" t="s">
        <v>53</v>
      </c>
      <c r="S5" s="431">
        <v>2.4777639696999731</v>
      </c>
      <c r="T5" s="431">
        <v>0</v>
      </c>
      <c r="U5" s="431">
        <v>0</v>
      </c>
      <c r="V5" s="431">
        <v>-5.0086373535721616E-2</v>
      </c>
      <c r="W5" s="431">
        <v>0</v>
      </c>
      <c r="X5" s="432">
        <f t="shared" ref="X5:X12" si="2">SUM(S5:W5)</f>
        <v>2.4276775961642514</v>
      </c>
      <c r="Z5" s="424" t="s">
        <v>53</v>
      </c>
      <c r="AA5" s="431">
        <v>2.7250000000000005</v>
      </c>
      <c r="AB5" s="431">
        <v>0</v>
      </c>
      <c r="AC5" s="431">
        <v>0</v>
      </c>
      <c r="AD5" s="431">
        <v>0.1152936632379493</v>
      </c>
      <c r="AE5" s="431">
        <v>0</v>
      </c>
      <c r="AF5" s="432">
        <f t="shared" ref="AF5:AF12" si="3">SUM(AA5:AE5)</f>
        <v>2.8402936632379499</v>
      </c>
      <c r="AG5" s="644"/>
      <c r="AH5" s="424" t="s">
        <v>53</v>
      </c>
      <c r="AI5" s="425"/>
      <c r="AJ5" s="425"/>
      <c r="AK5" s="425"/>
      <c r="AL5" s="425"/>
      <c r="AM5" s="425"/>
      <c r="AN5" s="426"/>
    </row>
    <row r="6" spans="1:40">
      <c r="B6" s="423" t="s">
        <v>54</v>
      </c>
      <c r="C6" s="431">
        <v>7.8806372549019996E-2</v>
      </c>
      <c r="D6" s="431">
        <v>0</v>
      </c>
      <c r="E6" s="431">
        <v>0</v>
      </c>
      <c r="F6" s="431">
        <v>-0.22433182751377681</v>
      </c>
      <c r="G6" s="431">
        <v>0.98750000000000004</v>
      </c>
      <c r="H6" s="432">
        <f t="shared" si="0"/>
        <v>0.84197454503524316</v>
      </c>
      <c r="J6" s="423" t="s">
        <v>54</v>
      </c>
      <c r="K6" s="431">
        <v>0.48779223227752577</v>
      </c>
      <c r="L6" s="431">
        <v>0</v>
      </c>
      <c r="M6" s="431">
        <v>0</v>
      </c>
      <c r="N6" s="431">
        <v>0.16042683258855869</v>
      </c>
      <c r="O6" s="431">
        <v>0.91500000000000004</v>
      </c>
      <c r="P6" s="432">
        <f t="shared" si="1"/>
        <v>1.5632190648660846</v>
      </c>
      <c r="R6" s="423" t="s">
        <v>54</v>
      </c>
      <c r="S6" s="431">
        <v>1.1149630865377675</v>
      </c>
      <c r="T6" s="431">
        <v>0</v>
      </c>
      <c r="U6" s="431">
        <v>0</v>
      </c>
      <c r="V6" s="431">
        <v>1.9727044629282309E-2</v>
      </c>
      <c r="W6" s="431">
        <v>0.98750000000000004</v>
      </c>
      <c r="X6" s="432">
        <f t="shared" si="2"/>
        <v>2.1221901311670499</v>
      </c>
      <c r="Z6" s="424" t="s">
        <v>54</v>
      </c>
      <c r="AA6" s="431">
        <v>1.5519737895530188</v>
      </c>
      <c r="AB6" s="431">
        <v>0</v>
      </c>
      <c r="AC6" s="431">
        <v>0</v>
      </c>
      <c r="AD6" s="431">
        <v>-2.4742853870700961E-2</v>
      </c>
      <c r="AE6" s="431">
        <v>0.98750000000000004</v>
      </c>
      <c r="AF6" s="432">
        <f t="shared" si="3"/>
        <v>2.514730935682318</v>
      </c>
      <c r="AG6" s="644"/>
      <c r="AH6" s="424" t="s">
        <v>54</v>
      </c>
      <c r="AI6" s="425"/>
      <c r="AJ6" s="425"/>
      <c r="AK6" s="425"/>
      <c r="AL6" s="425"/>
      <c r="AM6" s="425"/>
      <c r="AN6" s="426"/>
    </row>
    <row r="7" spans="1:40">
      <c r="B7" s="423" t="s">
        <v>55</v>
      </c>
      <c r="C7" s="431">
        <v>1.4915815001002395</v>
      </c>
      <c r="D7" s="431">
        <v>0</v>
      </c>
      <c r="E7" s="431">
        <v>0</v>
      </c>
      <c r="F7" s="431">
        <v>0.47625000000000001</v>
      </c>
      <c r="G7" s="460"/>
      <c r="H7" s="432">
        <f t="shared" si="0"/>
        <v>1.9678315001002396</v>
      </c>
      <c r="J7" s="423" t="s">
        <v>55</v>
      </c>
      <c r="K7" s="431">
        <v>1.6469165064450069</v>
      </c>
      <c r="L7" s="431">
        <v>0</v>
      </c>
      <c r="M7" s="431">
        <v>0</v>
      </c>
      <c r="N7" s="431">
        <v>0.47625000000000001</v>
      </c>
      <c r="O7" s="460"/>
      <c r="P7" s="432">
        <f t="shared" si="1"/>
        <v>2.1231665064450067</v>
      </c>
      <c r="R7" s="423" t="s">
        <v>55</v>
      </c>
      <c r="S7" s="431">
        <v>1.4230059803949038</v>
      </c>
      <c r="T7" s="431">
        <v>0</v>
      </c>
      <c r="U7" s="431">
        <v>0</v>
      </c>
      <c r="V7" s="431">
        <v>0.47625000000000001</v>
      </c>
      <c r="W7" s="460"/>
      <c r="X7" s="432">
        <f t="shared" si="2"/>
        <v>1.8992559803949038</v>
      </c>
      <c r="Z7" s="424" t="s">
        <v>55</v>
      </c>
      <c r="AA7" s="431">
        <v>1.905</v>
      </c>
      <c r="AB7" s="431">
        <v>0</v>
      </c>
      <c r="AC7" s="431">
        <v>0</v>
      </c>
      <c r="AD7" s="431">
        <v>0.47625000000000001</v>
      </c>
      <c r="AE7" s="460"/>
      <c r="AF7" s="432">
        <f t="shared" si="3"/>
        <v>2.3812500000000001</v>
      </c>
      <c r="AG7" s="644"/>
      <c r="AH7" s="424" t="s">
        <v>55</v>
      </c>
      <c r="AI7" s="425"/>
      <c r="AJ7" s="425"/>
      <c r="AK7" s="425"/>
      <c r="AL7" s="425"/>
      <c r="AM7" s="425"/>
      <c r="AN7" s="426"/>
    </row>
    <row r="8" spans="1:40">
      <c r="B8" s="423" t="s">
        <v>56</v>
      </c>
      <c r="C8" s="431">
        <v>0.80765898737684227</v>
      </c>
      <c r="D8" s="431">
        <v>0</v>
      </c>
      <c r="E8" s="431">
        <v>0</v>
      </c>
      <c r="F8" s="431">
        <v>0.24778569931011302</v>
      </c>
      <c r="G8" s="460"/>
      <c r="H8" s="432">
        <f t="shared" si="0"/>
        <v>1.0554446866869553</v>
      </c>
      <c r="J8" s="423" t="s">
        <v>56</v>
      </c>
      <c r="K8" s="431">
        <v>0.93421014738973318</v>
      </c>
      <c r="L8" s="431">
        <v>0</v>
      </c>
      <c r="M8" s="431">
        <v>0</v>
      </c>
      <c r="N8" s="431">
        <v>0.14281602811747568</v>
      </c>
      <c r="O8" s="460"/>
      <c r="P8" s="432">
        <f t="shared" si="1"/>
        <v>1.0770261755072088</v>
      </c>
      <c r="R8" s="423" t="s">
        <v>56</v>
      </c>
      <c r="S8" s="431">
        <v>0.9672601052755514</v>
      </c>
      <c r="T8" s="431">
        <v>0</v>
      </c>
      <c r="U8" s="431">
        <v>0</v>
      </c>
      <c r="V8" s="431">
        <v>-0.31312350174330794</v>
      </c>
      <c r="W8" s="460"/>
      <c r="X8" s="432">
        <f t="shared" si="2"/>
        <v>0.65413660353224345</v>
      </c>
      <c r="Z8" s="424" t="s">
        <v>56</v>
      </c>
      <c r="AA8" s="431">
        <v>1.3563357843137254</v>
      </c>
      <c r="AB8" s="431">
        <v>0</v>
      </c>
      <c r="AC8" s="431">
        <v>0</v>
      </c>
      <c r="AD8" s="431">
        <v>0.2067828131846533</v>
      </c>
      <c r="AE8" s="460"/>
      <c r="AF8" s="432">
        <f t="shared" si="3"/>
        <v>1.5631185974983786</v>
      </c>
      <c r="AG8" s="644"/>
      <c r="AH8" s="424" t="s">
        <v>56</v>
      </c>
      <c r="AI8" s="425"/>
      <c r="AJ8" s="425"/>
      <c r="AK8" s="425"/>
      <c r="AL8" s="425"/>
      <c r="AM8" s="425"/>
      <c r="AN8" s="426"/>
    </row>
    <row r="9" spans="1:40">
      <c r="B9" s="423" t="s">
        <v>57</v>
      </c>
      <c r="C9" s="431">
        <v>1.3638798274077164</v>
      </c>
      <c r="D9" s="431">
        <v>0</v>
      </c>
      <c r="E9" s="431">
        <v>0</v>
      </c>
      <c r="F9" s="431">
        <v>-0.28779025903581856</v>
      </c>
      <c r="G9" s="460"/>
      <c r="H9" s="432">
        <f t="shared" si="0"/>
        <v>1.0760895683718978</v>
      </c>
      <c r="J9" s="423" t="s">
        <v>57</v>
      </c>
      <c r="K9" s="431">
        <v>1.6369741598455942</v>
      </c>
      <c r="L9" s="431">
        <v>0</v>
      </c>
      <c r="M9" s="431">
        <v>0</v>
      </c>
      <c r="N9" s="431">
        <v>0.40710054937150608</v>
      </c>
      <c r="O9" s="460"/>
      <c r="P9" s="432">
        <f t="shared" si="1"/>
        <v>2.0440747092171003</v>
      </c>
      <c r="R9" s="423" t="s">
        <v>57</v>
      </c>
      <c r="S9" s="431">
        <v>1.5642813880686735</v>
      </c>
      <c r="T9" s="431">
        <v>0</v>
      </c>
      <c r="U9" s="431">
        <v>0</v>
      </c>
      <c r="V9" s="431">
        <v>0.4424440776657792</v>
      </c>
      <c r="W9" s="460"/>
      <c r="X9" s="432">
        <f t="shared" si="2"/>
        <v>2.0067254657344527</v>
      </c>
      <c r="Z9" s="424" t="s">
        <v>57</v>
      </c>
      <c r="AA9" s="431">
        <v>1.722231446150327</v>
      </c>
      <c r="AB9" s="431">
        <v>0</v>
      </c>
      <c r="AC9" s="431">
        <v>0</v>
      </c>
      <c r="AD9" s="431">
        <v>0.4016491254008262</v>
      </c>
      <c r="AE9" s="460"/>
      <c r="AF9" s="432">
        <f t="shared" si="3"/>
        <v>2.1238805715511533</v>
      </c>
      <c r="AG9" s="644"/>
      <c r="AH9" s="424" t="s">
        <v>57</v>
      </c>
      <c r="AI9" s="425"/>
      <c r="AJ9" s="425"/>
      <c r="AK9" s="425"/>
      <c r="AL9" s="425"/>
      <c r="AM9" s="425"/>
      <c r="AN9" s="426"/>
    </row>
    <row r="10" spans="1:40">
      <c r="B10" s="423" t="s">
        <v>58</v>
      </c>
      <c r="C10" s="431">
        <v>1.1767875816993432</v>
      </c>
      <c r="D10" s="431">
        <v>0</v>
      </c>
      <c r="E10" s="431">
        <v>0</v>
      </c>
      <c r="F10" s="431">
        <v>0.12135473330726244</v>
      </c>
      <c r="G10" s="460"/>
      <c r="H10" s="432">
        <f t="shared" si="0"/>
        <v>1.2981423150066056</v>
      </c>
      <c r="J10" s="423" t="s">
        <v>58</v>
      </c>
      <c r="K10" s="431">
        <v>1.3130370215932787</v>
      </c>
      <c r="L10" s="431">
        <v>0</v>
      </c>
      <c r="M10" s="431">
        <v>-1.4650000000000001</v>
      </c>
      <c r="N10" s="431">
        <v>0.20757985222598688</v>
      </c>
      <c r="O10" s="460"/>
      <c r="P10" s="432">
        <f t="shared" si="1"/>
        <v>5.5616873819265528E-2</v>
      </c>
      <c r="R10" s="423" t="s">
        <v>58</v>
      </c>
      <c r="S10" s="431">
        <v>1.3502418019941596</v>
      </c>
      <c r="T10" s="431">
        <v>0</v>
      </c>
      <c r="U10" s="431">
        <v>0</v>
      </c>
      <c r="V10" s="431">
        <v>6.6573196378865773E-2</v>
      </c>
      <c r="W10" s="460"/>
      <c r="X10" s="432">
        <f t="shared" si="2"/>
        <v>1.4168149983730254</v>
      </c>
      <c r="Z10" s="424" t="s">
        <v>58</v>
      </c>
      <c r="AA10" s="431">
        <v>1.4650000000000001</v>
      </c>
      <c r="AB10" s="431">
        <v>0</v>
      </c>
      <c r="AC10" s="431">
        <v>0</v>
      </c>
      <c r="AD10" s="431">
        <v>-5.1686235235449338E-2</v>
      </c>
      <c r="AE10" s="460"/>
      <c r="AF10" s="432">
        <f t="shared" si="3"/>
        <v>1.4133137647645508</v>
      </c>
      <c r="AG10" s="644"/>
      <c r="AH10" s="424" t="s">
        <v>58</v>
      </c>
      <c r="AI10" s="425"/>
      <c r="AJ10" s="425"/>
      <c r="AK10" s="425"/>
      <c r="AL10" s="425"/>
      <c r="AM10" s="425"/>
      <c r="AN10" s="426"/>
    </row>
    <row r="11" spans="1:40">
      <c r="B11" s="423" t="s">
        <v>59</v>
      </c>
      <c r="C11" s="431">
        <v>0.93256461675579139</v>
      </c>
      <c r="D11" s="431">
        <v>0</v>
      </c>
      <c r="E11" s="431">
        <v>0</v>
      </c>
      <c r="F11" s="431">
        <v>0.28634543224283349</v>
      </c>
      <c r="G11" s="431">
        <v>0.91500000000000004</v>
      </c>
      <c r="H11" s="432">
        <f t="shared" si="0"/>
        <v>2.1339100489986249</v>
      </c>
      <c r="J11" s="423" t="s">
        <v>59</v>
      </c>
      <c r="K11" s="431">
        <v>0.58487154276635689</v>
      </c>
      <c r="L11" s="431">
        <v>0</v>
      </c>
      <c r="M11" s="431">
        <v>0</v>
      </c>
      <c r="N11" s="431">
        <v>0.20739360132332088</v>
      </c>
      <c r="O11" s="431">
        <v>1.5249999999999999</v>
      </c>
      <c r="P11" s="432">
        <f t="shared" si="1"/>
        <v>2.3172651440896779</v>
      </c>
      <c r="R11" s="423" t="s">
        <v>59</v>
      </c>
      <c r="S11" s="431">
        <v>2.2365720303680896</v>
      </c>
      <c r="T11" s="431">
        <v>0</v>
      </c>
      <c r="U11" s="431">
        <v>-3.0550000000000002</v>
      </c>
      <c r="V11" s="431">
        <v>0.32168651228451878</v>
      </c>
      <c r="W11" s="431">
        <v>1.22</v>
      </c>
      <c r="X11" s="432">
        <f t="shared" si="2"/>
        <v>0.72325854265260814</v>
      </c>
      <c r="Z11" s="424" t="s">
        <v>60</v>
      </c>
      <c r="AA11" s="431">
        <v>2.4226778619255533</v>
      </c>
      <c r="AB11" s="431">
        <v>0</v>
      </c>
      <c r="AC11" s="431">
        <v>-2.9542273517233442</v>
      </c>
      <c r="AD11" s="431">
        <v>0.41612464527483545</v>
      </c>
      <c r="AE11" s="431">
        <v>1.5249999999999999</v>
      </c>
      <c r="AF11" s="432">
        <f t="shared" si="3"/>
        <v>1.4095751554770446</v>
      </c>
      <c r="AG11" s="644"/>
      <c r="AH11" s="424" t="s">
        <v>60</v>
      </c>
      <c r="AI11" s="425"/>
      <c r="AJ11" s="425"/>
      <c r="AK11" s="425"/>
      <c r="AL11" s="425"/>
      <c r="AM11" s="425"/>
      <c r="AN11" s="426"/>
    </row>
    <row r="12" spans="1:40" ht="15" thickBot="1">
      <c r="B12" s="430" t="s">
        <v>61</v>
      </c>
      <c r="C12" s="433">
        <v>1.0965185345651367</v>
      </c>
      <c r="D12" s="433">
        <v>0</v>
      </c>
      <c r="E12" s="433">
        <v>0</v>
      </c>
      <c r="F12" s="433">
        <v>0.41464279745094612</v>
      </c>
      <c r="G12" s="461"/>
      <c r="H12" s="434">
        <f t="shared" si="0"/>
        <v>1.5111613320160828</v>
      </c>
      <c r="J12" s="430" t="s">
        <v>61</v>
      </c>
      <c r="K12" s="433">
        <v>1.0020999534670356</v>
      </c>
      <c r="L12" s="433">
        <v>0</v>
      </c>
      <c r="M12" s="433">
        <v>0</v>
      </c>
      <c r="N12" s="433">
        <v>0.36638560122849567</v>
      </c>
      <c r="O12" s="461"/>
      <c r="P12" s="434">
        <f t="shared" si="1"/>
        <v>1.3684855546955312</v>
      </c>
      <c r="R12" s="430" t="s">
        <v>61</v>
      </c>
      <c r="S12" s="433">
        <v>1.1568195944320254</v>
      </c>
      <c r="T12" s="433">
        <v>0</v>
      </c>
      <c r="U12" s="433">
        <v>0</v>
      </c>
      <c r="V12" s="433">
        <v>0.3451532656593943</v>
      </c>
      <c r="W12" s="461"/>
      <c r="X12" s="434">
        <f t="shared" si="2"/>
        <v>1.5019728600914197</v>
      </c>
      <c r="Z12" s="427" t="s">
        <v>61</v>
      </c>
      <c r="AA12" s="433">
        <v>1.5572113017620166</v>
      </c>
      <c r="AB12" s="433">
        <v>0</v>
      </c>
      <c r="AC12" s="433">
        <v>0</v>
      </c>
      <c r="AD12" s="433">
        <v>0.36181290656998699</v>
      </c>
      <c r="AE12" s="461"/>
      <c r="AF12" s="434">
        <f t="shared" si="3"/>
        <v>1.9190242083320035</v>
      </c>
      <c r="AG12" s="644"/>
      <c r="AH12" s="427" t="s">
        <v>61</v>
      </c>
      <c r="AI12" s="428"/>
      <c r="AJ12" s="428"/>
      <c r="AK12" s="428"/>
      <c r="AL12" s="428"/>
      <c r="AM12" s="428"/>
      <c r="AN12" s="429"/>
    </row>
    <row r="13" spans="1:40">
      <c r="B13" s="462" t="s">
        <v>62</v>
      </c>
    </row>
    <row r="15" spans="1:40" ht="15" thickBot="1">
      <c r="B15" s="106" t="s">
        <v>40</v>
      </c>
      <c r="J15" s="106" t="s">
        <v>41</v>
      </c>
      <c r="R15" s="106" t="s">
        <v>42</v>
      </c>
      <c r="Z15" s="106" t="s">
        <v>43</v>
      </c>
      <c r="AH15" s="106" t="s">
        <v>44</v>
      </c>
    </row>
    <row r="16" spans="1:40" ht="57.5">
      <c r="B16" s="438" t="s">
        <v>63</v>
      </c>
      <c r="C16" s="421" t="s">
        <v>46</v>
      </c>
      <c r="D16" s="421" t="s">
        <v>47</v>
      </c>
      <c r="E16" s="421" t="s">
        <v>48</v>
      </c>
      <c r="F16" s="421" t="s">
        <v>49</v>
      </c>
      <c r="G16" s="421" t="s">
        <v>52</v>
      </c>
      <c r="H16" s="422" t="s">
        <v>51</v>
      </c>
      <c r="J16" s="438" t="s">
        <v>63</v>
      </c>
      <c r="K16" s="421" t="s">
        <v>46</v>
      </c>
      <c r="L16" s="421" t="s">
        <v>47</v>
      </c>
      <c r="M16" s="421" t="s">
        <v>48</v>
      </c>
      <c r="N16" s="421" t="s">
        <v>49</v>
      </c>
      <c r="O16" s="421" t="s">
        <v>52</v>
      </c>
      <c r="P16" s="422" t="s">
        <v>51</v>
      </c>
      <c r="R16" s="438" t="s">
        <v>63</v>
      </c>
      <c r="S16" s="421" t="s">
        <v>46</v>
      </c>
      <c r="T16" s="421" t="s">
        <v>47</v>
      </c>
      <c r="U16" s="421" t="s">
        <v>48</v>
      </c>
      <c r="V16" s="421" t="s">
        <v>49</v>
      </c>
      <c r="W16" s="421" t="s">
        <v>52</v>
      </c>
      <c r="X16" s="422" t="s">
        <v>51</v>
      </c>
      <c r="Z16" s="438" t="s">
        <v>63</v>
      </c>
      <c r="AA16" s="421" t="s">
        <v>46</v>
      </c>
      <c r="AB16" s="421" t="s">
        <v>47</v>
      </c>
      <c r="AC16" s="421" t="s">
        <v>48</v>
      </c>
      <c r="AD16" s="421" t="s">
        <v>49</v>
      </c>
      <c r="AE16" s="421" t="s">
        <v>52</v>
      </c>
      <c r="AF16" s="422" t="s">
        <v>51</v>
      </c>
      <c r="AH16" s="438" t="s">
        <v>63</v>
      </c>
      <c r="AI16" s="421" t="s">
        <v>46</v>
      </c>
      <c r="AJ16" s="421" t="s">
        <v>47</v>
      </c>
      <c r="AK16" s="421" t="s">
        <v>48</v>
      </c>
      <c r="AL16" s="421" t="s">
        <v>49</v>
      </c>
      <c r="AM16" s="421" t="s">
        <v>52</v>
      </c>
      <c r="AN16" s="422" t="s">
        <v>51</v>
      </c>
    </row>
    <row r="17" spans="2:40">
      <c r="B17" s="463" t="s">
        <v>64</v>
      </c>
      <c r="C17" s="464">
        <f>SUM(C5:C8)</f>
        <v>2.9771194090457129</v>
      </c>
      <c r="D17" s="464">
        <f>SUM(D5:D8)</f>
        <v>0</v>
      </c>
      <c r="E17" s="464">
        <f>SUM(E5:E8)</f>
        <v>0</v>
      </c>
      <c r="F17" s="464">
        <f>SUM(F5:F8)</f>
        <v>0.52518431019174283</v>
      </c>
      <c r="G17" s="464">
        <f>SUM(G5:G8)</f>
        <v>1.2925</v>
      </c>
      <c r="H17" s="465">
        <f>SUM(C17:G17)</f>
        <v>4.7948037192374553</v>
      </c>
      <c r="J17" s="463" t="s">
        <v>64</v>
      </c>
      <c r="K17" s="464">
        <f>SUM(K5:K8)</f>
        <v>4.990925493111301</v>
      </c>
      <c r="L17" s="464">
        <f>SUM(L5:L8)</f>
        <v>0</v>
      </c>
      <c r="M17" s="464">
        <f>SUM(M5:M8)</f>
        <v>0</v>
      </c>
      <c r="N17" s="464">
        <f>SUM(N5:N8)</f>
        <v>0.86244619401427736</v>
      </c>
      <c r="O17" s="464">
        <f>SUM(O5:O8)</f>
        <v>0.91500000000000004</v>
      </c>
      <c r="P17" s="465">
        <f>SUM(K17:O17)</f>
        <v>6.7683716871255788</v>
      </c>
      <c r="R17" s="463" t="s">
        <v>64</v>
      </c>
      <c r="S17" s="464">
        <f>SUM(S5:S8)</f>
        <v>5.9829931419081959</v>
      </c>
      <c r="T17" s="464">
        <f>SUM(T5:T8)</f>
        <v>0</v>
      </c>
      <c r="U17" s="464">
        <f>SUM(U5:U8)</f>
        <v>0</v>
      </c>
      <c r="V17" s="464">
        <f>SUM(V5:V8)</f>
        <v>0.13276716935025273</v>
      </c>
      <c r="W17" s="464">
        <f>SUM(W5:W8)</f>
        <v>0.98750000000000004</v>
      </c>
      <c r="X17" s="465">
        <f>SUM(S17:W17)</f>
        <v>7.103260311258448</v>
      </c>
      <c r="Z17" s="463" t="s">
        <v>64</v>
      </c>
      <c r="AA17" s="464">
        <f>SUM(AA5:AA8)</f>
        <v>7.5383095738667452</v>
      </c>
      <c r="AB17" s="464">
        <f>SUM(AB5:AB8)</f>
        <v>0</v>
      </c>
      <c r="AC17" s="464">
        <f>SUM(AC5:AC8)</f>
        <v>0</v>
      </c>
      <c r="AD17" s="464">
        <f>SUM(AD5:AD8)</f>
        <v>0.77358362255190161</v>
      </c>
      <c r="AE17" s="464">
        <f>SUM(AE5:AE8)</f>
        <v>0.98750000000000004</v>
      </c>
      <c r="AF17" s="465">
        <f>SUM(AA17:AE17)</f>
        <v>9.2993931964186469</v>
      </c>
      <c r="AG17" s="644"/>
      <c r="AH17" s="463" t="s">
        <v>64</v>
      </c>
      <c r="AI17" s="425"/>
      <c r="AJ17" s="425"/>
      <c r="AK17" s="425"/>
      <c r="AL17" s="425"/>
      <c r="AM17" s="425"/>
      <c r="AN17" s="426"/>
    </row>
    <row r="18" spans="2:40">
      <c r="B18" s="423" t="s">
        <v>57</v>
      </c>
      <c r="C18" s="464">
        <f>C9</f>
        <v>1.3638798274077164</v>
      </c>
      <c r="D18" s="464">
        <f>D9</f>
        <v>0</v>
      </c>
      <c r="E18" s="464">
        <f>E9</f>
        <v>0</v>
      </c>
      <c r="F18" s="464">
        <f>F9</f>
        <v>-0.28779025903581856</v>
      </c>
      <c r="G18" s="460"/>
      <c r="H18" s="465">
        <f>SUM(C18:G18)</f>
        <v>1.0760895683718978</v>
      </c>
      <c r="J18" s="423" t="s">
        <v>57</v>
      </c>
      <c r="K18" s="464">
        <f>K9</f>
        <v>1.6369741598455942</v>
      </c>
      <c r="L18" s="464">
        <f>L9</f>
        <v>0</v>
      </c>
      <c r="M18" s="464">
        <f>M9</f>
        <v>0</v>
      </c>
      <c r="N18" s="464">
        <f>N9</f>
        <v>0.40710054937150608</v>
      </c>
      <c r="O18" s="460"/>
      <c r="P18" s="465">
        <f>SUM(K18:O18)</f>
        <v>2.0440747092171003</v>
      </c>
      <c r="R18" s="423" t="s">
        <v>57</v>
      </c>
      <c r="S18" s="464">
        <f>S9</f>
        <v>1.5642813880686735</v>
      </c>
      <c r="T18" s="464">
        <f>T9</f>
        <v>0</v>
      </c>
      <c r="U18" s="464">
        <f>U9</f>
        <v>0</v>
      </c>
      <c r="V18" s="464">
        <f>V9</f>
        <v>0.4424440776657792</v>
      </c>
      <c r="W18" s="460"/>
      <c r="X18" s="465">
        <f>SUM(S18:W18)</f>
        <v>2.0067254657344527</v>
      </c>
      <c r="Z18" s="423" t="s">
        <v>57</v>
      </c>
      <c r="AA18" s="464">
        <f>AA9</f>
        <v>1.722231446150327</v>
      </c>
      <c r="AB18" s="464">
        <f>AB9</f>
        <v>0</v>
      </c>
      <c r="AC18" s="464">
        <f>AC9</f>
        <v>0</v>
      </c>
      <c r="AD18" s="464">
        <f>AD9</f>
        <v>0.4016491254008262</v>
      </c>
      <c r="AE18" s="460"/>
      <c r="AF18" s="465">
        <f>SUM(AA18:AE18)</f>
        <v>2.1238805715511533</v>
      </c>
      <c r="AG18" s="644"/>
      <c r="AH18" s="423" t="s">
        <v>57</v>
      </c>
      <c r="AI18" s="425"/>
      <c r="AJ18" s="425"/>
      <c r="AK18" s="425"/>
      <c r="AL18" s="425"/>
      <c r="AM18" s="425"/>
      <c r="AN18" s="426"/>
    </row>
    <row r="19" spans="2:40">
      <c r="B19" s="423" t="s">
        <v>65</v>
      </c>
      <c r="C19" s="464">
        <f>SUM(C10:C11)</f>
        <v>2.1093521984551344</v>
      </c>
      <c r="D19" s="464">
        <f>SUM(D10:D11)</f>
        <v>0</v>
      </c>
      <c r="E19" s="464">
        <f>SUM(E10:E11)</f>
        <v>0</v>
      </c>
      <c r="F19" s="464">
        <f>SUM(F10:F11)</f>
        <v>0.40770016555009592</v>
      </c>
      <c r="G19" s="464">
        <f>SUM(G10:G11)</f>
        <v>0.91500000000000004</v>
      </c>
      <c r="H19" s="465">
        <f>SUM(C19:G19)</f>
        <v>3.4320523640052305</v>
      </c>
      <c r="J19" s="423" t="s">
        <v>65</v>
      </c>
      <c r="K19" s="464">
        <f>SUM(K10:K11)</f>
        <v>1.8979085643596356</v>
      </c>
      <c r="L19" s="464">
        <f>SUM(L10:L11)</f>
        <v>0</v>
      </c>
      <c r="M19" s="464">
        <f>SUM(M10:M11)</f>
        <v>-1.4650000000000001</v>
      </c>
      <c r="N19" s="464">
        <f>SUM(N10:N11)</f>
        <v>0.41497345354930776</v>
      </c>
      <c r="O19" s="464">
        <f>SUM(O10:O11)</f>
        <v>1.5249999999999999</v>
      </c>
      <c r="P19" s="465">
        <f>SUM(K19:O19)</f>
        <v>2.3728820179089434</v>
      </c>
      <c r="R19" s="423" t="s">
        <v>65</v>
      </c>
      <c r="S19" s="464">
        <f>SUM(S10:S11)</f>
        <v>3.5868138323622492</v>
      </c>
      <c r="T19" s="464">
        <f>SUM(T10:T11)</f>
        <v>0</v>
      </c>
      <c r="U19" s="464">
        <f>SUM(U10:U11)</f>
        <v>-3.0550000000000002</v>
      </c>
      <c r="V19" s="464">
        <f>SUM(V10:V11)</f>
        <v>0.38825970866338455</v>
      </c>
      <c r="W19" s="464">
        <f>SUM(W10:W11)</f>
        <v>1.22</v>
      </c>
      <c r="X19" s="465">
        <f>SUM(S19:W19)</f>
        <v>2.1400735410256333</v>
      </c>
      <c r="Z19" s="423" t="s">
        <v>65</v>
      </c>
      <c r="AA19" s="464">
        <f>SUM(AA10:AA11)</f>
        <v>3.8876778619255532</v>
      </c>
      <c r="AB19" s="464">
        <f>SUM(AB10:AB11)</f>
        <v>0</v>
      </c>
      <c r="AC19" s="464">
        <f>SUM(AC10:AC11)</f>
        <v>-2.9542273517233442</v>
      </c>
      <c r="AD19" s="464">
        <f>SUM(AD10:AD11)</f>
        <v>0.3644384100393861</v>
      </c>
      <c r="AE19" s="464">
        <f>SUM(AE10:AE11)</f>
        <v>1.5249999999999999</v>
      </c>
      <c r="AF19" s="465">
        <f>SUM(AA19:AE19)</f>
        <v>2.8228889202415948</v>
      </c>
      <c r="AG19" s="644"/>
      <c r="AH19" s="423" t="s">
        <v>65</v>
      </c>
      <c r="AI19" s="425"/>
      <c r="AJ19" s="425"/>
      <c r="AK19" s="425"/>
      <c r="AL19" s="425"/>
      <c r="AM19" s="425"/>
      <c r="AN19" s="426"/>
    </row>
    <row r="20" spans="2:40" ht="15" thickBot="1">
      <c r="B20" s="430" t="s">
        <v>61</v>
      </c>
      <c r="C20" s="466">
        <f>C12</f>
        <v>1.0965185345651367</v>
      </c>
      <c r="D20" s="466">
        <f>D12</f>
        <v>0</v>
      </c>
      <c r="E20" s="466">
        <f>E12</f>
        <v>0</v>
      </c>
      <c r="F20" s="466">
        <f>F12</f>
        <v>0.41464279745094612</v>
      </c>
      <c r="G20" s="461"/>
      <c r="H20" s="467">
        <f>SUM(C20:G20)</f>
        <v>1.5111613320160828</v>
      </c>
      <c r="J20" s="430" t="s">
        <v>61</v>
      </c>
      <c r="K20" s="466">
        <f>K12</f>
        <v>1.0020999534670356</v>
      </c>
      <c r="L20" s="466">
        <f>L12</f>
        <v>0</v>
      </c>
      <c r="M20" s="466">
        <f>M12</f>
        <v>0</v>
      </c>
      <c r="N20" s="466">
        <f>N12</f>
        <v>0.36638560122849567</v>
      </c>
      <c r="O20" s="461"/>
      <c r="P20" s="467">
        <f>SUM(K20:O20)</f>
        <v>1.3684855546955312</v>
      </c>
      <c r="R20" s="430" t="s">
        <v>61</v>
      </c>
      <c r="S20" s="466">
        <f>S12</f>
        <v>1.1568195944320254</v>
      </c>
      <c r="T20" s="466">
        <f>T12</f>
        <v>0</v>
      </c>
      <c r="U20" s="466">
        <f>U12</f>
        <v>0</v>
      </c>
      <c r="V20" s="466">
        <f>V12</f>
        <v>0.3451532656593943</v>
      </c>
      <c r="W20" s="461"/>
      <c r="X20" s="467">
        <f>SUM(S20:W20)</f>
        <v>1.5019728600914197</v>
      </c>
      <c r="Z20" s="430" t="s">
        <v>61</v>
      </c>
      <c r="AA20" s="466">
        <f>AA12</f>
        <v>1.5572113017620166</v>
      </c>
      <c r="AB20" s="466">
        <f>AB12</f>
        <v>0</v>
      </c>
      <c r="AC20" s="466">
        <f>AC12</f>
        <v>0</v>
      </c>
      <c r="AD20" s="466">
        <f>AD12</f>
        <v>0.36181290656998699</v>
      </c>
      <c r="AE20" s="461"/>
      <c r="AF20" s="467">
        <f>SUM(AA20:AE20)</f>
        <v>1.9190242083320035</v>
      </c>
      <c r="AG20" s="644"/>
      <c r="AH20" s="430" t="s">
        <v>61</v>
      </c>
      <c r="AI20" s="428"/>
      <c r="AJ20" s="428"/>
      <c r="AK20" s="428"/>
      <c r="AL20" s="428"/>
      <c r="AM20" s="428"/>
      <c r="AN20" s="429"/>
    </row>
    <row r="21" spans="2:40">
      <c r="B21" s="498" t="s">
        <v>66</v>
      </c>
      <c r="AA21" s="644"/>
      <c r="AB21" s="644"/>
      <c r="AC21" s="644"/>
      <c r="AD21" s="644"/>
      <c r="AE21" s="644"/>
      <c r="AF21" s="644"/>
    </row>
    <row r="22" spans="2:40">
      <c r="AA22" s="644"/>
      <c r="AB22" s="644"/>
      <c r="AC22" s="644"/>
      <c r="AD22" s="644"/>
      <c r="AE22" s="644"/>
      <c r="AF22" s="644"/>
    </row>
    <row r="23" spans="2:40">
      <c r="AA23" s="644"/>
      <c r="AB23" s="644"/>
      <c r="AC23" s="644"/>
      <c r="AD23" s="644"/>
      <c r="AE23" s="644"/>
      <c r="AF23" s="644"/>
    </row>
    <row r="24" spans="2:40">
      <c r="AA24" s="644"/>
      <c r="AB24" s="644"/>
      <c r="AC24" s="644"/>
      <c r="AD24" s="644"/>
      <c r="AE24" s="644"/>
      <c r="AF24" s="644"/>
    </row>
  </sheetData>
  <conditionalFormatting sqref="D1 G1:H1 K1 M1 O1:P1 R1 T1 V1 Y1">
    <cfRule type="containsText" dxfId="28" priority="1" operator="containsText" text="Red">
      <formula>NOT(ISERROR(SEARCH("Red",D1)))</formula>
    </cfRule>
    <cfRule type="containsText" dxfId="27" priority="2" operator="containsText" text="Amber">
      <formula>NOT(ISERROR(SEARCH("Amber",D1)))</formula>
    </cfRule>
    <cfRule type="containsText" dxfId="26" priority="3" operator="containsText" text="Green">
      <formula>NOT(ISERROR(SEARCH("Green",D1)))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sheetPr>
  <dimension ref="A1:BQ57"/>
  <sheetViews>
    <sheetView zoomScale="70" zoomScaleNormal="70" workbookViewId="0">
      <selection activeCell="M27" sqref="M27"/>
    </sheetView>
  </sheetViews>
  <sheetFormatPr defaultColWidth="9" defaultRowHeight="13.5"/>
  <cols>
    <col min="1" max="1" width="9" style="391"/>
    <col min="2" max="5" width="22.26953125" style="391" customWidth="1"/>
    <col min="6" max="6" width="18" style="391" customWidth="1"/>
    <col min="7" max="7" width="17.26953125" style="391" customWidth="1"/>
    <col min="8" max="8" width="18.26953125" style="391" customWidth="1"/>
    <col min="9" max="9" width="12.7265625" style="391" customWidth="1"/>
    <col min="10" max="10" width="12" style="391" customWidth="1"/>
    <col min="11" max="11" width="12.26953125" style="391" customWidth="1"/>
    <col min="12" max="16384" width="9" style="391"/>
  </cols>
  <sheetData>
    <row r="1" spans="1:69" ht="32.65" customHeight="1">
      <c r="A1" s="417" t="s">
        <v>7</v>
      </c>
      <c r="B1" s="418"/>
      <c r="C1" s="418"/>
      <c r="D1" s="418"/>
      <c r="E1" s="418"/>
      <c r="F1" s="418"/>
      <c r="G1" s="418"/>
      <c r="H1" s="418"/>
      <c r="I1" s="418"/>
      <c r="J1" s="418"/>
      <c r="K1" s="418"/>
      <c r="L1" s="418"/>
      <c r="M1" s="418"/>
      <c r="N1" s="418"/>
      <c r="O1" s="418"/>
      <c r="P1" s="418"/>
      <c r="Q1" s="418"/>
      <c r="R1" s="418"/>
      <c r="S1" s="418"/>
      <c r="T1" s="418"/>
      <c r="U1" s="418"/>
      <c r="V1" s="418"/>
      <c r="W1" s="418"/>
      <c r="X1" s="418"/>
      <c r="Y1" s="418"/>
    </row>
    <row r="2" spans="1:69" ht="14" thickBot="1">
      <c r="AO2" s="391" t="s">
        <v>67</v>
      </c>
      <c r="BC2" s="391" t="s">
        <v>68</v>
      </c>
      <c r="BQ2" s="391" t="s">
        <v>69</v>
      </c>
    </row>
    <row r="3" spans="1:69" ht="14.25" customHeight="1" thickBot="1">
      <c r="C3" s="718" t="s">
        <v>70</v>
      </c>
      <c r="D3" s="719"/>
      <c r="E3" s="720"/>
      <c r="F3" s="718" t="s">
        <v>71</v>
      </c>
      <c r="G3" s="719"/>
      <c r="H3" s="720"/>
      <c r="I3" s="718" t="s">
        <v>72</v>
      </c>
      <c r="J3" s="719"/>
      <c r="K3" s="720"/>
      <c r="M3" s="392"/>
      <c r="AA3" s="391" t="s">
        <v>73</v>
      </c>
    </row>
    <row r="4" spans="1:69" ht="14">
      <c r="B4" s="393" t="s">
        <v>45</v>
      </c>
      <c r="C4" s="394" t="s">
        <v>74</v>
      </c>
      <c r="D4" s="394" t="s">
        <v>15</v>
      </c>
      <c r="E4" s="395" t="s">
        <v>75</v>
      </c>
      <c r="F4" s="394" t="s">
        <v>74</v>
      </c>
      <c r="G4" s="394" t="s">
        <v>15</v>
      </c>
      <c r="H4" s="395" t="s">
        <v>75</v>
      </c>
      <c r="I4" s="394" t="s">
        <v>74</v>
      </c>
      <c r="J4" s="394" t="s">
        <v>15</v>
      </c>
      <c r="K4" s="395" t="s">
        <v>75</v>
      </c>
    </row>
    <row r="5" spans="1:69">
      <c r="B5" s="396" t="s">
        <v>53</v>
      </c>
      <c r="C5" s="690">
        <f t="shared" ref="C5:K5" si="0">(C30-C43)/C43</f>
        <v>0.20971355117800355</v>
      </c>
      <c r="D5" s="690">
        <f t="shared" si="0"/>
        <v>0.13173902587841954</v>
      </c>
      <c r="E5" s="690">
        <f t="shared" si="0"/>
        <v>1.1778208589291041E-3</v>
      </c>
      <c r="F5" s="690">
        <f t="shared" si="0"/>
        <v>0.11945557870762308</v>
      </c>
      <c r="G5" s="690">
        <f t="shared" si="0"/>
        <v>8.9684352110499618E-2</v>
      </c>
      <c r="H5" s="690">
        <f t="shared" si="0"/>
        <v>0.12319701374637305</v>
      </c>
      <c r="I5" s="693">
        <f t="shared" si="0"/>
        <v>0.13623013350937999</v>
      </c>
      <c r="J5" s="693">
        <f t="shared" si="0"/>
        <v>9.730436398029349E-2</v>
      </c>
      <c r="K5" s="693">
        <f t="shared" si="0"/>
        <v>0.2115043526303963</v>
      </c>
    </row>
    <row r="6" spans="1:69">
      <c r="B6" s="396" t="s">
        <v>54</v>
      </c>
      <c r="C6" s="690">
        <f t="shared" ref="C6:K6" si="1">(C31-C44)/C44</f>
        <v>0.12599529101366025</v>
      </c>
      <c r="D6" s="690">
        <f t="shared" si="1"/>
        <v>0.24864551118175643</v>
      </c>
      <c r="E6" s="690">
        <f t="shared" si="1"/>
        <v>0.16473118340397624</v>
      </c>
      <c r="F6" s="690">
        <f t="shared" si="1"/>
        <v>1.4119311722937818E-2</v>
      </c>
      <c r="G6" s="690">
        <f t="shared" si="1"/>
        <v>0.15805542099281725</v>
      </c>
      <c r="H6" s="690">
        <f t="shared" si="1"/>
        <v>3.5149476621523568E-2</v>
      </c>
      <c r="I6" s="693">
        <f t="shared" si="1"/>
        <v>4.4197794453688079E-2</v>
      </c>
      <c r="J6" s="693">
        <f t="shared" si="1"/>
        <v>0.13108454644875506</v>
      </c>
      <c r="K6" s="693">
        <f t="shared" si="1"/>
        <v>0.10923711908016827</v>
      </c>
    </row>
    <row r="7" spans="1:69">
      <c r="B7" s="396" t="s">
        <v>55</v>
      </c>
      <c r="C7" s="690">
        <f t="shared" ref="C7:K7" si="2">(C32-C45)/C45</f>
        <v>0.20913972228722583</v>
      </c>
      <c r="D7" s="690">
        <f t="shared" si="2"/>
        <v>-1.8834053529614994E-2</v>
      </c>
      <c r="E7" s="690">
        <f t="shared" si="2"/>
        <v>-0.10814739104454725</v>
      </c>
      <c r="F7" s="690">
        <f t="shared" si="2"/>
        <v>6.9646386792206819E-2</v>
      </c>
      <c r="G7" s="690">
        <f t="shared" si="2"/>
        <v>9.2456115743373007E-3</v>
      </c>
      <c r="H7" s="690">
        <f t="shared" si="2"/>
        <v>0.11629724222112167</v>
      </c>
      <c r="I7" s="693">
        <f t="shared" si="2"/>
        <v>9.586043272531862E-2</v>
      </c>
      <c r="J7" s="693">
        <f t="shared" si="2"/>
        <v>-1.0355455689411474E-2</v>
      </c>
      <c r="K7" s="693">
        <f t="shared" si="2"/>
        <v>0.12771327113827841</v>
      </c>
    </row>
    <row r="8" spans="1:69">
      <c r="B8" s="396" t="s">
        <v>56</v>
      </c>
      <c r="C8" s="690">
        <f t="shared" ref="C8:K8" si="3">(C33-C46)/C46</f>
        <v>5.2910999608254301E-2</v>
      </c>
      <c r="D8" s="690">
        <f t="shared" si="3"/>
        <v>-4.2416126694806197E-2</v>
      </c>
      <c r="E8" s="690">
        <f t="shared" si="3"/>
        <v>6.348368881833609E-2</v>
      </c>
      <c r="F8" s="690">
        <f t="shared" si="3"/>
        <v>-6.3532819600476326E-2</v>
      </c>
      <c r="G8" s="690">
        <f t="shared" si="3"/>
        <v>-3.0879806410541354E-2</v>
      </c>
      <c r="H8" s="690">
        <f t="shared" si="3"/>
        <v>-1.0206462871198217E-3</v>
      </c>
      <c r="I8" s="693">
        <f t="shared" si="3"/>
        <v>-3.3560634443111477E-2</v>
      </c>
      <c r="J8" s="693">
        <f t="shared" si="3"/>
        <v>-4.0206491375791832E-2</v>
      </c>
      <c r="K8" s="693">
        <f t="shared" si="3"/>
        <v>6.9110884175055615E-3</v>
      </c>
    </row>
    <row r="9" spans="1:69">
      <c r="B9" s="396" t="s">
        <v>57</v>
      </c>
      <c r="C9" s="690">
        <f t="shared" ref="C9:K9" si="4">(C34-C47)/C47</f>
        <v>-7.7823361269118603E-3</v>
      </c>
      <c r="D9" s="690">
        <f t="shared" si="4"/>
        <v>5.5216217534516707E-2</v>
      </c>
      <c r="E9" s="690">
        <f t="shared" si="4"/>
        <v>-5.9111468050723405E-2</v>
      </c>
      <c r="F9" s="690">
        <f t="shared" si="4"/>
        <v>-0.10019594318754813</v>
      </c>
      <c r="G9" s="690">
        <f t="shared" si="4"/>
        <v>-1.0693001908440521E-2</v>
      </c>
      <c r="H9" s="690">
        <f t="shared" si="4"/>
        <v>-0.1948303638613561</v>
      </c>
      <c r="I9" s="693">
        <f t="shared" si="4"/>
        <v>-0.10044729733294605</v>
      </c>
      <c r="J9" s="693">
        <f t="shared" si="4"/>
        <v>-2.8991244277796119E-4</v>
      </c>
      <c r="K9" s="693">
        <f t="shared" si="4"/>
        <v>-0.10326571630923893</v>
      </c>
    </row>
    <row r="10" spans="1:69">
      <c r="B10" s="396" t="s">
        <v>58</v>
      </c>
      <c r="C10" s="690">
        <f t="shared" ref="C10:K10" si="5">(C35-C48)/C48</f>
        <v>1.2909203196022987E-2</v>
      </c>
      <c r="D10" s="690">
        <f t="shared" si="5"/>
        <v>4.2621351498501915E-3</v>
      </c>
      <c r="E10" s="690">
        <f t="shared" si="5"/>
        <v>-1.3192298997929241E-2</v>
      </c>
      <c r="F10" s="690">
        <f t="shared" si="5"/>
        <v>-4.825484697252326E-2</v>
      </c>
      <c r="G10" s="690">
        <f t="shared" si="5"/>
        <v>-8.7073484782588348E-2</v>
      </c>
      <c r="H10" s="690">
        <f t="shared" si="5"/>
        <v>-0.19139038623031179</v>
      </c>
      <c r="I10" s="693">
        <f t="shared" si="5"/>
        <v>-1.5139971900988383E-2</v>
      </c>
      <c r="J10" s="693">
        <f t="shared" si="5"/>
        <v>-6.5348250404606262E-2</v>
      </c>
      <c r="K10" s="693">
        <f t="shared" si="5"/>
        <v>-5.20406586703639E-2</v>
      </c>
    </row>
    <row r="11" spans="1:69">
      <c r="B11" s="396" t="s">
        <v>59</v>
      </c>
      <c r="C11" s="690">
        <f t="shared" ref="C11:K11" si="6">(C36-C49)/C49</f>
        <v>0.29337912017577794</v>
      </c>
      <c r="D11" s="690">
        <f t="shared" si="6"/>
        <v>0.61677131839915034</v>
      </c>
      <c r="E11" s="690">
        <f t="shared" si="6"/>
        <v>-2.120275621817188E-2</v>
      </c>
      <c r="F11" s="690">
        <f t="shared" si="6"/>
        <v>0.15057085478011983</v>
      </c>
      <c r="G11" s="690">
        <f t="shared" si="6"/>
        <v>0.12167913501810507</v>
      </c>
      <c r="H11" s="690">
        <f t="shared" si="6"/>
        <v>-0.12941229823753178</v>
      </c>
      <c r="I11" s="693">
        <f t="shared" si="6"/>
        <v>0.20975762595693737</v>
      </c>
      <c r="J11" s="693">
        <f t="shared" si="6"/>
        <v>0.18843304979125425</v>
      </c>
      <c r="K11" s="693">
        <f t="shared" si="6"/>
        <v>-9.6692102683508516E-2</v>
      </c>
    </row>
    <row r="12" spans="1:69" ht="14" thickBot="1">
      <c r="B12" s="397" t="s">
        <v>61</v>
      </c>
      <c r="C12" s="690">
        <f t="shared" ref="C12:K12" si="7">(C37-C50)/C50</f>
        <v>-0.13896070293238666</v>
      </c>
      <c r="D12" s="690">
        <f t="shared" si="7"/>
        <v>0.20653593174593171</v>
      </c>
      <c r="E12" s="692">
        <f t="shared" si="7"/>
        <v>-0.13085145509280818</v>
      </c>
      <c r="F12" s="690">
        <f t="shared" si="7"/>
        <v>-0.17167735601291906</v>
      </c>
      <c r="G12" s="690">
        <f t="shared" si="7"/>
        <v>0.10095480572374627</v>
      </c>
      <c r="H12" s="692">
        <f t="shared" si="7"/>
        <v>-8.3865590315015143E-2</v>
      </c>
      <c r="I12" s="693">
        <f t="shared" si="7"/>
        <v>-0.14133088657236981</v>
      </c>
      <c r="J12" s="693">
        <f t="shared" si="7"/>
        <v>0.13747617950820243</v>
      </c>
      <c r="K12" s="693">
        <f t="shared" si="7"/>
        <v>-2.5552269618559473E-2</v>
      </c>
    </row>
    <row r="13" spans="1:69" ht="23.25" customHeight="1" thickBot="1">
      <c r="B13" s="398" t="s">
        <v>76</v>
      </c>
      <c r="C13" s="691">
        <f t="shared" ref="C13:K13" si="8">(C38-C51)/C51</f>
        <v>0.10866324917459827</v>
      </c>
      <c r="D13" s="691">
        <f t="shared" si="8"/>
        <v>0.19971408721388059</v>
      </c>
      <c r="E13" s="691">
        <f t="shared" si="8"/>
        <v>-2.8049003483662998E-2</v>
      </c>
      <c r="F13" s="691">
        <f t="shared" si="8"/>
        <v>8.6152312164409894E-3</v>
      </c>
      <c r="G13" s="691">
        <f t="shared" si="8"/>
        <v>6.1958877065067836E-2</v>
      </c>
      <c r="H13" s="691">
        <f t="shared" si="8"/>
        <v>-5.451717254238489E-2</v>
      </c>
      <c r="I13" s="694">
        <f t="shared" si="8"/>
        <v>3.7644073508295191E-2</v>
      </c>
      <c r="J13" s="694">
        <f t="shared" si="8"/>
        <v>7.5541637223431629E-2</v>
      </c>
      <c r="K13" s="694">
        <f t="shared" si="8"/>
        <v>1.2175591830692705E-2</v>
      </c>
    </row>
    <row r="14" spans="1:69" ht="11.25" customHeight="1">
      <c r="B14" s="632" t="s">
        <v>77</v>
      </c>
      <c r="C14" s="499"/>
      <c r="D14" s="499"/>
      <c r="E14" s="499"/>
      <c r="F14" s="499"/>
      <c r="G14" s="499"/>
      <c r="H14" s="499"/>
      <c r="I14" s="499"/>
      <c r="J14" s="499"/>
      <c r="K14" s="499"/>
    </row>
    <row r="16" spans="1:69" ht="14" thickBot="1"/>
    <row r="17" spans="2:11" ht="14.5" thickBot="1">
      <c r="C17" s="718" t="s">
        <v>78</v>
      </c>
      <c r="D17" s="719"/>
      <c r="E17" s="720"/>
      <c r="F17" s="718" t="s">
        <v>79</v>
      </c>
      <c r="G17" s="719"/>
      <c r="H17" s="720"/>
      <c r="I17" s="718" t="s">
        <v>72</v>
      </c>
      <c r="J17" s="719"/>
      <c r="K17" s="720"/>
    </row>
    <row r="18" spans="2:11" ht="14">
      <c r="B18" s="393" t="s">
        <v>45</v>
      </c>
      <c r="C18" s="394" t="s">
        <v>74</v>
      </c>
      <c r="D18" s="394" t="s">
        <v>15</v>
      </c>
      <c r="E18" s="395" t="s">
        <v>75</v>
      </c>
      <c r="F18" s="394" t="s">
        <v>74</v>
      </c>
      <c r="G18" s="394" t="s">
        <v>15</v>
      </c>
      <c r="H18" s="395" t="s">
        <v>75</v>
      </c>
      <c r="I18" s="394" t="s">
        <v>74</v>
      </c>
      <c r="J18" s="394" t="s">
        <v>15</v>
      </c>
      <c r="K18" s="395" t="s">
        <v>75</v>
      </c>
    </row>
    <row r="19" spans="2:11">
      <c r="B19" s="396" t="s">
        <v>64</v>
      </c>
      <c r="C19" s="690">
        <f t="shared" ref="C19:K19" si="9">((SUM(C30:C33)-SUM(C43:C46))/SUM(C43:C46))</f>
        <v>0.15883714859757059</v>
      </c>
      <c r="D19" s="690">
        <f t="shared" si="9"/>
        <v>9.9994894566819689E-2</v>
      </c>
      <c r="E19" s="690">
        <f t="shared" si="9"/>
        <v>1.5494984335078109E-2</v>
      </c>
      <c r="F19" s="690">
        <f t="shared" si="9"/>
        <v>4.6944502483440356E-2</v>
      </c>
      <c r="G19" s="690">
        <f t="shared" si="9"/>
        <v>6.9995429641063048E-2</v>
      </c>
      <c r="H19" s="690">
        <f t="shared" si="9"/>
        <v>8.3395279109679921E-2</v>
      </c>
      <c r="I19" s="693">
        <f t="shared" si="9"/>
        <v>7.2158770638816497E-2</v>
      </c>
      <c r="J19" s="693">
        <f t="shared" si="9"/>
        <v>5.8111444898479157E-2</v>
      </c>
      <c r="K19" s="693">
        <f t="shared" si="9"/>
        <v>0.13600703028777983</v>
      </c>
    </row>
    <row r="20" spans="2:11">
      <c r="B20" s="396" t="s">
        <v>57</v>
      </c>
      <c r="C20" s="690">
        <f t="shared" ref="C20:K20" si="10">SUM(C34-C47)/C47</f>
        <v>-7.7823361269118603E-3</v>
      </c>
      <c r="D20" s="690">
        <f t="shared" si="10"/>
        <v>5.5216217534516707E-2</v>
      </c>
      <c r="E20" s="690">
        <f t="shared" si="10"/>
        <v>-5.9111468050723405E-2</v>
      </c>
      <c r="F20" s="690">
        <f t="shared" si="10"/>
        <v>-0.10019594318754813</v>
      </c>
      <c r="G20" s="690">
        <f t="shared" si="10"/>
        <v>-1.0693001908440521E-2</v>
      </c>
      <c r="H20" s="690">
        <f t="shared" si="10"/>
        <v>-0.1948303638613561</v>
      </c>
      <c r="I20" s="693">
        <f t="shared" si="10"/>
        <v>-0.10044729733294605</v>
      </c>
      <c r="J20" s="693">
        <f t="shared" si="10"/>
        <v>-2.8991244277796119E-4</v>
      </c>
      <c r="K20" s="693">
        <f t="shared" si="10"/>
        <v>-0.10326571630923893</v>
      </c>
    </row>
    <row r="21" spans="2:11">
      <c r="B21" s="396" t="s">
        <v>65</v>
      </c>
      <c r="C21" s="690">
        <f t="shared" ref="C21:K21" si="11">((SUM(C35:C36)-SUM(C48:C49))/SUM(C48:C49))</f>
        <v>0.19202589386137572</v>
      </c>
      <c r="D21" s="690">
        <f t="shared" si="11"/>
        <v>0.44433353525270508</v>
      </c>
      <c r="E21" s="690">
        <f t="shared" si="11"/>
        <v>-1.7773128912580372E-2</v>
      </c>
      <c r="F21" s="690">
        <f t="shared" si="11"/>
        <v>7.7587672262357632E-2</v>
      </c>
      <c r="G21" s="690">
        <f t="shared" si="11"/>
        <v>6.3442680219034681E-2</v>
      </c>
      <c r="H21" s="690">
        <f t="shared" si="11"/>
        <v>-0.15695970948274215</v>
      </c>
      <c r="I21" s="693">
        <f t="shared" si="11"/>
        <v>0.12714854502101192</v>
      </c>
      <c r="J21" s="693">
        <f t="shared" si="11"/>
        <v>0.11750980555851961</v>
      </c>
      <c r="K21" s="693">
        <f t="shared" si="11"/>
        <v>-7.7187107969013471E-2</v>
      </c>
    </row>
    <row r="22" spans="2:11">
      <c r="B22" s="396" t="s">
        <v>61</v>
      </c>
      <c r="C22" s="690">
        <f t="shared" ref="C22:K22" si="12">SUM(C37-C50)/C50</f>
        <v>-0.13896070293238666</v>
      </c>
      <c r="D22" s="690">
        <f t="shared" si="12"/>
        <v>0.20653593174593171</v>
      </c>
      <c r="E22" s="690">
        <f t="shared" si="12"/>
        <v>-0.13085145509280818</v>
      </c>
      <c r="F22" s="690">
        <f t="shared" si="12"/>
        <v>-0.17167735601291906</v>
      </c>
      <c r="G22" s="690">
        <f t="shared" si="12"/>
        <v>0.10095480572374627</v>
      </c>
      <c r="H22" s="690">
        <f t="shared" si="12"/>
        <v>-8.3865590315015143E-2</v>
      </c>
      <c r="I22" s="693">
        <f t="shared" si="12"/>
        <v>-0.14133088657236981</v>
      </c>
      <c r="J22" s="693">
        <f t="shared" si="12"/>
        <v>0.13747617950820243</v>
      </c>
      <c r="K22" s="693">
        <f t="shared" si="12"/>
        <v>-2.5552269618559473E-2</v>
      </c>
    </row>
    <row r="23" spans="2:11" ht="14" thickBot="1">
      <c r="B23" s="398" t="s">
        <v>80</v>
      </c>
      <c r="C23" s="691">
        <f>(C38-C51)/C51</f>
        <v>0.10866324917459827</v>
      </c>
      <c r="D23" s="691">
        <f t="shared" ref="D23:K23" si="13">(D38-D51)/D51</f>
        <v>0.19971408721388059</v>
      </c>
      <c r="E23" s="691">
        <f t="shared" si="13"/>
        <v>-2.8049003483662998E-2</v>
      </c>
      <c r="F23" s="691">
        <f t="shared" si="13"/>
        <v>8.6152312164409894E-3</v>
      </c>
      <c r="G23" s="691">
        <f t="shared" si="13"/>
        <v>6.1958877065067836E-2</v>
      </c>
      <c r="H23" s="691">
        <f t="shared" si="13"/>
        <v>-5.451717254238489E-2</v>
      </c>
      <c r="I23" s="694">
        <f t="shared" si="13"/>
        <v>3.7644073508295191E-2</v>
      </c>
      <c r="J23" s="694">
        <f t="shared" si="13"/>
        <v>7.5541637223431629E-2</v>
      </c>
      <c r="K23" s="694">
        <f t="shared" si="13"/>
        <v>1.2175591830692705E-2</v>
      </c>
    </row>
    <row r="27" spans="2:11" ht="14" thickBot="1">
      <c r="C27" s="721" t="s">
        <v>81</v>
      </c>
      <c r="D27" s="722"/>
      <c r="E27" s="722"/>
      <c r="F27" s="722"/>
      <c r="G27" s="722"/>
      <c r="H27" s="722"/>
      <c r="I27" s="722"/>
      <c r="J27" s="722"/>
      <c r="K27" s="722"/>
    </row>
    <row r="28" spans="2:11" ht="14.5" thickBot="1">
      <c r="C28" s="718" t="s">
        <v>78</v>
      </c>
      <c r="D28" s="719"/>
      <c r="E28" s="720"/>
      <c r="F28" s="718" t="s">
        <v>79</v>
      </c>
      <c r="G28" s="719"/>
      <c r="H28" s="720"/>
      <c r="I28" s="718" t="s">
        <v>82</v>
      </c>
      <c r="J28" s="719"/>
      <c r="K28" s="720"/>
    </row>
    <row r="29" spans="2:11" ht="14">
      <c r="B29" s="399" t="s">
        <v>45</v>
      </c>
      <c r="C29" s="400" t="s">
        <v>83</v>
      </c>
      <c r="D29" s="401" t="s">
        <v>84</v>
      </c>
      <c r="E29" s="401" t="s">
        <v>85</v>
      </c>
      <c r="F29" s="401" t="s">
        <v>83</v>
      </c>
      <c r="G29" s="401" t="s">
        <v>84</v>
      </c>
      <c r="H29" s="401" t="s">
        <v>85</v>
      </c>
      <c r="I29" s="401" t="s">
        <v>83</v>
      </c>
      <c r="J29" s="401" t="s">
        <v>84</v>
      </c>
      <c r="K29" s="402" t="s">
        <v>85</v>
      </c>
    </row>
    <row r="30" spans="2:11">
      <c r="B30" s="403" t="s">
        <v>53</v>
      </c>
      <c r="C30" s="404">
        <v>151.46758293237684</v>
      </c>
      <c r="D30" s="404">
        <v>149.75773503471021</v>
      </c>
      <c r="E30" s="404">
        <v>72.644162678387744</v>
      </c>
      <c r="F30" s="404">
        <v>576.14516206472194</v>
      </c>
      <c r="G30" s="404">
        <v>590.7218708923956</v>
      </c>
      <c r="H30" s="404">
        <v>299.7799557956875</v>
      </c>
      <c r="I30" s="405">
        <v>740.27617352764901</v>
      </c>
      <c r="J30" s="405">
        <v>738.89826863689996</v>
      </c>
      <c r="K30" s="405">
        <v>394.96838368034742</v>
      </c>
    </row>
    <row r="31" spans="2:11">
      <c r="B31" s="403" t="s">
        <v>54</v>
      </c>
      <c r="C31" s="404">
        <v>113.60269560739823</v>
      </c>
      <c r="D31" s="404">
        <v>153.19709865813755</v>
      </c>
      <c r="E31" s="404">
        <v>35.777260055762383</v>
      </c>
      <c r="F31" s="404">
        <v>422.97525527004132</v>
      </c>
      <c r="G31" s="404">
        <v>584.72513861804123</v>
      </c>
      <c r="H31" s="404">
        <v>135.03132892549877</v>
      </c>
      <c r="I31" s="405">
        <v>542.78869294210403</v>
      </c>
      <c r="J31" s="405">
        <v>711.14653646469264</v>
      </c>
      <c r="K31" s="405">
        <v>176.13038710792617</v>
      </c>
    </row>
    <row r="32" spans="2:11">
      <c r="B32" s="403" t="s">
        <v>55</v>
      </c>
      <c r="C32" s="404">
        <v>104.55297044647907</v>
      </c>
      <c r="D32" s="404">
        <v>95.075824592288711</v>
      </c>
      <c r="E32" s="404">
        <v>35.243391983677078</v>
      </c>
      <c r="F32" s="404">
        <v>390.05365774482505</v>
      </c>
      <c r="G32" s="404">
        <v>398.84879746113756</v>
      </c>
      <c r="H32" s="404">
        <v>186.83376762950496</v>
      </c>
      <c r="I32" s="405">
        <v>501.96482071996013</v>
      </c>
      <c r="J32" s="405">
        <v>495.28523904376993</v>
      </c>
      <c r="K32" s="405">
        <v>230.31617047597746</v>
      </c>
    </row>
    <row r="33" spans="2:11">
      <c r="B33" s="403" t="s">
        <v>56</v>
      </c>
      <c r="C33" s="404">
        <v>73.619669589038693</v>
      </c>
      <c r="D33" s="404">
        <v>73.453655711666968</v>
      </c>
      <c r="E33" s="404">
        <v>29.711471113502782</v>
      </c>
      <c r="F33" s="404">
        <v>270.4564220180269</v>
      </c>
      <c r="G33" s="404">
        <v>299.05657348589773</v>
      </c>
      <c r="H33" s="404">
        <v>116.40326458874787</v>
      </c>
      <c r="I33" s="405">
        <v>347.98150214420593</v>
      </c>
      <c r="J33" s="405">
        <v>371.02428227276619</v>
      </c>
      <c r="K33" s="405">
        <v>145.61065526317978</v>
      </c>
    </row>
    <row r="34" spans="2:11">
      <c r="B34" s="403" t="s">
        <v>57</v>
      </c>
      <c r="C34" s="404">
        <v>94.465206279981004</v>
      </c>
      <c r="D34" s="404">
        <v>101.83934160024047</v>
      </c>
      <c r="E34" s="404">
        <v>52.361816213455256</v>
      </c>
      <c r="F34" s="404">
        <v>347.1401762137034</v>
      </c>
      <c r="G34" s="404">
        <v>402.12363621704429</v>
      </c>
      <c r="H34" s="404">
        <v>177.83804264132718</v>
      </c>
      <c r="I34" s="405">
        <v>444.5313654745824</v>
      </c>
      <c r="J34" s="405">
        <v>502.75372223015313</v>
      </c>
      <c r="K34" s="405">
        <v>243.93804264132717</v>
      </c>
    </row>
    <row r="35" spans="2:11">
      <c r="B35" s="403" t="s">
        <v>58</v>
      </c>
      <c r="C35" s="404">
        <v>79.560690940785435</v>
      </c>
      <c r="D35" s="404">
        <v>64.810649515310615</v>
      </c>
      <c r="E35" s="404">
        <v>56.44500782601208</v>
      </c>
      <c r="F35" s="404">
        <v>284.93287506753711</v>
      </c>
      <c r="G35" s="404">
        <v>234.58813223330503</v>
      </c>
      <c r="H35" s="404">
        <v>192.72410545408147</v>
      </c>
      <c r="I35" s="405">
        <v>376.37672320401214</v>
      </c>
      <c r="J35" s="405">
        <v>301.05094327906056</v>
      </c>
      <c r="K35" s="405">
        <v>271.69833793558257</v>
      </c>
    </row>
    <row r="36" spans="2:11">
      <c r="B36" s="403" t="s">
        <v>59</v>
      </c>
      <c r="C36" s="404">
        <v>179.53633416175524</v>
      </c>
      <c r="D36" s="404">
        <v>266.28002914224749</v>
      </c>
      <c r="E36" s="404">
        <v>74.779573500424732</v>
      </c>
      <c r="F36" s="404">
        <v>593.93628975730644</v>
      </c>
      <c r="G36" s="404">
        <v>744.94991212776301</v>
      </c>
      <c r="H36" s="404">
        <v>259.34294155026078</v>
      </c>
      <c r="I36" s="405">
        <v>796.32193050894261</v>
      </c>
      <c r="J36" s="405">
        <v>986.93919081590025</v>
      </c>
      <c r="K36" s="405">
        <v>333.78276833904414</v>
      </c>
    </row>
    <row r="37" spans="2:11">
      <c r="B37" s="406" t="s">
        <v>61</v>
      </c>
      <c r="C37" s="407">
        <v>91.18704492952304</v>
      </c>
      <c r="D37" s="404">
        <v>108.31947534688321</v>
      </c>
      <c r="E37" s="404">
        <v>59.845336919756008</v>
      </c>
      <c r="F37" s="404">
        <v>344.73253263813461</v>
      </c>
      <c r="G37" s="404">
        <v>397.89976229924184</v>
      </c>
      <c r="H37" s="404">
        <v>250.56229298902537</v>
      </c>
      <c r="I37" s="405">
        <v>448.80810630128474</v>
      </c>
      <c r="J37" s="405">
        <v>512.81325053309365</v>
      </c>
      <c r="K37" s="405">
        <v>340.79912833125195</v>
      </c>
    </row>
    <row r="38" spans="2:11">
      <c r="B38" s="408" t="s">
        <v>76</v>
      </c>
      <c r="C38" s="407">
        <f>SUM(C30:C37)</f>
        <v>887.99219488733752</v>
      </c>
      <c r="D38" s="407">
        <f t="shared" ref="D38:E38" si="14">SUM(D30:D37)</f>
        <v>1012.7338096014852</v>
      </c>
      <c r="E38" s="407">
        <f t="shared" si="14"/>
        <v>416.80802029097805</v>
      </c>
      <c r="F38" s="407">
        <f>SUM(F30:F37)</f>
        <v>3230.372370774297</v>
      </c>
      <c r="G38" s="407">
        <f t="shared" ref="G38:K38" si="15">SUM(G30:G37)</f>
        <v>3652.9138233348267</v>
      </c>
      <c r="H38" s="407">
        <f t="shared" si="15"/>
        <v>1618.5156995741338</v>
      </c>
      <c r="I38" s="409">
        <f t="shared" si="15"/>
        <v>4199.0493148227415</v>
      </c>
      <c r="J38" s="409">
        <f t="shared" si="15"/>
        <v>4619.9114332763365</v>
      </c>
      <c r="K38" s="409">
        <f t="shared" si="15"/>
        <v>2137.243873774637</v>
      </c>
    </row>
    <row r="39" spans="2:11">
      <c r="B39" s="392"/>
      <c r="C39" s="392"/>
      <c r="D39" s="392"/>
      <c r="E39" s="392"/>
      <c r="F39" s="392"/>
      <c r="G39" s="392"/>
      <c r="H39" s="392"/>
      <c r="I39" s="392"/>
      <c r="J39" s="392"/>
      <c r="K39" s="392"/>
    </row>
    <row r="40" spans="2:11" ht="14" thickBot="1">
      <c r="C40" s="721" t="s">
        <v>86</v>
      </c>
      <c r="D40" s="722"/>
      <c r="E40" s="722"/>
      <c r="F40" s="722"/>
      <c r="G40" s="722"/>
      <c r="H40" s="722"/>
      <c r="I40" s="722"/>
      <c r="J40" s="722"/>
      <c r="K40" s="722"/>
    </row>
    <row r="41" spans="2:11" ht="14.5" thickBot="1">
      <c r="C41" s="718" t="s">
        <v>87</v>
      </c>
      <c r="D41" s="719"/>
      <c r="E41" s="720"/>
      <c r="F41" s="718" t="s">
        <v>88</v>
      </c>
      <c r="G41" s="719"/>
      <c r="H41" s="720"/>
      <c r="I41" s="718" t="s">
        <v>89</v>
      </c>
      <c r="J41" s="719"/>
      <c r="K41" s="720"/>
    </row>
    <row r="42" spans="2:11" ht="14">
      <c r="B42" s="399" t="s">
        <v>90</v>
      </c>
      <c r="C42" s="410" t="s">
        <v>83</v>
      </c>
      <c r="D42" s="410" t="s">
        <v>84</v>
      </c>
      <c r="E42" s="410" t="s">
        <v>85</v>
      </c>
      <c r="F42" s="410" t="s">
        <v>83</v>
      </c>
      <c r="G42" s="410" t="s">
        <v>84</v>
      </c>
      <c r="H42" s="410" t="s">
        <v>85</v>
      </c>
      <c r="I42" s="410" t="s">
        <v>83</v>
      </c>
      <c r="J42" s="410" t="s">
        <v>84</v>
      </c>
      <c r="K42" s="411" t="s">
        <v>85</v>
      </c>
    </row>
    <row r="43" spans="2:11">
      <c r="B43" s="403" t="s">
        <v>53</v>
      </c>
      <c r="C43" s="412">
        <v>125.20946201262245</v>
      </c>
      <c r="D43" s="412">
        <v>132.32532554797521</v>
      </c>
      <c r="E43" s="412">
        <v>72.558701526233335</v>
      </c>
      <c r="F43" s="412">
        <v>514.66549724988977</v>
      </c>
      <c r="G43" s="412">
        <v>542.10365574974628</v>
      </c>
      <c r="H43" s="412">
        <v>266.89881839676991</v>
      </c>
      <c r="I43" s="412">
        <v>651.51957486043716</v>
      </c>
      <c r="J43" s="412">
        <v>673.37585896101461</v>
      </c>
      <c r="K43" s="412">
        <v>326.01482844267065</v>
      </c>
    </row>
    <row r="44" spans="2:11">
      <c r="B44" s="403" t="s">
        <v>54</v>
      </c>
      <c r="C44" s="412">
        <v>100.89091536531127</v>
      </c>
      <c r="D44" s="412">
        <v>122.69062539066601</v>
      </c>
      <c r="E44" s="412">
        <v>30.717182269647683</v>
      </c>
      <c r="F44" s="412">
        <v>417.08628401073202</v>
      </c>
      <c r="G44" s="412">
        <v>504.91982336799401</v>
      </c>
      <c r="H44" s="412">
        <v>130.44621281769685</v>
      </c>
      <c r="I44" s="412">
        <v>519.81405805026111</v>
      </c>
      <c r="J44" s="412">
        <v>628.72977859830735</v>
      </c>
      <c r="K44" s="412">
        <v>158.78515429954399</v>
      </c>
    </row>
    <row r="45" spans="2:11">
      <c r="B45" s="403" t="s">
        <v>55</v>
      </c>
      <c r="C45" s="412">
        <v>86.468890666088768</v>
      </c>
      <c r="D45" s="412">
        <v>96.900860587662507</v>
      </c>
      <c r="E45" s="412">
        <v>39.517058794002423</v>
      </c>
      <c r="F45" s="412">
        <v>364.65664032631207</v>
      </c>
      <c r="G45" s="412">
        <v>395.19497819660307</v>
      </c>
      <c r="H45" s="412">
        <v>167.36919214971599</v>
      </c>
      <c r="I45" s="412">
        <v>458.05542907650488</v>
      </c>
      <c r="J45" s="412">
        <v>500.46781128753474</v>
      </c>
      <c r="K45" s="412">
        <v>204.23291662028907</v>
      </c>
    </row>
    <row r="46" spans="2:11">
      <c r="B46" s="403" t="s">
        <v>56</v>
      </c>
      <c r="C46" s="412">
        <v>69.92012583820437</v>
      </c>
      <c r="D46" s="412">
        <v>76.707281481396024</v>
      </c>
      <c r="E46" s="412">
        <v>27.937871944717795</v>
      </c>
      <c r="F46" s="412">
        <v>288.80501920274713</v>
      </c>
      <c r="G46" s="412">
        <v>308.58563825632643</v>
      </c>
      <c r="H46" s="412">
        <v>116.52219253192264</v>
      </c>
      <c r="I46" s="412">
        <v>360.06552976418709</v>
      </c>
      <c r="J46" s="412">
        <v>386.56677601893932</v>
      </c>
      <c r="K46" s="412">
        <v>144.61123423720187</v>
      </c>
    </row>
    <row r="47" spans="2:11">
      <c r="B47" s="403" t="s">
        <v>57</v>
      </c>
      <c r="C47" s="412">
        <v>95.206132403689793</v>
      </c>
      <c r="D47" s="412">
        <v>96.510402236032022</v>
      </c>
      <c r="E47" s="412">
        <v>55.651455443903835</v>
      </c>
      <c r="F47" s="412">
        <v>385.79530019396054</v>
      </c>
      <c r="G47" s="412">
        <v>406.4700209265356</v>
      </c>
      <c r="H47" s="412">
        <v>220.87027957758812</v>
      </c>
      <c r="I47" s="412">
        <v>494.16934011382114</v>
      </c>
      <c r="J47" s="412">
        <v>502.89951905819515</v>
      </c>
      <c r="K47" s="412">
        <v>272.02934813346474</v>
      </c>
    </row>
    <row r="48" spans="2:11">
      <c r="B48" s="403" t="s">
        <v>58</v>
      </c>
      <c r="C48" s="412">
        <v>78.546715430907653</v>
      </c>
      <c r="D48" s="412">
        <v>64.535590108293732</v>
      </c>
      <c r="E48" s="412">
        <v>57.199602079203508</v>
      </c>
      <c r="F48" s="412">
        <v>299.37938129884139</v>
      </c>
      <c r="G48" s="412">
        <v>256.96277665616748</v>
      </c>
      <c r="H48" s="412">
        <v>238.34011143599142</v>
      </c>
      <c r="I48" s="412">
        <v>382.16265506327727</v>
      </c>
      <c r="J48" s="412">
        <v>322.09958779768408</v>
      </c>
      <c r="K48" s="412">
        <v>286.61391484838407</v>
      </c>
    </row>
    <row r="49" spans="2:11">
      <c r="B49" s="403" t="s">
        <v>59</v>
      </c>
      <c r="C49" s="412">
        <v>138.81183897367632</v>
      </c>
      <c r="D49" s="412">
        <v>164.69863493490547</v>
      </c>
      <c r="E49" s="412">
        <v>76.399452466268841</v>
      </c>
      <c r="F49" s="412">
        <v>516.21009457154275</v>
      </c>
      <c r="G49" s="412">
        <v>664.13815579777076</v>
      </c>
      <c r="H49" s="412">
        <v>297.8941019098155</v>
      </c>
      <c r="I49" s="412">
        <v>658.24915125378061</v>
      </c>
      <c r="J49" s="412">
        <v>830.45417744756764</v>
      </c>
      <c r="K49" s="412">
        <v>369.51162425417925</v>
      </c>
    </row>
    <row r="50" spans="2:11" ht="14" thickBot="1">
      <c r="B50" s="413" t="s">
        <v>61</v>
      </c>
      <c r="C50" s="414">
        <v>105.90346484774034</v>
      </c>
      <c r="D50" s="412">
        <v>89.777247819000522</v>
      </c>
      <c r="E50" s="412">
        <v>68.855131001969667</v>
      </c>
      <c r="F50" s="412">
        <v>416.18146641360113</v>
      </c>
      <c r="G50" s="412">
        <v>361.41334796905699</v>
      </c>
      <c r="H50" s="412">
        <v>273.49948909263418</v>
      </c>
      <c r="I50" s="412">
        <v>522.67875865446615</v>
      </c>
      <c r="J50" s="412">
        <v>450.83427659541218</v>
      </c>
      <c r="K50" s="412">
        <v>349.73566842610285</v>
      </c>
    </row>
    <row r="51" spans="2:11">
      <c r="B51" s="408" t="s">
        <v>76</v>
      </c>
      <c r="C51" s="414">
        <f>SUM(C43:C50)</f>
        <v>800.95754553824099</v>
      </c>
      <c r="D51" s="414">
        <f t="shared" ref="D51:E51" si="16">SUM(D43:D50)</f>
        <v>844.1459681059315</v>
      </c>
      <c r="E51" s="414">
        <f t="shared" si="16"/>
        <v>428.83645552594703</v>
      </c>
      <c r="F51" s="414">
        <f>SUM(F43:F50)</f>
        <v>3202.7796832676268</v>
      </c>
      <c r="G51" s="414">
        <f t="shared" ref="G51" si="17">SUM(G43:G50)</f>
        <v>3439.7883969202012</v>
      </c>
      <c r="H51" s="414">
        <f t="shared" ref="H51" si="18">SUM(H43:H50)</f>
        <v>1711.8403979121344</v>
      </c>
      <c r="I51" s="414">
        <f t="shared" ref="I51" si="19">SUM(I43:I50)</f>
        <v>4046.7144968367356</v>
      </c>
      <c r="J51" s="414">
        <f t="shared" ref="J51" si="20">SUM(J43:J50)</f>
        <v>4295.4277857646548</v>
      </c>
      <c r="K51" s="414">
        <f t="shared" ref="K51" si="21">SUM(K43:K50)</f>
        <v>2111.5346892618363</v>
      </c>
    </row>
    <row r="52" spans="2:11">
      <c r="I52" s="415"/>
    </row>
    <row r="53" spans="2:11">
      <c r="D53" s="415"/>
      <c r="G53" s="415"/>
      <c r="I53" s="416"/>
      <c r="J53" s="415"/>
      <c r="K53" s="415"/>
    </row>
    <row r="54" spans="2:11">
      <c r="F54" s="415"/>
      <c r="I54" s="415"/>
    </row>
    <row r="55" spans="2:11">
      <c r="C55" s="415"/>
      <c r="F55" s="415"/>
      <c r="I55" s="415"/>
    </row>
    <row r="56" spans="2:11">
      <c r="C56" s="415"/>
      <c r="F56" s="415"/>
      <c r="I56" s="415"/>
    </row>
    <row r="57" spans="2:11">
      <c r="C57" s="415"/>
    </row>
  </sheetData>
  <mergeCells count="14">
    <mergeCell ref="C41:E41"/>
    <mergeCell ref="C27:K27"/>
    <mergeCell ref="C40:K40"/>
    <mergeCell ref="C3:E3"/>
    <mergeCell ref="C17:E17"/>
    <mergeCell ref="F17:H17"/>
    <mergeCell ref="I17:K17"/>
    <mergeCell ref="C28:E28"/>
    <mergeCell ref="F41:H41"/>
    <mergeCell ref="I41:K41"/>
    <mergeCell ref="F3:H3"/>
    <mergeCell ref="I3:K3"/>
    <mergeCell ref="F28:H28"/>
    <mergeCell ref="I28:K28"/>
  </mergeCells>
  <conditionalFormatting sqref="D1 G1 J1 M1 P1 S1 V1 Y1">
    <cfRule type="containsText" dxfId="25" priority="1" operator="containsText" text="Red">
      <formula>NOT(ISERROR(SEARCH("Red",D1)))</formula>
    </cfRule>
    <cfRule type="containsText" dxfId="24" priority="2" operator="containsText" text="Amber">
      <formula>NOT(ISERROR(SEARCH("Amber",D1)))</formula>
    </cfRule>
    <cfRule type="containsText" dxfId="23" priority="3" operator="containsText" text="Green">
      <formula>NOT(ISERROR(SEARCH("Green",D1)))</formula>
    </cfRule>
  </conditionalFormatting>
  <pageMargins left="0.7" right="0.7" top="0.75" bottom="0.75" header="0.3" footer="0.3"/>
  <pageSetup paperSize="9" orientation="portrait" r:id="rId1"/>
  <headerFooter>
    <oddFooter>&amp;C_x000D_&amp;1#&amp;"Calibri"&amp;10&amp;K000000 OFFICIAL-InternalOnly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pageSetUpPr fitToPage="1"/>
  </sheetPr>
  <dimension ref="A1:L42"/>
  <sheetViews>
    <sheetView showGridLines="0" zoomScale="70" zoomScaleNormal="70" workbookViewId="0">
      <selection activeCell="B42" sqref="B42"/>
    </sheetView>
  </sheetViews>
  <sheetFormatPr defaultColWidth="9" defaultRowHeight="13.5"/>
  <cols>
    <col min="1" max="1" width="9" style="372"/>
    <col min="2" max="2" width="23.54296875" style="372" customWidth="1"/>
    <col min="3" max="3" width="12.7265625" style="372" customWidth="1"/>
    <col min="4" max="4" width="15.7265625" style="372" customWidth="1"/>
    <col min="5" max="5" width="14.81640625" style="372" customWidth="1"/>
    <col min="6" max="6" width="18.54296875" style="372" customWidth="1"/>
    <col min="7" max="7" width="20.81640625" style="372" customWidth="1"/>
    <col min="8" max="8" width="15.26953125" style="372" customWidth="1"/>
    <col min="9" max="9" width="14.54296875" style="372" customWidth="1"/>
    <col min="10" max="10" width="20" style="372" customWidth="1"/>
    <col min="11" max="11" width="19.26953125" style="372" customWidth="1"/>
    <col min="12" max="12" width="11.26953125" style="372" customWidth="1"/>
    <col min="13" max="16384" width="9" style="372"/>
  </cols>
  <sheetData>
    <row r="1" spans="1:12" ht="28.9" customHeight="1">
      <c r="A1" s="417" t="s">
        <v>9</v>
      </c>
      <c r="B1" s="57"/>
      <c r="C1" s="57"/>
      <c r="D1" s="57"/>
      <c r="E1" s="57"/>
      <c r="F1" s="57"/>
      <c r="G1" s="57"/>
      <c r="H1" s="57"/>
      <c r="I1" s="57"/>
      <c r="J1" s="57"/>
      <c r="K1" s="57"/>
      <c r="L1" s="57"/>
    </row>
    <row r="2" spans="1:12">
      <c r="B2" s="82"/>
      <c r="C2" s="82"/>
      <c r="D2" s="82"/>
      <c r="E2" s="82"/>
    </row>
    <row r="3" spans="1:12" ht="14" thickBot="1">
      <c r="B3" s="82" t="s">
        <v>91</v>
      </c>
      <c r="C3" s="82"/>
      <c r="D3" s="82"/>
      <c r="E3" s="82"/>
    </row>
    <row r="4" spans="1:12" ht="18" customHeight="1" thickBot="1">
      <c r="B4" s="508" t="s">
        <v>45</v>
      </c>
      <c r="C4" s="509"/>
      <c r="D4" s="590"/>
      <c r="E4" s="591" t="s">
        <v>92</v>
      </c>
      <c r="F4" s="592"/>
      <c r="G4" s="593"/>
      <c r="H4" s="590"/>
      <c r="I4" s="591" t="s">
        <v>93</v>
      </c>
      <c r="J4" s="592"/>
      <c r="K4" s="593"/>
    </row>
    <row r="5" spans="1:12" ht="28">
      <c r="B5" s="510"/>
      <c r="C5" s="511"/>
      <c r="D5" s="588" t="s">
        <v>94</v>
      </c>
      <c r="E5" s="589" t="s">
        <v>95</v>
      </c>
      <c r="F5" s="589" t="s">
        <v>96</v>
      </c>
      <c r="G5" s="589" t="s">
        <v>97</v>
      </c>
      <c r="H5" s="594" t="s">
        <v>94</v>
      </c>
      <c r="I5" s="595" t="s">
        <v>98</v>
      </c>
      <c r="J5" s="589" t="s">
        <v>96</v>
      </c>
      <c r="K5" s="589" t="s">
        <v>97</v>
      </c>
    </row>
    <row r="6" spans="1:12" ht="14" thickBot="1">
      <c r="B6" s="512"/>
      <c r="C6" s="513"/>
      <c r="D6" s="84" t="s">
        <v>99</v>
      </c>
      <c r="E6" s="85" t="s">
        <v>99</v>
      </c>
      <c r="F6" s="85" t="s">
        <v>99</v>
      </c>
      <c r="G6" s="86" t="s">
        <v>100</v>
      </c>
      <c r="H6" s="87" t="s">
        <v>99</v>
      </c>
      <c r="I6" s="85" t="s">
        <v>99</v>
      </c>
      <c r="J6" s="85" t="s">
        <v>99</v>
      </c>
      <c r="K6" s="86" t="s">
        <v>100</v>
      </c>
    </row>
    <row r="7" spans="1:12">
      <c r="B7" s="584" t="s">
        <v>64</v>
      </c>
      <c r="C7" s="149" t="s">
        <v>53</v>
      </c>
      <c r="D7" s="374">
        <v>1323.6679713964061</v>
      </c>
      <c r="E7" s="375">
        <v>1466.6469887528051</v>
      </c>
      <c r="F7" s="557">
        <f t="shared" ref="F7" si="0">+E7-D7</f>
        <v>142.97901735639903</v>
      </c>
      <c r="G7" s="555">
        <f t="shared" ref="G7" si="1">+F7/D7</f>
        <v>0.10801728261624631</v>
      </c>
      <c r="H7" s="374">
        <v>1650.9102622641226</v>
      </c>
      <c r="I7" s="472">
        <v>1874.1428258448964</v>
      </c>
      <c r="J7" s="558">
        <f t="shared" ref="J7" si="2">+I7-H7</f>
        <v>223.23256358077379</v>
      </c>
      <c r="K7" s="555">
        <f t="shared" ref="K7:K15" si="3">+J7/H7</f>
        <v>0.13521786658144819</v>
      </c>
    </row>
    <row r="8" spans="1:12">
      <c r="B8" s="583"/>
      <c r="C8" s="377" t="s">
        <v>54</v>
      </c>
      <c r="D8" s="374">
        <v>1052.4523201964228</v>
      </c>
      <c r="E8" s="375">
        <v>1142.7317228135812</v>
      </c>
      <c r="F8" s="557">
        <f t="shared" ref="F8:F14" si="4">+E8-D8</f>
        <v>90.279402617158439</v>
      </c>
      <c r="G8" s="555">
        <f t="shared" ref="G8:G14" si="5">+F8/D8</f>
        <v>8.5780040468065366E-2</v>
      </c>
      <c r="H8" s="374">
        <v>1307.3289909481123</v>
      </c>
      <c r="I8" s="472">
        <v>1430.0656165147229</v>
      </c>
      <c r="J8" s="558">
        <f t="shared" ref="J8:J14" si="6">+I8-H8</f>
        <v>122.73662556661066</v>
      </c>
      <c r="K8" s="555">
        <f t="shared" ref="K8:K14" si="7">+J8/H8</f>
        <v>9.388350324702778E-2</v>
      </c>
    </row>
    <row r="9" spans="1:12">
      <c r="B9" s="583"/>
      <c r="C9" s="377" t="s">
        <v>55</v>
      </c>
      <c r="D9" s="374">
        <v>927.22081067263116</v>
      </c>
      <c r="E9" s="375">
        <v>975.73622283546752</v>
      </c>
      <c r="F9" s="557">
        <f t="shared" si="4"/>
        <v>48.515412162836355</v>
      </c>
      <c r="G9" s="555">
        <f t="shared" si="5"/>
        <v>5.2323472040755811E-2</v>
      </c>
      <c r="H9" s="374">
        <v>1162.7561569843288</v>
      </c>
      <c r="I9" s="472">
        <v>1227.5662302397075</v>
      </c>
      <c r="J9" s="558">
        <f t="shared" si="6"/>
        <v>64.810073255378711</v>
      </c>
      <c r="K9" s="555">
        <f t="shared" si="7"/>
        <v>5.5738318706019287E-2</v>
      </c>
    </row>
    <row r="10" spans="1:12">
      <c r="B10" s="582"/>
      <c r="C10" s="377" t="s">
        <v>56</v>
      </c>
      <c r="D10" s="374">
        <v>713.91284999099616</v>
      </c>
      <c r="E10" s="375">
        <v>685.91626009267247</v>
      </c>
      <c r="F10" s="557">
        <f t="shared" si="4"/>
        <v>-27.996589898323691</v>
      </c>
      <c r="G10" s="555">
        <f t="shared" si="5"/>
        <v>-3.9215696844057062E-2</v>
      </c>
      <c r="H10" s="374">
        <v>891.24354002032828</v>
      </c>
      <c r="I10" s="472">
        <v>864.61643968015187</v>
      </c>
      <c r="J10" s="558">
        <f t="shared" si="6"/>
        <v>-26.627100340176412</v>
      </c>
      <c r="K10" s="555">
        <f t="shared" si="7"/>
        <v>-2.9876345964391593E-2</v>
      </c>
    </row>
    <row r="11" spans="1:12" ht="14.25" customHeight="1">
      <c r="B11" s="585" t="s">
        <v>57</v>
      </c>
      <c r="C11" s="377" t="s">
        <v>57</v>
      </c>
      <c r="D11" s="374">
        <v>1013.1356006980843</v>
      </c>
      <c r="E11" s="375">
        <v>927.10185507207484</v>
      </c>
      <c r="F11" s="557">
        <f t="shared" si="4"/>
        <v>-86.033745626009477</v>
      </c>
      <c r="G11" s="555">
        <f t="shared" si="5"/>
        <v>-8.4918292839309323E-2</v>
      </c>
      <c r="H11" s="374">
        <v>1269.0982073054811</v>
      </c>
      <c r="I11" s="472">
        <v>1191.2231303460626</v>
      </c>
      <c r="J11" s="558">
        <f t="shared" si="6"/>
        <v>-77.875076959418493</v>
      </c>
      <c r="K11" s="555">
        <f t="shared" si="7"/>
        <v>-6.1362530110858002E-2</v>
      </c>
    </row>
    <row r="12" spans="1:12">
      <c r="B12" s="586" t="s">
        <v>65</v>
      </c>
      <c r="C12" s="377" t="s">
        <v>58</v>
      </c>
      <c r="D12" s="374">
        <v>794.68226939100032</v>
      </c>
      <c r="E12" s="375">
        <v>712.24511275492364</v>
      </c>
      <c r="F12" s="557">
        <f t="shared" si="4"/>
        <v>-82.437156636076679</v>
      </c>
      <c r="G12" s="555">
        <f t="shared" si="5"/>
        <v>-0.10373599589588411</v>
      </c>
      <c r="H12" s="374">
        <v>990.87615770934531</v>
      </c>
      <c r="I12" s="472">
        <v>949.12600441865538</v>
      </c>
      <c r="J12" s="558">
        <f t="shared" si="6"/>
        <v>-41.750153290689923</v>
      </c>
      <c r="K12" s="555">
        <f t="shared" si="7"/>
        <v>-4.2134582577106006E-2</v>
      </c>
    </row>
    <row r="13" spans="1:12">
      <c r="B13" s="582"/>
      <c r="C13" s="377" t="s">
        <v>59</v>
      </c>
      <c r="D13" s="374">
        <v>1478.2423522791291</v>
      </c>
      <c r="E13" s="375">
        <v>1598.2291434353301</v>
      </c>
      <c r="F13" s="557">
        <f t="shared" si="4"/>
        <v>119.98679115620098</v>
      </c>
      <c r="G13" s="555">
        <f t="shared" si="5"/>
        <v>8.1168551943602049E-2</v>
      </c>
      <c r="H13" s="374">
        <v>1858.2149529555277</v>
      </c>
      <c r="I13" s="472">
        <v>2117.0438896638871</v>
      </c>
      <c r="J13" s="558">
        <f t="shared" si="6"/>
        <v>258.82893670835938</v>
      </c>
      <c r="K13" s="555">
        <f t="shared" si="7"/>
        <v>0.13928901836501037</v>
      </c>
    </row>
    <row r="14" spans="1:12" ht="14" thickBot="1">
      <c r="B14" s="587" t="s">
        <v>61</v>
      </c>
      <c r="C14" s="378" t="s">
        <v>61</v>
      </c>
      <c r="D14" s="374">
        <v>1051.0943034752922</v>
      </c>
      <c r="E14" s="375">
        <v>993.19458792640194</v>
      </c>
      <c r="F14" s="557">
        <f t="shared" si="4"/>
        <v>-57.899715548890299</v>
      </c>
      <c r="G14" s="555">
        <f t="shared" si="5"/>
        <v>-5.5085176808068709E-2</v>
      </c>
      <c r="H14" s="374">
        <v>1323.248703675981</v>
      </c>
      <c r="I14" s="472">
        <v>1302.4204851656305</v>
      </c>
      <c r="J14" s="558">
        <f t="shared" si="6"/>
        <v>-20.828218510350553</v>
      </c>
      <c r="K14" s="555">
        <f t="shared" si="7"/>
        <v>-1.5740214558676552E-2</v>
      </c>
    </row>
    <row r="15" spans="1:12" ht="18" customHeight="1" thickBot="1">
      <c r="B15" s="506" t="s">
        <v>101</v>
      </c>
      <c r="C15" s="507"/>
      <c r="D15" s="245">
        <f>SUM(D7:D14)</f>
        <v>8354.4084780999619</v>
      </c>
      <c r="E15" s="221">
        <f>SUM(E7:E14)</f>
        <v>8501.8018936832559</v>
      </c>
      <c r="F15" s="569">
        <f>SUM(F7:F14)</f>
        <v>147.39341558329465</v>
      </c>
      <c r="G15" s="556">
        <f>+F15/D15</f>
        <v>1.764259144973197E-2</v>
      </c>
      <c r="H15" s="245">
        <f>SUM(H7:H14)</f>
        <v>10453.676971863228</v>
      </c>
      <c r="I15" s="473">
        <f>SUM(I7:I14)</f>
        <v>10956.204621873714</v>
      </c>
      <c r="J15" s="569">
        <f>SUM(J7:J14)</f>
        <v>502.52765001048715</v>
      </c>
      <c r="K15" s="556">
        <f t="shared" si="3"/>
        <v>4.8071855612438957E-2</v>
      </c>
    </row>
    <row r="16" spans="1:12" ht="15.4" customHeight="1" thickBot="1">
      <c r="B16" s="573" t="s">
        <v>102</v>
      </c>
      <c r="C16" s="571"/>
      <c r="D16" s="571"/>
      <c r="E16" s="571"/>
      <c r="F16" s="571"/>
      <c r="G16" s="571"/>
      <c r="H16" s="571"/>
      <c r="I16" s="571"/>
      <c r="J16" s="571"/>
      <c r="K16" s="572"/>
    </row>
    <row r="17" spans="2:12" ht="36" customHeight="1" thickBot="1">
      <c r="B17" s="596"/>
      <c r="C17" s="597"/>
      <c r="D17" s="597"/>
      <c r="E17" s="597"/>
      <c r="F17" s="597"/>
      <c r="G17" s="597"/>
      <c r="H17" s="597"/>
      <c r="I17" s="597"/>
      <c r="J17" s="597"/>
      <c r="K17" s="597"/>
    </row>
    <row r="18" spans="2:12" ht="36" customHeight="1" thickBot="1">
      <c r="B18" s="598"/>
      <c r="C18" s="590"/>
      <c r="D18" s="591" t="s">
        <v>92</v>
      </c>
      <c r="E18" s="592"/>
      <c r="F18" s="593"/>
      <c r="G18" s="590"/>
      <c r="H18" s="591" t="s">
        <v>93</v>
      </c>
      <c r="I18" s="592"/>
      <c r="J18" s="593"/>
    </row>
    <row r="19" spans="2:12" ht="36" customHeight="1">
      <c r="B19" s="599"/>
      <c r="C19" s="600" t="s">
        <v>103</v>
      </c>
      <c r="D19" s="601" t="s">
        <v>95</v>
      </c>
      <c r="E19" s="601" t="s">
        <v>96</v>
      </c>
      <c r="F19" s="602" t="s">
        <v>97</v>
      </c>
      <c r="G19" s="603" t="s">
        <v>103</v>
      </c>
      <c r="H19" s="604" t="s">
        <v>98</v>
      </c>
      <c r="I19" s="601" t="s">
        <v>96</v>
      </c>
      <c r="J19" s="602" t="s">
        <v>97</v>
      </c>
    </row>
    <row r="20" spans="2:12" ht="36" customHeight="1" thickBot="1">
      <c r="B20" s="605"/>
      <c r="C20" s="84" t="s">
        <v>99</v>
      </c>
      <c r="D20" s="85" t="s">
        <v>99</v>
      </c>
      <c r="E20" s="85" t="s">
        <v>99</v>
      </c>
      <c r="F20" s="86" t="s">
        <v>100</v>
      </c>
      <c r="G20" s="87" t="s">
        <v>99</v>
      </c>
      <c r="H20" s="85" t="s">
        <v>99</v>
      </c>
      <c r="I20" s="85" t="s">
        <v>99</v>
      </c>
      <c r="J20" s="86" t="s">
        <v>100</v>
      </c>
    </row>
    <row r="21" spans="2:12" ht="36" customHeight="1">
      <c r="B21" s="606" t="s">
        <v>64</v>
      </c>
      <c r="C21" s="374">
        <f>SUM(D7:D10)</f>
        <v>4017.2539522564562</v>
      </c>
      <c r="D21" s="375">
        <f>SUM(E7:E10)</f>
        <v>4271.0311944945261</v>
      </c>
      <c r="E21" s="557">
        <f t="shared" ref="E21" si="8">+D21-C21</f>
        <v>253.7772422380699</v>
      </c>
      <c r="F21" s="555">
        <f t="shared" ref="F21" si="9">+E21/C21</f>
        <v>6.3171819669385218E-2</v>
      </c>
      <c r="G21" s="374">
        <f>SUM(H7:H10)</f>
        <v>5012.2389502168917</v>
      </c>
      <c r="H21" s="375">
        <f>SUM(I7:I10)</f>
        <v>5396.391112279478</v>
      </c>
      <c r="I21" s="557">
        <f t="shared" ref="I21" si="10">+H21-G21</f>
        <v>384.15216206258629</v>
      </c>
      <c r="J21" s="555">
        <f t="shared" ref="J21" si="11">+I21/G21</f>
        <v>7.6642826864023128E-2</v>
      </c>
    </row>
    <row r="22" spans="2:12" ht="36" customHeight="1">
      <c r="B22" s="607" t="s">
        <v>57</v>
      </c>
      <c r="C22" s="374">
        <f>D11</f>
        <v>1013.1356006980843</v>
      </c>
      <c r="D22" s="375">
        <f>E11</f>
        <v>927.10185507207484</v>
      </c>
      <c r="E22" s="557">
        <f t="shared" ref="E22:E25" si="12">+D22-C22</f>
        <v>-86.033745626009477</v>
      </c>
      <c r="F22" s="555">
        <f t="shared" ref="F22:F25" si="13">+E22/C22</f>
        <v>-8.4918292839309323E-2</v>
      </c>
      <c r="G22" s="374">
        <f>H11</f>
        <v>1269.0982073054811</v>
      </c>
      <c r="H22" s="375">
        <f>I11</f>
        <v>1191.2231303460626</v>
      </c>
      <c r="I22" s="557">
        <f t="shared" ref="I22" si="14">+H22-G22</f>
        <v>-77.875076959418493</v>
      </c>
      <c r="J22" s="555">
        <f t="shared" ref="J22" si="15">+I22/G22</f>
        <v>-6.1362530110858002E-2</v>
      </c>
    </row>
    <row r="23" spans="2:12" ht="36" customHeight="1">
      <c r="B23" s="607" t="s">
        <v>65</v>
      </c>
      <c r="C23" s="374">
        <f>SUM(D12:D13)</f>
        <v>2272.9246216701295</v>
      </c>
      <c r="D23" s="375">
        <f>SUM(E12:E13)</f>
        <v>2310.474256190254</v>
      </c>
      <c r="E23" s="557">
        <f t="shared" si="12"/>
        <v>37.549634520124528</v>
      </c>
      <c r="F23" s="555">
        <f t="shared" si="13"/>
        <v>1.6520404663720574E-2</v>
      </c>
      <c r="G23" s="374">
        <f>SUM(H12:H13)</f>
        <v>2849.0911106648728</v>
      </c>
      <c r="H23" s="375">
        <f>SUM(I12:I13)</f>
        <v>3066.1698940825427</v>
      </c>
      <c r="I23" s="557">
        <f t="shared" ref="I23" si="16">+H23-G23</f>
        <v>217.07878341766991</v>
      </c>
      <c r="J23" s="555">
        <f t="shared" ref="J23" si="17">+I23/G23</f>
        <v>7.6192292554312785E-2</v>
      </c>
    </row>
    <row r="24" spans="2:12" ht="36" customHeight="1" thickBot="1">
      <c r="B24" s="608" t="s">
        <v>61</v>
      </c>
      <c r="C24" s="609">
        <f>D14</f>
        <v>1051.0943034752922</v>
      </c>
      <c r="D24" s="610">
        <f>E14</f>
        <v>993.19458792640194</v>
      </c>
      <c r="E24" s="611">
        <f t="shared" si="12"/>
        <v>-57.899715548890299</v>
      </c>
      <c r="F24" s="612">
        <f t="shared" si="13"/>
        <v>-5.5085176808068709E-2</v>
      </c>
      <c r="G24" s="609">
        <f>H14</f>
        <v>1323.248703675981</v>
      </c>
      <c r="H24" s="610">
        <f>I14</f>
        <v>1302.4204851656305</v>
      </c>
      <c r="I24" s="611">
        <f t="shared" ref="I24" si="18">+H24-G24</f>
        <v>-20.828218510350553</v>
      </c>
      <c r="J24" s="612">
        <f t="shared" ref="J24" si="19">+I24/G24</f>
        <v>-1.5740214558676552E-2</v>
      </c>
    </row>
    <row r="25" spans="2:12" ht="36" customHeight="1" thickBot="1">
      <c r="B25" s="613" t="s">
        <v>101</v>
      </c>
      <c r="C25" s="614">
        <f>SUM(C21:C24)</f>
        <v>8354.4084780999619</v>
      </c>
      <c r="D25" s="615">
        <f>SUM(D21:D24)</f>
        <v>8501.8018936832559</v>
      </c>
      <c r="E25" s="616">
        <f t="shared" si="12"/>
        <v>147.39341558329397</v>
      </c>
      <c r="F25" s="617">
        <f t="shared" si="13"/>
        <v>1.7642591449731886E-2</v>
      </c>
      <c r="G25" s="614">
        <f>SUM(G21:G24)</f>
        <v>10453.676971863228</v>
      </c>
      <c r="H25" s="615">
        <f>SUM(H21:H24)</f>
        <v>10956.204621873714</v>
      </c>
      <c r="I25" s="616">
        <f t="shared" ref="I25" si="20">+H25-G25</f>
        <v>502.52765001048647</v>
      </c>
      <c r="J25" s="617">
        <f t="shared" ref="J25" si="21">+I25/G25</f>
        <v>4.8071855612438888E-2</v>
      </c>
    </row>
    <row r="26" spans="2:12" ht="36" customHeight="1">
      <c r="B26" s="596"/>
      <c r="C26" s="597"/>
      <c r="D26" s="597"/>
      <c r="E26" s="597"/>
      <c r="F26" s="597"/>
      <c r="G26" s="597"/>
      <c r="H26" s="597"/>
      <c r="I26" s="597"/>
      <c r="J26" s="597"/>
      <c r="K26" s="597"/>
    </row>
    <row r="27" spans="2:12">
      <c r="B27" s="88"/>
      <c r="C27" s="88"/>
      <c r="D27" s="88"/>
      <c r="E27" s="88"/>
      <c r="F27" s="88"/>
      <c r="G27" s="88"/>
      <c r="H27" s="88"/>
      <c r="I27" s="88"/>
      <c r="J27" s="88"/>
      <c r="K27" s="88"/>
      <c r="L27" s="88"/>
    </row>
    <row r="28" spans="2:12">
      <c r="B28" s="88"/>
      <c r="C28" s="88"/>
      <c r="D28" s="88"/>
      <c r="E28" s="88"/>
      <c r="F28" s="88"/>
      <c r="G28" s="88"/>
      <c r="H28" s="88"/>
      <c r="I28" s="88"/>
      <c r="J28" s="88"/>
      <c r="K28" s="88"/>
      <c r="L28" s="88"/>
    </row>
    <row r="29" spans="2:12" ht="14" thickBot="1">
      <c r="B29" s="82" t="s">
        <v>104</v>
      </c>
      <c r="J29" s="82" t="s">
        <v>105</v>
      </c>
      <c r="L29" s="380"/>
    </row>
    <row r="30" spans="2:12" ht="14" thickBot="1">
      <c r="B30" s="504" t="s">
        <v>45</v>
      </c>
      <c r="C30" s="505"/>
      <c r="D30" s="357">
        <v>2022</v>
      </c>
      <c r="E30" s="354">
        <v>2023</v>
      </c>
      <c r="F30" s="354">
        <v>2024</v>
      </c>
      <c r="G30" s="354">
        <v>2025</v>
      </c>
      <c r="H30" s="355">
        <v>2026</v>
      </c>
      <c r="J30" s="504" t="s">
        <v>45</v>
      </c>
      <c r="K30" s="505"/>
      <c r="L30" s="357">
        <v>2022</v>
      </c>
    </row>
    <row r="31" spans="2:12" ht="14">
      <c r="B31" s="723" t="s">
        <v>64</v>
      </c>
      <c r="C31" s="381" t="s">
        <v>53</v>
      </c>
      <c r="D31" s="379">
        <v>340.82310359737812</v>
      </c>
      <c r="E31" s="385">
        <v>329.09851754203464</v>
      </c>
      <c r="F31" s="385">
        <v>323.65286117016228</v>
      </c>
      <c r="G31" s="385">
        <v>330.09348908683103</v>
      </c>
      <c r="H31" s="386">
        <v>327.24229086771652</v>
      </c>
      <c r="I31" s="376"/>
      <c r="J31" s="725" t="s">
        <v>64</v>
      </c>
      <c r="K31" s="382" t="s">
        <v>53</v>
      </c>
      <c r="L31" s="389">
        <v>332.97645758984368</v>
      </c>
    </row>
    <row r="32" spans="2:12" ht="14">
      <c r="B32" s="724"/>
      <c r="C32" s="358" t="s">
        <v>54</v>
      </c>
      <c r="D32" s="379">
        <v>271.40394791647179</v>
      </c>
      <c r="E32" s="385">
        <v>266.76669353866475</v>
      </c>
      <c r="F32" s="385">
        <v>259.98295571566138</v>
      </c>
      <c r="G32" s="385">
        <v>254.29872302562495</v>
      </c>
      <c r="H32" s="386">
        <v>254.87667075168949</v>
      </c>
      <c r="I32" s="376"/>
      <c r="J32" s="726"/>
      <c r="K32" s="360" t="s">
        <v>54</v>
      </c>
      <c r="L32" s="389">
        <v>254.12216760813592</v>
      </c>
    </row>
    <row r="33" spans="2:12" ht="14">
      <c r="B33" s="724"/>
      <c r="C33" s="358" t="s">
        <v>55</v>
      </c>
      <c r="D33" s="379">
        <v>237.78142167442689</v>
      </c>
      <c r="E33" s="385">
        <v>237.29597397761748</v>
      </c>
      <c r="F33" s="385">
        <v>229.25660497283309</v>
      </c>
      <c r="G33" s="385">
        <v>222.8868100477537</v>
      </c>
      <c r="H33" s="386">
        <v>235.53534631169757</v>
      </c>
      <c r="I33" s="376"/>
      <c r="J33" s="726"/>
      <c r="K33" s="360" t="s">
        <v>55</v>
      </c>
      <c r="L33" s="389">
        <v>235.01917885064574</v>
      </c>
    </row>
    <row r="34" spans="2:12" ht="14">
      <c r="B34" s="724"/>
      <c r="C34" s="358" t="s">
        <v>56</v>
      </c>
      <c r="D34" s="379">
        <v>184.58576996682257</v>
      </c>
      <c r="E34" s="385">
        <v>178.97875981724064</v>
      </c>
      <c r="F34" s="385">
        <v>175.78304094261478</v>
      </c>
      <c r="G34" s="385">
        <v>174.56527926431818</v>
      </c>
      <c r="H34" s="386">
        <v>177.33069002933206</v>
      </c>
      <c r="I34" s="376"/>
      <c r="J34" s="726"/>
      <c r="K34" s="360" t="s">
        <v>56</v>
      </c>
      <c r="L34" s="389">
        <v>159.25927353397844</v>
      </c>
    </row>
    <row r="35" spans="2:12" ht="14">
      <c r="B35" s="356" t="s">
        <v>57</v>
      </c>
      <c r="C35" s="358" t="s">
        <v>57</v>
      </c>
      <c r="D35" s="379">
        <v>258.88709018086558</v>
      </c>
      <c r="E35" s="385">
        <v>259.87708121823118</v>
      </c>
      <c r="F35" s="385">
        <v>247.00343921536188</v>
      </c>
      <c r="G35" s="385">
        <v>247.36799008362567</v>
      </c>
      <c r="H35" s="386">
        <v>255.96260660739671</v>
      </c>
      <c r="I35" s="376"/>
      <c r="J35" s="361" t="s">
        <v>57</v>
      </c>
      <c r="K35" s="360" t="s">
        <v>57</v>
      </c>
      <c r="L35" s="389">
        <v>214.88115410961521</v>
      </c>
    </row>
    <row r="36" spans="2:12" ht="14">
      <c r="B36" s="724" t="s">
        <v>65</v>
      </c>
      <c r="C36" s="358" t="s">
        <v>58</v>
      </c>
      <c r="D36" s="379">
        <v>189.68254820114288</v>
      </c>
      <c r="E36" s="385">
        <v>202.08769675787323</v>
      </c>
      <c r="F36" s="385">
        <v>202.63011681357929</v>
      </c>
      <c r="G36" s="385">
        <v>200.28190761840489</v>
      </c>
      <c r="H36" s="386">
        <v>196.19388831834502</v>
      </c>
      <c r="I36" s="376"/>
      <c r="J36" s="726" t="s">
        <v>65</v>
      </c>
      <c r="K36" s="360" t="s">
        <v>58</v>
      </c>
      <c r="L36" s="389">
        <v>147.74500915292185</v>
      </c>
    </row>
    <row r="37" spans="2:12" ht="14">
      <c r="B37" s="724"/>
      <c r="C37" s="358" t="s">
        <v>59</v>
      </c>
      <c r="D37" s="379">
        <v>358.01450660946352</v>
      </c>
      <c r="E37" s="385">
        <v>366.39103047550861</v>
      </c>
      <c r="F37" s="385">
        <v>373.92688881930633</v>
      </c>
      <c r="G37" s="385">
        <v>379.90992637485067</v>
      </c>
      <c r="H37" s="386">
        <v>379.97260067639854</v>
      </c>
      <c r="I37" s="376"/>
      <c r="J37" s="726"/>
      <c r="K37" s="360" t="s">
        <v>59</v>
      </c>
      <c r="L37" s="389">
        <v>308.81601999864381</v>
      </c>
    </row>
    <row r="38" spans="2:12" ht="14.5" thickBot="1">
      <c r="B38" s="359" t="s">
        <v>61</v>
      </c>
      <c r="C38" s="383" t="s">
        <v>61</v>
      </c>
      <c r="D38" s="379">
        <v>258.54247129620819</v>
      </c>
      <c r="E38" s="385">
        <v>255.5081769585031</v>
      </c>
      <c r="F38" s="385">
        <v>272.50781155187042</v>
      </c>
      <c r="G38" s="385">
        <v>264.53584366871053</v>
      </c>
      <c r="H38" s="386">
        <v>272.15440020068883</v>
      </c>
      <c r="I38" s="376"/>
      <c r="J38" s="362" t="s">
        <v>61</v>
      </c>
      <c r="K38" s="384" t="s">
        <v>61</v>
      </c>
      <c r="L38" s="389">
        <v>213.04424460495423</v>
      </c>
    </row>
    <row r="39" spans="2:12" ht="14.5" thickBot="1">
      <c r="B39" s="500" t="s">
        <v>101</v>
      </c>
      <c r="C39" s="501"/>
      <c r="D39" s="387">
        <f>SUM(D31:D38)</f>
        <v>2099.7208594427793</v>
      </c>
      <c r="E39" s="387">
        <f t="shared" ref="E39:H39" si="22">SUM(E31:E38)</f>
        <v>2096.0039302856735</v>
      </c>
      <c r="F39" s="387">
        <f t="shared" si="22"/>
        <v>2084.7437192013895</v>
      </c>
      <c r="G39" s="387">
        <f t="shared" si="22"/>
        <v>2073.9399691701196</v>
      </c>
      <c r="H39" s="388">
        <f t="shared" si="22"/>
        <v>2099.2684937632648</v>
      </c>
      <c r="I39" s="376"/>
      <c r="J39" s="502" t="s">
        <v>101</v>
      </c>
      <c r="K39" s="503"/>
      <c r="L39" s="390">
        <f>SUM(L31:L38)</f>
        <v>1865.8635054487386</v>
      </c>
    </row>
    <row r="41" spans="2:12">
      <c r="B41" s="82"/>
    </row>
    <row r="42" spans="2:12">
      <c r="B42" s="82" t="s">
        <v>106</v>
      </c>
    </row>
  </sheetData>
  <mergeCells count="4">
    <mergeCell ref="B31:B34"/>
    <mergeCell ref="B36:B37"/>
    <mergeCell ref="J31:J34"/>
    <mergeCell ref="J36:J37"/>
  </mergeCells>
  <pageMargins left="0.70866141732283472" right="0.70866141732283472" top="0.74803149606299213" bottom="0.74803149606299213" header="0.31496062992125984" footer="0.31496062992125984"/>
  <pageSetup paperSize="9" scale="77" orientation="landscape"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ignoredErrors>
    <ignoredError sqref="G15"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249977111117893"/>
  </sheetPr>
  <dimension ref="A1:O35"/>
  <sheetViews>
    <sheetView showGridLines="0" zoomScale="85" zoomScaleNormal="85" workbookViewId="0">
      <selection activeCell="F21" sqref="F21"/>
    </sheetView>
  </sheetViews>
  <sheetFormatPr defaultColWidth="9" defaultRowHeight="13.5"/>
  <cols>
    <col min="1" max="1" width="9" style="372"/>
    <col min="2" max="2" width="23.54296875" style="372" customWidth="1"/>
    <col min="3" max="3" width="12.7265625" style="372" customWidth="1"/>
    <col min="4" max="4" width="15.7265625" style="372" customWidth="1"/>
    <col min="5" max="5" width="12" style="372" customWidth="1"/>
    <col min="6" max="6" width="11.7265625" style="372" bestFit="1" customWidth="1"/>
    <col min="7" max="7" width="13" style="372" customWidth="1"/>
    <col min="8" max="8" width="15.26953125" style="372" customWidth="1"/>
    <col min="9" max="9" width="14.54296875" style="372" customWidth="1"/>
    <col min="10" max="10" width="13" style="372" customWidth="1"/>
    <col min="11" max="11" width="13.26953125" style="372" customWidth="1"/>
    <col min="12" max="12" width="11.26953125" style="372" customWidth="1"/>
    <col min="13" max="13" width="12.26953125" style="372" customWidth="1"/>
    <col min="14" max="14" width="13.7265625" style="372" bestFit="1" customWidth="1"/>
    <col min="15" max="18" width="9" style="372"/>
    <col min="19" max="20" width="11.26953125" style="372" customWidth="1"/>
    <col min="21" max="21" width="10.26953125" style="372" customWidth="1"/>
    <col min="22" max="22" width="10.54296875" style="372" customWidth="1"/>
    <col min="23" max="23" width="12.54296875" style="372" customWidth="1"/>
    <col min="24" max="24" width="12.26953125" style="372" customWidth="1"/>
    <col min="25" max="25" width="11" style="372" customWidth="1"/>
    <col min="26" max="26" width="11.26953125" style="372" customWidth="1"/>
    <col min="27" max="16384" width="9" style="372"/>
  </cols>
  <sheetData>
    <row r="1" spans="1:15" ht="31.15" customHeight="1">
      <c r="A1" s="417" t="s">
        <v>11</v>
      </c>
      <c r="B1" s="57"/>
      <c r="C1" s="57"/>
      <c r="D1" s="57"/>
      <c r="E1" s="57"/>
      <c r="F1" s="57"/>
      <c r="G1" s="57"/>
      <c r="H1" s="57"/>
      <c r="I1" s="57"/>
      <c r="J1" s="57"/>
      <c r="K1" s="57"/>
      <c r="L1" s="57"/>
      <c r="M1" s="57"/>
      <c r="N1" s="57"/>
      <c r="O1" s="57"/>
    </row>
    <row r="3" spans="1:15" ht="13.5" customHeight="1" thickBot="1">
      <c r="B3" s="82" t="s">
        <v>107</v>
      </c>
    </row>
    <row r="4" spans="1:15" ht="22.5" customHeight="1">
      <c r="B4" s="727"/>
      <c r="C4" s="730" t="s">
        <v>108</v>
      </c>
      <c r="D4" s="731"/>
      <c r="E4" s="731"/>
      <c r="F4" s="732"/>
      <c r="G4" s="730" t="s">
        <v>109</v>
      </c>
      <c r="H4" s="731"/>
      <c r="I4" s="731"/>
      <c r="J4" s="732"/>
      <c r="K4" s="730" t="s">
        <v>93</v>
      </c>
      <c r="L4" s="731"/>
      <c r="M4" s="731"/>
      <c r="N4" s="732"/>
    </row>
    <row r="5" spans="1:15" ht="23.25" customHeight="1">
      <c r="B5" s="728"/>
      <c r="C5" s="89" t="s">
        <v>110</v>
      </c>
      <c r="D5" s="90" t="s">
        <v>95</v>
      </c>
      <c r="E5" s="733" t="s">
        <v>111</v>
      </c>
      <c r="F5" s="734"/>
      <c r="G5" s="89" t="s">
        <v>110</v>
      </c>
      <c r="H5" s="90" t="s">
        <v>95</v>
      </c>
      <c r="I5" s="733" t="s">
        <v>111</v>
      </c>
      <c r="J5" s="734"/>
      <c r="K5" s="89" t="s">
        <v>110</v>
      </c>
      <c r="L5" s="90" t="s">
        <v>95</v>
      </c>
      <c r="M5" s="733" t="s">
        <v>111</v>
      </c>
      <c r="N5" s="734"/>
    </row>
    <row r="6" spans="1:15" ht="23.25" customHeight="1" thickBot="1">
      <c r="B6" s="729"/>
      <c r="C6" s="91" t="s">
        <v>99</v>
      </c>
      <c r="D6" s="92" t="s">
        <v>99</v>
      </c>
      <c r="E6" s="92" t="s">
        <v>99</v>
      </c>
      <c r="F6" s="93" t="s">
        <v>100</v>
      </c>
      <c r="G6" s="91" t="s">
        <v>99</v>
      </c>
      <c r="H6" s="92" t="s">
        <v>99</v>
      </c>
      <c r="I6" s="92" t="s">
        <v>99</v>
      </c>
      <c r="J6" s="93" t="s">
        <v>100</v>
      </c>
      <c r="K6" s="91" t="s">
        <v>99</v>
      </c>
      <c r="L6" s="92" t="s">
        <v>99</v>
      </c>
      <c r="M6" s="92" t="s">
        <v>99</v>
      </c>
      <c r="N6" s="93" t="s">
        <v>100</v>
      </c>
    </row>
    <row r="7" spans="1:15">
      <c r="B7" s="95" t="s">
        <v>76</v>
      </c>
      <c r="C7" s="246">
        <f>SUM(C9:C15)</f>
        <v>685.40848431042377</v>
      </c>
      <c r="D7" s="222">
        <f>SUM(D9:D15)</f>
        <v>687.32916694234086</v>
      </c>
      <c r="E7" s="559">
        <f>SUM(E9:E15)</f>
        <v>1.9206826319170247</v>
      </c>
      <c r="F7" s="560">
        <f>E7/C7</f>
        <v>2.8022451952128759E-3</v>
      </c>
      <c r="G7" s="246">
        <f>SUM(G9:G15)</f>
        <v>3738.9335147306069</v>
      </c>
      <c r="H7" s="222">
        <f>SUM(H9:H15)</f>
        <v>3529.3856329625578</v>
      </c>
      <c r="I7" s="559">
        <f>SUM(I9:I15)</f>
        <v>-209.54788176804897</v>
      </c>
      <c r="J7" s="560">
        <f>+I7/G7</f>
        <v>-5.6044826938610875E-2</v>
      </c>
      <c r="K7" s="246">
        <f>SUM(K9:K15)</f>
        <v>4487.9528077051364</v>
      </c>
      <c r="L7" s="474">
        <f>SUM(L9:L15)</f>
        <v>4260.8817809802949</v>
      </c>
      <c r="M7" s="559">
        <f>SUM(M9:M15)</f>
        <v>-227.07102672484115</v>
      </c>
      <c r="N7" s="560">
        <f>M7/K7</f>
        <v>-5.0595680581799911E-2</v>
      </c>
    </row>
    <row r="8" spans="1:15">
      <c r="B8" s="94" t="s">
        <v>112</v>
      </c>
      <c r="C8" s="247"/>
      <c r="D8" s="223"/>
      <c r="E8" s="244"/>
      <c r="F8" s="220"/>
      <c r="G8" s="247"/>
      <c r="H8" s="223"/>
      <c r="I8" s="244"/>
      <c r="J8" s="220"/>
      <c r="K8" s="247"/>
      <c r="L8" s="475"/>
      <c r="M8" s="244"/>
      <c r="N8" s="220"/>
    </row>
    <row r="9" spans="1:15">
      <c r="B9" s="94" t="s">
        <v>113</v>
      </c>
      <c r="C9" s="247">
        <v>47.043147514415764</v>
      </c>
      <c r="D9" s="223">
        <v>52.761164040028753</v>
      </c>
      <c r="E9" s="561">
        <f>D9-C9</f>
        <v>5.7180165256129882</v>
      </c>
      <c r="F9" s="562">
        <f>E9/C9</f>
        <v>0.12154834078354931</v>
      </c>
      <c r="G9" s="248">
        <v>270.4375741303603</v>
      </c>
      <c r="H9" s="224">
        <v>326.01833018321696</v>
      </c>
      <c r="I9" s="561">
        <f>H9-G9</f>
        <v>55.580756052856657</v>
      </c>
      <c r="J9" s="562">
        <f>I9/G9</f>
        <v>0.20552157455037962</v>
      </c>
      <c r="K9" s="248">
        <v>319.10015463220918</v>
      </c>
      <c r="L9" s="476">
        <v>379.08144003178421</v>
      </c>
      <c r="M9" s="561">
        <f>L9-K9</f>
        <v>59.981285399575029</v>
      </c>
      <c r="N9" s="562">
        <f>M9/K9</f>
        <v>0.18797009192524117</v>
      </c>
    </row>
    <row r="10" spans="1:15">
      <c r="B10" s="94" t="s">
        <v>114</v>
      </c>
      <c r="C10" s="247">
        <v>21.689068709978056</v>
      </c>
      <c r="D10" s="223">
        <v>23.595911277531314</v>
      </c>
      <c r="E10" s="561">
        <f t="shared" ref="E10:E15" si="0">D10-C10</f>
        <v>1.9068425675532588</v>
      </c>
      <c r="F10" s="562">
        <f t="shared" ref="F10:F15" si="1">E10/C10</f>
        <v>8.791721733427936E-2</v>
      </c>
      <c r="G10" s="248">
        <v>78.815404167955521</v>
      </c>
      <c r="H10" s="224">
        <v>83.55247971412615</v>
      </c>
      <c r="I10" s="561">
        <f t="shared" ref="I10:I15" si="2">H10-G10</f>
        <v>4.7370755461706295</v>
      </c>
      <c r="J10" s="562">
        <f t="shared" ref="J10:J15" si="3">I10/G10</f>
        <v>6.0103422626317161E-2</v>
      </c>
      <c r="K10" s="248">
        <v>101.210311433024</v>
      </c>
      <c r="L10" s="476">
        <v>107.58256378294593</v>
      </c>
      <c r="M10" s="561">
        <f t="shared" ref="M10:M15" si="4">L10-K10</f>
        <v>6.3722523499219221</v>
      </c>
      <c r="N10" s="562">
        <f t="shared" ref="N10:N15" si="5">M10/K10</f>
        <v>6.296050530522046E-2</v>
      </c>
    </row>
    <row r="11" spans="1:15">
      <c r="B11" s="94" t="s">
        <v>115</v>
      </c>
      <c r="C11" s="247">
        <v>320.84447767634282</v>
      </c>
      <c r="D11" s="223">
        <v>289.214069832951</v>
      </c>
      <c r="E11" s="561">
        <f t="shared" si="0"/>
        <v>-31.630407843391822</v>
      </c>
      <c r="F11" s="562">
        <f t="shared" si="1"/>
        <v>-9.8584859781502984E-2</v>
      </c>
      <c r="G11" s="248">
        <v>1393.1553579782242</v>
      </c>
      <c r="H11" s="224">
        <v>1311.4121833211398</v>
      </c>
      <c r="I11" s="561">
        <f t="shared" si="2"/>
        <v>-81.74317465708441</v>
      </c>
      <c r="J11" s="562">
        <f t="shared" si="3"/>
        <v>-5.867484497616389E-2</v>
      </c>
      <c r="K11" s="248">
        <v>1712.2514295596229</v>
      </c>
      <c r="L11" s="476">
        <v>1597.796492362339</v>
      </c>
      <c r="M11" s="561">
        <f t="shared" si="4"/>
        <v>-114.45493719728393</v>
      </c>
      <c r="N11" s="562">
        <f t="shared" si="5"/>
        <v>-6.6844702373366274E-2</v>
      </c>
    </row>
    <row r="12" spans="1:15">
      <c r="B12" s="94" t="s">
        <v>116</v>
      </c>
      <c r="C12" s="247">
        <v>10.857142781904042</v>
      </c>
      <c r="D12" s="223">
        <v>11.04692018646287</v>
      </c>
      <c r="E12" s="561">
        <f t="shared" si="0"/>
        <v>0.18977740455882852</v>
      </c>
      <c r="F12" s="562">
        <f t="shared" si="1"/>
        <v>1.7479497909444166E-2</v>
      </c>
      <c r="G12" s="248">
        <v>121.3206865107485</v>
      </c>
      <c r="H12" s="224">
        <v>116.13203296827044</v>
      </c>
      <c r="I12" s="561">
        <f t="shared" si="2"/>
        <v>-5.1886535424780647</v>
      </c>
      <c r="J12" s="562">
        <f t="shared" si="3"/>
        <v>-4.2768085902797556E-2</v>
      </c>
      <c r="K12" s="248">
        <v>128.73935792134665</v>
      </c>
      <c r="L12" s="476">
        <v>124.75550437886858</v>
      </c>
      <c r="M12" s="561">
        <f t="shared" si="4"/>
        <v>-3.983853542478073</v>
      </c>
      <c r="N12" s="562">
        <f t="shared" si="5"/>
        <v>-3.0945109613736067E-2</v>
      </c>
    </row>
    <row r="13" spans="1:15">
      <c r="B13" s="94" t="s">
        <v>117</v>
      </c>
      <c r="C13" s="247">
        <v>257.73070046630926</v>
      </c>
      <c r="D13" s="223">
        <v>239.38822814080046</v>
      </c>
      <c r="E13" s="561">
        <f t="shared" si="0"/>
        <v>-18.342472325508794</v>
      </c>
      <c r="F13" s="562">
        <f t="shared" si="1"/>
        <v>-7.1169140084289401E-2</v>
      </c>
      <c r="G13" s="248">
        <v>1105.3273086951499</v>
      </c>
      <c r="H13" s="224">
        <v>1061.2039073410838</v>
      </c>
      <c r="I13" s="561">
        <f t="shared" si="2"/>
        <v>-44.123401354066118</v>
      </c>
      <c r="J13" s="562">
        <f t="shared" si="3"/>
        <v>-3.9918855715375602E-2</v>
      </c>
      <c r="K13" s="248">
        <v>1433.9693163001602</v>
      </c>
      <c r="L13" s="476">
        <v>1399.8998347045497</v>
      </c>
      <c r="M13" s="561">
        <f t="shared" si="4"/>
        <v>-34.069481595610569</v>
      </c>
      <c r="N13" s="562">
        <f t="shared" si="5"/>
        <v>-2.3758863741599825E-2</v>
      </c>
    </row>
    <row r="14" spans="1:15">
      <c r="B14" s="94" t="s">
        <v>118</v>
      </c>
      <c r="C14" s="247">
        <v>19.651438991316226</v>
      </c>
      <c r="D14" s="223">
        <v>18.704672674172677</v>
      </c>
      <c r="E14" s="561">
        <f t="shared" si="0"/>
        <v>-0.94676631714354897</v>
      </c>
      <c r="F14" s="562">
        <f t="shared" si="1"/>
        <v>-4.8177963840811633E-2</v>
      </c>
      <c r="G14" s="248">
        <v>93.99242891914345</v>
      </c>
      <c r="H14" s="224">
        <v>91.7901137798479</v>
      </c>
      <c r="I14" s="561">
        <f t="shared" si="2"/>
        <v>-2.2023151392955498</v>
      </c>
      <c r="J14" s="562">
        <f t="shared" si="3"/>
        <v>-2.3430771654917876E-2</v>
      </c>
      <c r="K14" s="248">
        <v>116.75618873235372</v>
      </c>
      <c r="L14" s="476">
        <v>109.50135372916262</v>
      </c>
      <c r="M14" s="561">
        <f t="shared" si="4"/>
        <v>-7.2548350031911042</v>
      </c>
      <c r="N14" s="562">
        <f t="shared" si="5"/>
        <v>-6.2136620610507759E-2</v>
      </c>
    </row>
    <row r="15" spans="1:15" ht="14" thickBot="1">
      <c r="B15" s="94" t="s">
        <v>119</v>
      </c>
      <c r="C15" s="247">
        <v>7.5925081701576822</v>
      </c>
      <c r="D15" s="223">
        <v>52.6182007903938</v>
      </c>
      <c r="E15" s="561">
        <f t="shared" si="0"/>
        <v>45.025692620236114</v>
      </c>
      <c r="F15" s="562">
        <f t="shared" si="1"/>
        <v>5.9302791134567876</v>
      </c>
      <c r="G15" s="248">
        <v>675.88475432902499</v>
      </c>
      <c r="H15" s="224">
        <v>539.27658565487286</v>
      </c>
      <c r="I15" s="563">
        <f t="shared" si="2"/>
        <v>-136.60816867415213</v>
      </c>
      <c r="J15" s="564">
        <f t="shared" si="3"/>
        <v>-0.20211754711018443</v>
      </c>
      <c r="K15" s="248">
        <v>675.92604912641946</v>
      </c>
      <c r="L15" s="476">
        <v>542.26459199064504</v>
      </c>
      <c r="M15" s="563">
        <f t="shared" si="4"/>
        <v>-133.66145713577441</v>
      </c>
      <c r="N15" s="564">
        <f t="shared" si="5"/>
        <v>-0.19774568136339943</v>
      </c>
    </row>
    <row r="16" spans="1:15"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sheetData>
  <mergeCells count="7">
    <mergeCell ref="B4:B6"/>
    <mergeCell ref="C4:F4"/>
    <mergeCell ref="G4:J4"/>
    <mergeCell ref="K4:N4"/>
    <mergeCell ref="E5:F5"/>
    <mergeCell ref="I5:J5"/>
    <mergeCell ref="M5:N5"/>
  </mergeCells>
  <pageMargins left="0.7" right="0.7" top="0.75" bottom="0.75" header="0.3" footer="0.3"/>
  <pageSetup paperSize="9" orientation="portrait"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ignoredErrors>
    <ignoredError sqref="G7:J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183B-BAD4-41EB-A1B4-00F9EA5CD2F8}">
  <sheetPr>
    <tabColor theme="9"/>
    <pageSetUpPr autoPageBreaks="0"/>
  </sheetPr>
  <dimension ref="A1:BJ406"/>
  <sheetViews>
    <sheetView showGridLines="0" topLeftCell="B1" zoomScale="55" zoomScaleNormal="55" workbookViewId="0">
      <pane xSplit="2" topLeftCell="AE1" activePane="topRight" state="frozen"/>
      <selection activeCell="B142" sqref="B142"/>
      <selection pane="topRight" activeCell="I405" sqref="I405"/>
    </sheetView>
  </sheetViews>
  <sheetFormatPr defaultRowHeight="14.5"/>
  <cols>
    <col min="1" max="1" width="8.7265625" hidden="1" customWidth="1"/>
    <col min="2" max="2" width="11" bestFit="1" customWidth="1"/>
    <col min="3" max="3" width="42.26953125" bestFit="1" customWidth="1"/>
    <col min="4" max="4" width="12.26953125" bestFit="1" customWidth="1"/>
    <col min="5" max="5" width="12.54296875" bestFit="1" customWidth="1"/>
    <col min="6" max="6" width="12.26953125" bestFit="1" customWidth="1"/>
    <col min="7" max="7" width="12" bestFit="1" customWidth="1"/>
    <col min="8" max="8" width="12.81640625" bestFit="1" customWidth="1"/>
    <col min="9" max="9" width="14" bestFit="1" customWidth="1"/>
    <col min="10" max="10" width="6.26953125" bestFit="1" customWidth="1"/>
    <col min="11" max="11" width="12.81640625" bestFit="1" customWidth="1"/>
    <col min="12" max="12" width="13" bestFit="1" customWidth="1"/>
    <col min="13" max="15" width="12.81640625" bestFit="1" customWidth="1"/>
    <col min="16" max="16" width="16" bestFit="1" customWidth="1"/>
    <col min="17" max="17" width="8" customWidth="1"/>
    <col min="18" max="18" width="11.81640625" bestFit="1" customWidth="1"/>
    <col min="19" max="20" width="10.26953125" bestFit="1" customWidth="1"/>
    <col min="21" max="21" width="10.54296875" bestFit="1" customWidth="1"/>
    <col min="22" max="22" width="10.26953125" bestFit="1" customWidth="1"/>
    <col min="23" max="23" width="10.81640625" bestFit="1" customWidth="1"/>
    <col min="24" max="24" width="8" customWidth="1"/>
    <col min="25" max="29" width="11.81640625" customWidth="1"/>
    <col min="30" max="30" width="9.26953125" bestFit="1" customWidth="1"/>
    <col min="31" max="32" width="11.81640625" customWidth="1"/>
    <col min="33" max="33" width="8.81640625" customWidth="1"/>
    <col min="34" max="36" width="11.81640625" customWidth="1"/>
    <col min="37" max="37" width="8.81640625" customWidth="1"/>
    <col min="38" max="40" width="11.81640625" customWidth="1"/>
  </cols>
  <sheetData>
    <row r="1" spans="2:40" ht="31.15" customHeight="1">
      <c r="B1" s="417" t="s">
        <v>120</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row>
    <row r="2" spans="2:40" ht="30.5">
      <c r="B2" s="687" t="s">
        <v>121</v>
      </c>
      <c r="D2" s="736" t="s">
        <v>95</v>
      </c>
      <c r="E2" s="737"/>
      <c r="F2" s="737"/>
      <c r="G2" s="737"/>
      <c r="H2" s="737"/>
      <c r="I2" s="657"/>
      <c r="K2" s="736" t="s">
        <v>110</v>
      </c>
      <c r="L2" s="737"/>
      <c r="M2" s="737"/>
      <c r="N2" s="737"/>
      <c r="O2" s="737"/>
      <c r="P2" s="657"/>
      <c r="R2" s="736" t="s">
        <v>122</v>
      </c>
      <c r="S2" s="737"/>
      <c r="T2" s="737"/>
      <c r="U2" s="737"/>
      <c r="V2" s="737"/>
      <c r="W2" s="657"/>
      <c r="Y2" s="735" t="s">
        <v>123</v>
      </c>
      <c r="Z2" s="735"/>
      <c r="AA2" s="735"/>
      <c r="AB2" s="735"/>
      <c r="AC2" s="735"/>
      <c r="AD2" s="647"/>
      <c r="AE2" s="659" t="s">
        <v>124</v>
      </c>
      <c r="AF2" s="659" t="s">
        <v>125</v>
      </c>
      <c r="AG2" s="648"/>
      <c r="AH2" s="659" t="s">
        <v>126</v>
      </c>
      <c r="AI2" s="659" t="s">
        <v>127</v>
      </c>
      <c r="AJ2" s="659" t="s">
        <v>128</v>
      </c>
      <c r="AK2" s="648"/>
      <c r="AL2" s="659" t="s">
        <v>126</v>
      </c>
      <c r="AM2" s="659" t="s">
        <v>127</v>
      </c>
      <c r="AN2" s="659" t="s">
        <v>128</v>
      </c>
    </row>
    <row r="3" spans="2:40" ht="28.5" customHeight="1">
      <c r="B3" s="665"/>
      <c r="C3" s="670"/>
      <c r="D3" s="654">
        <v>2022</v>
      </c>
      <c r="E3" s="654">
        <v>2023</v>
      </c>
      <c r="F3" s="654">
        <v>2024</v>
      </c>
      <c r="G3" s="654">
        <v>2025</v>
      </c>
      <c r="H3" s="654">
        <v>2026</v>
      </c>
      <c r="I3" s="654" t="s">
        <v>76</v>
      </c>
      <c r="J3" s="42"/>
      <c r="K3" s="654">
        <v>2022</v>
      </c>
      <c r="L3" s="654">
        <v>2023</v>
      </c>
      <c r="M3" s="654">
        <v>2024</v>
      </c>
      <c r="N3" s="654">
        <v>2025</v>
      </c>
      <c r="O3" s="654">
        <v>2026</v>
      </c>
      <c r="P3" s="654" t="s">
        <v>76</v>
      </c>
      <c r="Q3" s="42"/>
      <c r="R3" s="654">
        <v>2022</v>
      </c>
      <c r="S3" s="654">
        <v>2023</v>
      </c>
      <c r="T3" s="654">
        <v>2024</v>
      </c>
      <c r="U3" s="654">
        <v>2025</v>
      </c>
      <c r="V3" s="654">
        <v>2026</v>
      </c>
      <c r="W3" s="654" t="s">
        <v>76</v>
      </c>
      <c r="X3" s="42"/>
      <c r="Y3" s="654">
        <v>2022</v>
      </c>
      <c r="Z3" s="654">
        <v>2023</v>
      </c>
      <c r="AA3" s="654">
        <v>2024</v>
      </c>
      <c r="AB3" s="654">
        <v>2025</v>
      </c>
      <c r="AC3" s="654">
        <v>2026</v>
      </c>
      <c r="AD3" s="649"/>
      <c r="AE3" s="660" t="s">
        <v>99</v>
      </c>
      <c r="AF3" s="660" t="s">
        <v>99</v>
      </c>
      <c r="AG3" s="42"/>
      <c r="AH3" s="661" t="s">
        <v>99</v>
      </c>
      <c r="AI3" s="661" t="s">
        <v>99</v>
      </c>
      <c r="AJ3" s="661" t="s">
        <v>99</v>
      </c>
      <c r="AK3" s="42"/>
      <c r="AL3" s="661" t="s">
        <v>100</v>
      </c>
      <c r="AM3" s="661" t="s">
        <v>100</v>
      </c>
      <c r="AN3" s="661" t="s">
        <v>100</v>
      </c>
    </row>
    <row r="4" spans="2:40">
      <c r="B4" s="666" t="s">
        <v>74</v>
      </c>
      <c r="C4" s="667" t="s">
        <v>129</v>
      </c>
      <c r="D4" s="681">
        <f>SUM(D35,D66,D97,D128)</f>
        <v>149.25898846418411</v>
      </c>
      <c r="E4" s="681">
        <f t="shared" ref="E4:I4" si="0">SUM(E35,E66,E97,E128)</f>
        <v>159.97280073557647</v>
      </c>
      <c r="F4" s="681">
        <f t="shared" si="0"/>
        <v>149.65322662443319</v>
      </c>
      <c r="G4" s="681">
        <f t="shared" si="0"/>
        <v>173.95665350521099</v>
      </c>
      <c r="H4" s="173">
        <f t="shared" si="0"/>
        <v>177.0940552396001</v>
      </c>
      <c r="I4" s="173">
        <f t="shared" si="0"/>
        <v>809.93572456900483</v>
      </c>
      <c r="K4" s="683">
        <f>SUM(K35,K66,K97,K128)</f>
        <v>163.40318084966859</v>
      </c>
      <c r="L4" s="683">
        <f t="shared" ref="L4:P4" si="1">SUM(L35,L66,L97,L128)</f>
        <v>161.16582801689646</v>
      </c>
      <c r="M4" s="683">
        <f t="shared" si="1"/>
        <v>154.10136266753929</v>
      </c>
      <c r="N4" s="683">
        <f t="shared" si="1"/>
        <v>147.94849064398616</v>
      </c>
      <c r="O4" s="684">
        <f t="shared" si="1"/>
        <v>148.354119381434</v>
      </c>
      <c r="P4" s="684">
        <f t="shared" si="1"/>
        <v>774.97298155952456</v>
      </c>
      <c r="R4" s="685">
        <f>D4-K4</f>
        <v>-14.144192385484473</v>
      </c>
      <c r="S4" s="685">
        <f t="shared" ref="S4:W8" si="2">E4-L4</f>
        <v>-1.1930272813199849</v>
      </c>
      <c r="T4" s="685">
        <f t="shared" si="2"/>
        <v>-4.4481360431061034</v>
      </c>
      <c r="U4" s="685">
        <f t="shared" si="2"/>
        <v>26.008162861224832</v>
      </c>
      <c r="V4" s="685">
        <f t="shared" si="2"/>
        <v>28.739935858166092</v>
      </c>
      <c r="W4" s="685">
        <f t="shared" si="2"/>
        <v>34.962743009480278</v>
      </c>
      <c r="Y4" s="685">
        <f>R4/K4</f>
        <v>-8.6560079870765624E-2</v>
      </c>
      <c r="Z4" s="685">
        <f t="shared" ref="Z4:AC8" si="3">S4/L4</f>
        <v>-7.4024828712133022E-3</v>
      </c>
      <c r="AA4" s="685">
        <f t="shared" si="3"/>
        <v>-2.886500136084184E-2</v>
      </c>
      <c r="AB4" s="685">
        <f t="shared" si="3"/>
        <v>0.17579201212541751</v>
      </c>
      <c r="AC4" s="685">
        <f t="shared" si="3"/>
        <v>0.19372522972734382</v>
      </c>
      <c r="AD4" s="637"/>
      <c r="AE4" s="681">
        <f t="shared" ref="AE4" si="4">SUM(D4:G4)</f>
        <v>632.84166932940468</v>
      </c>
      <c r="AF4" s="683">
        <f t="shared" ref="AF4" si="5">SUM(K4:N4)</f>
        <v>626.61886217809047</v>
      </c>
      <c r="AH4" s="685">
        <f>G4-N4</f>
        <v>26.008162861224832</v>
      </c>
      <c r="AI4" s="685">
        <f>SUM(D4:G4)-SUM(K4:N4)</f>
        <v>6.222807151314214</v>
      </c>
      <c r="AJ4" s="685">
        <f>SUM(D4:H4)-SUM(K4:O4)</f>
        <v>34.962743009480391</v>
      </c>
      <c r="AK4" s="42"/>
      <c r="AL4" s="686">
        <f>IFERROR(AH4/N4,"0")</f>
        <v>0.17579201212541751</v>
      </c>
      <c r="AM4" s="686">
        <f>SUM(R4:U4)/SUM(K4:N4)</f>
        <v>9.9307689680520582E-3</v>
      </c>
      <c r="AN4" s="686">
        <f>SUM(R4:V4)/SUM(K4:O4)</f>
        <v>4.511478960095195E-2</v>
      </c>
    </row>
    <row r="5" spans="2:40">
      <c r="B5" s="666"/>
      <c r="C5" s="667" t="s">
        <v>130</v>
      </c>
      <c r="D5" s="681">
        <f t="shared" ref="D5:I8" si="6">SUM(D36,D67,D98,D129)</f>
        <v>358.38304068119612</v>
      </c>
      <c r="E5" s="681">
        <f t="shared" si="6"/>
        <v>399.42269646912132</v>
      </c>
      <c r="F5" s="681">
        <f t="shared" si="6"/>
        <v>429.87158538784695</v>
      </c>
      <c r="G5" s="681">
        <f t="shared" si="6"/>
        <v>421.33483030227524</v>
      </c>
      <c r="H5" s="173">
        <f t="shared" si="6"/>
        <v>444.80147518140217</v>
      </c>
      <c r="I5" s="173">
        <f t="shared" si="6"/>
        <v>2053.8136280218419</v>
      </c>
      <c r="K5" s="683">
        <f t="shared" ref="K5:P8" si="7">SUM(K36,K67,K98,K129)</f>
        <v>431.68878083241265</v>
      </c>
      <c r="L5" s="683">
        <f t="shared" si="7"/>
        <v>419.49085948317037</v>
      </c>
      <c r="M5" s="683">
        <f t="shared" si="7"/>
        <v>420.46478235941964</v>
      </c>
      <c r="N5" s="683">
        <f t="shared" si="7"/>
        <v>409.38301201066116</v>
      </c>
      <c r="O5" s="684">
        <f t="shared" si="7"/>
        <v>440.90085768758098</v>
      </c>
      <c r="P5" s="684">
        <f t="shared" si="7"/>
        <v>2121.9282923732449</v>
      </c>
      <c r="R5" s="685">
        <f t="shared" ref="R5:R8" si="8">D5-K5</f>
        <v>-73.305740151216526</v>
      </c>
      <c r="S5" s="685">
        <f t="shared" si="2"/>
        <v>-20.068163014049048</v>
      </c>
      <c r="T5" s="685">
        <f t="shared" si="2"/>
        <v>9.406803028427305</v>
      </c>
      <c r="U5" s="685">
        <f t="shared" si="2"/>
        <v>11.951818291614074</v>
      </c>
      <c r="V5" s="685">
        <f t="shared" si="2"/>
        <v>3.9006174938211871</v>
      </c>
      <c r="W5" s="685">
        <f t="shared" si="2"/>
        <v>-68.114664351403007</v>
      </c>
      <c r="Y5" s="685">
        <f t="shared" ref="Y5:Y8" si="9">R5/K5</f>
        <v>-0.16981154805520599</v>
      </c>
      <c r="Z5" s="685">
        <f t="shared" si="3"/>
        <v>-4.783933323070217E-2</v>
      </c>
      <c r="AA5" s="685">
        <f t="shared" si="3"/>
        <v>2.2372392226624651E-2</v>
      </c>
      <c r="AB5" s="685">
        <f t="shared" si="3"/>
        <v>2.9194709943906577E-2</v>
      </c>
      <c r="AC5" s="685">
        <f t="shared" si="3"/>
        <v>8.8469265273807551E-3</v>
      </c>
      <c r="AD5" s="637"/>
      <c r="AE5" s="681">
        <f t="shared" ref="AE5:AE28" si="10">SUM(D5:G5)</f>
        <v>1609.0121528404397</v>
      </c>
      <c r="AF5" s="683">
        <f t="shared" ref="AF5:AF28" si="11">SUM(K5:N5)</f>
        <v>1681.0274346856638</v>
      </c>
      <c r="AH5" s="685">
        <f t="shared" ref="AH5:AH8" si="12">G5-N5</f>
        <v>11.951818291614074</v>
      </c>
      <c r="AI5" s="685">
        <f t="shared" ref="AI5:AI8" si="13">SUM(D5:G5)-SUM(K5:N5)</f>
        <v>-72.015281845224081</v>
      </c>
      <c r="AJ5" s="685">
        <f t="shared" ref="AJ5:AJ8" si="14">SUM(D5:H5)-SUM(K5:O5)</f>
        <v>-68.114664351403007</v>
      </c>
      <c r="AK5" s="42"/>
      <c r="AL5" s="686">
        <f t="shared" ref="AL5:AL8" si="15">IFERROR(AH5/N5,"0")</f>
        <v>2.9194709943906577E-2</v>
      </c>
      <c r="AM5" s="686">
        <f t="shared" ref="AM5:AM8" si="16">SUM(R5:U5)/SUM(K5:N5)</f>
        <v>-4.2840039584892541E-2</v>
      </c>
      <c r="AN5" s="686">
        <f t="shared" ref="AN5:AN8" si="17">SUM(R5:V5)/SUM(K5:O5)</f>
        <v>-3.2100361070741455E-2</v>
      </c>
    </row>
    <row r="6" spans="2:40">
      <c r="B6" s="666"/>
      <c r="C6" s="667" t="s">
        <v>131</v>
      </c>
      <c r="D6" s="681">
        <f t="shared" si="6"/>
        <v>185.35353184836063</v>
      </c>
      <c r="E6" s="681">
        <f t="shared" si="6"/>
        <v>196.01369937751099</v>
      </c>
      <c r="F6" s="681">
        <f t="shared" si="6"/>
        <v>222.51813745266043</v>
      </c>
      <c r="G6" s="681">
        <f t="shared" si="6"/>
        <v>249.81162803483502</v>
      </c>
      <c r="H6" s="173">
        <f t="shared" si="6"/>
        <v>304.16236603139311</v>
      </c>
      <c r="I6" s="173">
        <f t="shared" si="6"/>
        <v>1157.8593627447601</v>
      </c>
      <c r="K6" s="683">
        <f t="shared" si="7"/>
        <v>184.37583130539346</v>
      </c>
      <c r="L6" s="683">
        <f t="shared" si="7"/>
        <v>179.41435887346893</v>
      </c>
      <c r="M6" s="683">
        <f t="shared" si="7"/>
        <v>185.30643090354928</v>
      </c>
      <c r="N6" s="683">
        <f t="shared" si="7"/>
        <v>210.88436736003845</v>
      </c>
      <c r="O6" s="684">
        <f t="shared" si="7"/>
        <v>220.84301838775974</v>
      </c>
      <c r="P6" s="684">
        <f t="shared" si="7"/>
        <v>980.8240068302099</v>
      </c>
      <c r="R6" s="685">
        <f t="shared" si="8"/>
        <v>0.97770054296717035</v>
      </c>
      <c r="S6" s="685">
        <f t="shared" si="2"/>
        <v>16.599340504042061</v>
      </c>
      <c r="T6" s="685">
        <f t="shared" si="2"/>
        <v>37.211706549111142</v>
      </c>
      <c r="U6" s="685">
        <f t="shared" si="2"/>
        <v>38.927260674796571</v>
      </c>
      <c r="V6" s="685">
        <f t="shared" si="2"/>
        <v>83.319347643633364</v>
      </c>
      <c r="W6" s="685">
        <f t="shared" si="2"/>
        <v>177.03535591455022</v>
      </c>
      <c r="Y6" s="685">
        <f t="shared" si="9"/>
        <v>5.3027586969777102E-3</v>
      </c>
      <c r="Z6" s="685">
        <f t="shared" si="3"/>
        <v>9.2519576516998075E-2</v>
      </c>
      <c r="AA6" s="685">
        <f t="shared" si="3"/>
        <v>0.20081173852233752</v>
      </c>
      <c r="AB6" s="685">
        <f t="shared" si="3"/>
        <v>0.18459054676317888</v>
      </c>
      <c r="AC6" s="685">
        <f t="shared" si="3"/>
        <v>0.37727861288935977</v>
      </c>
      <c r="AD6" s="637"/>
      <c r="AE6" s="681">
        <f t="shared" si="10"/>
        <v>853.69699671336707</v>
      </c>
      <c r="AF6" s="683">
        <f t="shared" si="11"/>
        <v>759.98098844245021</v>
      </c>
      <c r="AH6" s="685">
        <f t="shared" si="12"/>
        <v>38.927260674796571</v>
      </c>
      <c r="AI6" s="685">
        <f t="shared" si="13"/>
        <v>93.716008270916859</v>
      </c>
      <c r="AJ6" s="685">
        <f t="shared" si="14"/>
        <v>177.03535591455011</v>
      </c>
      <c r="AK6" s="42"/>
      <c r="AL6" s="686">
        <f t="shared" si="15"/>
        <v>0.18459054676317888</v>
      </c>
      <c r="AM6" s="686">
        <f t="shared" si="16"/>
        <v>0.12331362191439033</v>
      </c>
      <c r="AN6" s="686">
        <f t="shared" si="17"/>
        <v>0.18049655665208122</v>
      </c>
    </row>
    <row r="7" spans="2:40">
      <c r="B7" s="666"/>
      <c r="C7" s="667" t="s">
        <v>132</v>
      </c>
      <c r="D7" s="681">
        <f t="shared" si="6"/>
        <v>23.091338125950621</v>
      </c>
      <c r="E7" s="681">
        <f t="shared" si="6"/>
        <v>29.295905576038091</v>
      </c>
      <c r="F7" s="681">
        <f t="shared" si="6"/>
        <v>39.545225144080334</v>
      </c>
      <c r="G7" s="681">
        <f t="shared" si="6"/>
        <v>42.889083045016292</v>
      </c>
      <c r="H7" s="173">
        <f t="shared" si="6"/>
        <v>42.61904759604905</v>
      </c>
      <c r="I7" s="173">
        <f t="shared" si="6"/>
        <v>177.44059948713442</v>
      </c>
      <c r="K7" s="683">
        <f t="shared" si="7"/>
        <v>34.120997228703608</v>
      </c>
      <c r="L7" s="683">
        <f t="shared" si="7"/>
        <v>33.934382424881612</v>
      </c>
      <c r="M7" s="683">
        <f t="shared" si="7"/>
        <v>34.35534278428203</v>
      </c>
      <c r="N7" s="683">
        <f t="shared" si="7"/>
        <v>32.741675523555173</v>
      </c>
      <c r="O7" s="684">
        <f t="shared" si="7"/>
        <v>33.836818112333773</v>
      </c>
      <c r="P7" s="684">
        <f t="shared" si="7"/>
        <v>168.98921607375618</v>
      </c>
      <c r="R7" s="685">
        <f t="shared" si="8"/>
        <v>-11.029659102752987</v>
      </c>
      <c r="S7" s="685">
        <f t="shared" si="2"/>
        <v>-4.6384768488435206</v>
      </c>
      <c r="T7" s="685">
        <f t="shared" si="2"/>
        <v>5.1898823597983039</v>
      </c>
      <c r="U7" s="685">
        <f t="shared" si="2"/>
        <v>10.147407521461119</v>
      </c>
      <c r="V7" s="685">
        <f t="shared" si="2"/>
        <v>8.7822294837152768</v>
      </c>
      <c r="W7" s="685">
        <f t="shared" si="2"/>
        <v>8.4513834133782382</v>
      </c>
      <c r="Y7" s="685">
        <f t="shared" si="9"/>
        <v>-0.32325137008230542</v>
      </c>
      <c r="Z7" s="685">
        <f t="shared" si="3"/>
        <v>-0.13668959083346874</v>
      </c>
      <c r="AA7" s="685">
        <f t="shared" si="3"/>
        <v>0.15106478175420027</v>
      </c>
      <c r="AB7" s="685">
        <f t="shared" si="3"/>
        <v>0.30992328154253507</v>
      </c>
      <c r="AC7" s="685">
        <f t="shared" si="3"/>
        <v>0.25954655235487667</v>
      </c>
      <c r="AD7" s="637"/>
      <c r="AE7" s="681">
        <f t="shared" si="10"/>
        <v>134.82155189108533</v>
      </c>
      <c r="AF7" s="683">
        <f t="shared" si="11"/>
        <v>135.15239796142242</v>
      </c>
      <c r="AH7" s="685">
        <f t="shared" si="12"/>
        <v>10.147407521461119</v>
      </c>
      <c r="AI7" s="685">
        <f t="shared" si="13"/>
        <v>-0.33084607033708835</v>
      </c>
      <c r="AJ7" s="685">
        <f t="shared" si="14"/>
        <v>8.4513834133781813</v>
      </c>
      <c r="AK7" s="42"/>
      <c r="AL7" s="686">
        <f t="shared" si="15"/>
        <v>0.30992328154253507</v>
      </c>
      <c r="AM7" s="686">
        <f t="shared" si="16"/>
        <v>-2.4479482075598887E-3</v>
      </c>
      <c r="AN7" s="686">
        <f t="shared" si="17"/>
        <v>5.0011377114676611E-2</v>
      </c>
    </row>
    <row r="8" spans="2:40" s="106" customFormat="1">
      <c r="B8" s="695"/>
      <c r="C8" s="669" t="s">
        <v>76</v>
      </c>
      <c r="D8" s="696">
        <f t="shared" si="6"/>
        <v>716.08689911969157</v>
      </c>
      <c r="E8" s="696">
        <f t="shared" si="6"/>
        <v>784.70510215824686</v>
      </c>
      <c r="F8" s="696">
        <f t="shared" si="6"/>
        <v>841.58817460902094</v>
      </c>
      <c r="G8" s="696">
        <f t="shared" si="6"/>
        <v>887.99219488733752</v>
      </c>
      <c r="H8" s="174">
        <f t="shared" si="6"/>
        <v>968.6769440484444</v>
      </c>
      <c r="I8" s="174">
        <f t="shared" si="6"/>
        <v>4199.0493148227415</v>
      </c>
      <c r="K8" s="697">
        <f t="shared" si="7"/>
        <v>813.58879021617827</v>
      </c>
      <c r="L8" s="697">
        <f t="shared" si="7"/>
        <v>794.00542879841748</v>
      </c>
      <c r="M8" s="697">
        <f t="shared" si="7"/>
        <v>794.22791871479023</v>
      </c>
      <c r="N8" s="697">
        <f t="shared" si="7"/>
        <v>800.95754553824099</v>
      </c>
      <c r="O8" s="698">
        <f t="shared" si="7"/>
        <v>843.93481356910854</v>
      </c>
      <c r="P8" s="698">
        <f t="shared" si="7"/>
        <v>4046.7144968367356</v>
      </c>
      <c r="R8" s="699">
        <f t="shared" si="8"/>
        <v>-97.501891096486702</v>
      </c>
      <c r="S8" s="699">
        <f t="shared" si="2"/>
        <v>-9.3003266401706242</v>
      </c>
      <c r="T8" s="699">
        <f t="shared" si="2"/>
        <v>47.360255894230704</v>
      </c>
      <c r="U8" s="699">
        <f t="shared" si="2"/>
        <v>87.034649349096526</v>
      </c>
      <c r="V8" s="699">
        <f t="shared" si="2"/>
        <v>124.74213047933586</v>
      </c>
      <c r="W8" s="699">
        <f t="shared" si="2"/>
        <v>152.33481798600587</v>
      </c>
      <c r="Y8" s="699">
        <f t="shared" si="9"/>
        <v>-0.11984173364849278</v>
      </c>
      <c r="Z8" s="699">
        <f t="shared" si="3"/>
        <v>-1.1713177646965178E-2</v>
      </c>
      <c r="AA8" s="699">
        <f t="shared" si="3"/>
        <v>5.9630560420072469E-2</v>
      </c>
      <c r="AB8" s="699">
        <f t="shared" si="3"/>
        <v>0.10866324917459827</v>
      </c>
      <c r="AC8" s="699">
        <f t="shared" si="3"/>
        <v>0.14781014892819197</v>
      </c>
      <c r="AD8" s="639"/>
      <c r="AE8" s="696">
        <f t="shared" si="10"/>
        <v>3230.372370774297</v>
      </c>
      <c r="AF8" s="697">
        <f t="shared" si="11"/>
        <v>3202.7796832676268</v>
      </c>
      <c r="AH8" s="699">
        <f t="shared" si="12"/>
        <v>87.034649349096526</v>
      </c>
      <c r="AI8" s="699">
        <f t="shared" si="13"/>
        <v>27.592687506670245</v>
      </c>
      <c r="AJ8" s="699">
        <f t="shared" si="14"/>
        <v>152.33481798600633</v>
      </c>
      <c r="AK8" s="42"/>
      <c r="AL8" s="700">
        <f t="shared" si="15"/>
        <v>0.10866324917459827</v>
      </c>
      <c r="AM8" s="700">
        <f t="shared" si="16"/>
        <v>8.6152312164408835E-3</v>
      </c>
      <c r="AN8" s="700">
        <f t="shared" si="17"/>
        <v>3.764407350829517E-2</v>
      </c>
    </row>
    <row r="9" spans="2:40">
      <c r="AK9" s="42"/>
    </row>
    <row r="10" spans="2:40">
      <c r="B10" s="665" t="s">
        <v>75</v>
      </c>
      <c r="C10" s="667" t="s">
        <v>133</v>
      </c>
      <c r="D10" s="681">
        <f>SUM(D41,D72,D103,D134)</f>
        <v>72.369905380297055</v>
      </c>
      <c r="E10" s="681">
        <f t="shared" ref="E10:I10" si="18">SUM(E41,E72,E103,E134)</f>
        <v>83.555086021093032</v>
      </c>
      <c r="F10" s="681">
        <f t="shared" si="18"/>
        <v>139.50502973657495</v>
      </c>
      <c r="G10" s="681">
        <f t="shared" si="18"/>
        <v>140.98354140074673</v>
      </c>
      <c r="H10" s="173">
        <f t="shared" si="18"/>
        <v>152.49312522760329</v>
      </c>
      <c r="I10" s="173">
        <f t="shared" si="18"/>
        <v>588.90668776631503</v>
      </c>
      <c r="K10" s="683">
        <f>SUM(K41,K72,K103,K134)</f>
        <v>97.085637503998953</v>
      </c>
      <c r="L10" s="683">
        <f t="shared" ref="L10:P10" si="19">SUM(L41,L72,L103,L134)</f>
        <v>143.567300570436</v>
      </c>
      <c r="M10" s="683">
        <f t="shared" si="19"/>
        <v>162.67795641862634</v>
      </c>
      <c r="N10" s="683">
        <f t="shared" si="19"/>
        <v>125.06427862426722</v>
      </c>
      <c r="O10" s="684">
        <f t="shared" si="19"/>
        <v>100.44019396877496</v>
      </c>
      <c r="P10" s="684">
        <f t="shared" si="19"/>
        <v>628.83536708610336</v>
      </c>
      <c r="R10" s="685">
        <f t="shared" ref="R10:W16" si="20">D10-K10</f>
        <v>-24.715732123701898</v>
      </c>
      <c r="S10" s="685">
        <f t="shared" si="20"/>
        <v>-60.012214549342971</v>
      </c>
      <c r="T10" s="685">
        <f t="shared" si="20"/>
        <v>-23.172926682051383</v>
      </c>
      <c r="U10" s="685">
        <f t="shared" si="20"/>
        <v>15.919262776479513</v>
      </c>
      <c r="V10" s="685">
        <f t="shared" si="20"/>
        <v>52.052931258828323</v>
      </c>
      <c r="W10" s="685">
        <f t="shared" si="20"/>
        <v>-39.92867931978833</v>
      </c>
      <c r="Y10" s="685">
        <f t="shared" ref="Y10:AC13" si="21">R10/K10</f>
        <v>-0.25457660637685836</v>
      </c>
      <c r="Z10" s="685">
        <f t="shared" si="21"/>
        <v>-0.41800754287986486</v>
      </c>
      <c r="AA10" s="685">
        <f t="shared" si="21"/>
        <v>-0.14244663009178374</v>
      </c>
      <c r="AB10" s="685">
        <f t="shared" si="21"/>
        <v>0.12728864669907888</v>
      </c>
      <c r="AC10" s="685">
        <f t="shared" si="21"/>
        <v>0.51824801607821103</v>
      </c>
      <c r="AD10" s="637"/>
      <c r="AE10" s="681">
        <f t="shared" si="10"/>
        <v>436.41356253871174</v>
      </c>
      <c r="AF10" s="683">
        <f t="shared" si="11"/>
        <v>528.39517311732857</v>
      </c>
      <c r="AH10" s="685">
        <f>G10-N10</f>
        <v>15.919262776479513</v>
      </c>
      <c r="AI10" s="685">
        <f>SUM(D10:G10)-SUM(K10:N10)</f>
        <v>-91.981610578616824</v>
      </c>
      <c r="AJ10" s="685">
        <f>SUM(D10:H10)-SUM(K10:O10)</f>
        <v>-39.928679319788557</v>
      </c>
      <c r="AK10" s="42"/>
      <c r="AL10" s="686">
        <f>IFERROR(AH10/N10,"0")</f>
        <v>0.12728864669907888</v>
      </c>
      <c r="AM10" s="686">
        <f>SUM(R10:U10)/SUM(K10:N10)</f>
        <v>-0.17407731042651386</v>
      </c>
      <c r="AN10" s="686">
        <f>SUM(R10:V10)/SUM(K10:O10)</f>
        <v>-6.3496236709474324E-2</v>
      </c>
    </row>
    <row r="11" spans="2:40">
      <c r="B11" s="666"/>
      <c r="C11" s="668" t="s">
        <v>29</v>
      </c>
      <c r="D11" s="681">
        <f t="shared" ref="D11:I14" si="22">SUM(D42,D73,D104,D135)</f>
        <v>68.387091607751785</v>
      </c>
      <c r="E11" s="681">
        <f t="shared" si="22"/>
        <v>56.963422689088276</v>
      </c>
      <c r="F11" s="681">
        <f t="shared" si="22"/>
        <v>52.674178973490704</v>
      </c>
      <c r="G11" s="681">
        <f t="shared" si="22"/>
        <v>43.809076716592429</v>
      </c>
      <c r="H11" s="173">
        <f t="shared" si="22"/>
        <v>36.095647595851936</v>
      </c>
      <c r="I11" s="173">
        <f t="shared" si="22"/>
        <v>257.92941758277516</v>
      </c>
      <c r="K11" s="683">
        <f t="shared" ref="K11:P14" si="23">SUM(K42,K73,K104,K135)</f>
        <v>63.867238182235639</v>
      </c>
      <c r="L11" s="683">
        <f t="shared" si="23"/>
        <v>43.295046006082565</v>
      </c>
      <c r="M11" s="683">
        <f t="shared" si="23"/>
        <v>34.516983707272082</v>
      </c>
      <c r="N11" s="683">
        <f t="shared" si="23"/>
        <v>29.591132650999963</v>
      </c>
      <c r="O11" s="684">
        <f t="shared" si="23"/>
        <v>27.23559860260692</v>
      </c>
      <c r="P11" s="684">
        <f t="shared" si="23"/>
        <v>198.50599914919718</v>
      </c>
      <c r="R11" s="685">
        <f t="shared" si="20"/>
        <v>4.5198534255161462</v>
      </c>
      <c r="S11" s="685">
        <f t="shared" si="20"/>
        <v>13.668376683005711</v>
      </c>
      <c r="T11" s="685">
        <f t="shared" si="20"/>
        <v>18.157195266218622</v>
      </c>
      <c r="U11" s="685">
        <f t="shared" si="20"/>
        <v>14.217944065592466</v>
      </c>
      <c r="V11" s="685">
        <f t="shared" si="20"/>
        <v>8.8600489932450159</v>
      </c>
      <c r="W11" s="685">
        <f t="shared" si="20"/>
        <v>59.423418433577979</v>
      </c>
      <c r="Y11" s="685">
        <f t="shared" si="21"/>
        <v>7.0769514294941299E-2</v>
      </c>
      <c r="Z11" s="685">
        <f t="shared" si="21"/>
        <v>0.31570301787150029</v>
      </c>
      <c r="AA11" s="685">
        <f t="shared" si="21"/>
        <v>0.52603655696581741</v>
      </c>
      <c r="AB11" s="685">
        <f t="shared" si="21"/>
        <v>0.48047988677148534</v>
      </c>
      <c r="AC11" s="685">
        <f t="shared" si="21"/>
        <v>0.32531133692053149</v>
      </c>
      <c r="AD11" s="637"/>
      <c r="AE11" s="681">
        <f t="shared" si="10"/>
        <v>221.83376998692319</v>
      </c>
      <c r="AF11" s="683">
        <f t="shared" si="11"/>
        <v>171.27040054659025</v>
      </c>
      <c r="AH11" s="685">
        <f t="shared" ref="AH11:AH14" si="24">G11-N11</f>
        <v>14.217944065592466</v>
      </c>
      <c r="AI11" s="685">
        <f t="shared" ref="AI11:AI14" si="25">SUM(D11:G11)-SUM(K11:N11)</f>
        <v>50.563369440332934</v>
      </c>
      <c r="AJ11" s="685">
        <f t="shared" ref="AJ11:AJ14" si="26">SUM(D11:H11)-SUM(K11:O11)</f>
        <v>59.423418433577922</v>
      </c>
      <c r="AK11" s="42"/>
      <c r="AL11" s="686">
        <f t="shared" ref="AL11:AL14" si="27">IFERROR(AH11/N11,"0")</f>
        <v>0.48047988677148534</v>
      </c>
      <c r="AM11" s="686">
        <f t="shared" ref="AM11:AM14" si="28">SUM(R11:U11)/SUM(K11:N11)</f>
        <v>0.29522538207983184</v>
      </c>
      <c r="AN11" s="686">
        <f t="shared" ref="AN11:AN14" si="29">SUM(R11:V11)/SUM(K11:O11)</f>
        <v>0.29935326231080456</v>
      </c>
    </row>
    <row r="12" spans="2:40">
      <c r="B12" s="666"/>
      <c r="C12" s="668" t="s">
        <v>134</v>
      </c>
      <c r="D12" s="681">
        <f t="shared" si="22"/>
        <v>27.347740214593969</v>
      </c>
      <c r="E12" s="681">
        <f t="shared" si="22"/>
        <v>23.791800356993789</v>
      </c>
      <c r="F12" s="681">
        <f t="shared" si="22"/>
        <v>35.801164615074534</v>
      </c>
      <c r="G12" s="681">
        <f t="shared" si="22"/>
        <v>36.580670078789446</v>
      </c>
      <c r="H12" s="173">
        <f t="shared" si="22"/>
        <v>34.49284846073499</v>
      </c>
      <c r="I12" s="173">
        <f t="shared" si="22"/>
        <v>158.01422372618674</v>
      </c>
      <c r="K12" s="683">
        <f t="shared" si="23"/>
        <v>37.171471897458559</v>
      </c>
      <c r="L12" s="683">
        <f t="shared" si="23"/>
        <v>41.636091860249607</v>
      </c>
      <c r="M12" s="683">
        <f t="shared" si="23"/>
        <v>45.107391934510332</v>
      </c>
      <c r="N12" s="683">
        <f t="shared" si="23"/>
        <v>43.580245967220577</v>
      </c>
      <c r="O12" s="684">
        <f t="shared" si="23"/>
        <v>38.521519409422808</v>
      </c>
      <c r="P12" s="684">
        <f t="shared" si="23"/>
        <v>206.01672106886187</v>
      </c>
      <c r="R12" s="685">
        <f t="shared" si="20"/>
        <v>-9.8237316828645902</v>
      </c>
      <c r="S12" s="685">
        <f t="shared" si="20"/>
        <v>-17.844291503255818</v>
      </c>
      <c r="T12" s="685">
        <f t="shared" si="20"/>
        <v>-9.3062273194357985</v>
      </c>
      <c r="U12" s="685">
        <f t="shared" si="20"/>
        <v>-6.9995758884311314</v>
      </c>
      <c r="V12" s="685">
        <f t="shared" si="20"/>
        <v>-4.0286709486878181</v>
      </c>
      <c r="W12" s="685">
        <f t="shared" si="20"/>
        <v>-48.002497342675127</v>
      </c>
      <c r="Y12" s="685">
        <f t="shared" si="21"/>
        <v>-0.26428148204527369</v>
      </c>
      <c r="Z12" s="685">
        <f t="shared" si="21"/>
        <v>-0.4285774842449116</v>
      </c>
      <c r="AA12" s="685">
        <f t="shared" si="21"/>
        <v>-0.2063126889035648</v>
      </c>
      <c r="AB12" s="685">
        <f t="shared" si="21"/>
        <v>-0.16061350121098328</v>
      </c>
      <c r="AC12" s="685">
        <f t="shared" si="21"/>
        <v>-0.10458234800837993</v>
      </c>
      <c r="AD12" s="637"/>
      <c r="AE12" s="681">
        <f t="shared" si="10"/>
        <v>123.52137526545172</v>
      </c>
      <c r="AF12" s="683">
        <f t="shared" si="11"/>
        <v>167.49520165943909</v>
      </c>
      <c r="AH12" s="685">
        <f t="shared" si="24"/>
        <v>-6.9995758884311314</v>
      </c>
      <c r="AI12" s="685">
        <f t="shared" si="25"/>
        <v>-43.973826393987366</v>
      </c>
      <c r="AJ12" s="685">
        <f t="shared" si="26"/>
        <v>-48.002497342675184</v>
      </c>
      <c r="AK12" s="42"/>
      <c r="AL12" s="686">
        <f t="shared" si="27"/>
        <v>-0.16061350121098328</v>
      </c>
      <c r="AM12" s="686">
        <f t="shared" si="28"/>
        <v>-0.26253782770086431</v>
      </c>
      <c r="AN12" s="686">
        <f t="shared" si="29"/>
        <v>-0.23300291885836846</v>
      </c>
    </row>
    <row r="13" spans="2:40">
      <c r="B13" s="666"/>
      <c r="C13" s="667" t="s">
        <v>135</v>
      </c>
      <c r="D13" s="681">
        <f t="shared" si="22"/>
        <v>19.508166230733853</v>
      </c>
      <c r="E13" s="681">
        <f t="shared" si="22"/>
        <v>39.474964618911251</v>
      </c>
      <c r="F13" s="681">
        <f t="shared" si="22"/>
        <v>45.896957347237446</v>
      </c>
      <c r="G13" s="681">
        <f t="shared" si="22"/>
        <v>27.970768828434096</v>
      </c>
      <c r="H13" s="173">
        <f t="shared" si="22"/>
        <v>27.542721874804325</v>
      </c>
      <c r="I13" s="173">
        <f t="shared" si="22"/>
        <v>160.39357890012096</v>
      </c>
      <c r="K13" s="683">
        <f t="shared" si="23"/>
        <v>20.410359725103771</v>
      </c>
      <c r="L13" s="683">
        <f t="shared" si="23"/>
        <v>19.25159486034687</v>
      </c>
      <c r="M13" s="683">
        <f t="shared" si="23"/>
        <v>19.196775503593681</v>
      </c>
      <c r="N13" s="683">
        <f t="shared" si="23"/>
        <v>18.916443638626262</v>
      </c>
      <c r="O13" s="684">
        <f t="shared" si="23"/>
        <v>18.991213065852325</v>
      </c>
      <c r="P13" s="684">
        <f t="shared" si="23"/>
        <v>96.766386793522926</v>
      </c>
      <c r="R13" s="685">
        <f t="shared" si="20"/>
        <v>-0.90219349436991791</v>
      </c>
      <c r="S13" s="685">
        <f t="shared" si="20"/>
        <v>20.223369758564381</v>
      </c>
      <c r="T13" s="685">
        <f t="shared" si="20"/>
        <v>26.700181843643765</v>
      </c>
      <c r="U13" s="685">
        <f t="shared" si="20"/>
        <v>9.0543251898078339</v>
      </c>
      <c r="V13" s="685">
        <f t="shared" si="20"/>
        <v>8.5515088089520006</v>
      </c>
      <c r="W13" s="685">
        <f t="shared" si="20"/>
        <v>63.627192106598031</v>
      </c>
      <c r="Y13" s="685">
        <f t="shared" si="21"/>
        <v>-4.420272383833896E-2</v>
      </c>
      <c r="Z13" s="685">
        <f t="shared" si="21"/>
        <v>1.0504776308283479</v>
      </c>
      <c r="AA13" s="685">
        <f t="shared" si="21"/>
        <v>1.3908680569111946</v>
      </c>
      <c r="AB13" s="685">
        <f t="shared" si="21"/>
        <v>0.4786483845895555</v>
      </c>
      <c r="AC13" s="685">
        <f t="shared" si="21"/>
        <v>0.45028765562786915</v>
      </c>
      <c r="AD13" s="637"/>
      <c r="AE13" s="681">
        <f t="shared" si="10"/>
        <v>132.85085702531666</v>
      </c>
      <c r="AF13" s="683">
        <f t="shared" si="11"/>
        <v>77.775173727670591</v>
      </c>
      <c r="AH13" s="685">
        <f t="shared" si="24"/>
        <v>9.0543251898078339</v>
      </c>
      <c r="AI13" s="685">
        <f t="shared" si="25"/>
        <v>55.075683297646066</v>
      </c>
      <c r="AJ13" s="685">
        <f t="shared" si="26"/>
        <v>63.627192106598073</v>
      </c>
      <c r="AK13" s="42"/>
      <c r="AL13" s="686">
        <f t="shared" si="27"/>
        <v>0.4786483845895555</v>
      </c>
      <c r="AM13" s="686">
        <f t="shared" si="28"/>
        <v>0.7081396370838503</v>
      </c>
      <c r="AN13" s="686">
        <f t="shared" si="29"/>
        <v>0.65753402824023766</v>
      </c>
    </row>
    <row r="14" spans="2:40">
      <c r="B14" s="666"/>
      <c r="C14" s="667" t="s">
        <v>136</v>
      </c>
      <c r="D14" s="681">
        <f>SUM(D45,D76,D107,D138)</f>
        <v>1.0701017001572173</v>
      </c>
      <c r="E14" s="681">
        <f t="shared" si="22"/>
        <v>2.2527814636110879</v>
      </c>
      <c r="F14" s="681">
        <f t="shared" si="22"/>
        <v>2.4343333763337296</v>
      </c>
      <c r="G14" s="681">
        <f t="shared" si="22"/>
        <v>1.393586138893947</v>
      </c>
      <c r="H14" s="173">
        <f t="shared" si="22"/>
        <v>1.208811472054355</v>
      </c>
      <c r="I14" s="173">
        <f t="shared" si="22"/>
        <v>8.3596141510503372</v>
      </c>
      <c r="K14" s="683">
        <f>SUM(K45,K76,K107,K138)</f>
        <v>2.6872710001171809</v>
      </c>
      <c r="L14" s="683">
        <f t="shared" si="23"/>
        <v>2.5182900006107611</v>
      </c>
      <c r="M14" s="683">
        <f t="shared" si="23"/>
        <v>2.4234946159991839</v>
      </c>
      <c r="N14" s="683">
        <f t="shared" si="23"/>
        <v>2.6607400409678319</v>
      </c>
      <c r="O14" s="684">
        <f t="shared" si="23"/>
        <v>2.8389608251915219</v>
      </c>
      <c r="P14" s="684">
        <f t="shared" si="23"/>
        <v>13.12875648288648</v>
      </c>
      <c r="R14" s="685">
        <f t="shared" si="20"/>
        <v>-1.6171692999599636</v>
      </c>
      <c r="S14" s="685">
        <f t="shared" si="20"/>
        <v>-0.26550853699967325</v>
      </c>
      <c r="T14" s="685">
        <f t="shared" si="20"/>
        <v>1.0838760334545672E-2</v>
      </c>
      <c r="U14" s="685">
        <f t="shared" si="20"/>
        <v>-1.2671539020738849</v>
      </c>
      <c r="V14" s="685">
        <f t="shared" si="20"/>
        <v>-1.6301493531371669</v>
      </c>
      <c r="W14" s="685">
        <f t="shared" si="20"/>
        <v>-4.769142331836143</v>
      </c>
      <c r="Y14" s="685">
        <f>IFERROR(R14/K14,"0")</f>
        <v>-0.60178869190693662</v>
      </c>
      <c r="Z14" s="685">
        <f>IFERROR(S14/L14,"0")</f>
        <v>-0.10543207372275609</v>
      </c>
      <c r="AA14" s="685">
        <f>IFERROR(T14/M14,"0")</f>
        <v>4.472368233455701E-3</v>
      </c>
      <c r="AB14" s="685">
        <f>IFERROR(U14/N14,"0")</f>
        <v>-0.47624115192138933</v>
      </c>
      <c r="AC14" s="685">
        <f>IFERROR(V14/O14,"0")</f>
        <v>-0.5742063570134659</v>
      </c>
      <c r="AD14" s="637"/>
      <c r="AE14" s="681">
        <f t="shared" si="10"/>
        <v>7.1508026789959818</v>
      </c>
      <c r="AF14" s="683">
        <f t="shared" si="11"/>
        <v>10.289795657694958</v>
      </c>
      <c r="AH14" s="685">
        <f t="shared" si="24"/>
        <v>-1.2671539020738849</v>
      </c>
      <c r="AI14" s="685">
        <f t="shared" si="25"/>
        <v>-3.1389929786989761</v>
      </c>
      <c r="AJ14" s="685">
        <f t="shared" si="26"/>
        <v>-4.769142331836143</v>
      </c>
      <c r="AK14" s="42"/>
      <c r="AL14" s="686">
        <f t="shared" si="27"/>
        <v>-0.47624115192138933</v>
      </c>
      <c r="AM14" s="686">
        <f t="shared" si="28"/>
        <v>-0.30505882557070618</v>
      </c>
      <c r="AN14" s="686">
        <f t="shared" si="29"/>
        <v>-0.36325925749729515</v>
      </c>
    </row>
    <row r="15" spans="2:40">
      <c r="B15" s="666"/>
      <c r="C15" s="667" t="s">
        <v>137</v>
      </c>
      <c r="D15" s="681">
        <f t="shared" ref="D15:I16" si="30">SUM(D46,D77,D108,D139)</f>
        <v>150.00447664896922</v>
      </c>
      <c r="E15" s="681">
        <f t="shared" si="30"/>
        <v>183.13123022743778</v>
      </c>
      <c r="F15" s="681">
        <f t="shared" si="30"/>
        <v>197.53924807480612</v>
      </c>
      <c r="G15" s="681">
        <f t="shared" si="30"/>
        <v>166.07037712752143</v>
      </c>
      <c r="H15" s="173">
        <f t="shared" si="30"/>
        <v>266.89501956945384</v>
      </c>
      <c r="I15" s="173">
        <f t="shared" si="30"/>
        <v>963.64035164818847</v>
      </c>
      <c r="K15" s="683">
        <f t="shared" ref="K15:P16" si="31">SUM(K46,K77,K108,K139)</f>
        <v>180.54072777609932</v>
      </c>
      <c r="L15" s="683">
        <f t="shared" si="31"/>
        <v>182.95642089173532</v>
      </c>
      <c r="M15" s="683">
        <f t="shared" si="31"/>
        <v>184.0938899317114</v>
      </c>
      <c r="N15" s="683">
        <f t="shared" si="31"/>
        <v>209.02361460386521</v>
      </c>
      <c r="O15" s="684">
        <f t="shared" si="31"/>
        <v>211.66680547785322</v>
      </c>
      <c r="P15" s="684">
        <f t="shared" si="31"/>
        <v>968.28145868126444</v>
      </c>
      <c r="R15" s="685">
        <f t="shared" si="20"/>
        <v>-30.5362511271301</v>
      </c>
      <c r="S15" s="685">
        <f t="shared" si="20"/>
        <v>0.17480933570246293</v>
      </c>
      <c r="T15" s="685">
        <f t="shared" si="20"/>
        <v>13.445358143094722</v>
      </c>
      <c r="U15" s="685">
        <f t="shared" si="20"/>
        <v>-42.953237476343787</v>
      </c>
      <c r="V15" s="685">
        <f t="shared" si="20"/>
        <v>55.22821409160062</v>
      </c>
      <c r="W15" s="685">
        <f t="shared" si="20"/>
        <v>-4.6411070330759685</v>
      </c>
      <c r="Y15" s="685">
        <f>R15/K15</f>
        <v>-0.16913774250982391</v>
      </c>
      <c r="Z15" s="685">
        <f>S15/L15</f>
        <v>9.5546980450555801E-4</v>
      </c>
      <c r="AA15" s="685">
        <f>T15/M15</f>
        <v>7.3035330765633788E-2</v>
      </c>
      <c r="AB15" s="685">
        <f>U15/N15</f>
        <v>-0.20549466412083331</v>
      </c>
      <c r="AC15" s="685">
        <f>V15/O15</f>
        <v>0.26092052538384047</v>
      </c>
      <c r="AD15" s="637"/>
      <c r="AE15" s="681">
        <f t="shared" si="10"/>
        <v>696.74533207873446</v>
      </c>
      <c r="AF15" s="683">
        <f t="shared" si="11"/>
        <v>756.61465320341119</v>
      </c>
      <c r="AH15" s="685">
        <f>G15-N15</f>
        <v>-42.953237476343787</v>
      </c>
      <c r="AI15" s="685">
        <f>SUM(D15:G15)-SUM(K15:N15)</f>
        <v>-59.869321124676731</v>
      </c>
      <c r="AJ15" s="685">
        <f>SUM(D15:H15)-SUM(K15:O15)</f>
        <v>-4.6411070330761959</v>
      </c>
      <c r="AK15" s="42"/>
      <c r="AL15" s="686">
        <f>IFERROR(AH15/N15,"0")</f>
        <v>-0.20549466412083331</v>
      </c>
      <c r="AM15" s="686">
        <f>SUM(R15:U15)/SUM(K15:N15)</f>
        <v>-7.9127890097287351E-2</v>
      </c>
      <c r="AN15" s="686">
        <f>SUM(R15:V15)/SUM(K15:O15)</f>
        <v>-4.7931383911832453E-3</v>
      </c>
    </row>
    <row r="16" spans="2:40" s="106" customFormat="1">
      <c r="B16" s="695"/>
      <c r="C16" s="669" t="s">
        <v>76</v>
      </c>
      <c r="D16" s="696">
        <f t="shared" si="30"/>
        <v>338.68748178250314</v>
      </c>
      <c r="E16" s="696">
        <f t="shared" si="30"/>
        <v>389.16928537713522</v>
      </c>
      <c r="F16" s="696">
        <f t="shared" si="30"/>
        <v>473.85091212351756</v>
      </c>
      <c r="G16" s="696">
        <f t="shared" si="30"/>
        <v>416.80802029097805</v>
      </c>
      <c r="H16" s="174">
        <f t="shared" si="30"/>
        <v>518.72817420050274</v>
      </c>
      <c r="I16" s="174">
        <f t="shared" si="30"/>
        <v>2137.243873774637</v>
      </c>
      <c r="K16" s="697">
        <f>SUM(K47,K78,K109,K140)</f>
        <v>401.76270608501346</v>
      </c>
      <c r="L16" s="697">
        <f t="shared" si="31"/>
        <v>433.22474418946109</v>
      </c>
      <c r="M16" s="697">
        <f t="shared" si="31"/>
        <v>448.01649211171303</v>
      </c>
      <c r="N16" s="697">
        <f t="shared" si="31"/>
        <v>428.83645552594703</v>
      </c>
      <c r="O16" s="698">
        <f t="shared" si="31"/>
        <v>399.69429134970176</v>
      </c>
      <c r="P16" s="698">
        <f t="shared" si="31"/>
        <v>2111.5346892618363</v>
      </c>
      <c r="Q16" s="638"/>
      <c r="R16" s="699">
        <f t="shared" si="20"/>
        <v>-63.075224302510321</v>
      </c>
      <c r="S16" s="699">
        <f t="shared" si="20"/>
        <v>-44.055458812325867</v>
      </c>
      <c r="T16" s="699">
        <f t="shared" si="20"/>
        <v>25.834420011804525</v>
      </c>
      <c r="U16" s="699">
        <f t="shared" si="20"/>
        <v>-12.028435234968981</v>
      </c>
      <c r="V16" s="699">
        <f t="shared" si="20"/>
        <v>119.03388285080098</v>
      </c>
      <c r="W16" s="699">
        <f t="shared" si="20"/>
        <v>25.709184512800675</v>
      </c>
      <c r="Y16" s="699">
        <f t="shared" ref="Y16" si="32">R16/K16</f>
        <v>-0.15699621529620902</v>
      </c>
      <c r="Z16" s="699">
        <f>S16/L16</f>
        <v>-0.10169192642666598</v>
      </c>
      <c r="AA16" s="699">
        <f>T16/M16</f>
        <v>5.7663993327644519E-2</v>
      </c>
      <c r="AB16" s="699">
        <f>U16/N16</f>
        <v>-2.8049003483662998E-2</v>
      </c>
      <c r="AC16" s="699">
        <f>V16/O16</f>
        <v>0.29781231663040064</v>
      </c>
      <c r="AD16" s="639"/>
      <c r="AE16" s="696">
        <f t="shared" si="10"/>
        <v>1618.5156995741338</v>
      </c>
      <c r="AF16" s="697">
        <f t="shared" si="11"/>
        <v>1711.8403979121347</v>
      </c>
      <c r="AH16" s="699">
        <f t="shared" ref="AH16" si="33">G16-N16</f>
        <v>-12.028435234968981</v>
      </c>
      <c r="AI16" s="699">
        <f t="shared" ref="AI16" si="34">SUM(D16:G16)-SUM(K16:N16)</f>
        <v>-93.324698338000871</v>
      </c>
      <c r="AJ16" s="699">
        <f t="shared" ref="AJ16" si="35">SUM(D16:H16)-SUM(K16:O16)</f>
        <v>25.709184512800221</v>
      </c>
      <c r="AK16" s="42"/>
      <c r="AL16" s="700">
        <f t="shared" ref="AL16" si="36">IFERROR(AH16/N16,"0")</f>
        <v>-2.8049003483662998E-2</v>
      </c>
      <c r="AM16" s="700">
        <f t="shared" ref="AM16" si="37">SUM(R16:U16)/SUM(K16:N16)</f>
        <v>-5.4517172542384883E-2</v>
      </c>
      <c r="AN16" s="700">
        <f t="shared" ref="AN16" si="38">SUM(R16:V16)/SUM(K16:O16)</f>
        <v>1.2175591830692544E-2</v>
      </c>
    </row>
    <row r="17" spans="2:40">
      <c r="Q17" s="636"/>
      <c r="AK17" s="42"/>
    </row>
    <row r="18" spans="2:40">
      <c r="B18" s="665" t="s">
        <v>15</v>
      </c>
      <c r="C18" s="663" t="s">
        <v>138</v>
      </c>
      <c r="D18" s="681">
        <f>SUM(D49,D80,D111,D142)</f>
        <v>446.80002206666279</v>
      </c>
      <c r="E18" s="681">
        <f t="shared" ref="E18:I18" si="39">SUM(E49,E80,E111,E142)</f>
        <v>468.73499650427436</v>
      </c>
      <c r="F18" s="681">
        <f t="shared" si="39"/>
        <v>492.39356910919378</v>
      </c>
      <c r="G18" s="681">
        <f t="shared" si="39"/>
        <v>555.28697339281564</v>
      </c>
      <c r="H18" s="173">
        <f t="shared" si="39"/>
        <v>488.43262672337721</v>
      </c>
      <c r="I18" s="173">
        <f t="shared" si="39"/>
        <v>2451.6481877963238</v>
      </c>
      <c r="K18" s="683">
        <f>SUM(K49,K80,K111,K142)</f>
        <v>456.17087684547653</v>
      </c>
      <c r="L18" s="683">
        <f t="shared" ref="L18:P18" si="40">SUM(L49,L80,L111,L142)</f>
        <v>447.975997795296</v>
      </c>
      <c r="M18" s="683">
        <f t="shared" si="40"/>
        <v>437.99436553496503</v>
      </c>
      <c r="N18" s="683">
        <f t="shared" si="40"/>
        <v>438.49833916453917</v>
      </c>
      <c r="O18" s="684">
        <f t="shared" si="40"/>
        <v>440.6355573189395</v>
      </c>
      <c r="P18" s="684">
        <f t="shared" si="40"/>
        <v>2221.2751366592165</v>
      </c>
      <c r="R18" s="685">
        <f t="shared" ref="R18:W26" si="41">D18-K18</f>
        <v>-9.3708547788137366</v>
      </c>
      <c r="S18" s="685">
        <f t="shared" si="41"/>
        <v>20.758998708978368</v>
      </c>
      <c r="T18" s="685">
        <f t="shared" si="41"/>
        <v>54.39920357422875</v>
      </c>
      <c r="U18" s="685">
        <f t="shared" si="41"/>
        <v>116.78863422827646</v>
      </c>
      <c r="V18" s="685">
        <f t="shared" si="41"/>
        <v>47.797069404437707</v>
      </c>
      <c r="W18" s="685">
        <f t="shared" si="41"/>
        <v>230.37305113710727</v>
      </c>
      <c r="Y18" s="685">
        <f>R18/K18</f>
        <v>-2.0542422268636021E-2</v>
      </c>
      <c r="Z18" s="685">
        <f t="shared" ref="Z18:AC26" si="42">S18/L18</f>
        <v>4.6339533392733813E-2</v>
      </c>
      <c r="AA18" s="685">
        <f t="shared" si="42"/>
        <v>0.12420069264540817</v>
      </c>
      <c r="AB18" s="685">
        <f t="shared" si="42"/>
        <v>0.26633768887424103</v>
      </c>
      <c r="AC18" s="685">
        <f t="shared" si="42"/>
        <v>0.10847301950677887</v>
      </c>
      <c r="AD18" s="637"/>
      <c r="AE18" s="681">
        <f t="shared" si="10"/>
        <v>1963.2155610729465</v>
      </c>
      <c r="AF18" s="683">
        <f t="shared" si="11"/>
        <v>1780.6395793402767</v>
      </c>
      <c r="AH18" s="685">
        <f>G18-N18</f>
        <v>116.78863422827646</v>
      </c>
      <c r="AI18" s="685">
        <f>SUM(D18:G18)-SUM(K18:N18)</f>
        <v>182.57598173266979</v>
      </c>
      <c r="AJ18" s="685">
        <f>SUM(D18:H18)-SUM(K18:O18)</f>
        <v>230.37305113710772</v>
      </c>
      <c r="AK18" s="42"/>
      <c r="AL18" s="686">
        <f>IFERROR(AH18/N18,"0")</f>
        <v>0.26633768887424103</v>
      </c>
      <c r="AM18" s="686">
        <f>SUM(R18:U18)/SUM(K18:N18)</f>
        <v>0.1025339343520118</v>
      </c>
      <c r="AN18" s="686">
        <f>SUM(R18:V18)/SUM(K18:O18)</f>
        <v>0.10371207390525569</v>
      </c>
    </row>
    <row r="19" spans="2:40">
      <c r="B19" s="666"/>
      <c r="C19" s="663" t="s">
        <v>139</v>
      </c>
      <c r="D19" s="681">
        <f t="shared" ref="D19:I22" si="43">SUM(D50,D81,D112,D143)</f>
        <v>155.0082828920311</v>
      </c>
      <c r="E19" s="681">
        <f t="shared" si="43"/>
        <v>151.22328572434299</v>
      </c>
      <c r="F19" s="681">
        <f t="shared" si="43"/>
        <v>157.90909971355893</v>
      </c>
      <c r="G19" s="681">
        <f t="shared" si="43"/>
        <v>157.63881773072265</v>
      </c>
      <c r="H19" s="173">
        <f t="shared" si="43"/>
        <v>175.11063113974853</v>
      </c>
      <c r="I19" s="173">
        <f t="shared" si="43"/>
        <v>796.89011720040423</v>
      </c>
      <c r="K19" s="683">
        <f t="shared" ref="K19:P22" si="44">SUM(K50,K81,K112,K143)</f>
        <v>163.0792728131139</v>
      </c>
      <c r="L19" s="683">
        <f t="shared" si="44"/>
        <v>157.99507915188786</v>
      </c>
      <c r="M19" s="683">
        <f t="shared" si="44"/>
        <v>151.89686949481356</v>
      </c>
      <c r="N19" s="683">
        <f t="shared" si="44"/>
        <v>152.49545987346599</v>
      </c>
      <c r="O19" s="684">
        <f t="shared" si="44"/>
        <v>151.91455434725287</v>
      </c>
      <c r="P19" s="684">
        <f t="shared" si="44"/>
        <v>777.38123568053413</v>
      </c>
      <c r="R19" s="685">
        <f t="shared" si="41"/>
        <v>-8.0709899210827984</v>
      </c>
      <c r="S19" s="685">
        <f t="shared" si="41"/>
        <v>-6.7717934275448783</v>
      </c>
      <c r="T19" s="685">
        <f t="shared" si="41"/>
        <v>6.0122302187453727</v>
      </c>
      <c r="U19" s="685">
        <f t="shared" si="41"/>
        <v>5.1433578572566603</v>
      </c>
      <c r="V19" s="685">
        <f t="shared" si="41"/>
        <v>23.19607679249566</v>
      </c>
      <c r="W19" s="685">
        <f t="shared" si="41"/>
        <v>19.508881519870101</v>
      </c>
      <c r="Y19" s="685">
        <f t="shared" ref="Y19:Y22" si="45">R19/K19</f>
        <v>-4.9491206220498768E-2</v>
      </c>
      <c r="Z19" s="685">
        <f t="shared" si="42"/>
        <v>-4.2860786955490206E-2</v>
      </c>
      <c r="AA19" s="685">
        <f t="shared" si="42"/>
        <v>3.9581001496220153E-2</v>
      </c>
      <c r="AB19" s="685">
        <f t="shared" si="42"/>
        <v>3.3727940894269191E-2</v>
      </c>
      <c r="AC19" s="685">
        <f t="shared" si="42"/>
        <v>0.15269160280372518</v>
      </c>
      <c r="AD19" s="637"/>
      <c r="AE19" s="681">
        <f t="shared" si="10"/>
        <v>621.7794860606557</v>
      </c>
      <c r="AF19" s="683">
        <f t="shared" si="11"/>
        <v>625.46668133328126</v>
      </c>
      <c r="AH19" s="685">
        <f t="shared" ref="AH19:AH22" si="46">G19-N19</f>
        <v>5.1433578572566603</v>
      </c>
      <c r="AI19" s="685">
        <f t="shared" ref="AI19:AI22" si="47">SUM(D19:G19)-SUM(K19:N19)</f>
        <v>-3.6871952726255586</v>
      </c>
      <c r="AJ19" s="685">
        <f t="shared" ref="AJ19:AJ22" si="48">SUM(D19:H19)-SUM(K19:O19)</f>
        <v>19.508881519870101</v>
      </c>
      <c r="AK19" s="42"/>
      <c r="AL19" s="686">
        <f t="shared" ref="AL19:AL22" si="49">IFERROR(AH19/N19,"0")</f>
        <v>3.3727940894269191E-2</v>
      </c>
      <c r="AM19" s="686">
        <f t="shared" ref="AM19:AM22" si="50">SUM(R19:U19)/SUM(K19:N19)</f>
        <v>-5.8951106152701901E-3</v>
      </c>
      <c r="AN19" s="686">
        <f t="shared" ref="AN19:AN22" si="51">SUM(R19:V19)/SUM(K19:O19)</f>
        <v>2.5095642426706602E-2</v>
      </c>
    </row>
    <row r="20" spans="2:40">
      <c r="B20" s="666"/>
      <c r="C20" s="663" t="s">
        <v>140</v>
      </c>
      <c r="D20" s="681">
        <f t="shared" si="43"/>
        <v>2.8801734554532548</v>
      </c>
      <c r="E20" s="681">
        <f t="shared" si="43"/>
        <v>2.8454947901716707</v>
      </c>
      <c r="F20" s="681">
        <f t="shared" si="43"/>
        <v>1.6335557682821049</v>
      </c>
      <c r="G20" s="681">
        <f t="shared" si="43"/>
        <v>1.5838217387224542</v>
      </c>
      <c r="H20" s="173">
        <f t="shared" si="43"/>
        <v>8.2516537769942921</v>
      </c>
      <c r="I20" s="173">
        <f t="shared" si="43"/>
        <v>17.194699529623776</v>
      </c>
      <c r="K20" s="683">
        <f t="shared" si="44"/>
        <v>3.234940812204127</v>
      </c>
      <c r="L20" s="683">
        <f t="shared" si="44"/>
        <v>1.7623502167251148</v>
      </c>
      <c r="M20" s="683">
        <f t="shared" si="44"/>
        <v>1.2565691292477685</v>
      </c>
      <c r="N20" s="683">
        <f t="shared" si="44"/>
        <v>0.96496241274342442</v>
      </c>
      <c r="O20" s="684">
        <f t="shared" si="44"/>
        <v>3.5845941806542609</v>
      </c>
      <c r="P20" s="684">
        <f t="shared" si="44"/>
        <v>10.803416751574694</v>
      </c>
      <c r="R20" s="685">
        <f t="shared" si="41"/>
        <v>-0.35476735675087223</v>
      </c>
      <c r="S20" s="685">
        <f t="shared" si="41"/>
        <v>1.0831445734465559</v>
      </c>
      <c r="T20" s="685">
        <f t="shared" si="41"/>
        <v>0.37698663903433638</v>
      </c>
      <c r="U20" s="685">
        <f t="shared" si="41"/>
        <v>0.61885932597902982</v>
      </c>
      <c r="V20" s="685">
        <f t="shared" si="41"/>
        <v>4.6670595963400316</v>
      </c>
      <c r="W20" s="685">
        <f t="shared" si="41"/>
        <v>6.3912827780490815</v>
      </c>
      <c r="Y20" s="685">
        <f t="shared" si="45"/>
        <v>-0.10966734087142432</v>
      </c>
      <c r="Z20" s="685">
        <f t="shared" si="42"/>
        <v>0.61460234360189092</v>
      </c>
      <c r="AA20" s="685">
        <f t="shared" si="42"/>
        <v>0.30001265370892516</v>
      </c>
      <c r="AB20" s="685">
        <f t="shared" si="42"/>
        <v>0.64132998115397</v>
      </c>
      <c r="AC20" s="685">
        <f t="shared" si="42"/>
        <v>1.3019771168317298</v>
      </c>
      <c r="AD20" s="637"/>
      <c r="AE20" s="681">
        <f t="shared" si="10"/>
        <v>8.9430457526294838</v>
      </c>
      <c r="AF20" s="683">
        <f t="shared" si="11"/>
        <v>7.2188225709204348</v>
      </c>
      <c r="AH20" s="685">
        <f t="shared" si="46"/>
        <v>0.61885932597902982</v>
      </c>
      <c r="AI20" s="685">
        <f t="shared" si="47"/>
        <v>1.724223181709049</v>
      </c>
      <c r="AJ20" s="685">
        <f t="shared" si="48"/>
        <v>6.3912827780490797</v>
      </c>
      <c r="AK20" s="42"/>
      <c r="AL20" s="686">
        <f t="shared" si="49"/>
        <v>0.64132998115397</v>
      </c>
      <c r="AM20" s="686">
        <f t="shared" si="50"/>
        <v>0.23885102657249588</v>
      </c>
      <c r="AN20" s="686">
        <f t="shared" si="51"/>
        <v>0.5915982808973369</v>
      </c>
    </row>
    <row r="21" spans="2:40">
      <c r="B21" s="666"/>
      <c r="C21" s="663" t="s">
        <v>141</v>
      </c>
      <c r="D21" s="681">
        <f t="shared" si="43"/>
        <v>12.527359864149979</v>
      </c>
      <c r="E21" s="681">
        <f t="shared" si="43"/>
        <v>20.263017456891649</v>
      </c>
      <c r="F21" s="681">
        <f t="shared" si="43"/>
        <v>32.086673474771793</v>
      </c>
      <c r="G21" s="681">
        <f t="shared" si="43"/>
        <v>32.821036342728426</v>
      </c>
      <c r="H21" s="173">
        <f t="shared" si="43"/>
        <v>29.989043815418832</v>
      </c>
      <c r="I21" s="173">
        <f t="shared" si="43"/>
        <v>127.68713095396069</v>
      </c>
      <c r="K21" s="683">
        <f t="shared" si="44"/>
        <v>24.715674452282101</v>
      </c>
      <c r="L21" s="683">
        <f t="shared" si="44"/>
        <v>24.696608255126076</v>
      </c>
      <c r="M21" s="683">
        <f t="shared" si="44"/>
        <v>24.03590725774141</v>
      </c>
      <c r="N21" s="683">
        <f t="shared" si="44"/>
        <v>23.605705804050693</v>
      </c>
      <c r="O21" s="684">
        <f t="shared" si="44"/>
        <v>23.229177940337408</v>
      </c>
      <c r="P21" s="684">
        <f t="shared" si="44"/>
        <v>120.28307370953769</v>
      </c>
      <c r="R21" s="685">
        <f t="shared" si="41"/>
        <v>-12.188314588132123</v>
      </c>
      <c r="S21" s="685">
        <f t="shared" si="41"/>
        <v>-4.4335907982344267</v>
      </c>
      <c r="T21" s="685">
        <f t="shared" si="41"/>
        <v>8.0507662170303824</v>
      </c>
      <c r="U21" s="685">
        <f t="shared" si="41"/>
        <v>9.2153305386777333</v>
      </c>
      <c r="V21" s="685">
        <f t="shared" si="41"/>
        <v>6.7598658750814238</v>
      </c>
      <c r="W21" s="685">
        <f t="shared" si="41"/>
        <v>7.4040572444230008</v>
      </c>
      <c r="Y21" s="685">
        <f t="shared" si="45"/>
        <v>-0.49314108792231337</v>
      </c>
      <c r="Z21" s="685">
        <f t="shared" si="42"/>
        <v>-0.17952225473367106</v>
      </c>
      <c r="AA21" s="685">
        <f t="shared" si="42"/>
        <v>0.33494746550236487</v>
      </c>
      <c r="AB21" s="685">
        <f t="shared" si="42"/>
        <v>0.39038572348454842</v>
      </c>
      <c r="AC21" s="685">
        <f t="shared" si="42"/>
        <v>0.29100753769434662</v>
      </c>
      <c r="AD21" s="637"/>
      <c r="AE21" s="681">
        <f t="shared" si="10"/>
        <v>97.698087138541865</v>
      </c>
      <c r="AF21" s="683">
        <f t="shared" si="11"/>
        <v>97.053895769200295</v>
      </c>
      <c r="AH21" s="685">
        <f t="shared" si="46"/>
        <v>9.2153305386777333</v>
      </c>
      <c r="AI21" s="685">
        <f t="shared" si="47"/>
        <v>0.64419136934156995</v>
      </c>
      <c r="AJ21" s="685">
        <f t="shared" si="48"/>
        <v>7.4040572444229866</v>
      </c>
      <c r="AK21" s="42"/>
      <c r="AL21" s="686">
        <f t="shared" si="49"/>
        <v>0.39038572348454842</v>
      </c>
      <c r="AM21" s="686">
        <f t="shared" si="50"/>
        <v>6.6374601888572332E-3</v>
      </c>
      <c r="AN21" s="686">
        <f t="shared" si="51"/>
        <v>6.1555271378435805E-2</v>
      </c>
    </row>
    <row r="22" spans="2:40">
      <c r="B22" s="666"/>
      <c r="C22" s="663" t="s">
        <v>142</v>
      </c>
      <c r="D22" s="681">
        <f>SUM(D53,D84,D115,D146)</f>
        <v>15.033656534740537</v>
      </c>
      <c r="E22" s="681">
        <f t="shared" si="43"/>
        <v>19.882205548996637</v>
      </c>
      <c r="F22" s="681">
        <f t="shared" si="43"/>
        <v>32.202689647507668</v>
      </c>
      <c r="G22" s="681">
        <f t="shared" si="43"/>
        <v>27.715681375742701</v>
      </c>
      <c r="H22" s="173">
        <f t="shared" si="43"/>
        <v>24.602457420945782</v>
      </c>
      <c r="I22" s="173">
        <f t="shared" si="43"/>
        <v>119.43669052793334</v>
      </c>
      <c r="K22" s="683">
        <f>SUM(K53,K84,K115,K146)</f>
        <v>18.226369895942973</v>
      </c>
      <c r="L22" s="683">
        <f t="shared" si="44"/>
        <v>19.42641399650336</v>
      </c>
      <c r="M22" s="683">
        <f t="shared" si="44"/>
        <v>15.443800776675939</v>
      </c>
      <c r="N22" s="683">
        <f t="shared" si="44"/>
        <v>16.404215576506211</v>
      </c>
      <c r="O22" s="684">
        <f t="shared" si="44"/>
        <v>12.395515996712431</v>
      </c>
      <c r="P22" s="684">
        <f t="shared" si="44"/>
        <v>81.896316242340902</v>
      </c>
      <c r="R22" s="685">
        <f t="shared" si="41"/>
        <v>-3.1927133612024363</v>
      </c>
      <c r="S22" s="685">
        <f t="shared" si="41"/>
        <v>0.45579155249327741</v>
      </c>
      <c r="T22" s="685">
        <f t="shared" si="41"/>
        <v>16.758888870831729</v>
      </c>
      <c r="U22" s="685">
        <f t="shared" si="41"/>
        <v>11.31146579923649</v>
      </c>
      <c r="V22" s="685">
        <f t="shared" si="41"/>
        <v>12.206941424233351</v>
      </c>
      <c r="W22" s="685">
        <f t="shared" si="41"/>
        <v>37.540374285592435</v>
      </c>
      <c r="Y22" s="685">
        <f t="shared" si="45"/>
        <v>-0.17517000803945637</v>
      </c>
      <c r="Z22" s="685">
        <f t="shared" si="42"/>
        <v>2.3462464692419156E-2</v>
      </c>
      <c r="AA22" s="685">
        <f t="shared" si="42"/>
        <v>1.0851531377005268</v>
      </c>
      <c r="AB22" s="685">
        <f t="shared" si="42"/>
        <v>0.68954627830156934</v>
      </c>
      <c r="AC22" s="685">
        <f t="shared" si="42"/>
        <v>0.98478687191972525</v>
      </c>
      <c r="AD22" s="637"/>
      <c r="AE22" s="681">
        <f t="shared" si="10"/>
        <v>94.834233106987554</v>
      </c>
      <c r="AF22" s="683">
        <f t="shared" si="11"/>
        <v>69.500800245628483</v>
      </c>
      <c r="AH22" s="685">
        <f t="shared" si="46"/>
        <v>11.31146579923649</v>
      </c>
      <c r="AI22" s="685">
        <f t="shared" si="47"/>
        <v>25.333432861359071</v>
      </c>
      <c r="AJ22" s="685">
        <f t="shared" si="48"/>
        <v>37.540374285592421</v>
      </c>
      <c r="AK22" s="42"/>
      <c r="AL22" s="686">
        <f t="shared" si="49"/>
        <v>0.68954627830156934</v>
      </c>
      <c r="AM22" s="686">
        <f t="shared" si="50"/>
        <v>0.36450562830681227</v>
      </c>
      <c r="AN22" s="686">
        <f t="shared" si="51"/>
        <v>0.45838904615081821</v>
      </c>
    </row>
    <row r="23" spans="2:40">
      <c r="B23" s="666"/>
      <c r="C23" s="663" t="s">
        <v>143</v>
      </c>
      <c r="D23" s="681">
        <f t="shared" ref="D23:I25" si="52">SUM(D54,D85,D116,D147)</f>
        <v>173.97094509971001</v>
      </c>
      <c r="E23" s="681">
        <f t="shared" si="52"/>
        <v>193.40637325002939</v>
      </c>
      <c r="F23" s="681">
        <f t="shared" si="52"/>
        <v>231.91303021962864</v>
      </c>
      <c r="G23" s="681">
        <f t="shared" si="52"/>
        <v>229.40607019659541</v>
      </c>
      <c r="H23" s="173">
        <f t="shared" si="52"/>
        <v>220.02138138235301</v>
      </c>
      <c r="I23" s="173">
        <f t="shared" si="52"/>
        <v>1048.7178001483164</v>
      </c>
      <c r="K23" s="683">
        <f t="shared" ref="K23:P25" si="53">SUM(K54,K85,K116,K147)</f>
        <v>209.7223038885177</v>
      </c>
      <c r="L23" s="683">
        <f t="shared" si="53"/>
        <v>205.40123095942369</v>
      </c>
      <c r="M23" s="683">
        <f t="shared" si="53"/>
        <v>207.01972093021095</v>
      </c>
      <c r="N23" s="683">
        <f t="shared" si="53"/>
        <v>204.3857049307905</v>
      </c>
      <c r="O23" s="684">
        <f t="shared" si="53"/>
        <v>216.63017873215438</v>
      </c>
      <c r="P23" s="684">
        <f t="shared" si="53"/>
        <v>1043.1591394410973</v>
      </c>
      <c r="R23" s="685">
        <f t="shared" si="41"/>
        <v>-35.751358788807693</v>
      </c>
      <c r="S23" s="685">
        <f t="shared" si="41"/>
        <v>-11.994857709394296</v>
      </c>
      <c r="T23" s="685">
        <f t="shared" si="41"/>
        <v>24.893309289417687</v>
      </c>
      <c r="U23" s="685">
        <f t="shared" si="41"/>
        <v>25.020365265804912</v>
      </c>
      <c r="V23" s="685">
        <f t="shared" si="41"/>
        <v>3.3912026501986361</v>
      </c>
      <c r="W23" s="685">
        <f t="shared" si="41"/>
        <v>5.5586607072191327</v>
      </c>
      <c r="Y23" s="685">
        <f>R23/K23</f>
        <v>-0.17046998877054145</v>
      </c>
      <c r="Z23" s="685">
        <f t="shared" si="42"/>
        <v>-5.8397204599829486E-2</v>
      </c>
      <c r="AA23" s="685">
        <f t="shared" si="42"/>
        <v>0.12024607693201145</v>
      </c>
      <c r="AB23" s="685">
        <f t="shared" si="42"/>
        <v>0.12241739349763898</v>
      </c>
      <c r="AC23" s="685">
        <f t="shared" si="42"/>
        <v>1.5654340821975605E-2</v>
      </c>
      <c r="AD23" s="637"/>
      <c r="AE23" s="681">
        <f t="shared" si="10"/>
        <v>828.69641876596347</v>
      </c>
      <c r="AF23" s="683">
        <f t="shared" si="11"/>
        <v>826.5289607089428</v>
      </c>
      <c r="AH23" s="685">
        <f>G23-N23</f>
        <v>25.020365265804912</v>
      </c>
      <c r="AI23" s="685">
        <f>SUM(D23:G23)-SUM(K23:N23)</f>
        <v>2.1674580570206672</v>
      </c>
      <c r="AJ23" s="685">
        <f>SUM(D23:H23)-SUM(K23:O23)</f>
        <v>5.5586607072193601</v>
      </c>
      <c r="AK23" s="42"/>
      <c r="AL23" s="686">
        <f>IFERROR(AH23/N23,"0")</f>
        <v>0.12241739349763898</v>
      </c>
      <c r="AM23" s="686">
        <f>SUM(R23:U23)/SUM(K23:N23)</f>
        <v>2.6223619014650204E-3</v>
      </c>
      <c r="AN23" s="686">
        <f>SUM(R23:V23)/SUM(K23:O23)</f>
        <v>5.328679486235879E-3</v>
      </c>
    </row>
    <row r="24" spans="2:40">
      <c r="B24" s="666"/>
      <c r="C24" s="663" t="s">
        <v>144</v>
      </c>
      <c r="D24" s="681">
        <f t="shared" si="52"/>
        <v>3.8389496826889253</v>
      </c>
      <c r="E24" s="681">
        <f t="shared" si="52"/>
        <v>3.8092209994390327</v>
      </c>
      <c r="F24" s="681">
        <f t="shared" si="52"/>
        <v>2.4542122696421247</v>
      </c>
      <c r="G24" s="681">
        <f t="shared" si="52"/>
        <v>2.7311699349383636</v>
      </c>
      <c r="H24" s="173">
        <f t="shared" si="52"/>
        <v>17.170737628083653</v>
      </c>
      <c r="I24" s="173">
        <f t="shared" si="52"/>
        <v>30.0042905147921</v>
      </c>
      <c r="K24" s="683">
        <f t="shared" si="53"/>
        <v>8.7381140523148204</v>
      </c>
      <c r="L24" s="683">
        <f t="shared" si="53"/>
        <v>11.023397085604929</v>
      </c>
      <c r="M24" s="683">
        <f t="shared" si="53"/>
        <v>4.3552162783070774</v>
      </c>
      <c r="N24" s="683">
        <f t="shared" si="53"/>
        <v>7.3252893997907096</v>
      </c>
      <c r="O24" s="684">
        <f t="shared" si="53"/>
        <v>6.7872516630227846</v>
      </c>
      <c r="P24" s="684">
        <f t="shared" si="53"/>
        <v>38.229268479040329</v>
      </c>
      <c r="R24" s="685">
        <f t="shared" si="41"/>
        <v>-4.8991643696258951</v>
      </c>
      <c r="S24" s="685">
        <f t="shared" si="41"/>
        <v>-7.2141760861658959</v>
      </c>
      <c r="T24" s="685">
        <f t="shared" si="41"/>
        <v>-1.9010040086649527</v>
      </c>
      <c r="U24" s="685">
        <f t="shared" si="41"/>
        <v>-4.594119464852346</v>
      </c>
      <c r="V24" s="685">
        <f t="shared" si="41"/>
        <v>10.383485965060869</v>
      </c>
      <c r="W24" s="685">
        <f t="shared" si="41"/>
        <v>-8.2249779642482288</v>
      </c>
      <c r="Y24" s="685">
        <f t="shared" ref="Y24" si="54">R24/K24</f>
        <v>-0.56066610487054169</v>
      </c>
      <c r="Z24" s="685">
        <f t="shared" si="42"/>
        <v>-0.65444218602871862</v>
      </c>
      <c r="AA24" s="685">
        <f t="shared" si="42"/>
        <v>-0.43648900242536171</v>
      </c>
      <c r="AB24" s="685">
        <f t="shared" si="42"/>
        <v>-0.6271587665851952</v>
      </c>
      <c r="AC24" s="685">
        <f t="shared" si="42"/>
        <v>1.5298513272508387</v>
      </c>
      <c r="AD24" s="637"/>
      <c r="AE24" s="681">
        <f t="shared" si="10"/>
        <v>12.833552886708446</v>
      </c>
      <c r="AF24" s="683">
        <f t="shared" si="11"/>
        <v>31.442016816017532</v>
      </c>
      <c r="AH24" s="685">
        <f t="shared" ref="AH24" si="55">G24-N24</f>
        <v>-4.594119464852346</v>
      </c>
      <c r="AI24" s="685">
        <f t="shared" ref="AI24" si="56">SUM(D24:G24)-SUM(K24:N24)</f>
        <v>-18.608463929309085</v>
      </c>
      <c r="AJ24" s="685">
        <f t="shared" ref="AJ24" si="57">SUM(D24:H24)-SUM(K24:O24)</f>
        <v>-8.2249779642482146</v>
      </c>
      <c r="AK24" s="42"/>
      <c r="AL24" s="686">
        <f t="shared" ref="AL24" si="58">IFERROR(AH24/N24,"0")</f>
        <v>-0.6271587665851952</v>
      </c>
      <c r="AM24" s="686">
        <f t="shared" ref="AM24" si="59">SUM(R24:U24)/SUM(K24:N24)</f>
        <v>-0.5918342973415549</v>
      </c>
      <c r="AN24" s="686">
        <f t="shared" ref="AN24" si="60">SUM(R24:V24)/SUM(K24:O24)</f>
        <v>-0.21514871436155442</v>
      </c>
    </row>
    <row r="25" spans="2:40">
      <c r="B25" s="666"/>
      <c r="C25" s="663" t="s">
        <v>145</v>
      </c>
      <c r="D25" s="681">
        <f>SUM(D56,D87,D118,D149)</f>
        <v>1.0297349511078275</v>
      </c>
      <c r="E25" s="681">
        <f t="shared" si="52"/>
        <v>6.5728004001060576</v>
      </c>
      <c r="F25" s="681">
        <f t="shared" si="52"/>
        <v>11.760664309960054</v>
      </c>
      <c r="G25" s="681">
        <f t="shared" si="52"/>
        <v>5.5502388892196084</v>
      </c>
      <c r="H25" s="173">
        <f t="shared" si="52"/>
        <v>3.419078054588685</v>
      </c>
      <c r="I25" s="173">
        <f t="shared" si="52"/>
        <v>28.332516604982231</v>
      </c>
      <c r="K25" s="683">
        <f>SUM(K56,K87,K118,K149)</f>
        <v>0.48181038173556295</v>
      </c>
      <c r="L25" s="683">
        <f t="shared" si="53"/>
        <v>0.49267983722817354</v>
      </c>
      <c r="M25" s="683">
        <f t="shared" si="53"/>
        <v>0.49685897292447273</v>
      </c>
      <c r="N25" s="683">
        <f t="shared" si="53"/>
        <v>0.46629094404478733</v>
      </c>
      <c r="O25" s="684">
        <f t="shared" si="53"/>
        <v>0.46255866538079604</v>
      </c>
      <c r="P25" s="684">
        <f t="shared" si="53"/>
        <v>2.4001988013137927</v>
      </c>
      <c r="R25" s="685">
        <f t="shared" si="41"/>
        <v>0.54792456937226452</v>
      </c>
      <c r="S25" s="685">
        <f t="shared" si="41"/>
        <v>6.0801205628778838</v>
      </c>
      <c r="T25" s="685">
        <f t="shared" si="41"/>
        <v>11.263805337035581</v>
      </c>
      <c r="U25" s="685">
        <f t="shared" si="41"/>
        <v>5.0839479451748213</v>
      </c>
      <c r="V25" s="685">
        <f t="shared" si="41"/>
        <v>2.9565193892078891</v>
      </c>
      <c r="W25" s="685">
        <f t="shared" si="41"/>
        <v>25.93231780366844</v>
      </c>
      <c r="Y25" s="685">
        <f>R25/K25</f>
        <v>1.137220346723429</v>
      </c>
      <c r="Z25" s="685">
        <f t="shared" si="42"/>
        <v>12.340916155783361</v>
      </c>
      <c r="AA25" s="685">
        <f t="shared" si="42"/>
        <v>22.670024998718876</v>
      </c>
      <c r="AB25" s="685">
        <f t="shared" si="42"/>
        <v>10.902952352183162</v>
      </c>
      <c r="AC25" s="685">
        <f t="shared" si="42"/>
        <v>6.3916636104394868</v>
      </c>
      <c r="AD25" s="637"/>
      <c r="AE25" s="681">
        <f t="shared" si="10"/>
        <v>24.91343855039355</v>
      </c>
      <c r="AF25" s="683">
        <f t="shared" si="11"/>
        <v>1.9376401359329967</v>
      </c>
      <c r="AH25" s="685">
        <f>G25-N25</f>
        <v>5.0839479451748213</v>
      </c>
      <c r="AI25" s="685">
        <f>SUM(D25:G25)-SUM(K25:N25)</f>
        <v>22.975798414460552</v>
      </c>
      <c r="AJ25" s="685">
        <f>SUM(D25:H25)-SUM(K25:O25)</f>
        <v>25.932317803668443</v>
      </c>
      <c r="AK25" s="42"/>
      <c r="AL25" s="686">
        <f>IFERROR(AH25/N25,"0")</f>
        <v>10.902952352183162</v>
      </c>
      <c r="AM25" s="686">
        <f>SUM(R25:U25)/SUM(K25:N25)</f>
        <v>11.857618960497755</v>
      </c>
      <c r="AN25" s="686">
        <f>SUM(R25:V25)/SUM(K25:O25)</f>
        <v>10.804237461277754</v>
      </c>
    </row>
    <row r="26" spans="2:40" s="106" customFormat="1">
      <c r="B26" s="695"/>
      <c r="C26" s="664" t="s">
        <v>76</v>
      </c>
      <c r="D26" s="696">
        <f t="shared" ref="D26:I28" si="61">SUM(D57,D88,D119,D150)</f>
        <v>811.08912454654444</v>
      </c>
      <c r="E26" s="696">
        <f t="shared" si="61"/>
        <v>866.73739467425173</v>
      </c>
      <c r="F26" s="696">
        <f t="shared" si="61"/>
        <v>962.35349451254501</v>
      </c>
      <c r="G26" s="696">
        <f t="shared" si="61"/>
        <v>1012.7338096014852</v>
      </c>
      <c r="H26" s="174">
        <f t="shared" si="61"/>
        <v>966.99760994150995</v>
      </c>
      <c r="I26" s="174">
        <f t="shared" si="61"/>
        <v>4619.9114332763365</v>
      </c>
      <c r="K26" s="697">
        <f t="shared" ref="K26:P26" si="62">SUM(K57,K88,K119,K150)</f>
        <v>884.36936314158777</v>
      </c>
      <c r="L26" s="697">
        <f t="shared" si="62"/>
        <v>868.77375729779533</v>
      </c>
      <c r="M26" s="697">
        <f t="shared" si="62"/>
        <v>842.49930837488625</v>
      </c>
      <c r="N26" s="697">
        <f t="shared" si="62"/>
        <v>844.1459681059315</v>
      </c>
      <c r="O26" s="698">
        <f t="shared" si="62"/>
        <v>855.6393888444544</v>
      </c>
      <c r="P26" s="698">
        <f t="shared" si="62"/>
        <v>4295.4277857646557</v>
      </c>
      <c r="R26" s="699">
        <f t="shared" si="41"/>
        <v>-73.280238595043329</v>
      </c>
      <c r="S26" s="699">
        <f t="shared" si="41"/>
        <v>-2.0363626235435959</v>
      </c>
      <c r="T26" s="699">
        <f t="shared" si="41"/>
        <v>119.85418613765876</v>
      </c>
      <c r="U26" s="699">
        <f t="shared" si="41"/>
        <v>168.58784149555368</v>
      </c>
      <c r="V26" s="699">
        <f t="shared" si="41"/>
        <v>111.35822109705555</v>
      </c>
      <c r="W26" s="699">
        <f t="shared" si="41"/>
        <v>324.48364751168083</v>
      </c>
      <c r="Y26" s="699">
        <f t="shared" ref="Y26" si="63">R26/K26</f>
        <v>-8.2861575320436726E-2</v>
      </c>
      <c r="Z26" s="699">
        <f t="shared" si="42"/>
        <v>-2.3439504317872466E-3</v>
      </c>
      <c r="AA26" s="699">
        <f t="shared" si="42"/>
        <v>0.14226027837203556</v>
      </c>
      <c r="AB26" s="699">
        <f t="shared" si="42"/>
        <v>0.19971408721388059</v>
      </c>
      <c r="AC26" s="699">
        <f t="shared" si="42"/>
        <v>0.13014620709250591</v>
      </c>
      <c r="AD26" s="639"/>
      <c r="AE26" s="696">
        <f t="shared" si="10"/>
        <v>3652.9138233348262</v>
      </c>
      <c r="AF26" s="697">
        <f t="shared" si="11"/>
        <v>3439.7883969202007</v>
      </c>
      <c r="AH26" s="699">
        <f t="shared" ref="AH26" si="64">G26-N26</f>
        <v>168.58784149555368</v>
      </c>
      <c r="AI26" s="699">
        <f t="shared" ref="AI26" si="65">SUM(D26:G26)-SUM(K26:N26)</f>
        <v>213.12542641462551</v>
      </c>
      <c r="AJ26" s="699">
        <f t="shared" ref="AJ26" si="66">SUM(D26:H26)-SUM(K26:O26)</f>
        <v>324.48364751168174</v>
      </c>
      <c r="AK26" s="42"/>
      <c r="AL26" s="700">
        <f t="shared" ref="AL26" si="67">IFERROR(AH26/N26,"0")</f>
        <v>0.19971408721388059</v>
      </c>
      <c r="AM26" s="700">
        <f t="shared" ref="AM26" si="68">SUM(R26:U26)/SUM(K26:N26)</f>
        <v>6.1958877065067842E-2</v>
      </c>
      <c r="AN26" s="700">
        <f t="shared" ref="AN26" si="69">SUM(R26:V26)/SUM(K26:O26)</f>
        <v>7.5541637223431463E-2</v>
      </c>
    </row>
    <row r="27" spans="2:40">
      <c r="AK27" s="42"/>
    </row>
    <row r="28" spans="2:40" s="106" customFormat="1">
      <c r="C28" s="664" t="s">
        <v>146</v>
      </c>
      <c r="D28" s="696">
        <f t="shared" si="61"/>
        <v>1865.8635054487388</v>
      </c>
      <c r="E28" s="696">
        <f t="shared" si="61"/>
        <v>2040.6117822096342</v>
      </c>
      <c r="F28" s="696">
        <f t="shared" si="61"/>
        <v>2277.7925812450835</v>
      </c>
      <c r="G28" s="696">
        <f t="shared" si="61"/>
        <v>2317.5340247798008</v>
      </c>
      <c r="H28" s="174">
        <f t="shared" si="61"/>
        <v>2454.4027281904569</v>
      </c>
      <c r="I28" s="174">
        <f t="shared" si="61"/>
        <v>10956.204621873714</v>
      </c>
      <c r="K28" s="697">
        <f t="shared" ref="K28:P28" si="70">SUM(K59,K90,K121,K152)</f>
        <v>2099.7208594427793</v>
      </c>
      <c r="L28" s="697">
        <f t="shared" si="70"/>
        <v>2096.003930285674</v>
      </c>
      <c r="M28" s="697">
        <f t="shared" si="70"/>
        <v>2084.7437192013895</v>
      </c>
      <c r="N28" s="697">
        <f t="shared" si="70"/>
        <v>2073.9399691701196</v>
      </c>
      <c r="O28" s="698">
        <f t="shared" si="70"/>
        <v>2099.2684937632648</v>
      </c>
      <c r="P28" s="698">
        <f t="shared" si="70"/>
        <v>10453.676971863228</v>
      </c>
      <c r="Q28" s="638"/>
      <c r="R28" s="699">
        <f t="shared" ref="R28:W28" si="71">D28-K28</f>
        <v>-233.85735399404052</v>
      </c>
      <c r="S28" s="699">
        <f t="shared" si="71"/>
        <v>-55.392148076039803</v>
      </c>
      <c r="T28" s="699">
        <f t="shared" si="71"/>
        <v>193.04886204369404</v>
      </c>
      <c r="U28" s="699">
        <f t="shared" si="71"/>
        <v>243.59405560968116</v>
      </c>
      <c r="V28" s="699">
        <f t="shared" si="71"/>
        <v>355.13423442719204</v>
      </c>
      <c r="W28" s="699">
        <f t="shared" si="71"/>
        <v>502.52765001048647</v>
      </c>
      <c r="Y28" s="699">
        <f t="shared" ref="Y28:AC28" si="72">R28/K28</f>
        <v>-0.11137544923761972</v>
      </c>
      <c r="Z28" s="699">
        <f t="shared" si="72"/>
        <v>-2.6427502007827893E-2</v>
      </c>
      <c r="AA28" s="699">
        <f t="shared" si="72"/>
        <v>9.2600764432400354E-2</v>
      </c>
      <c r="AB28" s="699">
        <f t="shared" si="72"/>
        <v>0.11745472830978543</v>
      </c>
      <c r="AC28" s="699">
        <f t="shared" si="72"/>
        <v>0.16917046841900568</v>
      </c>
      <c r="AD28" s="639"/>
      <c r="AE28" s="696">
        <f t="shared" si="10"/>
        <v>8501.8018936832577</v>
      </c>
      <c r="AF28" s="697">
        <f t="shared" si="11"/>
        <v>8354.4084780999619</v>
      </c>
      <c r="AG28" s="638"/>
      <c r="AH28" s="699">
        <f t="shared" ref="AH28" si="73">G28-N28</f>
        <v>243.59405560968116</v>
      </c>
      <c r="AI28" s="699">
        <f t="shared" ref="AI28" si="74">SUM(D28:G28)-SUM(K28:N28)</f>
        <v>147.39341558329579</v>
      </c>
      <c r="AJ28" s="699">
        <f t="shared" ref="AJ28" si="75">SUM(D28:H28)-SUM(K28:O28)</f>
        <v>502.52765001048647</v>
      </c>
      <c r="AK28" s="42"/>
      <c r="AL28" s="700">
        <f t="shared" ref="AL28" si="76">IFERROR(AH28/N28,"0")</f>
        <v>0.11745472830978543</v>
      </c>
      <c r="AM28" s="700">
        <f t="shared" ref="AM28" si="77">SUM(R28:U28)/SUM(K28:N28)</f>
        <v>1.7642591449731994E-2</v>
      </c>
      <c r="AN28" s="700">
        <f t="shared" ref="AN28" si="78">SUM(R28:V28)/SUM(K28:O28)</f>
        <v>4.807185561243893E-2</v>
      </c>
    </row>
    <row r="29" spans="2:40">
      <c r="C29" s="641"/>
      <c r="D29" s="638"/>
      <c r="E29" s="638"/>
      <c r="F29" s="638"/>
      <c r="G29" s="638"/>
      <c r="H29" s="638"/>
      <c r="I29" s="638"/>
      <c r="K29" s="638"/>
      <c r="L29" s="638"/>
      <c r="M29" s="638"/>
      <c r="N29" s="638"/>
      <c r="O29" s="638"/>
      <c r="P29" s="638"/>
      <c r="Q29" s="642"/>
      <c r="R29" s="638"/>
      <c r="S29" s="638"/>
      <c r="T29" s="638"/>
      <c r="U29" s="638"/>
      <c r="V29" s="638"/>
      <c r="W29" s="638"/>
      <c r="Y29" s="639"/>
      <c r="Z29" s="639"/>
      <c r="AA29" s="639"/>
      <c r="AB29" s="639"/>
      <c r="AC29" s="639"/>
      <c r="AD29" s="639"/>
      <c r="AE29" s="639"/>
      <c r="AF29" s="639"/>
      <c r="AG29" s="637"/>
      <c r="AH29" s="638"/>
      <c r="AI29" s="640"/>
      <c r="AJ29" s="640"/>
      <c r="AK29" s="42"/>
      <c r="AL29" s="639"/>
      <c r="AM29" s="639"/>
      <c r="AN29" s="639"/>
    </row>
    <row r="30" spans="2:40">
      <c r="C30" s="641"/>
      <c r="D30" s="638"/>
      <c r="E30" s="638"/>
      <c r="F30" s="638"/>
      <c r="G30" s="638"/>
      <c r="H30" s="638"/>
      <c r="I30" s="689"/>
      <c r="K30" s="638"/>
      <c r="L30" s="638"/>
      <c r="M30" s="638"/>
      <c r="N30" s="638"/>
      <c r="O30" s="638"/>
      <c r="P30" s="638"/>
      <c r="R30" s="638"/>
      <c r="S30" s="638"/>
      <c r="T30" s="638"/>
      <c r="U30" s="638"/>
      <c r="V30" s="638"/>
      <c r="W30" s="638"/>
      <c r="Y30" s="639"/>
      <c r="Z30" s="639"/>
      <c r="AA30" s="639"/>
      <c r="AB30" s="639"/>
      <c r="AC30" s="639"/>
      <c r="AD30" s="639"/>
      <c r="AE30" s="639"/>
      <c r="AF30" s="639"/>
      <c r="AH30" s="638"/>
      <c r="AI30" s="640"/>
      <c r="AJ30" s="640"/>
      <c r="AL30" s="639"/>
      <c r="AM30" s="639"/>
      <c r="AN30" s="639"/>
    </row>
    <row r="31" spans="2:40">
      <c r="D31" s="643"/>
      <c r="E31" s="643"/>
      <c r="F31" s="643"/>
      <c r="G31" s="643"/>
      <c r="H31" s="688"/>
      <c r="P31" s="638"/>
      <c r="AF31" s="636"/>
    </row>
    <row r="32" spans="2:40">
      <c r="E32" s="636"/>
      <c r="G32" s="643"/>
      <c r="H32" s="643"/>
      <c r="AG32" s="636"/>
    </row>
    <row r="33" spans="2:58" ht="36" customHeight="1">
      <c r="B33" s="687" t="s">
        <v>64</v>
      </c>
      <c r="D33" s="736" t="s">
        <v>95</v>
      </c>
      <c r="E33" s="737"/>
      <c r="F33" s="737"/>
      <c r="G33" s="737"/>
      <c r="H33" s="737"/>
      <c r="I33" s="657"/>
      <c r="K33" s="738" t="s">
        <v>110</v>
      </c>
      <c r="L33" s="739"/>
      <c r="M33" s="739"/>
      <c r="N33" s="739"/>
      <c r="O33" s="739"/>
      <c r="P33" s="658"/>
      <c r="R33" s="735" t="s">
        <v>122</v>
      </c>
      <c r="S33" s="735"/>
      <c r="T33" s="735"/>
      <c r="U33" s="735"/>
      <c r="V33" s="736"/>
      <c r="W33" s="657"/>
      <c r="Y33" s="735" t="s">
        <v>123</v>
      </c>
      <c r="Z33" s="735"/>
      <c r="AA33" s="735"/>
      <c r="AB33" s="735"/>
      <c r="AC33" s="735"/>
      <c r="AD33" s="647"/>
      <c r="AE33" s="659" t="s">
        <v>124</v>
      </c>
      <c r="AF33" s="659" t="s">
        <v>125</v>
      </c>
      <c r="AG33" s="648"/>
      <c r="AH33" s="659" t="s">
        <v>126</v>
      </c>
      <c r="AI33" s="659" t="s">
        <v>127</v>
      </c>
      <c r="AJ33" s="659" t="s">
        <v>128</v>
      </c>
      <c r="AK33" s="648"/>
      <c r="AL33" s="659" t="s">
        <v>126</v>
      </c>
      <c r="AM33" s="659" t="s">
        <v>127</v>
      </c>
      <c r="AN33" s="659" t="s">
        <v>128</v>
      </c>
      <c r="AP33" s="650" t="s">
        <v>74</v>
      </c>
      <c r="AX33" s="651" t="s">
        <v>75</v>
      </c>
      <c r="BF33" s="651" t="s">
        <v>15</v>
      </c>
    </row>
    <row r="34" spans="2:58" ht="28.5" customHeight="1">
      <c r="D34" s="673">
        <v>2022</v>
      </c>
      <c r="E34" s="634">
        <v>2023</v>
      </c>
      <c r="F34" s="634">
        <v>2024</v>
      </c>
      <c r="G34" s="634">
        <v>2025</v>
      </c>
      <c r="H34" s="634">
        <v>2026</v>
      </c>
      <c r="I34" s="674" t="s">
        <v>76</v>
      </c>
      <c r="J34" s="635"/>
      <c r="K34" s="672">
        <v>2022</v>
      </c>
      <c r="L34" s="672">
        <v>2023</v>
      </c>
      <c r="M34" s="672">
        <v>2024</v>
      </c>
      <c r="N34" s="672">
        <v>2025</v>
      </c>
      <c r="O34" s="672">
        <v>2026</v>
      </c>
      <c r="P34" s="672" t="s">
        <v>76</v>
      </c>
      <c r="Q34" s="635"/>
      <c r="R34" s="672">
        <v>2022</v>
      </c>
      <c r="S34" s="672">
        <v>2023</v>
      </c>
      <c r="T34" s="672">
        <v>2024</v>
      </c>
      <c r="U34" s="672">
        <v>2025</v>
      </c>
      <c r="V34" s="672">
        <v>2026</v>
      </c>
      <c r="W34" s="672" t="s">
        <v>76</v>
      </c>
      <c r="X34" s="635"/>
      <c r="Y34" s="672">
        <v>2022</v>
      </c>
      <c r="Z34" s="672">
        <v>2023</v>
      </c>
      <c r="AA34" s="672">
        <v>2024</v>
      </c>
      <c r="AB34" s="672">
        <v>2025</v>
      </c>
      <c r="AC34" s="672">
        <v>2026</v>
      </c>
      <c r="AD34" s="634"/>
      <c r="AE34" s="660" t="s">
        <v>99</v>
      </c>
      <c r="AF34" s="660" t="s">
        <v>99</v>
      </c>
      <c r="AG34" s="635"/>
      <c r="AH34" s="660" t="s">
        <v>99</v>
      </c>
      <c r="AI34" s="660" t="s">
        <v>99</v>
      </c>
      <c r="AJ34" s="660" t="s">
        <v>99</v>
      </c>
      <c r="AK34" s="635"/>
      <c r="AL34" s="660" t="s">
        <v>100</v>
      </c>
      <c r="AM34" s="660" t="s">
        <v>100</v>
      </c>
      <c r="AN34" s="660" t="s">
        <v>100</v>
      </c>
    </row>
    <row r="35" spans="2:58">
      <c r="B35" s="665" t="s">
        <v>74</v>
      </c>
      <c r="C35" s="655" t="s">
        <v>129</v>
      </c>
      <c r="D35" s="681">
        <f>SUM(D161,D192,D223,D254)</f>
        <v>81.92515475183589</v>
      </c>
      <c r="E35" s="681">
        <f t="shared" ref="E35:H35" si="79">SUM(E161,E192,E223,E254)</f>
        <v>92.936154175847832</v>
      </c>
      <c r="F35" s="681">
        <f t="shared" si="79"/>
        <v>83.833340996276149</v>
      </c>
      <c r="G35" s="681">
        <f t="shared" si="79"/>
        <v>100.99713012111644</v>
      </c>
      <c r="H35" s="173">
        <f t="shared" si="79"/>
        <v>96.897474939043946</v>
      </c>
      <c r="I35" s="173">
        <f>SUM(D35:H35)</f>
        <v>456.58925498412032</v>
      </c>
      <c r="K35" s="683">
        <f>SUM(K161,K192,K223,K254)</f>
        <v>81.335993092068719</v>
      </c>
      <c r="L35" s="683">
        <f t="shared" ref="L35:O35" si="80">SUM(L161,L192,L223,L254)</f>
        <v>78.080559264119046</v>
      </c>
      <c r="M35" s="683">
        <f t="shared" si="80"/>
        <v>75.363254502250228</v>
      </c>
      <c r="N35" s="683">
        <f t="shared" si="80"/>
        <v>73.133601135594219</v>
      </c>
      <c r="O35" s="684">
        <f t="shared" si="80"/>
        <v>72.541985065125033</v>
      </c>
      <c r="P35" s="684">
        <f>SUM(K35:O35)</f>
        <v>380.45539305915725</v>
      </c>
      <c r="R35" s="685">
        <f>D35-K35</f>
        <v>0.58916165976717139</v>
      </c>
      <c r="S35" s="685">
        <f t="shared" ref="S35:W50" si="81">E35-L35</f>
        <v>14.855594911728787</v>
      </c>
      <c r="T35" s="685">
        <f t="shared" si="81"/>
        <v>8.4700864940259208</v>
      </c>
      <c r="U35" s="685">
        <f t="shared" si="81"/>
        <v>27.863528985522223</v>
      </c>
      <c r="V35" s="685">
        <f t="shared" si="81"/>
        <v>24.355489873918913</v>
      </c>
      <c r="W35" s="685">
        <f t="shared" si="81"/>
        <v>76.133861924963071</v>
      </c>
      <c r="Y35" s="685">
        <f>R35/K35</f>
        <v>7.2435540204232414E-3</v>
      </c>
      <c r="Z35" s="685">
        <f t="shared" ref="Z35:AC39" si="82">S35/L35</f>
        <v>0.19025984254899531</v>
      </c>
      <c r="AA35" s="685">
        <f t="shared" si="82"/>
        <v>0.11239013694363501</v>
      </c>
      <c r="AB35" s="685">
        <f t="shared" si="82"/>
        <v>0.38099489910064072</v>
      </c>
      <c r="AC35" s="685">
        <f t="shared" si="82"/>
        <v>0.33574336092476126</v>
      </c>
      <c r="AD35" s="637"/>
      <c r="AE35" s="681">
        <f>SUM(D35:G35)</f>
        <v>359.69178004507637</v>
      </c>
      <c r="AF35" s="683">
        <f>SUM(K35:N35)</f>
        <v>307.91340799403224</v>
      </c>
      <c r="AG35" s="636"/>
      <c r="AH35" s="685">
        <f>G35-N35</f>
        <v>27.863528985522223</v>
      </c>
      <c r="AI35" s="685">
        <f>SUM(D35:G35)-SUM(K35:N35)</f>
        <v>51.77837205104413</v>
      </c>
      <c r="AJ35" s="685">
        <f>SUM(D35:H35)-SUM(K35:O35)</f>
        <v>76.133861924963071</v>
      </c>
      <c r="AL35" s="686">
        <f>IFERROR(AH35/N35,"0")</f>
        <v>0.38099489910064072</v>
      </c>
      <c r="AM35" s="686">
        <f>SUM(R35:U35)/SUM(K35:N35)</f>
        <v>0.1681588742379404</v>
      </c>
      <c r="AN35" s="686">
        <f>SUM(R35:V35)/SUM(K35:O35)</f>
        <v>0.20011245290226418</v>
      </c>
    </row>
    <row r="36" spans="2:58">
      <c r="B36" s="666"/>
      <c r="C36" s="655" t="s">
        <v>130</v>
      </c>
      <c r="D36" s="681">
        <f t="shared" ref="D36:H39" si="83">SUM(D162,D193,D224,D255)</f>
        <v>187.48255542374108</v>
      </c>
      <c r="E36" s="681">
        <f t="shared" si="83"/>
        <v>204.61035414431868</v>
      </c>
      <c r="F36" s="681">
        <f t="shared" si="83"/>
        <v>202.99447711228441</v>
      </c>
      <c r="G36" s="681">
        <f t="shared" si="83"/>
        <v>196.88926005112131</v>
      </c>
      <c r="H36" s="173">
        <f t="shared" si="83"/>
        <v>215.69970355105477</v>
      </c>
      <c r="I36" s="173">
        <f t="shared" ref="I36:I39" si="84">SUM(D36:H36)</f>
        <v>1007.6763502825203</v>
      </c>
      <c r="K36" s="683">
        <f t="shared" ref="K36:O39" si="85">SUM(K162,K193,K224,K255)</f>
        <v>229.8601924949138</v>
      </c>
      <c r="L36" s="683">
        <f t="shared" si="85"/>
        <v>219.77245217971529</v>
      </c>
      <c r="M36" s="683">
        <f t="shared" si="85"/>
        <v>214.4996654275738</v>
      </c>
      <c r="N36" s="683">
        <f t="shared" si="85"/>
        <v>203.73639446433393</v>
      </c>
      <c r="O36" s="684">
        <f t="shared" si="85"/>
        <v>223.71887099925527</v>
      </c>
      <c r="P36" s="684">
        <f t="shared" ref="P36:P39" si="86">SUM(K36:O36)</f>
        <v>1091.5875755657921</v>
      </c>
      <c r="R36" s="685">
        <f t="shared" ref="R36:R39" si="87">D36-K36</f>
        <v>-42.377637071172728</v>
      </c>
      <c r="S36" s="685">
        <f t="shared" si="81"/>
        <v>-15.16209803539661</v>
      </c>
      <c r="T36" s="685">
        <f t="shared" si="81"/>
        <v>-11.505188315289388</v>
      </c>
      <c r="U36" s="685">
        <f t="shared" si="81"/>
        <v>-6.8471344132126148</v>
      </c>
      <c r="V36" s="685">
        <f t="shared" si="81"/>
        <v>-8.0191674482005055</v>
      </c>
      <c r="W36" s="685">
        <f t="shared" si="81"/>
        <v>-83.911225283271847</v>
      </c>
      <c r="Y36" s="685">
        <f t="shared" ref="Y36:Y39" si="88">R36/K36</f>
        <v>-0.18436266241319899</v>
      </c>
      <c r="Z36" s="685">
        <f t="shared" si="82"/>
        <v>-6.8989984345253857E-2</v>
      </c>
      <c r="AA36" s="685">
        <f t="shared" si="82"/>
        <v>-5.3637325225451858E-2</v>
      </c>
      <c r="AB36" s="685">
        <f t="shared" si="82"/>
        <v>-3.3607811855192488E-2</v>
      </c>
      <c r="AC36" s="685">
        <f t="shared" si="82"/>
        <v>-3.584484139573188E-2</v>
      </c>
      <c r="AD36" s="637"/>
      <c r="AE36" s="681">
        <f t="shared" ref="AE36:AE39" si="89">SUM(D36:G36)</f>
        <v>791.97664673146551</v>
      </c>
      <c r="AF36" s="683">
        <f t="shared" ref="AF36:AF39" si="90">SUM(K36:N36)</f>
        <v>867.86870456653674</v>
      </c>
      <c r="AG36" s="637"/>
      <c r="AH36" s="685">
        <f t="shared" ref="AH36:AH39" si="91">G36-N36</f>
        <v>-6.8471344132126148</v>
      </c>
      <c r="AI36" s="685">
        <f t="shared" ref="AI36:AI39" si="92">SUM(D36:G36)-SUM(K36:N36)</f>
        <v>-75.892057835071228</v>
      </c>
      <c r="AJ36" s="685">
        <f t="shared" ref="AJ36:AJ39" si="93">SUM(D36:H36)-SUM(K36:O36)</f>
        <v>-83.911225283271847</v>
      </c>
      <c r="AL36" s="686">
        <f t="shared" ref="AL36:AL39" si="94">IFERROR(AH36/N36,"0")</f>
        <v>-3.3607811855192488E-2</v>
      </c>
      <c r="AM36" s="686">
        <f t="shared" ref="AM36:AM39" si="95">SUM(R36:U36)/SUM(K36:N36)</f>
        <v>-8.7446473684030551E-2</v>
      </c>
      <c r="AN36" s="686">
        <f t="shared" ref="AN36:AN39" si="96">SUM(R36:V36)/SUM(K36:O36)</f>
        <v>-7.687081381425484E-2</v>
      </c>
    </row>
    <row r="37" spans="2:58">
      <c r="B37" s="666"/>
      <c r="C37" s="655" t="s">
        <v>131</v>
      </c>
      <c r="D37" s="681">
        <f t="shared" si="83"/>
        <v>100.452674697147</v>
      </c>
      <c r="E37" s="681">
        <f t="shared" si="83"/>
        <v>101.22916062912384</v>
      </c>
      <c r="F37" s="681">
        <f t="shared" si="83"/>
        <v>120.00384913125005</v>
      </c>
      <c r="G37" s="681">
        <f t="shared" si="83"/>
        <v>130.38738713128447</v>
      </c>
      <c r="H37" s="173">
        <f t="shared" si="83"/>
        <v>145.90434985924253</v>
      </c>
      <c r="I37" s="173">
        <f t="shared" si="84"/>
        <v>597.97742144804783</v>
      </c>
      <c r="K37" s="683">
        <f t="shared" si="85"/>
        <v>87.137953056516963</v>
      </c>
      <c r="L37" s="683">
        <f t="shared" si="85"/>
        <v>84.352601986090406</v>
      </c>
      <c r="M37" s="683">
        <f t="shared" si="85"/>
        <v>83.901368698032087</v>
      </c>
      <c r="N37" s="683">
        <f t="shared" si="85"/>
        <v>90.756552318154803</v>
      </c>
      <c r="O37" s="684">
        <f t="shared" si="85"/>
        <v>91.567703412427235</v>
      </c>
      <c r="P37" s="684">
        <f t="shared" si="86"/>
        <v>437.71617947122149</v>
      </c>
      <c r="R37" s="685">
        <f t="shared" si="87"/>
        <v>13.31472164063004</v>
      </c>
      <c r="S37" s="685">
        <f t="shared" si="81"/>
        <v>16.876558643033434</v>
      </c>
      <c r="T37" s="685">
        <f t="shared" si="81"/>
        <v>36.102480433217963</v>
      </c>
      <c r="U37" s="685">
        <f t="shared" si="81"/>
        <v>39.630834813129667</v>
      </c>
      <c r="V37" s="685">
        <f t="shared" si="81"/>
        <v>54.336646446815294</v>
      </c>
      <c r="W37" s="685">
        <f t="shared" si="81"/>
        <v>160.26124197682634</v>
      </c>
      <c r="Y37" s="685">
        <f t="shared" si="88"/>
        <v>0.15280048674076863</v>
      </c>
      <c r="Z37" s="685">
        <f t="shared" si="82"/>
        <v>0.20007158339722997</v>
      </c>
      <c r="AA37" s="685">
        <f t="shared" si="82"/>
        <v>0.43029668041714259</v>
      </c>
      <c r="AB37" s="685">
        <f t="shared" si="82"/>
        <v>0.43667188539952917</v>
      </c>
      <c r="AC37" s="685">
        <f t="shared" si="82"/>
        <v>0.59340405428843512</v>
      </c>
      <c r="AD37" s="637"/>
      <c r="AE37" s="681">
        <f t="shared" si="89"/>
        <v>452.07307158880536</v>
      </c>
      <c r="AF37" s="683">
        <f t="shared" si="90"/>
        <v>346.14847605879424</v>
      </c>
      <c r="AH37" s="685">
        <f t="shared" si="91"/>
        <v>39.630834813129667</v>
      </c>
      <c r="AI37" s="685">
        <f t="shared" si="92"/>
        <v>105.92459553001112</v>
      </c>
      <c r="AJ37" s="685">
        <f t="shared" si="93"/>
        <v>160.26124197682634</v>
      </c>
      <c r="AL37" s="686">
        <f t="shared" si="94"/>
        <v>0.43667188539952917</v>
      </c>
      <c r="AM37" s="686">
        <f t="shared" si="95"/>
        <v>0.30600913439243199</v>
      </c>
      <c r="AN37" s="686">
        <f t="shared" si="96"/>
        <v>0.36613049618231691</v>
      </c>
    </row>
    <row r="38" spans="2:58">
      <c r="B38" s="666"/>
      <c r="C38" s="655" t="s">
        <v>132</v>
      </c>
      <c r="D38" s="681">
        <f t="shared" si="83"/>
        <v>13.48362278110503</v>
      </c>
      <c r="E38" s="681">
        <f t="shared" si="83"/>
        <v>13.549410482695031</v>
      </c>
      <c r="F38" s="681">
        <f t="shared" si="83"/>
        <v>13.886824196697406</v>
      </c>
      <c r="G38" s="681">
        <f t="shared" si="83"/>
        <v>14.969141271770612</v>
      </c>
      <c r="H38" s="173">
        <f t="shared" si="83"/>
        <v>14.879163886962754</v>
      </c>
      <c r="I38" s="173">
        <f t="shared" si="84"/>
        <v>70.768162619230836</v>
      </c>
      <c r="K38" s="683">
        <f t="shared" si="85"/>
        <v>16.901353350086822</v>
      </c>
      <c r="L38" s="683">
        <f t="shared" si="85"/>
        <v>15.130738157950613</v>
      </c>
      <c r="M38" s="683">
        <f t="shared" si="85"/>
        <v>16.387914698136388</v>
      </c>
      <c r="N38" s="683">
        <f t="shared" si="85"/>
        <v>14.862845964143915</v>
      </c>
      <c r="O38" s="684">
        <f t="shared" si="85"/>
        <v>16.412591484901732</v>
      </c>
      <c r="P38" s="684">
        <f t="shared" si="86"/>
        <v>79.695443655219464</v>
      </c>
      <c r="R38" s="685">
        <f t="shared" si="87"/>
        <v>-3.4177305689817921</v>
      </c>
      <c r="S38" s="685">
        <f t="shared" si="81"/>
        <v>-1.5813276752555829</v>
      </c>
      <c r="T38" s="685">
        <f t="shared" si="81"/>
        <v>-2.5010905014389824</v>
      </c>
      <c r="U38" s="685">
        <f t="shared" si="81"/>
        <v>0.10629530762669681</v>
      </c>
      <c r="V38" s="685">
        <f t="shared" si="81"/>
        <v>-1.533427597938978</v>
      </c>
      <c r="W38" s="685">
        <f t="shared" si="81"/>
        <v>-8.9272810359886279</v>
      </c>
      <c r="Y38" s="685">
        <f t="shared" si="88"/>
        <v>-0.20221638458107469</v>
      </c>
      <c r="Z38" s="685">
        <f t="shared" si="82"/>
        <v>-0.10451094049398091</v>
      </c>
      <c r="AA38" s="685">
        <f t="shared" si="82"/>
        <v>-0.15261798389293563</v>
      </c>
      <c r="AB38" s="685">
        <f t="shared" si="82"/>
        <v>7.1517465688018594E-3</v>
      </c>
      <c r="AC38" s="685">
        <f t="shared" si="82"/>
        <v>-9.3429949764460313E-2</v>
      </c>
      <c r="AD38" s="637"/>
      <c r="AE38" s="681">
        <f t="shared" si="89"/>
        <v>55.888998732268078</v>
      </c>
      <c r="AF38" s="683">
        <f t="shared" si="90"/>
        <v>63.282852170317739</v>
      </c>
      <c r="AH38" s="685">
        <f t="shared" si="91"/>
        <v>0.10629530762669681</v>
      </c>
      <c r="AI38" s="685">
        <f t="shared" si="92"/>
        <v>-7.3938534380496606</v>
      </c>
      <c r="AJ38" s="685">
        <f t="shared" si="93"/>
        <v>-8.9272810359886279</v>
      </c>
      <c r="AL38" s="686">
        <f t="shared" si="94"/>
        <v>7.1517465688018594E-3</v>
      </c>
      <c r="AM38" s="686">
        <f t="shared" si="95"/>
        <v>-0.11683818261146077</v>
      </c>
      <c r="AN38" s="686">
        <f t="shared" si="96"/>
        <v>-0.11201745829548397</v>
      </c>
    </row>
    <row r="39" spans="2:58" s="106" customFormat="1">
      <c r="B39" s="695"/>
      <c r="C39" s="656" t="s">
        <v>76</v>
      </c>
      <c r="D39" s="696">
        <f t="shared" si="83"/>
        <v>383.34400765382901</v>
      </c>
      <c r="E39" s="696">
        <f t="shared" si="83"/>
        <v>412.32507943198533</v>
      </c>
      <c r="F39" s="696">
        <f t="shared" si="83"/>
        <v>420.71849143650803</v>
      </c>
      <c r="G39" s="696">
        <f t="shared" si="83"/>
        <v>443.24291857529283</v>
      </c>
      <c r="H39" s="174">
        <f t="shared" si="83"/>
        <v>473.38069223630401</v>
      </c>
      <c r="I39" s="174">
        <f t="shared" si="84"/>
        <v>2133.0111893339194</v>
      </c>
      <c r="K39" s="697">
        <f t="shared" si="85"/>
        <v>415.23549199358627</v>
      </c>
      <c r="L39" s="697">
        <f t="shared" si="85"/>
        <v>397.33635158787536</v>
      </c>
      <c r="M39" s="697">
        <f t="shared" si="85"/>
        <v>390.15220332599245</v>
      </c>
      <c r="N39" s="697">
        <f t="shared" si="85"/>
        <v>382.48939388222686</v>
      </c>
      <c r="O39" s="698">
        <f t="shared" si="85"/>
        <v>404.24115096170931</v>
      </c>
      <c r="P39" s="698">
        <f t="shared" si="86"/>
        <v>1989.4545917513904</v>
      </c>
      <c r="R39" s="699">
        <f t="shared" si="87"/>
        <v>-31.891484339757255</v>
      </c>
      <c r="S39" s="699">
        <f t="shared" si="81"/>
        <v>14.988727844109974</v>
      </c>
      <c r="T39" s="699">
        <f t="shared" si="81"/>
        <v>30.566288110515586</v>
      </c>
      <c r="U39" s="699">
        <f t="shared" si="81"/>
        <v>60.75352469306597</v>
      </c>
      <c r="V39" s="699">
        <f t="shared" si="81"/>
        <v>69.139541274594706</v>
      </c>
      <c r="W39" s="699">
        <f t="shared" si="81"/>
        <v>143.55659758252909</v>
      </c>
      <c r="Y39" s="699">
        <f t="shared" si="88"/>
        <v>-7.6803368099974109E-2</v>
      </c>
      <c r="Z39" s="699">
        <f t="shared" si="82"/>
        <v>3.7723021777923207E-2</v>
      </c>
      <c r="AA39" s="699">
        <f t="shared" si="82"/>
        <v>7.8344522598981364E-2</v>
      </c>
      <c r="AB39" s="699">
        <f t="shared" si="82"/>
        <v>0.15883714859757059</v>
      </c>
      <c r="AC39" s="699">
        <f t="shared" si="82"/>
        <v>0.17103538595738801</v>
      </c>
      <c r="AD39" s="639"/>
      <c r="AE39" s="696">
        <f t="shared" si="89"/>
        <v>1659.6304970976153</v>
      </c>
      <c r="AF39" s="697">
        <f t="shared" si="90"/>
        <v>1585.213440789681</v>
      </c>
      <c r="AG39" s="701"/>
      <c r="AH39" s="699">
        <f t="shared" si="91"/>
        <v>60.75352469306597</v>
      </c>
      <c r="AI39" s="699">
        <f t="shared" si="92"/>
        <v>74.417056307934217</v>
      </c>
      <c r="AJ39" s="699">
        <f t="shared" si="93"/>
        <v>143.55659758252909</v>
      </c>
      <c r="AL39" s="700">
        <f t="shared" si="94"/>
        <v>0.15883714859757059</v>
      </c>
      <c r="AM39" s="700">
        <f t="shared" si="95"/>
        <v>4.6944502483440391E-2</v>
      </c>
      <c r="AN39" s="700">
        <f t="shared" si="96"/>
        <v>7.2158770638816538E-2</v>
      </c>
    </row>
    <row r="41" spans="2:58">
      <c r="B41" s="665" t="s">
        <v>75</v>
      </c>
      <c r="C41" s="655" t="s">
        <v>133</v>
      </c>
      <c r="D41" s="681">
        <f>SUM(D167,D198,D229,D260)</f>
        <v>27.151698158431184</v>
      </c>
      <c r="E41" s="681">
        <f t="shared" ref="E41:H41" si="97">SUM(E167,E198,E229,E260)</f>
        <v>30.871776413113995</v>
      </c>
      <c r="F41" s="681">
        <f t="shared" si="97"/>
        <v>43.877062322115613</v>
      </c>
      <c r="G41" s="681">
        <f t="shared" si="97"/>
        <v>57.055526679990543</v>
      </c>
      <c r="H41" s="173">
        <f t="shared" si="97"/>
        <v>45.667790887406269</v>
      </c>
      <c r="I41" s="173">
        <f>SUM(D41:H41)</f>
        <v>204.62385446105759</v>
      </c>
      <c r="K41" s="683">
        <f>SUM(K167,K198,K229,K260)</f>
        <v>40.697182975446978</v>
      </c>
      <c r="L41" s="683">
        <f t="shared" ref="L41:O41" si="98">SUM(L167,L198,L229,L260)</f>
        <v>46.372303663142695</v>
      </c>
      <c r="M41" s="683">
        <f t="shared" si="98"/>
        <v>40.204321742534965</v>
      </c>
      <c r="N41" s="683">
        <f t="shared" si="98"/>
        <v>38.148345543535299</v>
      </c>
      <c r="O41" s="684">
        <f t="shared" si="98"/>
        <v>34.874457729729336</v>
      </c>
      <c r="P41" s="684">
        <f>SUM(K41:O41)</f>
        <v>200.29661165438927</v>
      </c>
      <c r="R41" s="685">
        <f t="shared" ref="R41:V47" si="99">D41-K41</f>
        <v>-13.545484817015794</v>
      </c>
      <c r="S41" s="685">
        <f t="shared" si="99"/>
        <v>-15.5005272500287</v>
      </c>
      <c r="T41" s="685">
        <f t="shared" si="99"/>
        <v>3.6727405795806476</v>
      </c>
      <c r="U41" s="685">
        <f t="shared" si="99"/>
        <v>18.907181136455243</v>
      </c>
      <c r="V41" s="685">
        <f t="shared" si="99"/>
        <v>10.793333157676933</v>
      </c>
      <c r="W41" s="685">
        <f t="shared" si="81"/>
        <v>4.3272428066683233</v>
      </c>
      <c r="Y41" s="685">
        <f t="shared" ref="Y41:AC44" si="100">R41/K41</f>
        <v>-0.33283593179380305</v>
      </c>
      <c r="Z41" s="685">
        <f t="shared" si="100"/>
        <v>-0.3342626099110258</v>
      </c>
      <c r="AA41" s="685">
        <f t="shared" si="100"/>
        <v>9.1351885080926468E-2</v>
      </c>
      <c r="AB41" s="685">
        <f t="shared" si="100"/>
        <v>0.49562257201634513</v>
      </c>
      <c r="AC41" s="685">
        <f t="shared" si="100"/>
        <v>0.30949106768407098</v>
      </c>
      <c r="AD41" s="637"/>
      <c r="AE41" s="681">
        <f t="shared" ref="AE41:AE43" si="101">SUM(D41:G41)</f>
        <v>158.95606357365133</v>
      </c>
      <c r="AF41" s="683">
        <f t="shared" ref="AF41:AF43" si="102">SUM(K41:N41)</f>
        <v>165.42215392465994</v>
      </c>
      <c r="AH41" s="685">
        <f>G41-N41</f>
        <v>18.907181136455243</v>
      </c>
      <c r="AI41" s="685">
        <f>SUM(D41:G41)-SUM(K41:N41)</f>
        <v>-6.466090351008603</v>
      </c>
      <c r="AJ41" s="685">
        <f>SUM(D41:H41)-SUM(K41:O41)</f>
        <v>4.3272428066683233</v>
      </c>
      <c r="AL41" s="686">
        <f>IFERROR(AH41/N41,"0")</f>
        <v>0.49562257201634513</v>
      </c>
      <c r="AM41" s="686">
        <f>SUM(R41:U41)/SUM(K41:N41)</f>
        <v>-3.9088418313991527E-2</v>
      </c>
      <c r="AN41" s="686">
        <f>SUM(R41:V41)/SUM(K41:O41)</f>
        <v>2.1604173784701683E-2</v>
      </c>
    </row>
    <row r="42" spans="2:58">
      <c r="B42" s="666"/>
      <c r="C42" s="662" t="s">
        <v>29</v>
      </c>
      <c r="D42" s="681">
        <f t="shared" ref="D42:H46" si="103">SUM(D168,D199,D230,D261)</f>
        <v>32.878029456027768</v>
      </c>
      <c r="E42" s="681">
        <f t="shared" si="103"/>
        <v>28.949493945899409</v>
      </c>
      <c r="F42" s="681">
        <f t="shared" si="103"/>
        <v>23.145918188064144</v>
      </c>
      <c r="G42" s="681">
        <f t="shared" si="103"/>
        <v>17.796442821947853</v>
      </c>
      <c r="H42" s="173">
        <f t="shared" si="103"/>
        <v>20.478603875580689</v>
      </c>
      <c r="I42" s="173">
        <f t="shared" ref="I42:I47" si="104">SUM(D42:H42)</f>
        <v>123.24848828751986</v>
      </c>
      <c r="K42" s="683">
        <f t="shared" ref="K42:O46" si="105">SUM(K168,K199,K230,K261)</f>
        <v>29.606355822073876</v>
      </c>
      <c r="L42" s="683">
        <f t="shared" si="105"/>
        <v>19.327039169869884</v>
      </c>
      <c r="M42" s="683">
        <f t="shared" si="105"/>
        <v>14.616942110566331</v>
      </c>
      <c r="N42" s="683">
        <f t="shared" si="105"/>
        <v>11.896595822532255</v>
      </c>
      <c r="O42" s="684">
        <f t="shared" si="105"/>
        <v>11.03108603614432</v>
      </c>
      <c r="P42" s="684">
        <f t="shared" ref="P42:P47" si="106">SUM(K42:O42)</f>
        <v>86.478018961186663</v>
      </c>
      <c r="R42" s="685">
        <f t="shared" si="99"/>
        <v>3.2716736339538919</v>
      </c>
      <c r="S42" s="685">
        <f t="shared" si="99"/>
        <v>9.6224547760295245</v>
      </c>
      <c r="T42" s="685">
        <f t="shared" si="99"/>
        <v>8.5289760774978127</v>
      </c>
      <c r="U42" s="685">
        <f t="shared" si="99"/>
        <v>5.8998469994155975</v>
      </c>
      <c r="V42" s="685">
        <f t="shared" si="99"/>
        <v>9.4475178394363688</v>
      </c>
      <c r="W42" s="685">
        <f t="shared" si="81"/>
        <v>36.770469326333199</v>
      </c>
      <c r="Y42" s="685">
        <f t="shared" si="100"/>
        <v>0.11050578644719931</v>
      </c>
      <c r="Z42" s="685">
        <f t="shared" si="100"/>
        <v>0.49787526643142338</v>
      </c>
      <c r="AA42" s="685">
        <f t="shared" si="100"/>
        <v>0.58349934021647154</v>
      </c>
      <c r="AB42" s="685">
        <f t="shared" si="100"/>
        <v>0.49592732975270426</v>
      </c>
      <c r="AC42" s="685">
        <f t="shared" si="100"/>
        <v>0.85644494191059239</v>
      </c>
      <c r="AD42" s="637"/>
      <c r="AE42" s="681">
        <f t="shared" si="101"/>
        <v>102.76988441193917</v>
      </c>
      <c r="AF42" s="683">
        <f t="shared" si="102"/>
        <v>75.446932925042347</v>
      </c>
      <c r="AH42" s="685">
        <f t="shared" ref="AH42:AH45" si="107">G42-N42</f>
        <v>5.8998469994155975</v>
      </c>
      <c r="AI42" s="685">
        <f t="shared" ref="AI42:AI45" si="108">SUM(D42:G42)-SUM(K42:N42)</f>
        <v>27.322951486896827</v>
      </c>
      <c r="AJ42" s="685">
        <f t="shared" ref="AJ42:AJ45" si="109">SUM(D42:H42)-SUM(K42:O42)</f>
        <v>36.770469326333199</v>
      </c>
      <c r="AL42" s="686">
        <f t="shared" ref="AL42:AL45" si="110">IFERROR(AH42/N42,"0")</f>
        <v>0.49592732975270426</v>
      </c>
      <c r="AM42" s="686">
        <f t="shared" ref="AM42:AM44" si="111">SUM(R42:U42)/SUM(K42:N42)</f>
        <v>0.36214794197191008</v>
      </c>
      <c r="AN42" s="686">
        <f t="shared" ref="AN42:AN44" si="112">SUM(R42:V42)/SUM(K42:O42)</f>
        <v>0.4252001811331575</v>
      </c>
    </row>
    <row r="43" spans="2:58">
      <c r="B43" s="666"/>
      <c r="C43" s="662" t="s">
        <v>134</v>
      </c>
      <c r="D43" s="681">
        <f t="shared" si="103"/>
        <v>15.169085109730794</v>
      </c>
      <c r="E43" s="681">
        <f t="shared" si="103"/>
        <v>12.32217957201</v>
      </c>
      <c r="F43" s="681">
        <f t="shared" si="103"/>
        <v>22.9803026386843</v>
      </c>
      <c r="G43" s="681">
        <f t="shared" si="103"/>
        <v>19.56945811652783</v>
      </c>
      <c r="H43" s="173">
        <f t="shared" si="103"/>
        <v>15.024577782150873</v>
      </c>
      <c r="I43" s="173">
        <f t="shared" si="104"/>
        <v>85.065603219103792</v>
      </c>
      <c r="K43" s="683">
        <f t="shared" si="105"/>
        <v>12.418813029244355</v>
      </c>
      <c r="L43" s="683">
        <f t="shared" si="105"/>
        <v>13.600269064889609</v>
      </c>
      <c r="M43" s="683">
        <f t="shared" si="105"/>
        <v>19.463329343560925</v>
      </c>
      <c r="N43" s="683">
        <f t="shared" si="105"/>
        <v>22.263224997695716</v>
      </c>
      <c r="O43" s="684">
        <f t="shared" si="105"/>
        <v>17.357639335686926</v>
      </c>
      <c r="P43" s="684">
        <f t="shared" si="106"/>
        <v>85.103275771077534</v>
      </c>
      <c r="R43" s="685">
        <f t="shared" si="99"/>
        <v>2.7502720804864396</v>
      </c>
      <c r="S43" s="685">
        <f t="shared" si="99"/>
        <v>-1.2780894928796087</v>
      </c>
      <c r="T43" s="685">
        <f t="shared" si="99"/>
        <v>3.5169732951233748</v>
      </c>
      <c r="U43" s="685">
        <f t="shared" si="99"/>
        <v>-2.6937668811678854</v>
      </c>
      <c r="V43" s="685">
        <f t="shared" si="99"/>
        <v>-2.3330615535360533</v>
      </c>
      <c r="W43" s="685">
        <f t="shared" si="81"/>
        <v>-3.7672551973741975E-2</v>
      </c>
      <c r="Y43" s="685">
        <f t="shared" si="100"/>
        <v>0.22146014067608399</v>
      </c>
      <c r="Z43" s="685">
        <f t="shared" si="100"/>
        <v>-9.397530936936524E-2</v>
      </c>
      <c r="AA43" s="685">
        <f t="shared" si="100"/>
        <v>0.1806974147661381</v>
      </c>
      <c r="AB43" s="685">
        <f t="shared" si="100"/>
        <v>-0.12099625644742373</v>
      </c>
      <c r="AC43" s="685">
        <f t="shared" si="100"/>
        <v>-0.13441122426938149</v>
      </c>
      <c r="AD43" s="637"/>
      <c r="AE43" s="681">
        <f t="shared" si="101"/>
        <v>70.041025436952921</v>
      </c>
      <c r="AF43" s="683">
        <f t="shared" si="102"/>
        <v>67.745636435390608</v>
      </c>
      <c r="AH43" s="685">
        <f t="shared" si="107"/>
        <v>-2.6937668811678854</v>
      </c>
      <c r="AI43" s="685">
        <f t="shared" si="108"/>
        <v>2.2953890015623131</v>
      </c>
      <c r="AJ43" s="685">
        <f t="shared" si="109"/>
        <v>-3.7672551973741975E-2</v>
      </c>
      <c r="AL43" s="686">
        <f t="shared" si="110"/>
        <v>-0.12099625644742373</v>
      </c>
      <c r="AM43" s="686">
        <f t="shared" si="111"/>
        <v>3.3882462728820111E-2</v>
      </c>
      <c r="AN43" s="686">
        <f t="shared" si="112"/>
        <v>-4.4266864738638133E-4</v>
      </c>
    </row>
    <row r="44" spans="2:58">
      <c r="B44" s="666"/>
      <c r="C44" s="655" t="s">
        <v>135</v>
      </c>
      <c r="D44" s="681">
        <f t="shared" si="103"/>
        <v>12.080061574349708</v>
      </c>
      <c r="E44" s="681">
        <f t="shared" si="103"/>
        <v>23.785047426729534</v>
      </c>
      <c r="F44" s="681">
        <f t="shared" si="103"/>
        <v>29.695823677831456</v>
      </c>
      <c r="G44" s="681">
        <f t="shared" si="103"/>
        <v>14.980925243695232</v>
      </c>
      <c r="H44" s="173">
        <f t="shared" si="103"/>
        <v>15.461301095381389</v>
      </c>
      <c r="I44" s="173">
        <f t="shared" si="104"/>
        <v>96.003159017987301</v>
      </c>
      <c r="K44" s="683">
        <f t="shared" si="105"/>
        <v>3.8280782111839371</v>
      </c>
      <c r="L44" s="683">
        <f t="shared" si="105"/>
        <v>3.3018635014715132</v>
      </c>
      <c r="M44" s="683">
        <f t="shared" si="105"/>
        <v>3.3818047391037052</v>
      </c>
      <c r="N44" s="683">
        <f t="shared" si="105"/>
        <v>3.0867707218485805</v>
      </c>
      <c r="O44" s="684">
        <f t="shared" si="105"/>
        <v>3.1262751280638783</v>
      </c>
      <c r="P44" s="684">
        <f t="shared" si="106"/>
        <v>16.724792301671613</v>
      </c>
      <c r="R44" s="685">
        <f t="shared" si="99"/>
        <v>8.2519833631657704</v>
      </c>
      <c r="S44" s="685">
        <f t="shared" si="99"/>
        <v>20.483183925258022</v>
      </c>
      <c r="T44" s="685">
        <f t="shared" si="99"/>
        <v>26.314018938727749</v>
      </c>
      <c r="U44" s="685">
        <f t="shared" si="99"/>
        <v>11.894154521846652</v>
      </c>
      <c r="V44" s="685">
        <f t="shared" si="99"/>
        <v>12.33502596731751</v>
      </c>
      <c r="W44" s="685">
        <f t="shared" si="81"/>
        <v>79.278366716315688</v>
      </c>
      <c r="Y44" s="685">
        <f t="shared" si="100"/>
        <v>2.1556464909878685</v>
      </c>
      <c r="Z44" s="685">
        <f t="shared" si="100"/>
        <v>6.2035223188752218</v>
      </c>
      <c r="AA44" s="685">
        <f t="shared" si="100"/>
        <v>7.7810580352140235</v>
      </c>
      <c r="AB44" s="685">
        <f t="shared" si="100"/>
        <v>3.8532678950393748</v>
      </c>
      <c r="AC44" s="685">
        <f t="shared" si="100"/>
        <v>3.9455983437250031</v>
      </c>
      <c r="AD44" s="637"/>
      <c r="AE44" s="681">
        <f t="shared" ref="AE44:AE46" si="113">SUM(D44:G44)</f>
        <v>80.541857922605914</v>
      </c>
      <c r="AF44" s="683">
        <f t="shared" ref="AF44:AF46" si="114">SUM(K44:N44)</f>
        <v>13.598517173607735</v>
      </c>
      <c r="AH44" s="685">
        <f t="shared" si="107"/>
        <v>11.894154521846652</v>
      </c>
      <c r="AI44" s="685">
        <f t="shared" si="108"/>
        <v>66.943340748998182</v>
      </c>
      <c r="AJ44" s="685">
        <f t="shared" si="109"/>
        <v>79.278366716315688</v>
      </c>
      <c r="AL44" s="686">
        <f t="shared" si="110"/>
        <v>3.8532678950393748</v>
      </c>
      <c r="AM44" s="686">
        <f t="shared" si="111"/>
        <v>4.9228412108728383</v>
      </c>
      <c r="AN44" s="686">
        <f t="shared" si="112"/>
        <v>4.7401704778355889</v>
      </c>
    </row>
    <row r="45" spans="2:58">
      <c r="B45" s="666"/>
      <c r="C45" s="655" t="s">
        <v>136</v>
      </c>
      <c r="D45" s="681">
        <f t="shared" si="103"/>
        <v>0</v>
      </c>
      <c r="E45" s="681">
        <f t="shared" si="103"/>
        <v>0</v>
      </c>
      <c r="F45" s="681">
        <f t="shared" si="103"/>
        <v>0</v>
      </c>
      <c r="G45" s="681">
        <f t="shared" si="103"/>
        <v>0</v>
      </c>
      <c r="H45" s="173">
        <f t="shared" si="103"/>
        <v>0</v>
      </c>
      <c r="I45" s="173">
        <f t="shared" si="104"/>
        <v>0</v>
      </c>
      <c r="K45" s="683">
        <f t="shared" si="105"/>
        <v>0</v>
      </c>
      <c r="L45" s="683">
        <f t="shared" si="105"/>
        <v>0</v>
      </c>
      <c r="M45" s="683">
        <f t="shared" si="105"/>
        <v>0</v>
      </c>
      <c r="N45" s="683">
        <f t="shared" si="105"/>
        <v>0</v>
      </c>
      <c r="O45" s="684">
        <f t="shared" si="105"/>
        <v>0</v>
      </c>
      <c r="P45" s="684">
        <f t="shared" si="106"/>
        <v>0</v>
      </c>
      <c r="R45" s="685">
        <f t="shared" si="99"/>
        <v>0</v>
      </c>
      <c r="S45" s="685">
        <f t="shared" si="99"/>
        <v>0</v>
      </c>
      <c r="T45" s="685">
        <f t="shared" si="99"/>
        <v>0</v>
      </c>
      <c r="U45" s="685">
        <f t="shared" si="99"/>
        <v>0</v>
      </c>
      <c r="V45" s="685">
        <f t="shared" si="99"/>
        <v>0</v>
      </c>
      <c r="W45" s="685">
        <f t="shared" si="81"/>
        <v>0</v>
      </c>
      <c r="Y45" s="685" t="str">
        <f>IFERROR(R45/K45,"0")</f>
        <v>0</v>
      </c>
      <c r="Z45" s="685" t="str">
        <f>IFERROR(S45/L45,"0")</f>
        <v>0</v>
      </c>
      <c r="AA45" s="685" t="str">
        <f>IFERROR(T45/M45,"0")</f>
        <v>0</v>
      </c>
      <c r="AB45" s="685" t="str">
        <f>IFERROR(U45/N45,"0")</f>
        <v>0</v>
      </c>
      <c r="AC45" s="685" t="str">
        <f>IFERROR(V45/O45,"0")</f>
        <v>0</v>
      </c>
      <c r="AD45" s="652"/>
      <c r="AE45" s="681">
        <f t="shared" si="113"/>
        <v>0</v>
      </c>
      <c r="AF45" s="683">
        <f t="shared" si="114"/>
        <v>0</v>
      </c>
      <c r="AG45" s="653"/>
      <c r="AH45" s="685">
        <f t="shared" si="107"/>
        <v>0</v>
      </c>
      <c r="AI45" s="685">
        <f t="shared" si="108"/>
        <v>0</v>
      </c>
      <c r="AJ45" s="685">
        <f t="shared" si="109"/>
        <v>0</v>
      </c>
      <c r="AK45" s="653"/>
      <c r="AL45" s="686" t="str">
        <f t="shared" si="110"/>
        <v>0</v>
      </c>
      <c r="AM45" s="686" t="str">
        <f>IFERROR(SUM(R45:U45)/SUM(K45:N45),"0")</f>
        <v>0</v>
      </c>
      <c r="AN45" s="686" t="str">
        <f>IFERROR(SUM(R45:V45)/SUM(K45:O45),"0")</f>
        <v>0</v>
      </c>
    </row>
    <row r="46" spans="2:58">
      <c r="B46" s="666"/>
      <c r="C46" s="655" t="s">
        <v>137</v>
      </c>
      <c r="D46" s="681">
        <f>SUM(D172,D203,D234,D265)</f>
        <v>70.975712428768986</v>
      </c>
      <c r="E46" s="681">
        <f t="shared" si="103"/>
        <v>94.070307456154381</v>
      </c>
      <c r="F46" s="681">
        <f t="shared" si="103"/>
        <v>96.719532740197849</v>
      </c>
      <c r="G46" s="681">
        <f t="shared" si="103"/>
        <v>63.973932969168523</v>
      </c>
      <c r="H46" s="173">
        <f t="shared" si="103"/>
        <v>112.34500594747246</v>
      </c>
      <c r="I46" s="173">
        <f t="shared" si="104"/>
        <v>438.08449154176219</v>
      </c>
      <c r="K46" s="683">
        <f>SUM(K172,K203,K234,K265)</f>
        <v>81.516858378848937</v>
      </c>
      <c r="L46" s="683">
        <f t="shared" si="105"/>
        <v>89.579533715311115</v>
      </c>
      <c r="M46" s="683">
        <f t="shared" si="105"/>
        <v>92.590905894255343</v>
      </c>
      <c r="N46" s="683">
        <f t="shared" si="105"/>
        <v>95.335877448989379</v>
      </c>
      <c r="O46" s="684">
        <f t="shared" si="105"/>
        <v>86.018259473975718</v>
      </c>
      <c r="P46" s="684">
        <f t="shared" si="106"/>
        <v>445.04143491138046</v>
      </c>
      <c r="R46" s="685">
        <f t="shared" si="99"/>
        <v>-10.541145950079951</v>
      </c>
      <c r="S46" s="685">
        <f t="shared" si="99"/>
        <v>4.4907737408432666</v>
      </c>
      <c r="T46" s="685">
        <f t="shared" si="99"/>
        <v>4.128626845942506</v>
      </c>
      <c r="U46" s="685">
        <f t="shared" si="99"/>
        <v>-31.361944479820856</v>
      </c>
      <c r="V46" s="685">
        <f t="shared" si="99"/>
        <v>26.32674647349674</v>
      </c>
      <c r="W46" s="685">
        <f t="shared" si="81"/>
        <v>-6.9569433696182728</v>
      </c>
      <c r="Y46" s="685">
        <f>R46/K46</f>
        <v>-0.12931246566311549</v>
      </c>
      <c r="Z46" s="685">
        <f>S46/L46</f>
        <v>5.0131693642380439E-2</v>
      </c>
      <c r="AA46" s="685">
        <f>T46/M46</f>
        <v>4.4589982202546528E-2</v>
      </c>
      <c r="AB46" s="685">
        <f>U46/N46</f>
        <v>-0.32896266672115593</v>
      </c>
      <c r="AC46" s="685">
        <f>V46/O46</f>
        <v>0.30605997650372979</v>
      </c>
      <c r="AD46" s="637"/>
      <c r="AE46" s="681">
        <f t="shared" si="113"/>
        <v>325.73948559428976</v>
      </c>
      <c r="AF46" s="683">
        <f t="shared" si="114"/>
        <v>359.02317543740475</v>
      </c>
      <c r="AH46" s="685">
        <f>G46-N46</f>
        <v>-31.361944479820856</v>
      </c>
      <c r="AI46" s="685">
        <f>SUM(D46:G46)-SUM(K46:N46)</f>
        <v>-33.283689843114985</v>
      </c>
      <c r="AJ46" s="685">
        <f>SUM(D46:H46)-SUM(K46:O46)</f>
        <v>-6.9569433696182728</v>
      </c>
      <c r="AL46" s="686">
        <f>IFERROR(AH46/N46,"0")</f>
        <v>-0.32896266672115593</v>
      </c>
      <c r="AM46" s="686">
        <f>SUM(R46:U46)/SUM(K46:N46)</f>
        <v>-9.2706243274030667E-2</v>
      </c>
      <c r="AN46" s="686">
        <f>SUM(R46:V46)/SUM(K46:O46)</f>
        <v>-1.563212506494728E-2</v>
      </c>
    </row>
    <row r="47" spans="2:58" s="106" customFormat="1">
      <c r="B47" s="695"/>
      <c r="C47" s="656" t="s">
        <v>76</v>
      </c>
      <c r="D47" s="696">
        <f t="shared" ref="D47:H47" si="115">SUM(D173,D204,D235,D266)</f>
        <v>158.25458672730846</v>
      </c>
      <c r="E47" s="696">
        <f t="shared" si="115"/>
        <v>189.99880481390733</v>
      </c>
      <c r="F47" s="696">
        <f t="shared" si="115"/>
        <v>216.41863956689338</v>
      </c>
      <c r="G47" s="696">
        <f t="shared" si="115"/>
        <v>173.37628583132999</v>
      </c>
      <c r="H47" s="174">
        <f t="shared" si="115"/>
        <v>208.97727958799169</v>
      </c>
      <c r="I47" s="174">
        <f t="shared" si="104"/>
        <v>947.02559652743093</v>
      </c>
      <c r="K47" s="697">
        <f t="shared" ref="K47:O47" si="116">SUM(K173,K204,K235,K266)</f>
        <v>168.06728841679808</v>
      </c>
      <c r="L47" s="697">
        <f t="shared" si="116"/>
        <v>172.1810091146848</v>
      </c>
      <c r="M47" s="697">
        <f t="shared" si="116"/>
        <v>170.25730383002127</v>
      </c>
      <c r="N47" s="697">
        <f t="shared" si="116"/>
        <v>170.73081453460122</v>
      </c>
      <c r="O47" s="698">
        <f t="shared" si="116"/>
        <v>152.40771770360016</v>
      </c>
      <c r="P47" s="698">
        <f t="shared" si="106"/>
        <v>833.64413359970558</v>
      </c>
      <c r="R47" s="699">
        <f t="shared" si="99"/>
        <v>-9.8127016894896144</v>
      </c>
      <c r="S47" s="699">
        <f t="shared" si="99"/>
        <v>17.817795699222529</v>
      </c>
      <c r="T47" s="699">
        <f t="shared" si="99"/>
        <v>46.161335736872104</v>
      </c>
      <c r="U47" s="699">
        <f t="shared" si="99"/>
        <v>2.6454712967287719</v>
      </c>
      <c r="V47" s="699">
        <f>H47-O47</f>
        <v>56.569561884391533</v>
      </c>
      <c r="W47" s="699">
        <f t="shared" si="81"/>
        <v>113.38146292772535</v>
      </c>
      <c r="Y47" s="699">
        <f t="shared" ref="Y47" si="117">R47/K47</f>
        <v>-5.8385553678682721E-2</v>
      </c>
      <c r="Z47" s="699">
        <f>S47/L47</f>
        <v>0.10348293223995807</v>
      </c>
      <c r="AA47" s="699">
        <f>T47/M47</f>
        <v>0.27112690438794868</v>
      </c>
      <c r="AB47" s="699">
        <f>U47/N47</f>
        <v>1.5494984335078109E-2</v>
      </c>
      <c r="AC47" s="699">
        <f>V47/O47</f>
        <v>0.37117255436110541</v>
      </c>
      <c r="AD47" s="639"/>
      <c r="AE47" s="696">
        <f t="shared" ref="AE47:AE109" si="118">SUM(D47:G47)</f>
        <v>738.04831693943925</v>
      </c>
      <c r="AF47" s="697">
        <f t="shared" ref="AF47:AF109" si="119">SUM(K47:N47)</f>
        <v>681.23641589610543</v>
      </c>
      <c r="AH47" s="699">
        <f t="shared" ref="AH47" si="120">G47-N47</f>
        <v>2.6454712967287719</v>
      </c>
      <c r="AI47" s="699">
        <f t="shared" ref="AI47" si="121">SUM(D47:G47)-SUM(K47:N47)</f>
        <v>56.811901043333819</v>
      </c>
      <c r="AJ47" s="699">
        <f t="shared" ref="AJ47" si="122">SUM(D47:H47)-SUM(K47:O47)</f>
        <v>113.38146292772535</v>
      </c>
      <c r="AL47" s="700">
        <f t="shared" ref="AL47" si="123">IFERROR(AH47/N47,"0")</f>
        <v>1.5494984335078109E-2</v>
      </c>
      <c r="AM47" s="700">
        <f t="shared" ref="AM47" si="124">SUM(R47:U47)/SUM(K47:N47)</f>
        <v>8.3395279109680046E-2</v>
      </c>
      <c r="AN47" s="700">
        <f t="shared" ref="AN47" si="125">SUM(R47:V47)/SUM(K47:O47)</f>
        <v>0.13600703028778005</v>
      </c>
    </row>
    <row r="48" spans="2:58">
      <c r="F48" s="636"/>
    </row>
    <row r="49" spans="2:40">
      <c r="B49" s="665" t="s">
        <v>15</v>
      </c>
      <c r="C49" s="663" t="s">
        <v>138</v>
      </c>
      <c r="D49" s="681">
        <f>SUM(D175,D206,D237,D268)</f>
        <v>256.79807668006492</v>
      </c>
      <c r="E49" s="681">
        <f t="shared" ref="E49:H49" si="126">SUM(E175,E206,E237,E268)</f>
        <v>269.41798418211687</v>
      </c>
      <c r="F49" s="681">
        <f t="shared" si="126"/>
        <v>274.13035253845584</v>
      </c>
      <c r="G49" s="681">
        <f t="shared" si="126"/>
        <v>275.5368506321675</v>
      </c>
      <c r="H49" s="173">
        <f t="shared" si="126"/>
        <v>221.22643727998755</v>
      </c>
      <c r="I49" s="173">
        <f>SUM(D49:H49)</f>
        <v>1297.1097013127926</v>
      </c>
      <c r="K49" s="683">
        <f>SUM(K175,K206,K237,K268)</f>
        <v>239.24922729603338</v>
      </c>
      <c r="L49" s="683">
        <f t="shared" ref="L49:O49" si="127">SUM(L175,L206,L237,L268)</f>
        <v>230.65282205580814</v>
      </c>
      <c r="M49" s="683">
        <f t="shared" si="127"/>
        <v>222.01122529353987</v>
      </c>
      <c r="N49" s="683">
        <f t="shared" si="127"/>
        <v>221.96571232441792</v>
      </c>
      <c r="O49" s="684">
        <f t="shared" si="127"/>
        <v>220.66509251193071</v>
      </c>
      <c r="P49" s="684">
        <f>SUM(K49:O49)</f>
        <v>1134.54407948173</v>
      </c>
      <c r="R49" s="685">
        <f t="shared" ref="R49:W59" si="128">D49-K49</f>
        <v>17.548849384031541</v>
      </c>
      <c r="S49" s="685">
        <f t="shared" si="128"/>
        <v>38.765162126308724</v>
      </c>
      <c r="T49" s="685">
        <f t="shared" si="128"/>
        <v>52.119127244915973</v>
      </c>
      <c r="U49" s="685">
        <f t="shared" si="128"/>
        <v>53.571138307749578</v>
      </c>
      <c r="V49" s="685">
        <f t="shared" si="128"/>
        <v>0.5613447680568413</v>
      </c>
      <c r="W49" s="685">
        <f t="shared" si="81"/>
        <v>162.56562183106257</v>
      </c>
      <c r="Y49" s="685">
        <f>R49/K49</f>
        <v>7.3349659609632065E-2</v>
      </c>
      <c r="Z49" s="685">
        <f t="shared" ref="Z49:AC57" si="129">S49/L49</f>
        <v>0.16806714862968036</v>
      </c>
      <c r="AA49" s="685">
        <f t="shared" si="129"/>
        <v>0.23475897300240048</v>
      </c>
      <c r="AB49" s="685">
        <f t="shared" si="129"/>
        <v>0.24134870988295584</v>
      </c>
      <c r="AC49" s="685">
        <f t="shared" si="129"/>
        <v>2.5438766125933173E-3</v>
      </c>
      <c r="AD49" s="637"/>
      <c r="AE49" s="681">
        <f t="shared" si="118"/>
        <v>1075.8832640328051</v>
      </c>
      <c r="AF49" s="683">
        <f t="shared" si="119"/>
        <v>913.87898696979937</v>
      </c>
      <c r="AH49" s="685">
        <f>G49-N49</f>
        <v>53.571138307749578</v>
      </c>
      <c r="AI49" s="685">
        <f>SUM(D49:G49)-SUM(K49:N49)</f>
        <v>162.0042770630057</v>
      </c>
      <c r="AJ49" s="685">
        <f>SUM(D49:H49)-SUM(K49:O49)</f>
        <v>162.56562183106257</v>
      </c>
      <c r="AL49" s="686">
        <f>IFERROR(AH49/N49,"0")</f>
        <v>0.24134870988295584</v>
      </c>
      <c r="AM49" s="686">
        <f>SUM(R49:U49)/SUM(K49:N49)</f>
        <v>0.17727103847761358</v>
      </c>
      <c r="AN49" s="686">
        <f>SUM(R49:V49)/SUM(K49:O49)</f>
        <v>0.14328718008499422</v>
      </c>
    </row>
    <row r="50" spans="2:40">
      <c r="B50" s="666"/>
      <c r="C50" s="663" t="s">
        <v>139</v>
      </c>
      <c r="D50" s="681">
        <f t="shared" ref="D50:H54" si="130">SUM(D176,D207,D238,D269)</f>
        <v>81.43770048082267</v>
      </c>
      <c r="E50" s="681">
        <f t="shared" si="130"/>
        <v>83.30255916552629</v>
      </c>
      <c r="F50" s="681">
        <f t="shared" si="130"/>
        <v>82.342120064141895</v>
      </c>
      <c r="G50" s="681">
        <f t="shared" si="130"/>
        <v>75.222838074921029</v>
      </c>
      <c r="H50" s="173">
        <f t="shared" si="130"/>
        <v>92.086996362401464</v>
      </c>
      <c r="I50" s="173">
        <f t="shared" ref="I50:I59" si="131">SUM(D50:H50)</f>
        <v>414.39221414781332</v>
      </c>
      <c r="K50" s="683">
        <f t="shared" ref="K50:O54" si="132">SUM(K176,K207,K238,K269)</f>
        <v>96.586820758160314</v>
      </c>
      <c r="L50" s="683">
        <f t="shared" si="132"/>
        <v>93.395679715938456</v>
      </c>
      <c r="M50" s="683">
        <f t="shared" si="132"/>
        <v>89.903025733155545</v>
      </c>
      <c r="N50" s="683">
        <f t="shared" si="132"/>
        <v>89.745756229594861</v>
      </c>
      <c r="O50" s="684">
        <f t="shared" si="132"/>
        <v>89.145853778497781</v>
      </c>
      <c r="P50" s="684">
        <f t="shared" ref="P50:P59" si="133">SUM(K50:O50)</f>
        <v>458.77713621534696</v>
      </c>
      <c r="R50" s="685">
        <f t="shared" si="128"/>
        <v>-15.149120277337644</v>
      </c>
      <c r="S50" s="685">
        <f t="shared" si="128"/>
        <v>-10.093120550412166</v>
      </c>
      <c r="T50" s="685">
        <f t="shared" si="128"/>
        <v>-7.5609056690136498</v>
      </c>
      <c r="U50" s="685">
        <f t="shared" si="128"/>
        <v>-14.522918154673832</v>
      </c>
      <c r="V50" s="685">
        <f t="shared" si="128"/>
        <v>2.9411425839036838</v>
      </c>
      <c r="W50" s="685">
        <f t="shared" si="81"/>
        <v>-44.384922067533637</v>
      </c>
      <c r="Y50" s="685">
        <f t="shared" ref="Y50:Y53" si="134">R50/K50</f>
        <v>-0.15684458975276649</v>
      </c>
      <c r="Z50" s="685">
        <f t="shared" si="129"/>
        <v>-0.10806838797158755</v>
      </c>
      <c r="AA50" s="685">
        <f t="shared" si="129"/>
        <v>-8.4100680787490403E-2</v>
      </c>
      <c r="AB50" s="685">
        <f t="shared" si="129"/>
        <v>-0.16182289575364575</v>
      </c>
      <c r="AC50" s="685">
        <f t="shared" si="129"/>
        <v>3.2992477599817382E-2</v>
      </c>
      <c r="AD50" s="637"/>
      <c r="AE50" s="681">
        <f t="shared" si="118"/>
        <v>322.30521778541186</v>
      </c>
      <c r="AF50" s="683">
        <f t="shared" si="119"/>
        <v>369.63128243684918</v>
      </c>
      <c r="AH50" s="685">
        <f t="shared" ref="AH50:AH53" si="135">G50-N50</f>
        <v>-14.522918154673832</v>
      </c>
      <c r="AI50" s="685">
        <f t="shared" ref="AI50:AI53" si="136">SUM(D50:G50)-SUM(K50:N50)</f>
        <v>-47.326064651437321</v>
      </c>
      <c r="AJ50" s="685">
        <f t="shared" ref="AJ50:AJ53" si="137">SUM(D50:H50)-SUM(K50:O50)</f>
        <v>-44.384922067533637</v>
      </c>
      <c r="AL50" s="686">
        <f t="shared" ref="AL50:AL53" si="138">IFERROR(AH50/N50,"0")</f>
        <v>-0.16182289575364575</v>
      </c>
      <c r="AM50" s="686">
        <f t="shared" ref="AM50:AM53" si="139">SUM(R50:U50)/SUM(K50:N50)</f>
        <v>-0.12803587493848784</v>
      </c>
      <c r="AN50" s="686">
        <f t="shared" ref="AN50:AN53" si="140">SUM(R50:V50)/SUM(K50:O50)</f>
        <v>-9.6746150938741685E-2</v>
      </c>
    </row>
    <row r="51" spans="2:40">
      <c r="B51" s="666"/>
      <c r="C51" s="663" t="s">
        <v>140</v>
      </c>
      <c r="D51" s="681">
        <f t="shared" si="130"/>
        <v>0.85697081592020163</v>
      </c>
      <c r="E51" s="681">
        <f t="shared" si="130"/>
        <v>0.45315369602041516</v>
      </c>
      <c r="F51" s="681">
        <f t="shared" si="130"/>
        <v>1.1429414023587874</v>
      </c>
      <c r="G51" s="681">
        <f t="shared" si="130"/>
        <v>1.0169564551722319</v>
      </c>
      <c r="H51" s="173">
        <f t="shared" si="130"/>
        <v>6.8747497770941273</v>
      </c>
      <c r="I51" s="173">
        <f t="shared" si="131"/>
        <v>10.344772146565763</v>
      </c>
      <c r="K51" s="683">
        <f t="shared" si="132"/>
        <v>1.1289339850103448</v>
      </c>
      <c r="L51" s="683">
        <f t="shared" si="132"/>
        <v>0.90640944367450993</v>
      </c>
      <c r="M51" s="683">
        <f t="shared" si="132"/>
        <v>0.79083226801027484</v>
      </c>
      <c r="N51" s="683">
        <f t="shared" si="132"/>
        <v>0.42273022132068128</v>
      </c>
      <c r="O51" s="684">
        <f t="shared" si="132"/>
        <v>3.0354931859591443</v>
      </c>
      <c r="P51" s="684">
        <f t="shared" si="133"/>
        <v>6.2843991039749554</v>
      </c>
      <c r="R51" s="685">
        <f t="shared" si="128"/>
        <v>-0.27196316909014318</v>
      </c>
      <c r="S51" s="685">
        <f t="shared" si="128"/>
        <v>-0.45325574765409476</v>
      </c>
      <c r="T51" s="685">
        <f t="shared" si="128"/>
        <v>0.35210913434851254</v>
      </c>
      <c r="U51" s="685">
        <f t="shared" si="128"/>
        <v>0.5942262338515506</v>
      </c>
      <c r="V51" s="685">
        <f t="shared" si="128"/>
        <v>3.839256591134983</v>
      </c>
      <c r="W51" s="685">
        <f t="shared" si="128"/>
        <v>4.0603730425908076</v>
      </c>
      <c r="Y51" s="685">
        <f t="shared" si="134"/>
        <v>-0.24090263266159986</v>
      </c>
      <c r="Z51" s="685">
        <f t="shared" si="129"/>
        <v>-0.50005629444529276</v>
      </c>
      <c r="AA51" s="685">
        <f t="shared" si="129"/>
        <v>0.44523870432653839</v>
      </c>
      <c r="AB51" s="685">
        <f t="shared" si="129"/>
        <v>1.4056866622762068</v>
      </c>
      <c r="AC51" s="685">
        <f t="shared" si="129"/>
        <v>1.2647884070020958</v>
      </c>
      <c r="AD51" s="637"/>
      <c r="AE51" s="681">
        <f t="shared" si="118"/>
        <v>3.4700223694716361</v>
      </c>
      <c r="AF51" s="683">
        <f t="shared" si="119"/>
        <v>3.2489059180158111</v>
      </c>
      <c r="AH51" s="685">
        <f t="shared" si="135"/>
        <v>0.5942262338515506</v>
      </c>
      <c r="AI51" s="685">
        <f t="shared" si="136"/>
        <v>0.22111645145582504</v>
      </c>
      <c r="AJ51" s="685">
        <f t="shared" si="137"/>
        <v>4.0603730425908076</v>
      </c>
      <c r="AL51" s="686">
        <f t="shared" si="138"/>
        <v>1.4056866622762068</v>
      </c>
      <c r="AM51" s="686">
        <f t="shared" si="139"/>
        <v>6.8058742553821494E-2</v>
      </c>
      <c r="AN51" s="686">
        <f t="shared" si="140"/>
        <v>0.64610362509003849</v>
      </c>
    </row>
    <row r="52" spans="2:40">
      <c r="B52" s="666"/>
      <c r="C52" s="663" t="s">
        <v>141</v>
      </c>
      <c r="D52" s="681">
        <f t="shared" si="130"/>
        <v>3.9245657525332249</v>
      </c>
      <c r="E52" s="681">
        <f t="shared" si="130"/>
        <v>6.0244357580617915</v>
      </c>
      <c r="F52" s="681">
        <f t="shared" si="130"/>
        <v>5.4252119850543572</v>
      </c>
      <c r="G52" s="681">
        <f t="shared" si="130"/>
        <v>6.4491121348699316</v>
      </c>
      <c r="H52" s="173">
        <f t="shared" si="130"/>
        <v>7.8989163793575745</v>
      </c>
      <c r="I52" s="173">
        <f t="shared" si="131"/>
        <v>29.722242009876879</v>
      </c>
      <c r="K52" s="683">
        <f t="shared" si="132"/>
        <v>4.4326811433711217</v>
      </c>
      <c r="L52" s="683">
        <f t="shared" si="132"/>
        <v>4.6079570032295774</v>
      </c>
      <c r="M52" s="683">
        <f t="shared" si="132"/>
        <v>4.6902035097529611</v>
      </c>
      <c r="N52" s="683">
        <f t="shared" si="132"/>
        <v>4.217240212450081</v>
      </c>
      <c r="O52" s="684">
        <f t="shared" si="132"/>
        <v>4.1721279820501813</v>
      </c>
      <c r="P52" s="684">
        <f t="shared" si="133"/>
        <v>22.120209850853922</v>
      </c>
      <c r="R52" s="685">
        <f t="shared" si="128"/>
        <v>-0.50811539083789681</v>
      </c>
      <c r="S52" s="685">
        <f t="shared" si="128"/>
        <v>1.4164787548322142</v>
      </c>
      <c r="T52" s="685">
        <f t="shared" si="128"/>
        <v>0.73500847530139612</v>
      </c>
      <c r="U52" s="685">
        <f t="shared" si="128"/>
        <v>2.2318719224198507</v>
      </c>
      <c r="V52" s="685">
        <f t="shared" si="128"/>
        <v>3.7267883973073932</v>
      </c>
      <c r="W52" s="685">
        <f t="shared" si="128"/>
        <v>7.6020321590229578</v>
      </c>
      <c r="Y52" s="685">
        <f t="shared" si="134"/>
        <v>-0.11462935735807681</v>
      </c>
      <c r="Z52" s="685">
        <f t="shared" si="129"/>
        <v>0.30739843141753431</v>
      </c>
      <c r="AA52" s="685">
        <f t="shared" si="129"/>
        <v>0.15671142494627274</v>
      </c>
      <c r="AB52" s="685">
        <f t="shared" si="129"/>
        <v>0.52922570448582651</v>
      </c>
      <c r="AC52" s="685">
        <f t="shared" si="129"/>
        <v>0.89325840754195929</v>
      </c>
      <c r="AD52" s="637"/>
      <c r="AE52" s="681">
        <f t="shared" si="118"/>
        <v>21.823325630519307</v>
      </c>
      <c r="AF52" s="683">
        <f t="shared" si="119"/>
        <v>17.94808186880374</v>
      </c>
      <c r="AH52" s="685">
        <f t="shared" si="135"/>
        <v>2.2318719224198507</v>
      </c>
      <c r="AI52" s="685">
        <f t="shared" si="136"/>
        <v>3.8752437617155664</v>
      </c>
      <c r="AJ52" s="685">
        <f t="shared" si="137"/>
        <v>7.6020321590229578</v>
      </c>
      <c r="AL52" s="686">
        <f t="shared" si="138"/>
        <v>0.52922570448582651</v>
      </c>
      <c r="AM52" s="686">
        <f t="shared" si="139"/>
        <v>0.21591408987560259</v>
      </c>
      <c r="AN52" s="686">
        <f t="shared" si="140"/>
        <v>0.34366907955574805</v>
      </c>
    </row>
    <row r="53" spans="2:40">
      <c r="B53" s="666"/>
      <c r="C53" s="663" t="s">
        <v>142</v>
      </c>
      <c r="D53" s="681">
        <f t="shared" si="130"/>
        <v>8.4845544561007582</v>
      </c>
      <c r="E53" s="681">
        <f t="shared" si="130"/>
        <v>11.119813261647929</v>
      </c>
      <c r="F53" s="681">
        <f t="shared" si="130"/>
        <v>17.00755707748338</v>
      </c>
      <c r="G53" s="681">
        <f t="shared" si="130"/>
        <v>10.253231009576931</v>
      </c>
      <c r="H53" s="173">
        <f t="shared" si="130"/>
        <v>6.8706957831184372</v>
      </c>
      <c r="I53" s="173">
        <f t="shared" si="131"/>
        <v>53.735851587927435</v>
      </c>
      <c r="K53" s="683">
        <f t="shared" si="132"/>
        <v>9.4275516354226188</v>
      </c>
      <c r="L53" s="683">
        <f t="shared" si="132"/>
        <v>10.748978000305641</v>
      </c>
      <c r="M53" s="683">
        <f t="shared" si="132"/>
        <v>7.1082508651557132</v>
      </c>
      <c r="N53" s="683">
        <f t="shared" si="132"/>
        <v>8.0928076594149854</v>
      </c>
      <c r="O53" s="684">
        <f t="shared" si="132"/>
        <v>4.1901488169536218</v>
      </c>
      <c r="P53" s="684">
        <f t="shared" si="133"/>
        <v>39.567736977252579</v>
      </c>
      <c r="R53" s="685">
        <f t="shared" si="128"/>
        <v>-0.94299717932186056</v>
      </c>
      <c r="S53" s="685">
        <f t="shared" si="128"/>
        <v>0.37083526134228784</v>
      </c>
      <c r="T53" s="685">
        <f t="shared" si="128"/>
        <v>9.8993062123276658</v>
      </c>
      <c r="U53" s="685">
        <f t="shared" si="128"/>
        <v>2.1604233501619454</v>
      </c>
      <c r="V53" s="685">
        <f t="shared" si="128"/>
        <v>2.6805469661648154</v>
      </c>
      <c r="W53" s="685">
        <f t="shared" si="128"/>
        <v>14.168114610674856</v>
      </c>
      <c r="Y53" s="685">
        <f t="shared" si="134"/>
        <v>-0.10002567111684536</v>
      </c>
      <c r="Z53" s="685">
        <f t="shared" si="129"/>
        <v>3.4499583247053198E-2</v>
      </c>
      <c r="AA53" s="685">
        <f t="shared" si="129"/>
        <v>1.3926500907351997</v>
      </c>
      <c r="AB53" s="685">
        <f t="shared" si="129"/>
        <v>0.26695597388238418</v>
      </c>
      <c r="AC53" s="685">
        <f t="shared" si="129"/>
        <v>0.63972595801827925</v>
      </c>
      <c r="AD53" s="637"/>
      <c r="AE53" s="681">
        <f t="shared" si="118"/>
        <v>46.865155804809</v>
      </c>
      <c r="AF53" s="683">
        <f t="shared" si="119"/>
        <v>35.377588160298956</v>
      </c>
      <c r="AH53" s="685">
        <f t="shared" si="135"/>
        <v>2.1604233501619454</v>
      </c>
      <c r="AI53" s="685">
        <f t="shared" si="136"/>
        <v>11.487567644510044</v>
      </c>
      <c r="AJ53" s="685">
        <f t="shared" si="137"/>
        <v>14.168114610674856</v>
      </c>
      <c r="AL53" s="686">
        <f t="shared" si="138"/>
        <v>0.26695597388238418</v>
      </c>
      <c r="AM53" s="686">
        <f t="shared" si="139"/>
        <v>0.32471313738118218</v>
      </c>
      <c r="AN53" s="686">
        <f t="shared" si="140"/>
        <v>0.35807240173528443</v>
      </c>
    </row>
    <row r="54" spans="2:40">
      <c r="B54" s="666"/>
      <c r="C54" s="663" t="s">
        <v>143</v>
      </c>
      <c r="D54" s="681">
        <f>SUM(D180,D211,D242,D273)</f>
        <v>84.836910094811387</v>
      </c>
      <c r="E54" s="681">
        <f t="shared" si="130"/>
        <v>91.262491020222512</v>
      </c>
      <c r="F54" s="681">
        <f t="shared" si="130"/>
        <v>110.03295037435342</v>
      </c>
      <c r="G54" s="681">
        <f t="shared" si="130"/>
        <v>101.20872901467746</v>
      </c>
      <c r="H54" s="173">
        <f t="shared" si="130"/>
        <v>95.324404407879612</v>
      </c>
      <c r="I54" s="173">
        <f t="shared" si="131"/>
        <v>482.66548491194447</v>
      </c>
      <c r="K54" s="683">
        <f>SUM(K180,K211,K242,K273)</f>
        <v>98.724625374981542</v>
      </c>
      <c r="L54" s="683">
        <f t="shared" si="132"/>
        <v>98.192720766812897</v>
      </c>
      <c r="M54" s="683">
        <f t="shared" si="132"/>
        <v>99.707231402718946</v>
      </c>
      <c r="N54" s="683">
        <f t="shared" si="132"/>
        <v>97.222907006456452</v>
      </c>
      <c r="O54" s="684">
        <f t="shared" si="132"/>
        <v>110.74897986435396</v>
      </c>
      <c r="P54" s="684">
        <f t="shared" si="133"/>
        <v>504.59646441532379</v>
      </c>
      <c r="R54" s="685">
        <f t="shared" si="128"/>
        <v>-13.887715280170156</v>
      </c>
      <c r="S54" s="685">
        <f t="shared" si="128"/>
        <v>-6.9302297465903848</v>
      </c>
      <c r="T54" s="685">
        <f t="shared" si="128"/>
        <v>10.325718971634473</v>
      </c>
      <c r="U54" s="685">
        <f t="shared" si="128"/>
        <v>3.9858220082210067</v>
      </c>
      <c r="V54" s="685">
        <f t="shared" si="128"/>
        <v>-15.424575456474344</v>
      </c>
      <c r="W54" s="685">
        <f t="shared" si="128"/>
        <v>-21.930979503379319</v>
      </c>
      <c r="Y54" s="685">
        <f>R54/K54</f>
        <v>-0.14067123807683279</v>
      </c>
      <c r="Z54" s="685">
        <f>S54/L54</f>
        <v>-7.0577836039885544E-2</v>
      </c>
      <c r="AA54" s="685">
        <f t="shared" si="129"/>
        <v>0.1035603819940476</v>
      </c>
      <c r="AB54" s="685">
        <f t="shared" si="129"/>
        <v>4.0996737609957631E-2</v>
      </c>
      <c r="AC54" s="685">
        <f t="shared" si="129"/>
        <v>-0.13927510190492465</v>
      </c>
      <c r="AD54" s="637"/>
      <c r="AE54" s="681">
        <f t="shared" si="118"/>
        <v>387.34108050406485</v>
      </c>
      <c r="AF54" s="683">
        <f t="shared" si="119"/>
        <v>393.84748455096985</v>
      </c>
      <c r="AH54" s="685">
        <f>G54-N54</f>
        <v>3.9858220082210067</v>
      </c>
      <c r="AI54" s="685">
        <f>SUM(D54:G54)-SUM(K54:N54)</f>
        <v>-6.5064040469050042</v>
      </c>
      <c r="AJ54" s="685">
        <f>SUM(D54:H54)-SUM(K54:O54)</f>
        <v>-21.930979503379319</v>
      </c>
      <c r="AL54" s="686">
        <f>IFERROR(AH54/N54,"0")</f>
        <v>4.0996737609957631E-2</v>
      </c>
      <c r="AM54" s="686">
        <f>SUM(R54:U54)/SUM(K54:N54)</f>
        <v>-1.6520110708141474E-2</v>
      </c>
      <c r="AN54" s="686">
        <f>SUM(R54:V54)/SUM(K54:O54)</f>
        <v>-4.3462412145100625E-2</v>
      </c>
    </row>
    <row r="55" spans="2:40">
      <c r="B55" s="666"/>
      <c r="C55" s="663" t="s">
        <v>144</v>
      </c>
      <c r="D55" s="681">
        <f t="shared" ref="D55:H56" si="141">SUM(D181,D212,D243,D274)</f>
        <v>2.5441548807150252</v>
      </c>
      <c r="E55" s="681">
        <f t="shared" si="141"/>
        <v>1.3732795286904254</v>
      </c>
      <c r="F55" s="681">
        <f t="shared" si="141"/>
        <v>0.47373317906690343</v>
      </c>
      <c r="G55" s="681">
        <f t="shared" si="141"/>
        <v>0.32730984657265505</v>
      </c>
      <c r="H55" s="173">
        <f t="shared" si="141"/>
        <v>12.762703002816512</v>
      </c>
      <c r="I55" s="173">
        <f t="shared" si="131"/>
        <v>17.481180437861521</v>
      </c>
      <c r="K55" s="683">
        <f t="shared" ref="K55:O56" si="142">SUM(K181,K212,K243,K274)</f>
        <v>1.25981217</v>
      </c>
      <c r="L55" s="683">
        <f t="shared" si="142"/>
        <v>3.6253373499999997</v>
      </c>
      <c r="M55" s="683">
        <f t="shared" si="142"/>
        <v>3.5583276000000001</v>
      </c>
      <c r="N55" s="683">
        <f t="shared" si="142"/>
        <v>6.4906484100000004</v>
      </c>
      <c r="O55" s="684">
        <f t="shared" si="142"/>
        <v>5.9158744900000002</v>
      </c>
      <c r="P55" s="684">
        <f t="shared" si="133"/>
        <v>20.850000020000003</v>
      </c>
      <c r="R55" s="685">
        <f t="shared" si="128"/>
        <v>1.2843427107150251</v>
      </c>
      <c r="S55" s="685">
        <f t="shared" si="128"/>
        <v>-2.2520578213095743</v>
      </c>
      <c r="T55" s="685">
        <f t="shared" si="128"/>
        <v>-3.0845944209330969</v>
      </c>
      <c r="U55" s="685">
        <f t="shared" si="128"/>
        <v>-6.1633385634273452</v>
      </c>
      <c r="V55" s="685">
        <f t="shared" si="128"/>
        <v>6.8468285128165114</v>
      </c>
      <c r="W55" s="685">
        <f t="shared" si="128"/>
        <v>-3.3688195821384816</v>
      </c>
      <c r="Y55" s="685">
        <f t="shared" ref="Y55" si="143">R55/K55</f>
        <v>1.0194715857642693</v>
      </c>
      <c r="Z55" s="685">
        <f t="shared" si="129"/>
        <v>-0.62119951990387168</v>
      </c>
      <c r="AA55" s="685">
        <f t="shared" si="129"/>
        <v>-0.86686633938176372</v>
      </c>
      <c r="AB55" s="685">
        <f t="shared" si="129"/>
        <v>-0.94957208804156212</v>
      </c>
      <c r="AC55" s="685">
        <f t="shared" si="129"/>
        <v>1.157365411384262</v>
      </c>
      <c r="AD55" s="637"/>
      <c r="AE55" s="681">
        <f t="shared" si="118"/>
        <v>4.7184774350450089</v>
      </c>
      <c r="AF55" s="683">
        <f t="shared" si="119"/>
        <v>14.934125530000001</v>
      </c>
      <c r="AH55" s="685">
        <f t="shared" ref="AH55" si="144">G55-N55</f>
        <v>-6.1633385634273452</v>
      </c>
      <c r="AI55" s="685">
        <f t="shared" ref="AI55" si="145">SUM(D55:G55)-SUM(K55:N55)</f>
        <v>-10.215648094954993</v>
      </c>
      <c r="AJ55" s="685">
        <f t="shared" ref="AJ55" si="146">SUM(D55:H55)-SUM(K55:O55)</f>
        <v>-3.3688195821384816</v>
      </c>
      <c r="AL55" s="686">
        <f t="shared" ref="AL55" si="147">IFERROR(AH55/N55,"0")</f>
        <v>-0.94957208804156212</v>
      </c>
      <c r="AM55" s="686">
        <f t="shared" ref="AM55" si="148">SUM(R55:U55)/SUM(K55:N55)</f>
        <v>-0.68404728984188412</v>
      </c>
      <c r="AN55" s="686">
        <f t="shared" ref="AN55" si="149">SUM(R55:V55)/SUM(K55:O55)</f>
        <v>-0.16157408052311739</v>
      </c>
    </row>
    <row r="56" spans="2:40">
      <c r="B56" s="666"/>
      <c r="C56" s="663" t="s">
        <v>145</v>
      </c>
      <c r="D56" s="681">
        <f>SUM(D182,D213,D244,D275)</f>
        <v>0.89555004049818188</v>
      </c>
      <c r="E56" s="681">
        <f t="shared" si="141"/>
        <v>3.7738398063834939</v>
      </c>
      <c r="F56" s="681">
        <f t="shared" si="141"/>
        <v>4.8071602196180789</v>
      </c>
      <c r="G56" s="681">
        <f t="shared" si="141"/>
        <v>1.4692868288457124</v>
      </c>
      <c r="H56" s="173">
        <f t="shared" si="141"/>
        <v>-4.2957031998642356E-2</v>
      </c>
      <c r="I56" s="173">
        <f t="shared" si="131"/>
        <v>10.902879863346824</v>
      </c>
      <c r="K56" s="683">
        <f>SUM(K182,K213,K244,K275)</f>
        <v>0.48181038173556295</v>
      </c>
      <c r="L56" s="683">
        <f t="shared" si="142"/>
        <v>0.49267983722817354</v>
      </c>
      <c r="M56" s="683">
        <f t="shared" si="142"/>
        <v>0.49685897292447273</v>
      </c>
      <c r="N56" s="683">
        <f t="shared" si="142"/>
        <v>0.46629094404478733</v>
      </c>
      <c r="O56" s="684">
        <f t="shared" si="142"/>
        <v>0.46255866538079604</v>
      </c>
      <c r="P56" s="684">
        <f t="shared" si="133"/>
        <v>2.4001988013137927</v>
      </c>
      <c r="R56" s="685">
        <f t="shared" si="128"/>
        <v>0.41373965876261892</v>
      </c>
      <c r="S56" s="685">
        <f t="shared" si="128"/>
        <v>3.2811599691553202</v>
      </c>
      <c r="T56" s="685">
        <f t="shared" si="128"/>
        <v>4.3103012466936059</v>
      </c>
      <c r="U56" s="685">
        <f t="shared" si="128"/>
        <v>1.0029958848009251</v>
      </c>
      <c r="V56" s="685">
        <f t="shared" si="128"/>
        <v>-0.50551569737943836</v>
      </c>
      <c r="W56" s="685">
        <f t="shared" si="128"/>
        <v>8.5026810620330302</v>
      </c>
      <c r="Y56" s="685">
        <f>R56/K56</f>
        <v>0.85871885382016533</v>
      </c>
      <c r="Z56" s="685">
        <f t="shared" si="129"/>
        <v>6.659821898974374</v>
      </c>
      <c r="AA56" s="685">
        <f t="shared" si="129"/>
        <v>8.6750999409822729</v>
      </c>
      <c r="AB56" s="685">
        <f t="shared" si="129"/>
        <v>2.1510087159329156</v>
      </c>
      <c r="AC56" s="685">
        <f t="shared" si="129"/>
        <v>-1.0928682893947699</v>
      </c>
      <c r="AD56" s="637"/>
      <c r="AE56" s="681">
        <f t="shared" si="118"/>
        <v>10.945836895345467</v>
      </c>
      <c r="AF56" s="683">
        <f t="shared" si="119"/>
        <v>1.9376401359329967</v>
      </c>
      <c r="AH56" s="685">
        <f>G56-N56</f>
        <v>1.0029958848009251</v>
      </c>
      <c r="AI56" s="685">
        <f>SUM(D56:G56)-SUM(K56:N56)</f>
        <v>9.0081967594124706</v>
      </c>
      <c r="AJ56" s="685">
        <f>SUM(D56:H56)-SUM(K56:O56)</f>
        <v>8.5026810620330302</v>
      </c>
      <c r="AL56" s="686">
        <f>IFERROR(AH56/N56,"0")</f>
        <v>2.1510087159329156</v>
      </c>
      <c r="AM56" s="686">
        <f>SUM(R56:U56)/SUM(K56:N56)</f>
        <v>4.6490556178920786</v>
      </c>
      <c r="AN56" s="686">
        <f>SUM(R56:V56)/SUM(K56:O56)</f>
        <v>3.5424903376249217</v>
      </c>
    </row>
    <row r="57" spans="2:40" s="106" customFormat="1">
      <c r="B57" s="695"/>
      <c r="C57" s="664" t="s">
        <v>76</v>
      </c>
      <c r="D57" s="696">
        <f t="shared" ref="D57:H59" si="150">SUM(D183,D214,D245,D276)</f>
        <v>439.77848320146637</v>
      </c>
      <c r="E57" s="696">
        <f t="shared" si="150"/>
        <v>466.72755641866974</v>
      </c>
      <c r="F57" s="696">
        <f t="shared" si="150"/>
        <v>495.36202684053262</v>
      </c>
      <c r="G57" s="696">
        <f t="shared" si="150"/>
        <v>471.48431399680339</v>
      </c>
      <c r="H57" s="174">
        <f t="shared" si="150"/>
        <v>443.0019459606566</v>
      </c>
      <c r="I57" s="174">
        <f t="shared" si="131"/>
        <v>2316.3543264181285</v>
      </c>
      <c r="K57" s="697">
        <f t="shared" ref="K57:O57" si="151">SUM(K183,K214,K245,K276)</f>
        <v>451.29146274471498</v>
      </c>
      <c r="L57" s="697">
        <f t="shared" si="151"/>
        <v>442.62258417299745</v>
      </c>
      <c r="M57" s="697">
        <f t="shared" si="151"/>
        <v>428.2659556452578</v>
      </c>
      <c r="N57" s="697">
        <f>SUM(N183,N214,N245,N276)</f>
        <v>428.6240930076998</v>
      </c>
      <c r="O57" s="698">
        <f t="shared" si="151"/>
        <v>438.33612929512617</v>
      </c>
      <c r="P57" s="698">
        <f t="shared" si="133"/>
        <v>2189.1402248657964</v>
      </c>
      <c r="R57" s="699">
        <f t="shared" si="128"/>
        <v>-11.512979543248605</v>
      </c>
      <c r="S57" s="699">
        <f t="shared" si="128"/>
        <v>24.104972245672286</v>
      </c>
      <c r="T57" s="699">
        <f t="shared" si="128"/>
        <v>67.096071195274817</v>
      </c>
      <c r="U57" s="699">
        <f t="shared" si="128"/>
        <v>42.860220989103595</v>
      </c>
      <c r="V57" s="699">
        <f t="shared" si="128"/>
        <v>4.6658166655304285</v>
      </c>
      <c r="W57" s="699">
        <f t="shared" si="128"/>
        <v>127.21410155233207</v>
      </c>
      <c r="Y57" s="699">
        <f t="shared" ref="Y57" si="152">R57/K57</f>
        <v>-2.5511183998978566E-2</v>
      </c>
      <c r="Z57" s="699">
        <f t="shared" si="129"/>
        <v>5.445942685168307E-2</v>
      </c>
      <c r="AA57" s="699">
        <f t="shared" si="129"/>
        <v>0.15666916856415264</v>
      </c>
      <c r="AB57" s="699">
        <f t="shared" si="129"/>
        <v>9.999489456681955E-2</v>
      </c>
      <c r="AC57" s="699">
        <f t="shared" si="129"/>
        <v>1.0644380770148639E-2</v>
      </c>
      <c r="AD57" s="639"/>
      <c r="AE57" s="696">
        <f t="shared" si="118"/>
        <v>1873.352380457472</v>
      </c>
      <c r="AF57" s="697">
        <f t="shared" si="119"/>
        <v>1750.8040955706701</v>
      </c>
      <c r="AH57" s="699">
        <f t="shared" ref="AH57" si="153">G57-N57</f>
        <v>42.860220989103595</v>
      </c>
      <c r="AI57" s="699">
        <f t="shared" ref="AI57" si="154">SUM(D57:G57)-SUM(K57:N57)</f>
        <v>122.54828488680187</v>
      </c>
      <c r="AJ57" s="699">
        <f t="shared" ref="AJ57" si="155">SUM(D57:H57)-SUM(K57:O57)</f>
        <v>127.21410155233207</v>
      </c>
      <c r="AL57" s="700">
        <f t="shared" ref="AL57" si="156">IFERROR(AH57/N57,"0")</f>
        <v>9.999489456681955E-2</v>
      </c>
      <c r="AM57" s="700">
        <f t="shared" ref="AM57" si="157">SUM(R57:U57)/SUM(K57:N57)</f>
        <v>6.9995429641063173E-2</v>
      </c>
      <c r="AN57" s="700">
        <f t="shared" ref="AN57" si="158">SUM(R57:V57)/SUM(K57:O57)</f>
        <v>5.8111444898478935E-2</v>
      </c>
    </row>
    <row r="58" spans="2:40">
      <c r="D58" s="636"/>
    </row>
    <row r="59" spans="2:40" s="106" customFormat="1">
      <c r="C59" s="664" t="s">
        <v>146</v>
      </c>
      <c r="D59" s="696">
        <f t="shared" si="150"/>
        <v>981.37707758260376</v>
      </c>
      <c r="E59" s="696">
        <f t="shared" si="150"/>
        <v>1069.0514406645625</v>
      </c>
      <c r="F59" s="696">
        <f t="shared" si="150"/>
        <v>1132.499157843934</v>
      </c>
      <c r="G59" s="696">
        <f t="shared" si="150"/>
        <v>1088.1035184034263</v>
      </c>
      <c r="H59" s="174">
        <f t="shared" si="150"/>
        <v>1125.3599177849524</v>
      </c>
      <c r="I59" s="174">
        <f t="shared" si="131"/>
        <v>5396.391112279478</v>
      </c>
      <c r="K59" s="697">
        <f t="shared" ref="K59:O59" si="159">SUM(K185,K216,K247,K278)</f>
        <v>1034.5942431550993</v>
      </c>
      <c r="L59" s="697">
        <f t="shared" si="159"/>
        <v>1012.1399448755576</v>
      </c>
      <c r="M59" s="697">
        <f t="shared" si="159"/>
        <v>988.67546280127158</v>
      </c>
      <c r="N59" s="697">
        <f t="shared" si="159"/>
        <v>981.84430142452788</v>
      </c>
      <c r="O59" s="698">
        <f t="shared" si="159"/>
        <v>994.98499796043575</v>
      </c>
      <c r="P59" s="698">
        <f t="shared" si="133"/>
        <v>5012.2389502168926</v>
      </c>
      <c r="R59" s="699">
        <f t="shared" ref="R59:V59" si="160">D59-K59</f>
        <v>-53.21716557249556</v>
      </c>
      <c r="S59" s="699">
        <f t="shared" si="160"/>
        <v>56.911495789004903</v>
      </c>
      <c r="T59" s="699">
        <f t="shared" si="160"/>
        <v>143.82369504266239</v>
      </c>
      <c r="U59" s="699">
        <f t="shared" si="160"/>
        <v>106.25921697889839</v>
      </c>
      <c r="V59" s="699">
        <f t="shared" si="160"/>
        <v>130.37491982451661</v>
      </c>
      <c r="W59" s="699">
        <f t="shared" si="128"/>
        <v>384.15216206258538</v>
      </c>
      <c r="Y59" s="699">
        <f t="shared" ref="Y59:AC59" si="161">R59/K59</f>
        <v>-5.1437716693845552E-2</v>
      </c>
      <c r="Z59" s="699">
        <f t="shared" si="161"/>
        <v>5.6228880281967493E-2</v>
      </c>
      <c r="AA59" s="699">
        <f t="shared" si="161"/>
        <v>0.14547108778765316</v>
      </c>
      <c r="AB59" s="699">
        <f t="shared" si="161"/>
        <v>0.10822410113775692</v>
      </c>
      <c r="AC59" s="699">
        <f t="shared" si="161"/>
        <v>0.13103204580145919</v>
      </c>
      <c r="AD59" s="639"/>
      <c r="AE59" s="696">
        <f t="shared" si="118"/>
        <v>4271.0311944945261</v>
      </c>
      <c r="AF59" s="697">
        <f t="shared" si="119"/>
        <v>4017.2539522564566</v>
      </c>
      <c r="AH59" s="699">
        <f t="shared" ref="AH59" si="162">G59-N59</f>
        <v>106.25921697889839</v>
      </c>
      <c r="AI59" s="699">
        <f t="shared" ref="AI59" si="163">SUM(D59:G59)-SUM(K59:N59)</f>
        <v>253.77724223806945</v>
      </c>
      <c r="AJ59" s="699">
        <f t="shared" ref="AJ59" si="164">SUM(D59:H59)-SUM(K59:O59)</f>
        <v>384.15216206258538</v>
      </c>
      <c r="AL59" s="700">
        <f t="shared" ref="AL59" si="165">IFERROR(AH59/N59,"0")</f>
        <v>0.10822410113775692</v>
      </c>
      <c r="AM59" s="700">
        <f t="shared" ref="AM59" si="166">SUM(R59:U59)/SUM(K59:N59)</f>
        <v>6.3171819669385273E-2</v>
      </c>
      <c r="AN59" s="700">
        <f t="shared" ref="AN59" si="167">SUM(R59:V59)/SUM(K59:O59)</f>
        <v>7.6642826864023211E-2</v>
      </c>
    </row>
    <row r="60" spans="2:40">
      <c r="C60" s="641"/>
      <c r="D60" s="638"/>
      <c r="E60" s="638"/>
      <c r="F60" s="638"/>
      <c r="G60" s="638"/>
      <c r="H60" s="638"/>
      <c r="I60" s="638"/>
      <c r="K60" s="638"/>
      <c r="L60" s="638"/>
      <c r="M60" s="638"/>
      <c r="N60" s="638"/>
      <c r="O60" s="638"/>
      <c r="P60" s="638"/>
      <c r="Q60" s="636"/>
      <c r="R60" s="638"/>
      <c r="S60" s="638"/>
      <c r="T60" s="638"/>
      <c r="U60" s="638"/>
      <c r="V60" s="638"/>
      <c r="W60" s="638"/>
      <c r="Y60" s="639"/>
      <c r="Z60" s="639"/>
      <c r="AA60" s="639"/>
      <c r="AB60" s="639"/>
      <c r="AC60" s="639"/>
      <c r="AD60" s="639"/>
      <c r="AE60" s="636"/>
      <c r="AF60" s="636"/>
      <c r="AG60" s="637"/>
      <c r="AH60" s="638"/>
      <c r="AI60" s="640"/>
      <c r="AJ60" s="640"/>
      <c r="AL60" s="639"/>
      <c r="AM60" s="639"/>
      <c r="AN60" s="639"/>
    </row>
    <row r="61" spans="2:40">
      <c r="C61" s="641"/>
      <c r="D61" s="638"/>
      <c r="E61" s="638"/>
      <c r="F61" s="638"/>
      <c r="G61" s="638"/>
      <c r="H61" s="638"/>
      <c r="I61" s="638"/>
      <c r="K61" s="638"/>
      <c r="L61" s="638"/>
      <c r="M61" s="638"/>
      <c r="N61" s="638"/>
      <c r="O61" s="638"/>
      <c r="P61" s="638"/>
      <c r="R61" s="638"/>
      <c r="S61" s="638"/>
      <c r="T61" s="638"/>
      <c r="U61" s="638"/>
      <c r="V61" s="638"/>
      <c r="W61" s="638"/>
      <c r="Y61" s="639"/>
      <c r="Z61" s="639"/>
      <c r="AA61" s="639"/>
      <c r="AB61" s="639"/>
      <c r="AC61" s="639"/>
      <c r="AD61" s="639"/>
      <c r="AE61" s="636"/>
      <c r="AF61" s="636"/>
      <c r="AH61" s="638"/>
      <c r="AI61" s="640"/>
      <c r="AJ61" s="640"/>
      <c r="AL61" s="639"/>
      <c r="AM61" s="639"/>
      <c r="AN61" s="639"/>
    </row>
    <row r="62" spans="2:40">
      <c r="AE62" s="636"/>
      <c r="AF62" s="636"/>
    </row>
    <row r="64" spans="2:40" ht="36" customHeight="1">
      <c r="B64" s="687" t="s">
        <v>57</v>
      </c>
      <c r="D64" s="735" t="s">
        <v>95</v>
      </c>
      <c r="E64" s="735"/>
      <c r="F64" s="735"/>
      <c r="G64" s="735"/>
      <c r="H64" s="736"/>
      <c r="I64" s="657"/>
      <c r="K64" s="735" t="s">
        <v>110</v>
      </c>
      <c r="L64" s="735"/>
      <c r="M64" s="735"/>
      <c r="N64" s="735"/>
      <c r="O64" s="736"/>
      <c r="P64" s="657"/>
      <c r="R64" s="735" t="s">
        <v>122</v>
      </c>
      <c r="S64" s="735"/>
      <c r="T64" s="735"/>
      <c r="U64" s="735"/>
      <c r="V64" s="736"/>
      <c r="W64" s="657"/>
      <c r="Y64" s="735" t="s">
        <v>123</v>
      </c>
      <c r="Z64" s="735"/>
      <c r="AA64" s="735"/>
      <c r="AB64" s="735"/>
      <c r="AC64" s="735"/>
      <c r="AD64" s="647"/>
      <c r="AE64" s="659" t="s">
        <v>124</v>
      </c>
      <c r="AF64" s="659" t="s">
        <v>125</v>
      </c>
      <c r="AG64" s="648"/>
      <c r="AH64" s="659" t="s">
        <v>126</v>
      </c>
      <c r="AI64" s="659" t="s">
        <v>127</v>
      </c>
      <c r="AJ64" s="659" t="s">
        <v>128</v>
      </c>
      <c r="AK64" s="648"/>
      <c r="AL64" s="659" t="s">
        <v>126</v>
      </c>
      <c r="AM64" s="659" t="s">
        <v>127</v>
      </c>
      <c r="AN64" s="659" t="s">
        <v>128</v>
      </c>
    </row>
    <row r="65" spans="2:58" ht="28.5" customHeight="1">
      <c r="D65" s="672">
        <v>2022</v>
      </c>
      <c r="E65" s="672">
        <v>2023</v>
      </c>
      <c r="F65" s="672">
        <v>2024</v>
      </c>
      <c r="G65" s="672">
        <v>2025</v>
      </c>
      <c r="H65" s="672">
        <v>2026</v>
      </c>
      <c r="I65" s="672" t="s">
        <v>76</v>
      </c>
      <c r="J65" s="635"/>
      <c r="K65" s="672">
        <v>2022</v>
      </c>
      <c r="L65" s="672">
        <v>2023</v>
      </c>
      <c r="M65" s="672">
        <v>2024</v>
      </c>
      <c r="N65" s="672">
        <v>2025</v>
      </c>
      <c r="O65" s="672">
        <v>2026</v>
      </c>
      <c r="P65" s="672" t="s">
        <v>76</v>
      </c>
      <c r="Q65" s="635"/>
      <c r="R65" s="672">
        <v>2022</v>
      </c>
      <c r="S65" s="672">
        <v>2023</v>
      </c>
      <c r="T65" s="672">
        <v>2024</v>
      </c>
      <c r="U65" s="672">
        <v>2025</v>
      </c>
      <c r="V65" s="672">
        <v>2026</v>
      </c>
      <c r="W65" s="672" t="s">
        <v>76</v>
      </c>
      <c r="X65" s="635"/>
      <c r="Y65" s="672">
        <v>2022</v>
      </c>
      <c r="Z65" s="672">
        <v>2023</v>
      </c>
      <c r="AA65" s="672">
        <v>2024</v>
      </c>
      <c r="AB65" s="672">
        <v>2025</v>
      </c>
      <c r="AC65" s="672">
        <v>2026</v>
      </c>
      <c r="AD65" s="634"/>
      <c r="AE65" s="660" t="s">
        <v>99</v>
      </c>
      <c r="AF65" s="660" t="s">
        <v>99</v>
      </c>
      <c r="AG65" s="635"/>
      <c r="AH65" s="660" t="s">
        <v>99</v>
      </c>
      <c r="AI65" s="660" t="s">
        <v>99</v>
      </c>
      <c r="AJ65" s="660" t="s">
        <v>99</v>
      </c>
      <c r="AK65" s="635"/>
      <c r="AL65" s="660" t="s">
        <v>100</v>
      </c>
      <c r="AM65" s="660" t="s">
        <v>100</v>
      </c>
      <c r="AN65" s="660" t="s">
        <v>100</v>
      </c>
    </row>
    <row r="66" spans="2:58">
      <c r="B66" s="11" t="s">
        <v>74</v>
      </c>
      <c r="C66" s="655" t="s">
        <v>129</v>
      </c>
      <c r="D66" s="681">
        <f>D285</f>
        <v>13.901793609239602</v>
      </c>
      <c r="E66" s="681">
        <f t="shared" ref="E66:H66" si="168">E285</f>
        <v>17.378343431934553</v>
      </c>
      <c r="F66" s="681">
        <f t="shared" si="168"/>
        <v>17.500325131599702</v>
      </c>
      <c r="G66" s="681">
        <f t="shared" si="168"/>
        <v>17.035135868433922</v>
      </c>
      <c r="H66" s="173">
        <f t="shared" si="168"/>
        <v>14.911641258110452</v>
      </c>
      <c r="I66" s="173">
        <f>SUM(D66:H66)</f>
        <v>80.727239299318228</v>
      </c>
      <c r="K66" s="683">
        <f>K285</f>
        <v>19.602973467871394</v>
      </c>
      <c r="L66" s="683">
        <f t="shared" ref="L66:O66" si="169">L285</f>
        <v>18.120250420107908</v>
      </c>
      <c r="M66" s="683">
        <f t="shared" si="169"/>
        <v>17.553584859257356</v>
      </c>
      <c r="N66" s="683">
        <f t="shared" si="169"/>
        <v>17.674098892864251</v>
      </c>
      <c r="O66" s="684">
        <f t="shared" si="169"/>
        <v>17.678674685506518</v>
      </c>
      <c r="P66" s="684">
        <f>SUM(K66:O66)</f>
        <v>90.62958232560743</v>
      </c>
      <c r="R66" s="685">
        <f>D66-K66</f>
        <v>-5.7011798586317912</v>
      </c>
      <c r="S66" s="685">
        <f t="shared" ref="S66:W81" si="170">E66-L66</f>
        <v>-0.74190698817335488</v>
      </c>
      <c r="T66" s="685">
        <f t="shared" si="170"/>
        <v>-5.3259727657653855E-2</v>
      </c>
      <c r="U66" s="685">
        <f t="shared" si="170"/>
        <v>-0.63896302443032837</v>
      </c>
      <c r="V66" s="685">
        <f t="shared" si="170"/>
        <v>-2.7670334273960666</v>
      </c>
      <c r="W66" s="685">
        <f t="shared" si="170"/>
        <v>-9.902343026289202</v>
      </c>
      <c r="Y66" s="685">
        <f>R66/K66</f>
        <v>-0.29083240193003529</v>
      </c>
      <c r="Z66" s="685">
        <f t="shared" ref="Z66:AC70" si="171">S66/L66</f>
        <v>-4.0943528426630689E-2</v>
      </c>
      <c r="AA66" s="685">
        <f t="shared" si="171"/>
        <v>-3.0341225501619349E-3</v>
      </c>
      <c r="AB66" s="685">
        <f t="shared" si="171"/>
        <v>-3.6152509290773724E-2</v>
      </c>
      <c r="AC66" s="685">
        <f t="shared" si="171"/>
        <v>-0.15651814836915121</v>
      </c>
      <c r="AD66" s="637"/>
      <c r="AE66" s="681">
        <f t="shared" si="118"/>
        <v>65.815598041207778</v>
      </c>
      <c r="AF66" s="683">
        <f t="shared" si="119"/>
        <v>72.950907640100908</v>
      </c>
      <c r="AH66" s="685">
        <f>G66-N66</f>
        <v>-0.63896302443032837</v>
      </c>
      <c r="AI66" s="685">
        <f>SUM(D66:G66)-SUM(K66:N66)</f>
        <v>-7.1353095988931301</v>
      </c>
      <c r="AJ66" s="685">
        <f>SUM(D66:H66)-SUM(K66:O66)</f>
        <v>-9.902343026289202</v>
      </c>
      <c r="AL66" s="686">
        <f>IFERROR(AH66/N66,"0")</f>
        <v>-3.6152509290773724E-2</v>
      </c>
      <c r="AM66" s="686">
        <f>SUM(R66:U66)/SUM(K66:N66)</f>
        <v>-9.7809743973231514E-2</v>
      </c>
      <c r="AN66" s="686">
        <f>SUM(R66:V66)/SUM(K66:O66)</f>
        <v>-0.10926170872897517</v>
      </c>
    </row>
    <row r="67" spans="2:58" ht="18.5">
      <c r="B67" s="665"/>
      <c r="C67" s="655" t="s">
        <v>130</v>
      </c>
      <c r="D67" s="681">
        <f t="shared" ref="D67:H70" si="172">D286</f>
        <v>39.388958080329672</v>
      </c>
      <c r="E67" s="681">
        <f t="shared" si="172"/>
        <v>45.469956104803593</v>
      </c>
      <c r="F67" s="681">
        <f t="shared" si="172"/>
        <v>50.537172886499988</v>
      </c>
      <c r="G67" s="681">
        <f t="shared" si="172"/>
        <v>51.198480240014717</v>
      </c>
      <c r="H67" s="173">
        <f t="shared" si="172"/>
        <v>53.859662921787375</v>
      </c>
      <c r="I67" s="173">
        <f t="shared" ref="I67:I70" si="173">SUM(D67:H67)</f>
        <v>240.45423023343534</v>
      </c>
      <c r="K67" s="683">
        <f t="shared" ref="K67:O70" si="174">K286</f>
        <v>50.831678698913855</v>
      </c>
      <c r="L67" s="683">
        <f t="shared" si="174"/>
        <v>51.602355391526459</v>
      </c>
      <c r="M67" s="683">
        <f t="shared" si="174"/>
        <v>50.020183925001909</v>
      </c>
      <c r="N67" s="683">
        <f t="shared" si="174"/>
        <v>48.708575987884025</v>
      </c>
      <c r="O67" s="684">
        <f t="shared" si="174"/>
        <v>58.719476941200604</v>
      </c>
      <c r="P67" s="684">
        <f t="shared" ref="P67:P70" si="175">SUM(K67:O67)</f>
        <v>259.88227094452685</v>
      </c>
      <c r="R67" s="685">
        <f t="shared" ref="R67:R70" si="176">D67-K67</f>
        <v>-11.442720618584183</v>
      </c>
      <c r="S67" s="685">
        <f t="shared" si="170"/>
        <v>-6.1323992867228654</v>
      </c>
      <c r="T67" s="685">
        <f t="shared" si="170"/>
        <v>0.51698896149807894</v>
      </c>
      <c r="U67" s="685">
        <f t="shared" si="170"/>
        <v>2.4899042521306924</v>
      </c>
      <c r="V67" s="685">
        <f t="shared" si="170"/>
        <v>-4.8598140194132284</v>
      </c>
      <c r="W67" s="685">
        <f t="shared" si="170"/>
        <v>-19.428040711091512</v>
      </c>
      <c r="Y67" s="685">
        <f t="shared" ref="Y67:Y70" si="177">R67/K67</f>
        <v>-0.22511002806658606</v>
      </c>
      <c r="Z67" s="685">
        <f t="shared" si="171"/>
        <v>-0.1188395227348451</v>
      </c>
      <c r="AA67" s="685">
        <f t="shared" si="171"/>
        <v>1.0335606967643896E-2</v>
      </c>
      <c r="AB67" s="685">
        <f t="shared" si="171"/>
        <v>5.1118395511091139E-2</v>
      </c>
      <c r="AC67" s="685">
        <f t="shared" si="171"/>
        <v>-8.2763237558802799E-2</v>
      </c>
      <c r="AD67" s="637"/>
      <c r="AE67" s="681">
        <f t="shared" si="118"/>
        <v>186.59456731164795</v>
      </c>
      <c r="AF67" s="683">
        <f t="shared" si="119"/>
        <v>201.16279400332624</v>
      </c>
      <c r="AH67" s="685">
        <f t="shared" ref="AH67:AH70" si="178">G67-N67</f>
        <v>2.4899042521306924</v>
      </c>
      <c r="AI67" s="685">
        <f t="shared" ref="AI67:AI70" si="179">SUM(D67:G67)-SUM(K67:N67)</f>
        <v>-14.568226691678291</v>
      </c>
      <c r="AJ67" s="685">
        <f t="shared" ref="AJ67:AJ70" si="180">SUM(D67:H67)-SUM(K67:O67)</f>
        <v>-19.428040711091512</v>
      </c>
      <c r="AL67" s="686">
        <f t="shared" ref="AL67:AL70" si="181">IFERROR(AH67/N67,"0")</f>
        <v>5.1118395511091139E-2</v>
      </c>
      <c r="AM67" s="686">
        <f t="shared" ref="AM67:AM70" si="182">SUM(R67:U67)/SUM(K67:N67)</f>
        <v>-7.2420085254122038E-2</v>
      </c>
      <c r="AN67" s="686">
        <f t="shared" ref="AN67:AN70" si="183">SUM(R67:V67)/SUM(K67:O67)</f>
        <v>-7.4757083815226916E-2</v>
      </c>
      <c r="AP67" s="650" t="s">
        <v>74</v>
      </c>
      <c r="AX67" s="651" t="s">
        <v>75</v>
      </c>
      <c r="BF67" s="651" t="s">
        <v>15</v>
      </c>
    </row>
    <row r="68" spans="2:58">
      <c r="B68" s="666"/>
      <c r="C68" s="655" t="s">
        <v>131</v>
      </c>
      <c r="D68" s="681">
        <f t="shared" si="172"/>
        <v>18.724368368427051</v>
      </c>
      <c r="E68" s="681">
        <f t="shared" si="172"/>
        <v>20.144504610478176</v>
      </c>
      <c r="F68" s="681">
        <f t="shared" si="172"/>
        <v>21.195160896604261</v>
      </c>
      <c r="G68" s="681">
        <f t="shared" si="172"/>
        <v>21.714941271501811</v>
      </c>
      <c r="H68" s="173">
        <f t="shared" si="172"/>
        <v>24.27408018855192</v>
      </c>
      <c r="I68" s="173">
        <f t="shared" si="173"/>
        <v>106.05305533556323</v>
      </c>
      <c r="K68" s="683">
        <f t="shared" si="174"/>
        <v>24.17944062564521</v>
      </c>
      <c r="L68" s="683">
        <f t="shared" si="174"/>
        <v>23.800578927114739</v>
      </c>
      <c r="M68" s="683">
        <f t="shared" si="174"/>
        <v>23.809345802401651</v>
      </c>
      <c r="N68" s="683">
        <f t="shared" si="174"/>
        <v>25.267327652790605</v>
      </c>
      <c r="O68" s="684">
        <f t="shared" si="174"/>
        <v>28.481638724150528</v>
      </c>
      <c r="P68" s="684">
        <f t="shared" si="175"/>
        <v>125.53833173210275</v>
      </c>
      <c r="R68" s="685">
        <f t="shared" si="176"/>
        <v>-5.4550722572181591</v>
      </c>
      <c r="S68" s="685">
        <f t="shared" si="170"/>
        <v>-3.6560743166365626</v>
      </c>
      <c r="T68" s="685">
        <f t="shared" si="170"/>
        <v>-2.6141849057973907</v>
      </c>
      <c r="U68" s="685">
        <f t="shared" si="170"/>
        <v>-3.5523863812887946</v>
      </c>
      <c r="V68" s="685">
        <f t="shared" si="170"/>
        <v>-4.2075585355986078</v>
      </c>
      <c r="W68" s="685">
        <f t="shared" si="170"/>
        <v>-19.485276396539518</v>
      </c>
      <c r="Y68" s="685">
        <f t="shared" si="177"/>
        <v>-0.22560787661201714</v>
      </c>
      <c r="Z68" s="685">
        <f t="shared" si="171"/>
        <v>-0.15361283134467754</v>
      </c>
      <c r="AA68" s="685">
        <f t="shared" si="171"/>
        <v>-0.10979658691561771</v>
      </c>
      <c r="AB68" s="685">
        <f t="shared" si="171"/>
        <v>-0.14059208912409293</v>
      </c>
      <c r="AC68" s="685">
        <f t="shared" si="171"/>
        <v>-0.14772880789443057</v>
      </c>
      <c r="AD68" s="637"/>
      <c r="AE68" s="681">
        <f t="shared" si="118"/>
        <v>81.778975147011309</v>
      </c>
      <c r="AF68" s="683">
        <f t="shared" si="119"/>
        <v>97.056693007952219</v>
      </c>
      <c r="AH68" s="685">
        <f t="shared" si="178"/>
        <v>-3.5523863812887946</v>
      </c>
      <c r="AI68" s="685">
        <f t="shared" si="179"/>
        <v>-15.277717860940911</v>
      </c>
      <c r="AJ68" s="685">
        <f t="shared" si="180"/>
        <v>-19.485276396539518</v>
      </c>
      <c r="AL68" s="686">
        <f t="shared" si="181"/>
        <v>-0.14059208912409293</v>
      </c>
      <c r="AM68" s="686">
        <f t="shared" si="182"/>
        <v>-0.15741024536751058</v>
      </c>
      <c r="AN68" s="686">
        <f t="shared" si="183"/>
        <v>-0.15521375923746425</v>
      </c>
    </row>
    <row r="69" spans="2:58">
      <c r="B69" s="666"/>
      <c r="C69" s="655" t="s">
        <v>132</v>
      </c>
      <c r="D69" s="681">
        <f t="shared" si="172"/>
        <v>1.9079508236672351</v>
      </c>
      <c r="E69" s="681">
        <f t="shared" si="172"/>
        <v>2.7108736552206358</v>
      </c>
      <c r="F69" s="681">
        <f t="shared" si="172"/>
        <v>3.8155623349179448</v>
      </c>
      <c r="G69" s="681">
        <f t="shared" si="172"/>
        <v>4.5166489000305647</v>
      </c>
      <c r="H69" s="173">
        <f t="shared" si="172"/>
        <v>4.3458048924292179</v>
      </c>
      <c r="I69" s="173">
        <f t="shared" si="173"/>
        <v>17.296840606265597</v>
      </c>
      <c r="K69" s="683">
        <f t="shared" si="174"/>
        <v>3.9249817793552393</v>
      </c>
      <c r="L69" s="683">
        <f t="shared" si="174"/>
        <v>3.6329006720359369</v>
      </c>
      <c r="M69" s="683">
        <f t="shared" si="174"/>
        <v>3.5108932210391277</v>
      </c>
      <c r="N69" s="683">
        <f t="shared" si="174"/>
        <v>3.5561298701509014</v>
      </c>
      <c r="O69" s="684">
        <f t="shared" si="174"/>
        <v>3.4942495690028599</v>
      </c>
      <c r="P69" s="684">
        <f t="shared" si="175"/>
        <v>18.119155111584064</v>
      </c>
      <c r="R69" s="685">
        <f t="shared" si="176"/>
        <v>-2.0170309556880044</v>
      </c>
      <c r="S69" s="685">
        <f t="shared" si="170"/>
        <v>-0.92202701681530108</v>
      </c>
      <c r="T69" s="685">
        <f t="shared" si="170"/>
        <v>0.30466911387881712</v>
      </c>
      <c r="U69" s="685">
        <f t="shared" si="170"/>
        <v>0.96051902987966331</v>
      </c>
      <c r="V69" s="685">
        <f t="shared" si="170"/>
        <v>0.85155532342635798</v>
      </c>
      <c r="W69" s="685">
        <f t="shared" si="170"/>
        <v>-0.82231450531846662</v>
      </c>
      <c r="Y69" s="685">
        <f t="shared" si="177"/>
        <v>-0.51389562272550071</v>
      </c>
      <c r="Z69" s="685">
        <f t="shared" si="171"/>
        <v>-0.25379912638750513</v>
      </c>
      <c r="AA69" s="685">
        <f t="shared" si="171"/>
        <v>8.6778234112356009E-2</v>
      </c>
      <c r="AB69" s="685">
        <f t="shared" si="171"/>
        <v>0.27010234860711219</v>
      </c>
      <c r="AC69" s="685">
        <f t="shared" si="171"/>
        <v>0.24370191842632549</v>
      </c>
      <c r="AD69" s="637"/>
      <c r="AE69" s="681">
        <f t="shared" si="118"/>
        <v>12.951035713836379</v>
      </c>
      <c r="AF69" s="683">
        <f t="shared" si="119"/>
        <v>14.624905542581205</v>
      </c>
      <c r="AH69" s="685">
        <f t="shared" si="178"/>
        <v>0.96051902987966331</v>
      </c>
      <c r="AI69" s="685">
        <f t="shared" si="179"/>
        <v>-1.6738698287448255</v>
      </c>
      <c r="AJ69" s="685">
        <f t="shared" si="180"/>
        <v>-0.82231450531846662</v>
      </c>
      <c r="AL69" s="686">
        <f t="shared" si="181"/>
        <v>0.27010234860711219</v>
      </c>
      <c r="AM69" s="686">
        <f t="shared" si="182"/>
        <v>-0.11445337707455698</v>
      </c>
      <c r="AN69" s="686">
        <f t="shared" si="183"/>
        <v>-4.5383711340532609E-2</v>
      </c>
    </row>
    <row r="70" spans="2:58" s="106" customFormat="1">
      <c r="B70" s="695"/>
      <c r="C70" s="656" t="s">
        <v>76</v>
      </c>
      <c r="D70" s="696">
        <f>D289</f>
        <v>73.923070881663563</v>
      </c>
      <c r="E70" s="696">
        <f t="shared" si="172"/>
        <v>85.703677802436957</v>
      </c>
      <c r="F70" s="696">
        <f t="shared" si="172"/>
        <v>93.048221249621889</v>
      </c>
      <c r="G70" s="696">
        <f t="shared" si="172"/>
        <v>94.465206279981018</v>
      </c>
      <c r="H70" s="174">
        <f t="shared" si="172"/>
        <v>97.39118926087896</v>
      </c>
      <c r="I70" s="174">
        <f t="shared" si="173"/>
        <v>444.53136547458234</v>
      </c>
      <c r="K70" s="697">
        <f>K289</f>
        <v>98.53907457178569</v>
      </c>
      <c r="L70" s="697">
        <f t="shared" si="174"/>
        <v>97.156085410785039</v>
      </c>
      <c r="M70" s="697">
        <f t="shared" si="174"/>
        <v>94.894007807700049</v>
      </c>
      <c r="N70" s="697">
        <f t="shared" si="174"/>
        <v>95.206132403689793</v>
      </c>
      <c r="O70" s="698">
        <f t="shared" si="174"/>
        <v>108.37403991986051</v>
      </c>
      <c r="P70" s="698">
        <f t="shared" si="175"/>
        <v>494.16934011382102</v>
      </c>
      <c r="R70" s="699">
        <f t="shared" si="176"/>
        <v>-24.616003690122128</v>
      </c>
      <c r="S70" s="699">
        <f t="shared" si="170"/>
        <v>-11.452407608348082</v>
      </c>
      <c r="T70" s="699">
        <f t="shared" si="170"/>
        <v>-1.8457865580781601</v>
      </c>
      <c r="U70" s="699">
        <f t="shared" si="170"/>
        <v>-0.74092612370877475</v>
      </c>
      <c r="V70" s="699">
        <f t="shared" si="170"/>
        <v>-10.982850658981548</v>
      </c>
      <c r="W70" s="699">
        <f t="shared" si="170"/>
        <v>-49.637974639238678</v>
      </c>
      <c r="Y70" s="699">
        <f t="shared" si="177"/>
        <v>-0.24980956840820923</v>
      </c>
      <c r="Z70" s="699">
        <f t="shared" si="171"/>
        <v>-0.11787637964133928</v>
      </c>
      <c r="AA70" s="699">
        <f t="shared" si="171"/>
        <v>-1.9451033850510276E-2</v>
      </c>
      <c r="AB70" s="699">
        <f t="shared" si="171"/>
        <v>-7.7823361269117111E-3</v>
      </c>
      <c r="AC70" s="699">
        <f t="shared" si="171"/>
        <v>-0.10134208032756785</v>
      </c>
      <c r="AD70" s="639"/>
      <c r="AE70" s="696">
        <f t="shared" si="118"/>
        <v>347.1401762137034</v>
      </c>
      <c r="AF70" s="697">
        <f t="shared" si="119"/>
        <v>385.79530019396054</v>
      </c>
      <c r="AH70" s="699">
        <f t="shared" si="178"/>
        <v>-0.74092612370877475</v>
      </c>
      <c r="AI70" s="699">
        <f t="shared" si="179"/>
        <v>-38.655123980257144</v>
      </c>
      <c r="AJ70" s="699">
        <f t="shared" si="180"/>
        <v>-49.637974639238678</v>
      </c>
      <c r="AL70" s="700">
        <f t="shared" si="181"/>
        <v>-7.7823361269117111E-3</v>
      </c>
      <c r="AM70" s="700">
        <f t="shared" si="182"/>
        <v>-0.10019594318754813</v>
      </c>
      <c r="AN70" s="700">
        <f t="shared" si="183"/>
        <v>-0.10044729733294598</v>
      </c>
    </row>
    <row r="71" spans="2:58">
      <c r="E71" s="636"/>
      <c r="F71" s="636"/>
    </row>
    <row r="72" spans="2:58">
      <c r="B72" s="665" t="s">
        <v>75</v>
      </c>
      <c r="C72" s="655" t="s">
        <v>133</v>
      </c>
      <c r="D72" s="681">
        <f>D291</f>
        <v>9.2492863693477823</v>
      </c>
      <c r="E72" s="681">
        <f t="shared" ref="E72:H72" si="184">E291</f>
        <v>7.6845572576011483</v>
      </c>
      <c r="F72" s="681">
        <f t="shared" si="184"/>
        <v>9.7182096102117121</v>
      </c>
      <c r="G72" s="681">
        <f t="shared" si="184"/>
        <v>16.196259324437715</v>
      </c>
      <c r="H72" s="173">
        <f t="shared" si="184"/>
        <v>30.600000000000005</v>
      </c>
      <c r="I72" s="173">
        <f>SUM(D72:H72)</f>
        <v>73.448312561598371</v>
      </c>
      <c r="K72" s="683">
        <f>K291</f>
        <v>11.676495062156114</v>
      </c>
      <c r="L72" s="683">
        <f t="shared" ref="L72:O72" si="185">L291</f>
        <v>18.817674646831165</v>
      </c>
      <c r="M72" s="683">
        <f t="shared" si="185"/>
        <v>21.571542011543894</v>
      </c>
      <c r="N72" s="683">
        <f t="shared" si="185"/>
        <v>16.740642195417738</v>
      </c>
      <c r="O72" s="684">
        <f t="shared" si="185"/>
        <v>15.252979808369213</v>
      </c>
      <c r="P72" s="684">
        <f>SUM(K72:O72)</f>
        <v>84.059333724318122</v>
      </c>
      <c r="R72" s="685">
        <f t="shared" ref="R72:V78" si="186">D72-K72</f>
        <v>-2.4272086928083318</v>
      </c>
      <c r="S72" s="685">
        <f t="shared" si="186"/>
        <v>-11.133117389230016</v>
      </c>
      <c r="T72" s="685">
        <f t="shared" si="186"/>
        <v>-11.853332401332182</v>
      </c>
      <c r="U72" s="685">
        <f t="shared" si="186"/>
        <v>-0.54438287098002291</v>
      </c>
      <c r="V72" s="685">
        <f t="shared" si="186"/>
        <v>15.347020191630792</v>
      </c>
      <c r="W72" s="685">
        <f t="shared" si="170"/>
        <v>-10.611021162719751</v>
      </c>
      <c r="Y72" s="685">
        <f>R72/K72</f>
        <v>-0.20787134151882539</v>
      </c>
      <c r="Z72" s="685">
        <f t="shared" ref="Z72:AC78" si="187">S72/L72</f>
        <v>-0.59163087885063403</v>
      </c>
      <c r="AA72" s="685">
        <f t="shared" si="187"/>
        <v>-0.54948934086348278</v>
      </c>
      <c r="AB72" s="685">
        <f t="shared" si="187"/>
        <v>-3.2518637255686156E-2</v>
      </c>
      <c r="AC72" s="685">
        <f t="shared" si="187"/>
        <v>1.0061653778109625</v>
      </c>
      <c r="AD72" s="637"/>
      <c r="AE72" s="681">
        <f t="shared" si="118"/>
        <v>42.848312561598362</v>
      </c>
      <c r="AF72" s="683">
        <f t="shared" si="119"/>
        <v>68.806353915948904</v>
      </c>
      <c r="AH72" s="685">
        <f>G72-N72</f>
        <v>-0.54438287098002291</v>
      </c>
      <c r="AI72" s="685">
        <f>SUM(D72:G72)-SUM(K72:N72)</f>
        <v>-25.958041354350541</v>
      </c>
      <c r="AJ72" s="685">
        <f>SUM(D72:H72)-SUM(K72:O72)</f>
        <v>-10.611021162719751</v>
      </c>
      <c r="AL72" s="686">
        <f>IFERROR(AH72/N72,"0")</f>
        <v>-3.2518637255686156E-2</v>
      </c>
      <c r="AM72" s="686">
        <f>SUM(R72:U72)/SUM(K72:N72)</f>
        <v>-0.37726227124401707</v>
      </c>
      <c r="AN72" s="686">
        <f>SUM(R72:V72)/SUM(K72:O72)</f>
        <v>-0.12623251568374044</v>
      </c>
    </row>
    <row r="73" spans="2:58">
      <c r="B73" s="666"/>
      <c r="C73" s="662" t="s">
        <v>29</v>
      </c>
      <c r="D73" s="681">
        <f t="shared" ref="D73:H77" si="188">D292</f>
        <v>7.4581659976864314</v>
      </c>
      <c r="E73" s="681">
        <f t="shared" si="188"/>
        <v>5.5087900304812987</v>
      </c>
      <c r="F73" s="681">
        <f t="shared" si="188"/>
        <v>5.4096950292424246</v>
      </c>
      <c r="G73" s="681">
        <f t="shared" si="188"/>
        <v>5.2771388810800293</v>
      </c>
      <c r="H73" s="173">
        <f t="shared" si="188"/>
        <v>4.4000000000000004</v>
      </c>
      <c r="I73" s="173">
        <f t="shared" ref="I73:I78" si="189">SUM(D73:H73)</f>
        <v>28.053789938490183</v>
      </c>
      <c r="K73" s="683">
        <f t="shared" ref="K73:O77" si="190">K292</f>
        <v>8.2704996353019382</v>
      </c>
      <c r="L73" s="683">
        <f t="shared" si="190"/>
        <v>6.1790921722908845</v>
      </c>
      <c r="M73" s="683">
        <f t="shared" si="190"/>
        <v>6.1973737274663474</v>
      </c>
      <c r="N73" s="683">
        <f t="shared" si="190"/>
        <v>5.6163641726856497</v>
      </c>
      <c r="O73" s="684">
        <f t="shared" si="190"/>
        <v>5.0285197903688097</v>
      </c>
      <c r="P73" s="684">
        <f t="shared" ref="P73:P78" si="191">SUM(K73:O73)</f>
        <v>31.291849498113628</v>
      </c>
      <c r="R73" s="685">
        <f t="shared" si="186"/>
        <v>-0.81233363761550681</v>
      </c>
      <c r="S73" s="685">
        <f t="shared" si="186"/>
        <v>-0.67030214180958581</v>
      </c>
      <c r="T73" s="685">
        <f t="shared" si="186"/>
        <v>-0.78767869822392278</v>
      </c>
      <c r="U73" s="685">
        <f t="shared" si="186"/>
        <v>-0.33922529160562043</v>
      </c>
      <c r="V73" s="685">
        <f t="shared" si="186"/>
        <v>-0.62851979036880934</v>
      </c>
      <c r="W73" s="685">
        <f t="shared" si="170"/>
        <v>-3.2380595596234443</v>
      </c>
      <c r="Y73" s="685">
        <f t="shared" ref="Y73:Y75" si="192">R73/K73</f>
        <v>-9.8220624319736188E-2</v>
      </c>
      <c r="Z73" s="685">
        <f t="shared" si="187"/>
        <v>-0.10847906506645827</v>
      </c>
      <c r="AA73" s="685">
        <f t="shared" si="187"/>
        <v>-0.12709878940057839</v>
      </c>
      <c r="AB73" s="685">
        <f t="shared" si="187"/>
        <v>-6.0399447253686303E-2</v>
      </c>
      <c r="AC73" s="685">
        <f t="shared" si="187"/>
        <v>-0.1249910145670743</v>
      </c>
      <c r="AD73" s="637"/>
      <c r="AE73" s="681">
        <f t="shared" si="118"/>
        <v>23.653789938490185</v>
      </c>
      <c r="AF73" s="683">
        <f t="shared" si="119"/>
        <v>26.26332970774482</v>
      </c>
      <c r="AH73" s="685">
        <f t="shared" ref="AH73:AH76" si="193">G73-N73</f>
        <v>-0.33922529160562043</v>
      </c>
      <c r="AI73" s="685">
        <f t="shared" ref="AI73:AI76" si="194">SUM(D73:G73)-SUM(K73:N73)</f>
        <v>-2.6095397692546349</v>
      </c>
      <c r="AJ73" s="685">
        <f t="shared" ref="AJ73:AJ76" si="195">SUM(D73:H73)-SUM(K73:O73)</f>
        <v>-3.2380595596234443</v>
      </c>
      <c r="AL73" s="686">
        <f t="shared" ref="AL73:AL76" si="196">IFERROR(AH73/N73,"0")</f>
        <v>-6.0399447253686303E-2</v>
      </c>
      <c r="AM73" s="686">
        <f t="shared" ref="AM73:AM75" si="197">SUM(R73:U73)/SUM(K73:N73)</f>
        <v>-9.9360583684295983E-2</v>
      </c>
      <c r="AN73" s="686">
        <f t="shared" ref="AN73:AN75" si="198">SUM(R73:V73)/SUM(K73:O73)</f>
        <v>-0.10347932805373634</v>
      </c>
    </row>
    <row r="74" spans="2:58">
      <c r="B74" s="666"/>
      <c r="C74" s="662" t="s">
        <v>134</v>
      </c>
      <c r="D74" s="681">
        <f t="shared" si="188"/>
        <v>4.7432443828372248</v>
      </c>
      <c r="E74" s="681">
        <f t="shared" si="188"/>
        <v>4.8659705839692808</v>
      </c>
      <c r="F74" s="681">
        <f t="shared" si="188"/>
        <v>4.4097284144141415</v>
      </c>
      <c r="G74" s="681">
        <f t="shared" si="188"/>
        <v>2.8738920702874435</v>
      </c>
      <c r="H74" s="173">
        <f t="shared" si="188"/>
        <v>5.9</v>
      </c>
      <c r="I74" s="173">
        <f t="shared" si="189"/>
        <v>22.79283545150809</v>
      </c>
      <c r="K74" s="683">
        <f t="shared" si="190"/>
        <v>4.7208760042108295</v>
      </c>
      <c r="L74" s="683">
        <f t="shared" si="190"/>
        <v>4.4077407832380491</v>
      </c>
      <c r="M74" s="683">
        <f t="shared" si="190"/>
        <v>4.3904912377709202</v>
      </c>
      <c r="N74" s="683">
        <f t="shared" si="190"/>
        <v>4.6094204407221024</v>
      </c>
      <c r="O74" s="684">
        <f t="shared" si="190"/>
        <v>4.2177334110263462</v>
      </c>
      <c r="P74" s="684">
        <f t="shared" si="191"/>
        <v>22.346261876968249</v>
      </c>
      <c r="R74" s="685">
        <f t="shared" si="186"/>
        <v>2.2368378626395291E-2</v>
      </c>
      <c r="S74" s="685">
        <f t="shared" si="186"/>
        <v>0.45822980073123176</v>
      </c>
      <c r="T74" s="685">
        <f t="shared" si="186"/>
        <v>1.9237176643221332E-2</v>
      </c>
      <c r="U74" s="685">
        <f t="shared" si="186"/>
        <v>-1.7355283704346589</v>
      </c>
      <c r="V74" s="685">
        <f t="shared" si="186"/>
        <v>1.6822665889736541</v>
      </c>
      <c r="W74" s="685">
        <f t="shared" si="170"/>
        <v>0.44657357453984048</v>
      </c>
      <c r="Y74" s="685">
        <f t="shared" si="192"/>
        <v>4.7381838892704671E-3</v>
      </c>
      <c r="Z74" s="685">
        <f t="shared" si="187"/>
        <v>0.10396024250650317</v>
      </c>
      <c r="AA74" s="685">
        <f t="shared" si="187"/>
        <v>4.3815545007187323E-3</v>
      </c>
      <c r="AB74" s="685">
        <f t="shared" si="187"/>
        <v>-0.37651769734478258</v>
      </c>
      <c r="AC74" s="685">
        <f t="shared" si="187"/>
        <v>0.39885559968672607</v>
      </c>
      <c r="AD74" s="637"/>
      <c r="AE74" s="681">
        <f t="shared" si="118"/>
        <v>16.892835451508091</v>
      </c>
      <c r="AF74" s="683">
        <f t="shared" si="119"/>
        <v>18.128528465941901</v>
      </c>
      <c r="AH74" s="685">
        <f t="shared" si="193"/>
        <v>-1.7355283704346589</v>
      </c>
      <c r="AI74" s="685">
        <f t="shared" si="194"/>
        <v>-1.2356930144338101</v>
      </c>
      <c r="AJ74" s="685">
        <f t="shared" si="195"/>
        <v>0.44657357453984048</v>
      </c>
      <c r="AL74" s="686">
        <f t="shared" si="196"/>
        <v>-0.37651769734478258</v>
      </c>
      <c r="AM74" s="686">
        <f t="shared" si="197"/>
        <v>-6.8162896770982223E-2</v>
      </c>
      <c r="AN74" s="686">
        <f t="shared" si="198"/>
        <v>1.9984263005532757E-2</v>
      </c>
    </row>
    <row r="75" spans="2:58">
      <c r="B75" s="666"/>
      <c r="C75" s="655" t="s">
        <v>135</v>
      </c>
      <c r="D75" s="681">
        <f t="shared" si="188"/>
        <v>0.29241316967336811</v>
      </c>
      <c r="E75" s="681">
        <f t="shared" si="188"/>
        <v>1.6838722753874351</v>
      </c>
      <c r="F75" s="681">
        <f t="shared" si="188"/>
        <v>2.5749821068048617</v>
      </c>
      <c r="G75" s="681">
        <f t="shared" si="188"/>
        <v>4.1518740390403055</v>
      </c>
      <c r="H75" s="173">
        <f t="shared" si="188"/>
        <v>5.0999999999999996</v>
      </c>
      <c r="I75" s="173">
        <f t="shared" si="189"/>
        <v>13.803141590905971</v>
      </c>
      <c r="K75" s="683">
        <f t="shared" si="190"/>
        <v>1.6558150860696814</v>
      </c>
      <c r="L75" s="683">
        <f t="shared" si="190"/>
        <v>1.6328452728668921</v>
      </c>
      <c r="M75" s="683">
        <f t="shared" si="190"/>
        <v>1.5965547208073918</v>
      </c>
      <c r="N75" s="683">
        <f t="shared" si="190"/>
        <v>1.6015720649635705</v>
      </c>
      <c r="O75" s="684">
        <f t="shared" si="190"/>
        <v>1.6004678156547003</v>
      </c>
      <c r="P75" s="684">
        <f t="shared" si="191"/>
        <v>8.0872549603622357</v>
      </c>
      <c r="R75" s="685">
        <f t="shared" si="186"/>
        <v>-1.3634019163963134</v>
      </c>
      <c r="S75" s="685">
        <f t="shared" si="186"/>
        <v>5.1027002520543041E-2</v>
      </c>
      <c r="T75" s="685">
        <f t="shared" si="186"/>
        <v>0.97842738599746992</v>
      </c>
      <c r="U75" s="685">
        <f t="shared" si="186"/>
        <v>2.550301974076735</v>
      </c>
      <c r="V75" s="685">
        <f t="shared" si="186"/>
        <v>3.4995321843452993</v>
      </c>
      <c r="W75" s="685">
        <f t="shared" si="170"/>
        <v>5.7158866305437357</v>
      </c>
      <c r="Y75" s="685">
        <f t="shared" si="192"/>
        <v>-0.82340227955800704</v>
      </c>
      <c r="Z75" s="685">
        <f t="shared" si="187"/>
        <v>3.1250359950487916E-2</v>
      </c>
      <c r="AA75" s="685">
        <f t="shared" si="187"/>
        <v>0.61283673728556609</v>
      </c>
      <c r="AB75" s="685">
        <f t="shared" si="187"/>
        <v>1.5923741615303113</v>
      </c>
      <c r="AC75" s="685">
        <f t="shared" si="187"/>
        <v>2.1865682959164987</v>
      </c>
      <c r="AD75" s="637"/>
      <c r="AE75" s="681">
        <f t="shared" si="118"/>
        <v>8.7031415909059717</v>
      </c>
      <c r="AF75" s="683">
        <f t="shared" si="119"/>
        <v>6.4867871447075354</v>
      </c>
      <c r="AH75" s="685">
        <f t="shared" si="193"/>
        <v>2.550301974076735</v>
      </c>
      <c r="AI75" s="685">
        <f t="shared" si="194"/>
        <v>2.2163544461984364</v>
      </c>
      <c r="AJ75" s="685">
        <f t="shared" si="195"/>
        <v>5.7158866305437357</v>
      </c>
      <c r="AL75" s="686">
        <f t="shared" si="196"/>
        <v>1.5923741615303113</v>
      </c>
      <c r="AM75" s="686">
        <f t="shared" si="197"/>
        <v>0.34167214011434338</v>
      </c>
      <c r="AN75" s="686">
        <f t="shared" si="198"/>
        <v>0.70677710280667516</v>
      </c>
    </row>
    <row r="76" spans="2:58">
      <c r="B76" s="666"/>
      <c r="C76" s="655" t="s">
        <v>136</v>
      </c>
      <c r="D76" s="681">
        <f>D295</f>
        <v>0</v>
      </c>
      <c r="E76" s="681">
        <f t="shared" si="188"/>
        <v>0</v>
      </c>
      <c r="F76" s="681">
        <f t="shared" si="188"/>
        <v>0</v>
      </c>
      <c r="G76" s="681">
        <f t="shared" si="188"/>
        <v>0</v>
      </c>
      <c r="H76" s="173">
        <f t="shared" si="188"/>
        <v>0</v>
      </c>
      <c r="I76" s="173">
        <f t="shared" si="189"/>
        <v>0</v>
      </c>
      <c r="K76" s="683">
        <f>K295</f>
        <v>0</v>
      </c>
      <c r="L76" s="683">
        <f t="shared" si="190"/>
        <v>0</v>
      </c>
      <c r="M76" s="683">
        <f t="shared" si="190"/>
        <v>0</v>
      </c>
      <c r="N76" s="683">
        <f t="shared" si="190"/>
        <v>0</v>
      </c>
      <c r="O76" s="684">
        <f t="shared" si="190"/>
        <v>0</v>
      </c>
      <c r="P76" s="684">
        <f t="shared" si="191"/>
        <v>0</v>
      </c>
      <c r="R76" s="685">
        <f t="shared" si="186"/>
        <v>0</v>
      </c>
      <c r="S76" s="685">
        <f t="shared" si="186"/>
        <v>0</v>
      </c>
      <c r="T76" s="685">
        <f t="shared" si="186"/>
        <v>0</v>
      </c>
      <c r="U76" s="685">
        <f t="shared" si="186"/>
        <v>0</v>
      </c>
      <c r="V76" s="685">
        <f t="shared" si="186"/>
        <v>0</v>
      </c>
      <c r="W76" s="685">
        <f t="shared" si="170"/>
        <v>0</v>
      </c>
      <c r="X76" s="653"/>
      <c r="Y76" s="685" t="str">
        <f>IFERROR(R76/K76,"0")</f>
        <v>0</v>
      </c>
      <c r="Z76" s="685" t="str">
        <f>IFERROR(S76/L76,"0")</f>
        <v>0</v>
      </c>
      <c r="AA76" s="685" t="str">
        <f>IFERROR(T76/M76,"0")</f>
        <v>0</v>
      </c>
      <c r="AB76" s="685" t="str">
        <f>IFERROR(U76/N76,"0")</f>
        <v>0</v>
      </c>
      <c r="AC76" s="685" t="str">
        <f>IFERROR(V76/O76,"0")</f>
        <v>0</v>
      </c>
      <c r="AD76" s="652"/>
      <c r="AE76" s="681">
        <f t="shared" si="118"/>
        <v>0</v>
      </c>
      <c r="AF76" s="683">
        <f t="shared" si="119"/>
        <v>0</v>
      </c>
      <c r="AG76" s="653"/>
      <c r="AH76" s="685">
        <f t="shared" si="193"/>
        <v>0</v>
      </c>
      <c r="AI76" s="685">
        <f t="shared" si="194"/>
        <v>0</v>
      </c>
      <c r="AJ76" s="685">
        <f t="shared" si="195"/>
        <v>0</v>
      </c>
      <c r="AK76" s="653"/>
      <c r="AL76" s="686" t="str">
        <f t="shared" si="196"/>
        <v>0</v>
      </c>
      <c r="AM76" s="686" t="str">
        <f>IFERROR(SUM(R76:U76)/SUM(K76:N76),"0")</f>
        <v>0</v>
      </c>
      <c r="AN76" s="686" t="str">
        <f>IFERROR(SUM(R76:V76)/SUM(K76:O76),"0")</f>
        <v>0</v>
      </c>
      <c r="AO76" s="653"/>
    </row>
    <row r="77" spans="2:58">
      <c r="B77" s="666"/>
      <c r="C77" s="655" t="s">
        <v>137</v>
      </c>
      <c r="D77" s="681">
        <f>D296</f>
        <v>18.52140274331159</v>
      </c>
      <c r="E77" s="681">
        <f t="shared" si="188"/>
        <v>19.681982180262164</v>
      </c>
      <c r="F77" s="681">
        <f t="shared" si="188"/>
        <v>23.673926276641044</v>
      </c>
      <c r="G77" s="681">
        <f t="shared" si="188"/>
        <v>23.862651898609769</v>
      </c>
      <c r="H77" s="173">
        <f t="shared" si="188"/>
        <v>20.100000000000001</v>
      </c>
      <c r="I77" s="173">
        <f t="shared" si="189"/>
        <v>105.83996309882457</v>
      </c>
      <c r="K77" s="683">
        <f>K296</f>
        <v>26.363427976028127</v>
      </c>
      <c r="L77" s="683">
        <f t="shared" si="190"/>
        <v>26.326367754106041</v>
      </c>
      <c r="M77" s="683">
        <f t="shared" si="190"/>
        <v>21.412028042996006</v>
      </c>
      <c r="N77" s="683">
        <f t="shared" si="190"/>
        <v>27.083456570114777</v>
      </c>
      <c r="O77" s="684">
        <f t="shared" si="190"/>
        <v>25.059367730457559</v>
      </c>
      <c r="P77" s="684">
        <f t="shared" si="191"/>
        <v>126.24464807370251</v>
      </c>
      <c r="R77" s="685">
        <f t="shared" si="186"/>
        <v>-7.8420252327165372</v>
      </c>
      <c r="S77" s="685">
        <f t="shared" si="186"/>
        <v>-6.6443855738438771</v>
      </c>
      <c r="T77" s="685">
        <f t="shared" si="186"/>
        <v>2.2618982336450379</v>
      </c>
      <c r="U77" s="685">
        <f t="shared" si="186"/>
        <v>-3.2208046715050074</v>
      </c>
      <c r="V77" s="685">
        <f t="shared" si="186"/>
        <v>-4.9593677304575579</v>
      </c>
      <c r="W77" s="685">
        <f t="shared" si="170"/>
        <v>-20.404684974877938</v>
      </c>
      <c r="Y77" s="685">
        <f>R77/K77</f>
        <v>-0.29745848073502329</v>
      </c>
      <c r="Z77" s="685">
        <f t="shared" si="187"/>
        <v>-0.25238519935237069</v>
      </c>
      <c r="AA77" s="685">
        <f t="shared" si="187"/>
        <v>0.10563680512201259</v>
      </c>
      <c r="AB77" s="685">
        <f t="shared" si="187"/>
        <v>-0.11892147751402612</v>
      </c>
      <c r="AC77" s="685">
        <f t="shared" si="187"/>
        <v>-0.19790474300075267</v>
      </c>
      <c r="AD77" s="637"/>
      <c r="AE77" s="681">
        <f t="shared" si="118"/>
        <v>85.73996309882456</v>
      </c>
      <c r="AF77" s="683">
        <f t="shared" si="119"/>
        <v>101.18528034324495</v>
      </c>
      <c r="AH77" s="685">
        <f>G77-N77</f>
        <v>-3.2208046715050074</v>
      </c>
      <c r="AI77" s="685">
        <f>SUM(D77:G77)-SUM(K77:N77)</f>
        <v>-15.445317244420394</v>
      </c>
      <c r="AJ77" s="685">
        <f>SUM(D77:H77)-SUM(K77:O77)</f>
        <v>-20.404684974877938</v>
      </c>
      <c r="AL77" s="686">
        <f>IFERROR(AH77/N77,"0")</f>
        <v>-0.11892147751402612</v>
      </c>
      <c r="AM77" s="686">
        <f>SUM(R77:U77)/SUM(K77:N77)</f>
        <v>-0.1526439141348043</v>
      </c>
      <c r="AN77" s="686">
        <f>SUM(R77:V77)/SUM(K77:O77)</f>
        <v>-0.16162811878540423</v>
      </c>
    </row>
    <row r="78" spans="2:58" s="106" customFormat="1">
      <c r="B78" s="695"/>
      <c r="C78" s="656" t="s">
        <v>76</v>
      </c>
      <c r="D78" s="696">
        <f t="shared" ref="D78:H78" si="199">D297</f>
        <v>40.264512662856397</v>
      </c>
      <c r="E78" s="696">
        <f t="shared" si="199"/>
        <v>39.425172327701333</v>
      </c>
      <c r="F78" s="696">
        <f t="shared" si="199"/>
        <v>45.786541437314185</v>
      </c>
      <c r="G78" s="696">
        <f t="shared" si="199"/>
        <v>52.361816213455263</v>
      </c>
      <c r="H78" s="174">
        <f t="shared" si="199"/>
        <v>66.100000000000009</v>
      </c>
      <c r="I78" s="174">
        <f t="shared" si="189"/>
        <v>243.93804264132717</v>
      </c>
      <c r="K78" s="697">
        <f t="shared" ref="K78:O78" si="200">K297</f>
        <v>52.687113763766689</v>
      </c>
      <c r="L78" s="697">
        <f t="shared" si="200"/>
        <v>57.363720629333031</v>
      </c>
      <c r="M78" s="697">
        <f t="shared" si="200"/>
        <v>55.167989740584552</v>
      </c>
      <c r="N78" s="697">
        <f t="shared" si="200"/>
        <v>55.651455443903835</v>
      </c>
      <c r="O78" s="698">
        <f t="shared" si="200"/>
        <v>51.15906855587663</v>
      </c>
      <c r="P78" s="698">
        <f t="shared" si="191"/>
        <v>272.02934813346474</v>
      </c>
      <c r="R78" s="699">
        <f t="shared" si="186"/>
        <v>-12.422601100910292</v>
      </c>
      <c r="S78" s="699">
        <f t="shared" si="186"/>
        <v>-17.938548301631698</v>
      </c>
      <c r="T78" s="699">
        <f t="shared" si="186"/>
        <v>-9.3814483032703677</v>
      </c>
      <c r="U78" s="699">
        <f t="shared" si="186"/>
        <v>-3.2896392304485715</v>
      </c>
      <c r="V78" s="699">
        <f t="shared" si="186"/>
        <v>14.940931444123379</v>
      </c>
      <c r="W78" s="699">
        <f t="shared" si="170"/>
        <v>-28.091305492137565</v>
      </c>
      <c r="Y78" s="699">
        <f t="shared" ref="Y78" si="201">R78/K78</f>
        <v>-0.23578063426684429</v>
      </c>
      <c r="Z78" s="699">
        <f t="shared" si="187"/>
        <v>-0.31271591355702255</v>
      </c>
      <c r="AA78" s="699">
        <f t="shared" si="187"/>
        <v>-0.17005238630924532</v>
      </c>
      <c r="AB78" s="699">
        <f t="shared" si="187"/>
        <v>-5.911146805072328E-2</v>
      </c>
      <c r="AC78" s="699">
        <f t="shared" si="187"/>
        <v>0.29204854321780099</v>
      </c>
      <c r="AD78" s="639"/>
      <c r="AE78" s="696">
        <f t="shared" si="118"/>
        <v>177.83804264132718</v>
      </c>
      <c r="AF78" s="697">
        <f t="shared" si="119"/>
        <v>220.87027957758812</v>
      </c>
      <c r="AH78" s="699">
        <f t="shared" ref="AH78" si="202">G78-N78</f>
        <v>-3.2896392304485715</v>
      </c>
      <c r="AI78" s="699">
        <f t="shared" ref="AI78" si="203">SUM(D78:G78)-SUM(K78:N78)</f>
        <v>-43.032236936260944</v>
      </c>
      <c r="AJ78" s="699">
        <f t="shared" ref="AJ78" si="204">SUM(D78:H78)-SUM(K78:O78)</f>
        <v>-28.091305492137565</v>
      </c>
      <c r="AL78" s="700">
        <f t="shared" ref="AL78" si="205">IFERROR(AH78/N78,"0")</f>
        <v>-5.911146805072328E-2</v>
      </c>
      <c r="AM78" s="700">
        <f t="shared" ref="AM78" si="206">SUM(R78:U78)/SUM(K78:N78)</f>
        <v>-0.19483036386135605</v>
      </c>
      <c r="AN78" s="700">
        <f t="shared" ref="AN78" si="207">SUM(R78:V78)/SUM(K78:O78)</f>
        <v>-0.10326571630923888</v>
      </c>
    </row>
    <row r="80" spans="2:58">
      <c r="B80" s="665" t="s">
        <v>15</v>
      </c>
      <c r="C80" s="663" t="s">
        <v>138</v>
      </c>
      <c r="D80" s="681">
        <f>D299</f>
        <v>52.859904842719779</v>
      </c>
      <c r="E80" s="681">
        <f t="shared" ref="E80:H80" si="208">E299</f>
        <v>53.065099121411137</v>
      </c>
      <c r="F80" s="681">
        <f t="shared" si="208"/>
        <v>56.525636063064248</v>
      </c>
      <c r="G80" s="681">
        <f t="shared" si="208"/>
        <v>54.812056552568109</v>
      </c>
      <c r="H80" s="173">
        <f t="shared" si="208"/>
        <v>51.468307076673277</v>
      </c>
      <c r="I80" s="173">
        <f>SUM(D80:H80)</f>
        <v>268.73100365643654</v>
      </c>
      <c r="K80" s="683">
        <f>K299</f>
        <v>52.723538979932179</v>
      </c>
      <c r="L80" s="683">
        <f t="shared" ref="L80:O80" si="209">L299</f>
        <v>51.733487395370069</v>
      </c>
      <c r="M80" s="683">
        <f t="shared" si="209"/>
        <v>50.329812546828663</v>
      </c>
      <c r="N80" s="683">
        <f t="shared" si="209"/>
        <v>50.236783108288506</v>
      </c>
      <c r="O80" s="684">
        <f t="shared" si="209"/>
        <v>49.952287811572091</v>
      </c>
      <c r="P80" s="684">
        <f>SUM(K80:O80)</f>
        <v>254.97590984199152</v>
      </c>
      <c r="R80" s="685">
        <f t="shared" ref="R80:W90" si="210">D80-K80</f>
        <v>0.13636586278759921</v>
      </c>
      <c r="S80" s="685">
        <f t="shared" si="210"/>
        <v>1.3316117260410678</v>
      </c>
      <c r="T80" s="685">
        <f t="shared" si="210"/>
        <v>6.1958235162355848</v>
      </c>
      <c r="U80" s="685">
        <f t="shared" si="210"/>
        <v>4.5752734442796026</v>
      </c>
      <c r="V80" s="685">
        <f t="shared" si="210"/>
        <v>1.5160192651011855</v>
      </c>
      <c r="W80" s="685">
        <f t="shared" si="170"/>
        <v>13.755093814445019</v>
      </c>
      <c r="Y80" s="685">
        <f>R80/K80</f>
        <v>2.5864322734386867E-3</v>
      </c>
      <c r="Z80" s="685">
        <f t="shared" ref="Z80:AC88" si="211">S80/L80</f>
        <v>2.5739840731484141E-2</v>
      </c>
      <c r="AA80" s="685">
        <f t="shared" si="211"/>
        <v>0.12310444253037439</v>
      </c>
      <c r="AB80" s="685">
        <f t="shared" si="211"/>
        <v>9.1074172373205434E-2</v>
      </c>
      <c r="AC80" s="685">
        <f t="shared" si="211"/>
        <v>3.0349345976301411E-2</v>
      </c>
      <c r="AD80" s="637"/>
      <c r="AE80" s="681">
        <f t="shared" si="118"/>
        <v>217.26269657976326</v>
      </c>
      <c r="AF80" s="683">
        <f t="shared" si="119"/>
        <v>205.02362203041943</v>
      </c>
      <c r="AH80" s="685">
        <f>G80-N80</f>
        <v>4.5752734442796026</v>
      </c>
      <c r="AI80" s="685">
        <f>SUM(D80:G80)-SUM(K80:N80)</f>
        <v>12.239074549343826</v>
      </c>
      <c r="AJ80" s="685">
        <f>SUM(D80:H80)-SUM(K80:O80)</f>
        <v>13.755093814445019</v>
      </c>
      <c r="AL80" s="686">
        <f>IFERROR(AH80/N80,"0")</f>
        <v>9.1074172373205434E-2</v>
      </c>
      <c r="AM80" s="686">
        <f>SUM(R80:U80)/SUM(K80:N80)</f>
        <v>5.9695923953230805E-2</v>
      </c>
      <c r="AN80" s="686">
        <f>SUM(R80:V80)/SUM(K80:O80)</f>
        <v>5.3946640774687561E-2</v>
      </c>
    </row>
    <row r="81" spans="2:58">
      <c r="B81" s="666"/>
      <c r="C81" s="663" t="s">
        <v>139</v>
      </c>
      <c r="D81" s="681">
        <f t="shared" ref="D81:H85" si="212">D300</f>
        <v>9.4252676218429112</v>
      </c>
      <c r="E81" s="681">
        <f t="shared" si="212"/>
        <v>8.7647466205726268</v>
      </c>
      <c r="F81" s="681">
        <f t="shared" si="212"/>
        <v>10.145097086648779</v>
      </c>
      <c r="G81" s="681">
        <f t="shared" si="212"/>
        <v>9.0276270432577626</v>
      </c>
      <c r="H81" s="173">
        <f t="shared" si="212"/>
        <v>8.7542197217242972</v>
      </c>
      <c r="I81" s="173">
        <f t="shared" ref="I81:I90" si="213">SUM(D81:H81)</f>
        <v>46.116958094046375</v>
      </c>
      <c r="K81" s="683">
        <f t="shared" ref="K81:O85" si="214">K300</f>
        <v>9.3918627113978008</v>
      </c>
      <c r="L81" s="683">
        <f t="shared" si="214"/>
        <v>9.2155043029067478</v>
      </c>
      <c r="M81" s="683">
        <f t="shared" si="214"/>
        <v>8.9654486225962575</v>
      </c>
      <c r="N81" s="683">
        <f t="shared" si="214"/>
        <v>8.9488772735217879</v>
      </c>
      <c r="O81" s="684">
        <f t="shared" si="214"/>
        <v>8.8982126875934977</v>
      </c>
      <c r="P81" s="684">
        <f t="shared" ref="P81:P90" si="215">SUM(K81:O81)</f>
        <v>45.419905598016094</v>
      </c>
      <c r="R81" s="685">
        <f t="shared" si="210"/>
        <v>3.3404910445110403E-2</v>
      </c>
      <c r="S81" s="685">
        <f t="shared" si="210"/>
        <v>-0.45075768233412106</v>
      </c>
      <c r="T81" s="685">
        <f t="shared" si="210"/>
        <v>1.1796484640525211</v>
      </c>
      <c r="U81" s="685">
        <f t="shared" si="210"/>
        <v>7.8749769735974695E-2</v>
      </c>
      <c r="V81" s="685">
        <f t="shared" si="210"/>
        <v>-0.14399296586920052</v>
      </c>
      <c r="W81" s="685">
        <f t="shared" si="170"/>
        <v>0.69705249603028108</v>
      </c>
      <c r="Y81" s="685">
        <f t="shared" ref="Y81:Y84" si="216">R81/K81</f>
        <v>3.5567928824780186E-3</v>
      </c>
      <c r="Z81" s="685">
        <f t="shared" si="211"/>
        <v>-4.8912969656141704E-2</v>
      </c>
      <c r="AA81" s="685">
        <f t="shared" si="211"/>
        <v>0.13157718188015369</v>
      </c>
      <c r="AB81" s="685">
        <f t="shared" si="211"/>
        <v>8.7999608586634571E-3</v>
      </c>
      <c r="AC81" s="685">
        <f t="shared" si="211"/>
        <v>-1.6182234671684736E-2</v>
      </c>
      <c r="AD81" s="637"/>
      <c r="AE81" s="681">
        <f t="shared" si="118"/>
        <v>37.362738372322077</v>
      </c>
      <c r="AF81" s="683">
        <f t="shared" si="119"/>
        <v>36.521692910422594</v>
      </c>
      <c r="AH81" s="685">
        <f t="shared" ref="AH81:AH84" si="217">G81-N81</f>
        <v>7.8749769735974695E-2</v>
      </c>
      <c r="AI81" s="685">
        <f t="shared" ref="AI81:AI84" si="218">SUM(D81:G81)-SUM(K81:N81)</f>
        <v>0.84104546189948337</v>
      </c>
      <c r="AJ81" s="685">
        <f t="shared" ref="AJ81:AJ84" si="219">SUM(D81:H81)-SUM(K81:O81)</f>
        <v>0.69705249603028108</v>
      </c>
      <c r="AL81" s="686">
        <f t="shared" ref="AL81:AL84" si="220">IFERROR(AH81/N81,"0")</f>
        <v>8.7999608586634571E-3</v>
      </c>
      <c r="AM81" s="686">
        <f t="shared" ref="AM81:AM84" si="221">SUM(R81:U81)/SUM(K81:N81)</f>
        <v>2.3028654886352948E-2</v>
      </c>
      <c r="AN81" s="686">
        <f t="shared" ref="AN81:AN84" si="222">SUM(R81:V81)/SUM(K81:O81)</f>
        <v>1.5346850391972883E-2</v>
      </c>
    </row>
    <row r="82" spans="2:58">
      <c r="B82" s="666"/>
      <c r="C82" s="663" t="s">
        <v>140</v>
      </c>
      <c r="D82" s="681">
        <f t="shared" si="212"/>
        <v>1.6271491473019153</v>
      </c>
      <c r="E82" s="681">
        <f t="shared" si="212"/>
        <v>2.3860290849370287</v>
      </c>
      <c r="F82" s="681">
        <f t="shared" si="212"/>
        <v>0.23216373112647334</v>
      </c>
      <c r="G82" s="681">
        <f t="shared" si="212"/>
        <v>0.53366371835829751</v>
      </c>
      <c r="H82" s="173">
        <f t="shared" si="212"/>
        <v>1.376903999900164</v>
      </c>
      <c r="I82" s="173">
        <f t="shared" si="213"/>
        <v>6.1559096816238794</v>
      </c>
      <c r="K82" s="683">
        <f t="shared" si="214"/>
        <v>1.5542427295338532</v>
      </c>
      <c r="L82" s="683">
        <f t="shared" si="214"/>
        <v>0.86514238649138053</v>
      </c>
      <c r="M82" s="683">
        <f t="shared" si="214"/>
        <v>0.40986455877010725</v>
      </c>
      <c r="N82" s="683">
        <f t="shared" si="214"/>
        <v>0.21763654257736131</v>
      </c>
      <c r="O82" s="684">
        <f t="shared" si="214"/>
        <v>0.78054346794329299</v>
      </c>
      <c r="P82" s="684">
        <f t="shared" si="215"/>
        <v>3.8274296853159955</v>
      </c>
      <c r="R82" s="685">
        <f t="shared" si="210"/>
        <v>7.290641776806206E-2</v>
      </c>
      <c r="S82" s="685">
        <f t="shared" si="210"/>
        <v>1.5208866984456482</v>
      </c>
      <c r="T82" s="685">
        <f t="shared" si="210"/>
        <v>-0.1777008276436339</v>
      </c>
      <c r="U82" s="685">
        <f t="shared" si="210"/>
        <v>0.3160271757809362</v>
      </c>
      <c r="V82" s="685">
        <f t="shared" si="210"/>
        <v>0.596360531956871</v>
      </c>
      <c r="W82" s="685">
        <f t="shared" si="210"/>
        <v>2.3284799963078839</v>
      </c>
      <c r="Y82" s="685">
        <f t="shared" si="216"/>
        <v>4.6907999878454038E-2</v>
      </c>
      <c r="Z82" s="685">
        <f t="shared" si="211"/>
        <v>1.7579611428052495</v>
      </c>
      <c r="AA82" s="685">
        <f t="shared" si="211"/>
        <v>-0.43355987689412828</v>
      </c>
      <c r="AB82" s="685">
        <f t="shared" si="211"/>
        <v>1.4520869153607365</v>
      </c>
      <c r="AC82" s="685">
        <f t="shared" si="211"/>
        <v>0.76403244207303644</v>
      </c>
      <c r="AD82" s="637"/>
      <c r="AE82" s="681">
        <f t="shared" si="118"/>
        <v>4.7790056817237154</v>
      </c>
      <c r="AF82" s="683">
        <f t="shared" si="119"/>
        <v>3.0468862173727027</v>
      </c>
      <c r="AH82" s="685">
        <f t="shared" si="217"/>
        <v>0.3160271757809362</v>
      </c>
      <c r="AI82" s="685">
        <f t="shared" si="218"/>
        <v>1.7321194643510127</v>
      </c>
      <c r="AJ82" s="685">
        <f t="shared" si="219"/>
        <v>2.3284799963078839</v>
      </c>
      <c r="AL82" s="686">
        <f t="shared" si="220"/>
        <v>1.4520869153607365</v>
      </c>
      <c r="AM82" s="686">
        <f t="shared" si="221"/>
        <v>0.56848839791746497</v>
      </c>
      <c r="AN82" s="686">
        <f t="shared" si="222"/>
        <v>0.60836649860378633</v>
      </c>
    </row>
    <row r="83" spans="2:58">
      <c r="B83" s="666"/>
      <c r="C83" s="663" t="s">
        <v>141</v>
      </c>
      <c r="D83" s="681">
        <f t="shared" si="212"/>
        <v>6.1335428190612982</v>
      </c>
      <c r="E83" s="681">
        <f t="shared" si="212"/>
        <v>6.8816897748953716</v>
      </c>
      <c r="F83" s="681">
        <f t="shared" si="212"/>
        <v>10.17763590277001</v>
      </c>
      <c r="G83" s="681">
        <f t="shared" si="212"/>
        <v>9.0525192621772117</v>
      </c>
      <c r="H83" s="173">
        <f t="shared" si="212"/>
        <v>8.3644298179224208</v>
      </c>
      <c r="I83" s="173">
        <f t="shared" si="213"/>
        <v>40.609817576826316</v>
      </c>
      <c r="K83" s="683">
        <f t="shared" si="214"/>
        <v>8.1978623550117078</v>
      </c>
      <c r="L83" s="683">
        <f t="shared" si="214"/>
        <v>8.0070643671699564</v>
      </c>
      <c r="M83" s="683">
        <f t="shared" si="214"/>
        <v>7.7774468738414173</v>
      </c>
      <c r="N83" s="683">
        <f t="shared" si="214"/>
        <v>7.7283696344401953</v>
      </c>
      <c r="O83" s="684">
        <f t="shared" si="214"/>
        <v>7.6505797123964125</v>
      </c>
      <c r="P83" s="684">
        <f t="shared" si="215"/>
        <v>39.361322942859687</v>
      </c>
      <c r="R83" s="685">
        <f t="shared" si="210"/>
        <v>-2.0643195359504096</v>
      </c>
      <c r="S83" s="685">
        <f t="shared" si="210"/>
        <v>-1.1253745922745848</v>
      </c>
      <c r="T83" s="685">
        <f t="shared" si="210"/>
        <v>2.400189028928593</v>
      </c>
      <c r="U83" s="685">
        <f t="shared" si="210"/>
        <v>1.3241496277370164</v>
      </c>
      <c r="V83" s="685">
        <f t="shared" si="210"/>
        <v>0.71385010552600825</v>
      </c>
      <c r="W83" s="685">
        <f t="shared" si="210"/>
        <v>1.2484946339666294</v>
      </c>
      <c r="Y83" s="685">
        <f t="shared" si="216"/>
        <v>-0.25181192932428315</v>
      </c>
      <c r="Z83" s="685">
        <f t="shared" si="211"/>
        <v>-0.14054771395229099</v>
      </c>
      <c r="AA83" s="685">
        <f t="shared" si="211"/>
        <v>0.30860886199060561</v>
      </c>
      <c r="AB83" s="685">
        <f t="shared" si="211"/>
        <v>0.17133621842259764</v>
      </c>
      <c r="AC83" s="685">
        <f t="shared" si="211"/>
        <v>9.3306668561251679E-2</v>
      </c>
      <c r="AD83" s="637"/>
      <c r="AE83" s="681">
        <f t="shared" si="118"/>
        <v>32.245387758903895</v>
      </c>
      <c r="AF83" s="683">
        <f t="shared" si="119"/>
        <v>31.710743230463276</v>
      </c>
      <c r="AH83" s="685">
        <f t="shared" si="217"/>
        <v>1.3241496277370164</v>
      </c>
      <c r="AI83" s="685">
        <f t="shared" si="218"/>
        <v>0.53464452844061938</v>
      </c>
      <c r="AJ83" s="685">
        <f t="shared" si="219"/>
        <v>1.2484946339666294</v>
      </c>
      <c r="AL83" s="686">
        <f t="shared" si="220"/>
        <v>0.17133621842259764</v>
      </c>
      <c r="AM83" s="686">
        <f t="shared" si="221"/>
        <v>1.6860044072603216E-2</v>
      </c>
      <c r="AN83" s="686">
        <f t="shared" si="222"/>
        <v>3.1718817880665405E-2</v>
      </c>
    </row>
    <row r="84" spans="2:58">
      <c r="B84" s="666"/>
      <c r="C84" s="663" t="s">
        <v>142</v>
      </c>
      <c r="D84" s="681">
        <f>D303</f>
        <v>3.3660378245259275</v>
      </c>
      <c r="E84" s="681">
        <f t="shared" si="212"/>
        <v>3.4167373079871188</v>
      </c>
      <c r="F84" s="681">
        <f t="shared" si="212"/>
        <v>6.5874958550966882</v>
      </c>
      <c r="G84" s="681">
        <f t="shared" si="212"/>
        <v>6.0519661987382189</v>
      </c>
      <c r="H84" s="173">
        <f t="shared" si="212"/>
        <v>5.0031885222944625</v>
      </c>
      <c r="I84" s="173">
        <f t="shared" si="213"/>
        <v>24.425425708642418</v>
      </c>
      <c r="K84" s="683">
        <f>K303</f>
        <v>3.119459215467296</v>
      </c>
      <c r="L84" s="683">
        <f t="shared" si="214"/>
        <v>3.0468565642283783</v>
      </c>
      <c r="M84" s="683">
        <f t="shared" si="214"/>
        <v>2.959482273885687</v>
      </c>
      <c r="N84" s="683">
        <f t="shared" si="214"/>
        <v>2.9408073510716632</v>
      </c>
      <c r="O84" s="684">
        <f t="shared" si="214"/>
        <v>2.9112066480247756</v>
      </c>
      <c r="P84" s="684">
        <f t="shared" si="215"/>
        <v>14.9778120526778</v>
      </c>
      <c r="R84" s="685">
        <f t="shared" si="210"/>
        <v>0.24657860905863149</v>
      </c>
      <c r="S84" s="685">
        <f t="shared" si="210"/>
        <v>0.36988074375874058</v>
      </c>
      <c r="T84" s="685">
        <f t="shared" si="210"/>
        <v>3.6280135812110013</v>
      </c>
      <c r="U84" s="685">
        <f t="shared" si="210"/>
        <v>3.1111588476665557</v>
      </c>
      <c r="V84" s="685">
        <f t="shared" si="210"/>
        <v>2.091981874269687</v>
      </c>
      <c r="W84" s="685">
        <f t="shared" si="210"/>
        <v>9.4476136559646182</v>
      </c>
      <c r="Y84" s="685">
        <f t="shared" si="216"/>
        <v>7.904530626206438E-2</v>
      </c>
      <c r="Z84" s="685">
        <f t="shared" si="211"/>
        <v>0.12139749146754256</v>
      </c>
      <c r="AA84" s="685">
        <f t="shared" si="211"/>
        <v>1.2258946820612506</v>
      </c>
      <c r="AB84" s="685">
        <f t="shared" si="211"/>
        <v>1.0579267786898092</v>
      </c>
      <c r="AC84" s="685">
        <f t="shared" si="211"/>
        <v>0.71859614489719426</v>
      </c>
      <c r="AD84" s="637"/>
      <c r="AE84" s="681">
        <f t="shared" si="118"/>
        <v>19.422237186347957</v>
      </c>
      <c r="AF84" s="683">
        <f t="shared" si="119"/>
        <v>12.066605404653025</v>
      </c>
      <c r="AH84" s="685">
        <f t="shared" si="217"/>
        <v>3.1111588476665557</v>
      </c>
      <c r="AI84" s="685">
        <f t="shared" si="218"/>
        <v>7.3556317816949317</v>
      </c>
      <c r="AJ84" s="685">
        <f t="shared" si="219"/>
        <v>9.4476136559646182</v>
      </c>
      <c r="AL84" s="686">
        <f t="shared" si="220"/>
        <v>1.0579267786898092</v>
      </c>
      <c r="AM84" s="686">
        <f t="shared" si="221"/>
        <v>0.60958583918377829</v>
      </c>
      <c r="AN84" s="686">
        <f t="shared" si="222"/>
        <v>0.63077394900782779</v>
      </c>
    </row>
    <row r="85" spans="2:58">
      <c r="B85" s="666"/>
      <c r="C85" s="663" t="s">
        <v>143</v>
      </c>
      <c r="D85" s="681">
        <f>D304</f>
        <v>26.138884112143085</v>
      </c>
      <c r="E85" s="681">
        <f t="shared" si="212"/>
        <v>19.347832292149729</v>
      </c>
      <c r="F85" s="681">
        <f t="shared" si="212"/>
        <v>18.830651396945875</v>
      </c>
      <c r="G85" s="681">
        <f t="shared" si="212"/>
        <v>21.1585143232004</v>
      </c>
      <c r="H85" s="173">
        <f t="shared" si="212"/>
        <v>24.151568310354918</v>
      </c>
      <c r="I85" s="173">
        <f t="shared" si="213"/>
        <v>109.62745043479401</v>
      </c>
      <c r="K85" s="683">
        <f>K304</f>
        <v>27.095298931702381</v>
      </c>
      <c r="L85" s="683">
        <f t="shared" si="214"/>
        <v>26.972615840964629</v>
      </c>
      <c r="M85" s="683">
        <f t="shared" si="214"/>
        <v>26.34916477951473</v>
      </c>
      <c r="N85" s="683">
        <f t="shared" si="214"/>
        <v>26.249954003008472</v>
      </c>
      <c r="O85" s="684">
        <f t="shared" si="214"/>
        <v>26.011957297773375</v>
      </c>
      <c r="P85" s="684">
        <f t="shared" si="215"/>
        <v>132.67899085296358</v>
      </c>
      <c r="R85" s="685">
        <f t="shared" si="210"/>
        <v>-0.95641481955929564</v>
      </c>
      <c r="S85" s="685">
        <f t="shared" si="210"/>
        <v>-7.6247835488149001</v>
      </c>
      <c r="T85" s="685">
        <f t="shared" si="210"/>
        <v>-7.5185133825688553</v>
      </c>
      <c r="U85" s="685">
        <f t="shared" si="210"/>
        <v>-5.0914396798080723</v>
      </c>
      <c r="V85" s="685">
        <f t="shared" si="210"/>
        <v>-1.8603889874184567</v>
      </c>
      <c r="W85" s="685">
        <f t="shared" si="210"/>
        <v>-23.051540418169566</v>
      </c>
      <c r="Y85" s="685">
        <f>R85/K85</f>
        <v>-3.529818297890263E-2</v>
      </c>
      <c r="Z85" s="685">
        <f t="shared" si="211"/>
        <v>-0.28268609888532831</v>
      </c>
      <c r="AA85" s="685">
        <f t="shared" si="211"/>
        <v>-0.28534162071103503</v>
      </c>
      <c r="AB85" s="685">
        <f t="shared" si="211"/>
        <v>-0.19395994671931802</v>
      </c>
      <c r="AC85" s="685">
        <f t="shared" si="211"/>
        <v>-7.1520530582206754E-2</v>
      </c>
      <c r="AD85" s="637"/>
      <c r="AE85" s="681">
        <f t="shared" si="118"/>
        <v>85.475882124439096</v>
      </c>
      <c r="AF85" s="683">
        <f t="shared" si="119"/>
        <v>106.66703355519022</v>
      </c>
      <c r="AH85" s="685">
        <f>G85-N85</f>
        <v>-5.0914396798080723</v>
      </c>
      <c r="AI85" s="685">
        <f>SUM(D85:G85)-SUM(K85:N85)</f>
        <v>-21.19115143075112</v>
      </c>
      <c r="AJ85" s="685">
        <f>SUM(D85:H85)-SUM(K85:O85)</f>
        <v>-23.051540418169566</v>
      </c>
      <c r="AL85" s="686">
        <f>IFERROR(AH85/N85,"0")</f>
        <v>-0.19395994671931802</v>
      </c>
      <c r="AM85" s="686">
        <f>SUM(R85:U85)/SUM(K85:N85)</f>
        <v>-0.19866636133446688</v>
      </c>
      <c r="AN85" s="686">
        <f>SUM(R85:V85)/SUM(K85:O85)</f>
        <v>-0.17373919013082914</v>
      </c>
    </row>
    <row r="86" spans="2:58">
      <c r="B86" s="666"/>
      <c r="C86" s="663" t="s">
        <v>144</v>
      </c>
      <c r="D86" s="681">
        <f t="shared" ref="D86:H87" si="223">D305</f>
        <v>1.1427841975003346</v>
      </c>
      <c r="E86" s="681">
        <f t="shared" si="223"/>
        <v>1.9346469878306893</v>
      </c>
      <c r="F86" s="681">
        <f t="shared" si="223"/>
        <v>1.2952628262728494</v>
      </c>
      <c r="G86" s="681">
        <f t="shared" si="223"/>
        <v>1.2029945019404735</v>
      </c>
      <c r="H86" s="173">
        <f t="shared" si="223"/>
        <v>1.5114685642392542</v>
      </c>
      <c r="I86" s="173">
        <f t="shared" si="213"/>
        <v>7.0871570777836013</v>
      </c>
      <c r="K86" s="683">
        <f t="shared" ref="K86:O87" si="224">K305</f>
        <v>5.5786369222679424</v>
      </c>
      <c r="L86" s="683">
        <f t="shared" si="224"/>
        <v>5.5166043209819842</v>
      </c>
      <c r="M86" s="683">
        <f t="shared" si="224"/>
        <v>0.15022201164041074</v>
      </c>
      <c r="N86" s="683">
        <f t="shared" si="224"/>
        <v>0.187974323124043</v>
      </c>
      <c r="O86" s="684">
        <f t="shared" si="224"/>
        <v>0.22471050635611786</v>
      </c>
      <c r="P86" s="684">
        <f t="shared" si="215"/>
        <v>11.658148084370499</v>
      </c>
      <c r="R86" s="685">
        <f t="shared" si="210"/>
        <v>-4.4358527247676083</v>
      </c>
      <c r="S86" s="685">
        <f t="shared" si="210"/>
        <v>-3.5819573331512951</v>
      </c>
      <c r="T86" s="685">
        <f t="shared" si="210"/>
        <v>1.1450408146324387</v>
      </c>
      <c r="U86" s="685">
        <f t="shared" si="210"/>
        <v>1.0150201788164306</v>
      </c>
      <c r="V86" s="685">
        <f t="shared" si="210"/>
        <v>1.2867580578831364</v>
      </c>
      <c r="W86" s="685">
        <f t="shared" si="210"/>
        <v>-4.5709910065868975</v>
      </c>
      <c r="Y86" s="685">
        <f t="shared" ref="Y86" si="225">R86/K86</f>
        <v>-0.79514992400047679</v>
      </c>
      <c r="Z86" s="685">
        <f t="shared" si="211"/>
        <v>-0.64930473978849512</v>
      </c>
      <c r="AA86" s="685">
        <f t="shared" si="211"/>
        <v>7.6223238001455105</v>
      </c>
      <c r="AB86" s="685">
        <f t="shared" si="211"/>
        <v>5.3997810017202488</v>
      </c>
      <c r="AC86" s="685">
        <f t="shared" si="211"/>
        <v>5.7262923694537955</v>
      </c>
      <c r="AD86" s="652"/>
      <c r="AE86" s="681">
        <f t="shared" si="118"/>
        <v>5.575688513544347</v>
      </c>
      <c r="AF86" s="683">
        <f t="shared" si="119"/>
        <v>11.433437578014381</v>
      </c>
      <c r="AG86" s="653"/>
      <c r="AH86" s="685">
        <f t="shared" ref="AH86" si="226">G86-N86</f>
        <v>1.0150201788164306</v>
      </c>
      <c r="AI86" s="685">
        <f t="shared" ref="AI86" si="227">SUM(D86:G86)-SUM(K86:N86)</f>
        <v>-5.8577490644700339</v>
      </c>
      <c r="AJ86" s="685">
        <f t="shared" ref="AJ86" si="228">SUM(D86:H86)-SUM(K86:O86)</f>
        <v>-4.5709910065868975</v>
      </c>
      <c r="AK86" s="653"/>
      <c r="AL86" s="686">
        <f t="shared" ref="AL86" si="229">IFERROR(AH86/N86,"0")</f>
        <v>5.3997810017202488</v>
      </c>
      <c r="AM86" s="686">
        <f t="shared" ref="AM86" si="230">SUM(R86:U86)/SUM(K86:N86)</f>
        <v>-0.51233489705091273</v>
      </c>
      <c r="AN86" s="686">
        <f t="shared" ref="AN86" si="231">SUM(R86:V86)/SUM(K86:O86)</f>
        <v>-0.39208551594185009</v>
      </c>
    </row>
    <row r="87" spans="2:58">
      <c r="B87" s="666"/>
      <c r="C87" s="663" t="s">
        <v>145</v>
      </c>
      <c r="D87" s="681">
        <f>D306</f>
        <v>0</v>
      </c>
      <c r="E87" s="681">
        <f t="shared" si="223"/>
        <v>0</v>
      </c>
      <c r="F87" s="681">
        <f t="shared" si="223"/>
        <v>0</v>
      </c>
      <c r="G87" s="681">
        <f t="shared" si="223"/>
        <v>0</v>
      </c>
      <c r="H87" s="173">
        <f t="shared" si="223"/>
        <v>0</v>
      </c>
      <c r="I87" s="173">
        <f t="shared" si="213"/>
        <v>0</v>
      </c>
      <c r="K87" s="683">
        <f>K306</f>
        <v>0</v>
      </c>
      <c r="L87" s="683">
        <f t="shared" si="224"/>
        <v>0</v>
      </c>
      <c r="M87" s="683">
        <f t="shared" si="224"/>
        <v>0</v>
      </c>
      <c r="N87" s="683">
        <f t="shared" si="224"/>
        <v>0</v>
      </c>
      <c r="O87" s="684">
        <f t="shared" si="224"/>
        <v>0</v>
      </c>
      <c r="P87" s="684">
        <f t="shared" si="215"/>
        <v>0</v>
      </c>
      <c r="R87" s="685">
        <f t="shared" si="210"/>
        <v>0</v>
      </c>
      <c r="S87" s="685">
        <f t="shared" si="210"/>
        <v>0</v>
      </c>
      <c r="T87" s="685">
        <f t="shared" si="210"/>
        <v>0</v>
      </c>
      <c r="U87" s="685">
        <f t="shared" si="210"/>
        <v>0</v>
      </c>
      <c r="V87" s="685">
        <f t="shared" si="210"/>
        <v>0</v>
      </c>
      <c r="W87" s="685">
        <f t="shared" si="210"/>
        <v>0</v>
      </c>
      <c r="Y87" s="685" t="str">
        <f>IFERROR(R87/K87,"0")</f>
        <v>0</v>
      </c>
      <c r="Z87" s="685" t="str">
        <f>IFERROR(S87/L87,"0")</f>
        <v>0</v>
      </c>
      <c r="AA87" s="685" t="str">
        <f>IFERROR(T87/M87,"0")</f>
        <v>0</v>
      </c>
      <c r="AB87" s="685" t="str">
        <f>IFERROR(U87/N87,"0")</f>
        <v>0</v>
      </c>
      <c r="AC87" s="685" t="str">
        <f>IFERROR(V87/O87,"0")</f>
        <v>0</v>
      </c>
      <c r="AD87" s="652"/>
      <c r="AE87" s="681">
        <f t="shared" si="118"/>
        <v>0</v>
      </c>
      <c r="AF87" s="683">
        <f t="shared" si="119"/>
        <v>0</v>
      </c>
      <c r="AG87" s="653"/>
      <c r="AH87" s="685">
        <f>G87-N87</f>
        <v>0</v>
      </c>
      <c r="AI87" s="685">
        <f>SUM(D87:G87)-SUM(K87:N87)</f>
        <v>0</v>
      </c>
      <c r="AJ87" s="685">
        <f>SUM(D87:H87)-SUM(K87:O87)</f>
        <v>0</v>
      </c>
      <c r="AK87" s="653"/>
      <c r="AL87" s="686" t="str">
        <f>IFERROR(AH87/N87,"0")</f>
        <v>0</v>
      </c>
      <c r="AM87" s="686" t="str">
        <f>IFERROR(SUM(R87:U87)/SUM(K87:N87),"0")</f>
        <v>0</v>
      </c>
      <c r="AN87" s="686" t="str">
        <f>IFERROR(SUM(R87:V87)/SUM(K87:O87),"0")</f>
        <v>0</v>
      </c>
    </row>
    <row r="88" spans="2:58" s="106" customFormat="1">
      <c r="B88" s="695"/>
      <c r="C88" s="664" t="s">
        <v>76</v>
      </c>
      <c r="D88" s="696">
        <f t="shared" ref="D88:H90" si="232">D307</f>
        <v>100.69357056509526</v>
      </c>
      <c r="E88" s="696">
        <f t="shared" si="232"/>
        <v>95.796781189783701</v>
      </c>
      <c r="F88" s="696">
        <f t="shared" si="232"/>
        <v>103.79394286192493</v>
      </c>
      <c r="G88" s="696">
        <f t="shared" si="232"/>
        <v>101.83934160024049</v>
      </c>
      <c r="H88" s="174">
        <f t="shared" si="232"/>
        <v>100.63008601310879</v>
      </c>
      <c r="I88" s="174">
        <f t="shared" si="213"/>
        <v>502.75372223015313</v>
      </c>
      <c r="K88" s="697">
        <f t="shared" ref="K88:O88" si="233">K307</f>
        <v>107.66090184531316</v>
      </c>
      <c r="L88" s="697">
        <f t="shared" si="233"/>
        <v>105.35727517811314</v>
      </c>
      <c r="M88" s="697">
        <f t="shared" si="233"/>
        <v>96.941441667077271</v>
      </c>
      <c r="N88" s="697">
        <f t="shared" si="233"/>
        <v>96.510402236032022</v>
      </c>
      <c r="O88" s="698">
        <f t="shared" si="233"/>
        <v>96.429498131659571</v>
      </c>
      <c r="P88" s="698">
        <f t="shared" si="215"/>
        <v>502.89951905819515</v>
      </c>
      <c r="R88" s="699">
        <f t="shared" si="210"/>
        <v>-6.9673312802179055</v>
      </c>
      <c r="S88" s="699">
        <f t="shared" si="210"/>
        <v>-9.5604939883294406</v>
      </c>
      <c r="T88" s="699">
        <f t="shared" si="210"/>
        <v>6.8525011948476617</v>
      </c>
      <c r="U88" s="699">
        <f t="shared" si="210"/>
        <v>5.3289393642084661</v>
      </c>
      <c r="V88" s="699">
        <f t="shared" si="210"/>
        <v>4.2005878814492235</v>
      </c>
      <c r="W88" s="699">
        <f t="shared" si="210"/>
        <v>-0.14579682804202321</v>
      </c>
      <c r="Y88" s="699">
        <f t="shared" ref="Y88" si="234">R88/K88</f>
        <v>-6.4715520312365063E-2</v>
      </c>
      <c r="Z88" s="699">
        <f t="shared" si="211"/>
        <v>-9.0743557786273618E-2</v>
      </c>
      <c r="AA88" s="699">
        <f t="shared" si="211"/>
        <v>7.0687015552966248E-2</v>
      </c>
      <c r="AB88" s="699">
        <f t="shared" si="211"/>
        <v>5.5216217534516859E-2</v>
      </c>
      <c r="AC88" s="699">
        <f t="shared" si="211"/>
        <v>4.3561233469388901E-2</v>
      </c>
      <c r="AD88" s="639"/>
      <c r="AE88" s="696">
        <f t="shared" si="118"/>
        <v>402.12363621704435</v>
      </c>
      <c r="AF88" s="697">
        <f t="shared" si="119"/>
        <v>406.4700209265356</v>
      </c>
      <c r="AH88" s="699">
        <f t="shared" ref="AH88" si="235">G88-N88</f>
        <v>5.3289393642084661</v>
      </c>
      <c r="AI88" s="699">
        <f t="shared" ref="AI88" si="236">SUM(D88:G88)-SUM(K88:N88)</f>
        <v>-4.3463847094912467</v>
      </c>
      <c r="AJ88" s="699">
        <f t="shared" ref="AJ88" si="237">SUM(D88:H88)-SUM(K88:O88)</f>
        <v>-0.14579682804202321</v>
      </c>
      <c r="AL88" s="700">
        <f t="shared" ref="AL88" si="238">IFERROR(AH88/N88,"0")</f>
        <v>5.5216217534516859E-2</v>
      </c>
      <c r="AM88" s="700">
        <f t="shared" ref="AM88" si="239">SUM(R88:U88)/SUM(K88:N88)</f>
        <v>-1.0693001908440311E-2</v>
      </c>
      <c r="AN88" s="700">
        <f t="shared" ref="AN88" si="240">SUM(R88:V88)/SUM(K88:O88)</f>
        <v>-2.899124427779047E-4</v>
      </c>
    </row>
    <row r="90" spans="2:58" s="106" customFormat="1">
      <c r="C90" s="664" t="s">
        <v>146</v>
      </c>
      <c r="D90" s="696">
        <f t="shared" si="232"/>
        <v>214.88115410961521</v>
      </c>
      <c r="E90" s="696">
        <f t="shared" si="232"/>
        <v>220.92563131992199</v>
      </c>
      <c r="F90" s="696">
        <f t="shared" si="232"/>
        <v>242.62870554886101</v>
      </c>
      <c r="G90" s="696">
        <f t="shared" si="232"/>
        <v>248.66636409367678</v>
      </c>
      <c r="H90" s="174">
        <f t="shared" si="232"/>
        <v>264.12127527398775</v>
      </c>
      <c r="I90" s="174">
        <f t="shared" si="213"/>
        <v>1191.2231303460626</v>
      </c>
      <c r="K90" s="697">
        <f t="shared" ref="K90:O90" si="241">K309</f>
        <v>258.88709018086553</v>
      </c>
      <c r="L90" s="697">
        <f t="shared" si="241"/>
        <v>259.87708121823118</v>
      </c>
      <c r="M90" s="697">
        <f t="shared" si="241"/>
        <v>247.00343921536188</v>
      </c>
      <c r="N90" s="697">
        <f t="shared" si="241"/>
        <v>247.36799008362567</v>
      </c>
      <c r="O90" s="698">
        <f t="shared" si="241"/>
        <v>255.96260660739671</v>
      </c>
      <c r="P90" s="698">
        <f t="shared" si="215"/>
        <v>1269.0982073054811</v>
      </c>
      <c r="R90" s="699">
        <f t="shared" ref="R90:V90" si="242">D90-K90</f>
        <v>-44.005936071250318</v>
      </c>
      <c r="S90" s="699">
        <f t="shared" si="242"/>
        <v>-38.951449898309193</v>
      </c>
      <c r="T90" s="699">
        <f t="shared" si="242"/>
        <v>-4.3747336665008731</v>
      </c>
      <c r="U90" s="699">
        <f t="shared" si="242"/>
        <v>1.2983740100511056</v>
      </c>
      <c r="V90" s="699">
        <f t="shared" si="242"/>
        <v>8.1586686665910406</v>
      </c>
      <c r="W90" s="699">
        <f t="shared" si="210"/>
        <v>-77.875076959418493</v>
      </c>
      <c r="Y90" s="699">
        <f t="shared" ref="Y90:AC90" si="243">R90/K90</f>
        <v>-0.16998119157083724</v>
      </c>
      <c r="Z90" s="699">
        <f t="shared" si="243"/>
        <v>-0.14988412874161766</v>
      </c>
      <c r="AA90" s="699">
        <f t="shared" si="243"/>
        <v>-1.7711225723810876E-2</v>
      </c>
      <c r="AB90" s="699">
        <f t="shared" si="243"/>
        <v>5.2487551425395625E-3</v>
      </c>
      <c r="AC90" s="699">
        <f t="shared" si="243"/>
        <v>3.1874455314893149E-2</v>
      </c>
      <c r="AD90" s="639"/>
      <c r="AE90" s="696">
        <f t="shared" si="118"/>
        <v>927.10185507207495</v>
      </c>
      <c r="AF90" s="697">
        <f t="shared" si="119"/>
        <v>1013.1356006980843</v>
      </c>
      <c r="AH90" s="699">
        <f t="shared" ref="AH90" si="244">G90-N90</f>
        <v>1.2983740100511056</v>
      </c>
      <c r="AI90" s="699">
        <f t="shared" ref="AI90" si="245">SUM(D90:G90)-SUM(K90:N90)</f>
        <v>-86.033745626009363</v>
      </c>
      <c r="AJ90" s="699">
        <f t="shared" ref="AJ90" si="246">SUM(D90:H90)-SUM(K90:O90)</f>
        <v>-77.875076959418493</v>
      </c>
      <c r="AL90" s="700">
        <f t="shared" ref="AL90" si="247">IFERROR(AH90/N90,"0")</f>
        <v>5.2487551425395625E-3</v>
      </c>
      <c r="AM90" s="700">
        <f t="shared" ref="AM90" si="248">SUM(R90:U90)/SUM(K90:N90)</f>
        <v>-8.4918292839309115E-2</v>
      </c>
      <c r="AN90" s="700">
        <f t="shared" ref="AN90" si="249">SUM(R90:V90)/SUM(K90:O90)</f>
        <v>-6.1362530110857801E-2</v>
      </c>
    </row>
    <row r="91" spans="2:58">
      <c r="AE91" s="636"/>
      <c r="AF91" s="636"/>
      <c r="BB91" s="644"/>
    </row>
    <row r="92" spans="2:58">
      <c r="K92" s="636"/>
      <c r="L92" s="636"/>
      <c r="M92" s="636"/>
      <c r="AE92" s="636"/>
      <c r="AF92" s="636"/>
    </row>
    <row r="93" spans="2:58">
      <c r="K93" s="637"/>
      <c r="L93" s="637"/>
      <c r="M93" s="637"/>
      <c r="AE93" s="636"/>
      <c r="AF93" s="636"/>
    </row>
    <row r="94" spans="2:58">
      <c r="AE94" s="636"/>
      <c r="AF94" s="636"/>
    </row>
    <row r="95" spans="2:58" ht="36" customHeight="1">
      <c r="B95" s="687" t="s">
        <v>65</v>
      </c>
      <c r="D95" s="735" t="s">
        <v>95</v>
      </c>
      <c r="E95" s="735"/>
      <c r="F95" s="735"/>
      <c r="G95" s="735"/>
      <c r="H95" s="736"/>
      <c r="I95" s="657"/>
      <c r="K95" s="735" t="s">
        <v>110</v>
      </c>
      <c r="L95" s="735"/>
      <c r="M95" s="735"/>
      <c r="N95" s="735"/>
      <c r="O95" s="736"/>
      <c r="P95" s="657"/>
      <c r="R95" s="735" t="s">
        <v>122</v>
      </c>
      <c r="S95" s="735"/>
      <c r="T95" s="735"/>
      <c r="U95" s="735"/>
      <c r="V95" s="736"/>
      <c r="W95" s="657"/>
      <c r="Y95" s="735" t="s">
        <v>123</v>
      </c>
      <c r="Z95" s="735"/>
      <c r="AA95" s="735"/>
      <c r="AB95" s="735"/>
      <c r="AC95" s="735"/>
      <c r="AD95" s="647"/>
      <c r="AE95" s="659" t="s">
        <v>124</v>
      </c>
      <c r="AF95" s="659" t="s">
        <v>125</v>
      </c>
      <c r="AG95" s="648"/>
      <c r="AH95" s="659" t="s">
        <v>126</v>
      </c>
      <c r="AI95" s="659" t="s">
        <v>127</v>
      </c>
      <c r="AJ95" s="659" t="s">
        <v>128</v>
      </c>
      <c r="AK95" s="648"/>
      <c r="AL95" s="659" t="s">
        <v>126</v>
      </c>
      <c r="AM95" s="659" t="s">
        <v>127</v>
      </c>
      <c r="AN95" s="659" t="s">
        <v>128</v>
      </c>
    </row>
    <row r="96" spans="2:58" ht="28.5" customHeight="1">
      <c r="D96" s="672">
        <v>2022</v>
      </c>
      <c r="E96" s="672">
        <v>2023</v>
      </c>
      <c r="F96" s="672">
        <v>2024</v>
      </c>
      <c r="G96" s="672">
        <v>2025</v>
      </c>
      <c r="H96" s="672">
        <v>2026</v>
      </c>
      <c r="I96" s="672" t="s">
        <v>76</v>
      </c>
      <c r="J96" s="635"/>
      <c r="K96" s="672">
        <v>2022</v>
      </c>
      <c r="L96" s="672">
        <v>2023</v>
      </c>
      <c r="M96" s="672">
        <v>2024</v>
      </c>
      <c r="N96" s="672">
        <v>2025</v>
      </c>
      <c r="O96" s="672">
        <v>2026</v>
      </c>
      <c r="P96" s="672" t="s">
        <v>76</v>
      </c>
      <c r="Q96" s="635"/>
      <c r="R96" s="672">
        <v>2022</v>
      </c>
      <c r="S96" s="672">
        <v>2023</v>
      </c>
      <c r="T96" s="672">
        <v>2024</v>
      </c>
      <c r="U96" s="672">
        <v>2025</v>
      </c>
      <c r="V96" s="672">
        <v>2026</v>
      </c>
      <c r="W96" s="672" t="s">
        <v>76</v>
      </c>
      <c r="X96" s="635"/>
      <c r="Y96" s="672">
        <v>2022</v>
      </c>
      <c r="Z96" s="672">
        <v>2023</v>
      </c>
      <c r="AA96" s="672">
        <v>2024</v>
      </c>
      <c r="AB96" s="672">
        <v>2025</v>
      </c>
      <c r="AC96" s="672">
        <v>2026</v>
      </c>
      <c r="AD96" s="634"/>
      <c r="AE96" s="660" t="s">
        <v>99</v>
      </c>
      <c r="AF96" s="660" t="s">
        <v>99</v>
      </c>
      <c r="AG96" s="635"/>
      <c r="AH96" s="660" t="s">
        <v>99</v>
      </c>
      <c r="AI96" s="660" t="s">
        <v>99</v>
      </c>
      <c r="AJ96" s="660" t="s">
        <v>99</v>
      </c>
      <c r="AK96" s="635"/>
      <c r="AL96" s="660" t="s">
        <v>100</v>
      </c>
      <c r="AM96" s="660" t="s">
        <v>100</v>
      </c>
      <c r="AN96" s="660" t="s">
        <v>100</v>
      </c>
      <c r="AP96" s="650" t="s">
        <v>74</v>
      </c>
      <c r="AX96" s="651" t="s">
        <v>75</v>
      </c>
      <c r="BF96" s="651" t="s">
        <v>15</v>
      </c>
    </row>
    <row r="97" spans="2:40">
      <c r="B97" s="11" t="s">
        <v>74</v>
      </c>
      <c r="C97" s="675" t="s">
        <v>129</v>
      </c>
      <c r="D97" s="681">
        <f>SUM(D316,D347)</f>
        <v>34.301091412480723</v>
      </c>
      <c r="E97" s="681">
        <f t="shared" ref="E97:H97" si="250">SUM(E316,E347)</f>
        <v>28.89869664768613</v>
      </c>
      <c r="F97" s="681">
        <f t="shared" si="250"/>
        <v>31.03598369595128</v>
      </c>
      <c r="G97" s="681">
        <f t="shared" si="250"/>
        <v>36.928890154942124</v>
      </c>
      <c r="H97" s="682">
        <f t="shared" si="250"/>
        <v>45.475276394795699</v>
      </c>
      <c r="I97" s="682">
        <f>SUM(D97:H97)</f>
        <v>176.63993830585594</v>
      </c>
      <c r="K97" s="683">
        <f>SUM(K316,K347)</f>
        <v>39.739992223572663</v>
      </c>
      <c r="L97" s="683">
        <f t="shared" ref="L97:O97" si="251">SUM(L316,L347)</f>
        <v>40.571731150498692</v>
      </c>
      <c r="M97" s="683">
        <f t="shared" si="251"/>
        <v>38.008024688227891</v>
      </c>
      <c r="N97" s="683">
        <f t="shared" si="251"/>
        <v>35.955223630294519</v>
      </c>
      <c r="O97" s="684">
        <f t="shared" si="251"/>
        <v>36.885473370770868</v>
      </c>
      <c r="P97" s="684">
        <f>SUM(K97:O97)</f>
        <v>191.16044506336465</v>
      </c>
      <c r="R97" s="685">
        <f>D97-K97</f>
        <v>-5.4389008110919406</v>
      </c>
      <c r="S97" s="685">
        <f t="shared" ref="S97:W112" si="252">E97-L97</f>
        <v>-11.673034502812563</v>
      </c>
      <c r="T97" s="685">
        <f t="shared" si="252"/>
        <v>-6.9720409922766109</v>
      </c>
      <c r="U97" s="685">
        <f t="shared" si="252"/>
        <v>0.97366652464760506</v>
      </c>
      <c r="V97" s="685">
        <f t="shared" si="252"/>
        <v>8.5898030240248318</v>
      </c>
      <c r="W97" s="685">
        <f t="shared" si="252"/>
        <v>-14.520506757508713</v>
      </c>
      <c r="Y97" s="685">
        <f>R97/K97</f>
        <v>-0.1368621508653878</v>
      </c>
      <c r="Z97" s="685">
        <f t="shared" ref="Z97:AC101" si="253">S97/L97</f>
        <v>-0.28771349340534813</v>
      </c>
      <c r="AA97" s="685">
        <f t="shared" si="253"/>
        <v>-0.18343602566739123</v>
      </c>
      <c r="AB97" s="685">
        <f t="shared" si="253"/>
        <v>2.7079974099430446E-2</v>
      </c>
      <c r="AC97" s="685">
        <f t="shared" si="253"/>
        <v>0.23287766806407978</v>
      </c>
      <c r="AD97" s="637"/>
      <c r="AE97" s="681">
        <f t="shared" si="118"/>
        <v>131.16466191106025</v>
      </c>
      <c r="AF97" s="683">
        <f t="shared" si="119"/>
        <v>154.27497169259377</v>
      </c>
      <c r="AH97" s="685">
        <f>G97-N97</f>
        <v>0.97366652464760506</v>
      </c>
      <c r="AI97" s="685">
        <f>SUM(D97:G97)-SUM(K97:N97)</f>
        <v>-23.110309781533516</v>
      </c>
      <c r="AJ97" s="685">
        <f>SUM(D97:H97)-SUM(K97:O97)</f>
        <v>-14.520506757508713</v>
      </c>
      <c r="AL97" s="686">
        <f>IFERROR(AH97/N97,"0")</f>
        <v>2.7079974099430446E-2</v>
      </c>
      <c r="AM97" s="686">
        <f>SUM(R97:U97)/SUM(K97:N97)</f>
        <v>-0.14979947510593489</v>
      </c>
      <c r="AN97" s="686">
        <f>SUM(R97:V97)/SUM(K97:O97)</f>
        <v>-7.5959787353997388E-2</v>
      </c>
    </row>
    <row r="98" spans="2:40">
      <c r="B98" s="665"/>
      <c r="C98" s="675" t="s">
        <v>130</v>
      </c>
      <c r="D98" s="681">
        <f t="shared" ref="D98:H101" si="254">SUM(D317,D348)</f>
        <v>89.610676069912884</v>
      </c>
      <c r="E98" s="681">
        <f t="shared" si="254"/>
        <v>114.10197771423277</v>
      </c>
      <c r="F98" s="681">
        <f t="shared" si="254"/>
        <v>140.81602537463101</v>
      </c>
      <c r="G98" s="681">
        <f t="shared" si="254"/>
        <v>137.61630577901235</v>
      </c>
      <c r="H98" s="682">
        <f t="shared" si="254"/>
        <v>141.17433499654567</v>
      </c>
      <c r="I98" s="682">
        <f t="shared" ref="I98:I101" si="255">SUM(D98:H98)</f>
        <v>623.31931993433466</v>
      </c>
      <c r="K98" s="683">
        <f t="shared" ref="K98:O101" si="256">SUM(K317,K348)</f>
        <v>101.75055239359922</v>
      </c>
      <c r="L98" s="683">
        <f t="shared" si="256"/>
        <v>101.34635909994086</v>
      </c>
      <c r="M98" s="683">
        <f t="shared" si="256"/>
        <v>108.12925017470533</v>
      </c>
      <c r="N98" s="683">
        <f t="shared" si="256"/>
        <v>109.04508428019244</v>
      </c>
      <c r="O98" s="684">
        <f t="shared" si="256"/>
        <v>111.13246951814472</v>
      </c>
      <c r="P98" s="684">
        <f t="shared" ref="P98:P101" si="257">SUM(K98:O98)</f>
        <v>531.40371546658253</v>
      </c>
      <c r="R98" s="685">
        <f t="shared" ref="R98:R101" si="258">D98-K98</f>
        <v>-12.139876323686337</v>
      </c>
      <c r="S98" s="685">
        <f t="shared" si="252"/>
        <v>12.755618614291919</v>
      </c>
      <c r="T98" s="685">
        <f t="shared" si="252"/>
        <v>32.686775199925677</v>
      </c>
      <c r="U98" s="685">
        <f t="shared" si="252"/>
        <v>28.571221498819909</v>
      </c>
      <c r="V98" s="685">
        <f t="shared" si="252"/>
        <v>30.04186547840095</v>
      </c>
      <c r="W98" s="685">
        <f t="shared" si="252"/>
        <v>91.915604467752132</v>
      </c>
      <c r="Y98" s="685">
        <f t="shared" ref="Y98:Y101" si="259">R98/K98</f>
        <v>-0.119310176093452</v>
      </c>
      <c r="Z98" s="685">
        <f t="shared" si="253"/>
        <v>0.12586163654594834</v>
      </c>
      <c r="AA98" s="685">
        <f t="shared" si="253"/>
        <v>0.30229355282787385</v>
      </c>
      <c r="AB98" s="685">
        <f t="shared" si="253"/>
        <v>0.26201292508890972</v>
      </c>
      <c r="AC98" s="685">
        <f t="shared" si="253"/>
        <v>0.27032482593663576</v>
      </c>
      <c r="AD98" s="637"/>
      <c r="AE98" s="681">
        <f t="shared" si="118"/>
        <v>482.14498493778899</v>
      </c>
      <c r="AF98" s="683">
        <f t="shared" si="119"/>
        <v>420.27124594843781</v>
      </c>
      <c r="AH98" s="685">
        <f t="shared" ref="AH98:AH101" si="260">G98-N98</f>
        <v>28.571221498819909</v>
      </c>
      <c r="AI98" s="685">
        <f t="shared" ref="AI98:AI101" si="261">SUM(D98:G98)-SUM(K98:N98)</f>
        <v>61.873738989351182</v>
      </c>
      <c r="AJ98" s="685">
        <f t="shared" ref="AJ98:AJ101" si="262">SUM(D98:H98)-SUM(K98:O98)</f>
        <v>91.915604467752132</v>
      </c>
      <c r="AL98" s="686">
        <f t="shared" ref="AL98:AL101" si="263">IFERROR(AH98/N98,"0")</f>
        <v>0.26201292508890972</v>
      </c>
      <c r="AM98" s="686">
        <f t="shared" ref="AM98:AM101" si="264">SUM(R98:U98)/SUM(K98:N98)</f>
        <v>0.14722334584113406</v>
      </c>
      <c r="AN98" s="686">
        <f t="shared" ref="AN98:AN101" si="265">SUM(R98:V98)/SUM(K98:O98)</f>
        <v>0.17296756080647363</v>
      </c>
    </row>
    <row r="99" spans="2:40">
      <c r="B99" s="666"/>
      <c r="C99" s="675" t="s">
        <v>131</v>
      </c>
      <c r="D99" s="681">
        <f t="shared" si="254"/>
        <v>45.008934038996934</v>
      </c>
      <c r="E99" s="681">
        <f t="shared" si="254"/>
        <v>46.517686869787141</v>
      </c>
      <c r="F99" s="681">
        <f t="shared" si="254"/>
        <v>55.779749880711094</v>
      </c>
      <c r="G99" s="681">
        <f t="shared" si="254"/>
        <v>63.951986417381349</v>
      </c>
      <c r="H99" s="682">
        <f t="shared" si="254"/>
        <v>86.984125297755725</v>
      </c>
      <c r="I99" s="682">
        <f t="shared" si="255"/>
        <v>298.24248250463228</v>
      </c>
      <c r="K99" s="683">
        <f t="shared" si="256"/>
        <v>44.666059773177636</v>
      </c>
      <c r="L99" s="683">
        <f t="shared" si="256"/>
        <v>44.220394663213199</v>
      </c>
      <c r="M99" s="683">
        <f t="shared" si="256"/>
        <v>49.44625354967787</v>
      </c>
      <c r="N99" s="683">
        <f t="shared" si="256"/>
        <v>62.198575632669979</v>
      </c>
      <c r="O99" s="684">
        <f t="shared" si="256"/>
        <v>67.005192237913334</v>
      </c>
      <c r="P99" s="684">
        <f t="shared" si="257"/>
        <v>267.53647585665203</v>
      </c>
      <c r="R99" s="685">
        <f t="shared" si="258"/>
        <v>0.34287426581929736</v>
      </c>
      <c r="S99" s="685">
        <f t="shared" si="252"/>
        <v>2.2972922065739425</v>
      </c>
      <c r="T99" s="685">
        <f t="shared" si="252"/>
        <v>6.3334963310332242</v>
      </c>
      <c r="U99" s="685">
        <f t="shared" si="252"/>
        <v>1.7534107847113702</v>
      </c>
      <c r="V99" s="685">
        <f t="shared" si="252"/>
        <v>19.97893305984239</v>
      </c>
      <c r="W99" s="685">
        <f t="shared" si="252"/>
        <v>30.706006647980246</v>
      </c>
      <c r="Y99" s="685">
        <f t="shared" si="259"/>
        <v>7.6763938337179316E-3</v>
      </c>
      <c r="Z99" s="685">
        <f t="shared" si="253"/>
        <v>5.1950965704181118E-2</v>
      </c>
      <c r="AA99" s="685">
        <f t="shared" si="253"/>
        <v>0.12808849763855334</v>
      </c>
      <c r="AB99" s="685">
        <f t="shared" si="253"/>
        <v>2.8190529555959579E-2</v>
      </c>
      <c r="AC99" s="685">
        <f t="shared" si="253"/>
        <v>0.29816992374118995</v>
      </c>
      <c r="AD99" s="637"/>
      <c r="AE99" s="681">
        <f t="shared" si="118"/>
        <v>211.25835720687655</v>
      </c>
      <c r="AF99" s="683">
        <f t="shared" si="119"/>
        <v>200.53128361873868</v>
      </c>
      <c r="AH99" s="685">
        <f t="shared" si="260"/>
        <v>1.7534107847113702</v>
      </c>
      <c r="AI99" s="685">
        <f t="shared" si="261"/>
        <v>10.72707358813787</v>
      </c>
      <c r="AJ99" s="685">
        <f t="shared" si="262"/>
        <v>30.706006647980246</v>
      </c>
      <c r="AL99" s="686">
        <f t="shared" si="263"/>
        <v>2.8190529555959579E-2</v>
      </c>
      <c r="AM99" s="686">
        <f t="shared" si="264"/>
        <v>5.3493267457125279E-2</v>
      </c>
      <c r="AN99" s="686">
        <f t="shared" si="265"/>
        <v>0.11477315962116778</v>
      </c>
    </row>
    <row r="100" spans="2:40">
      <c r="B100" s="666"/>
      <c r="C100" s="675" t="s">
        <v>132</v>
      </c>
      <c r="D100" s="681">
        <f t="shared" si="254"/>
        <v>5.3936233966575209</v>
      </c>
      <c r="E100" s="681">
        <f t="shared" si="254"/>
        <v>9.085461151735247</v>
      </c>
      <c r="F100" s="681">
        <f t="shared" si="254"/>
        <v>19.222233469520106</v>
      </c>
      <c r="G100" s="681">
        <f t="shared" si="254"/>
        <v>20.599842751204829</v>
      </c>
      <c r="H100" s="682">
        <f t="shared" si="254"/>
        <v>20.19575219901423</v>
      </c>
      <c r="I100" s="682">
        <f t="shared" si="255"/>
        <v>74.496912968131937</v>
      </c>
      <c r="K100" s="683">
        <f t="shared" si="256"/>
        <v>9.0921275554062309</v>
      </c>
      <c r="L100" s="683">
        <f t="shared" si="256"/>
        <v>10.974700045475977</v>
      </c>
      <c r="M100" s="683">
        <f t="shared" si="256"/>
        <v>10.285476148304706</v>
      </c>
      <c r="N100" s="683">
        <f t="shared" si="256"/>
        <v>10.15967086142701</v>
      </c>
      <c r="O100" s="684">
        <f t="shared" si="256"/>
        <v>9.7991953198447881</v>
      </c>
      <c r="P100" s="684">
        <f t="shared" si="257"/>
        <v>50.311169930458703</v>
      </c>
      <c r="R100" s="685">
        <f t="shared" si="258"/>
        <v>-3.69850415874871</v>
      </c>
      <c r="S100" s="685">
        <f t="shared" si="252"/>
        <v>-1.8892388937407301</v>
      </c>
      <c r="T100" s="685">
        <f t="shared" si="252"/>
        <v>8.9367573212153992</v>
      </c>
      <c r="U100" s="685">
        <f t="shared" si="252"/>
        <v>10.440171889777819</v>
      </c>
      <c r="V100" s="685">
        <f t="shared" si="252"/>
        <v>10.396556879169442</v>
      </c>
      <c r="W100" s="685">
        <f t="shared" si="252"/>
        <v>24.185743037673234</v>
      </c>
      <c r="Y100" s="685">
        <f t="shared" si="259"/>
        <v>-0.40678093616818634</v>
      </c>
      <c r="Z100" s="685">
        <f t="shared" si="253"/>
        <v>-0.17214492295117603</v>
      </c>
      <c r="AA100" s="685">
        <f t="shared" si="253"/>
        <v>0.86887152255837874</v>
      </c>
      <c r="AB100" s="685">
        <f t="shared" si="253"/>
        <v>1.0276092633488532</v>
      </c>
      <c r="AC100" s="685">
        <f t="shared" si="253"/>
        <v>1.060960266616475</v>
      </c>
      <c r="AD100" s="637"/>
      <c r="AE100" s="681">
        <f t="shared" si="118"/>
        <v>54.301160769117701</v>
      </c>
      <c r="AF100" s="683">
        <f t="shared" si="119"/>
        <v>40.511974610613919</v>
      </c>
      <c r="AH100" s="685">
        <f t="shared" si="260"/>
        <v>10.440171889777819</v>
      </c>
      <c r="AI100" s="685">
        <f t="shared" si="261"/>
        <v>13.789186158503782</v>
      </c>
      <c r="AJ100" s="685">
        <f t="shared" si="262"/>
        <v>24.185743037673234</v>
      </c>
      <c r="AL100" s="686">
        <f t="shared" si="263"/>
        <v>1.0276092633488532</v>
      </c>
      <c r="AM100" s="686">
        <f t="shared" si="264"/>
        <v>0.34037309440086105</v>
      </c>
      <c r="AN100" s="686">
        <f t="shared" si="265"/>
        <v>0.48072312910042303</v>
      </c>
    </row>
    <row r="101" spans="2:40" s="106" customFormat="1">
      <c r="B101" s="695"/>
      <c r="C101" s="676" t="s">
        <v>76</v>
      </c>
      <c r="D101" s="696">
        <f t="shared" si="254"/>
        <v>174.31432491804807</v>
      </c>
      <c r="E101" s="696">
        <f t="shared" si="254"/>
        <v>198.6038223834413</v>
      </c>
      <c r="F101" s="696">
        <f t="shared" si="254"/>
        <v>246.85399242081351</v>
      </c>
      <c r="G101" s="696">
        <f t="shared" si="254"/>
        <v>259.09702510254067</v>
      </c>
      <c r="H101" s="702">
        <f t="shared" si="254"/>
        <v>293.82948888811131</v>
      </c>
      <c r="I101" s="702">
        <f t="shared" si="255"/>
        <v>1172.6986537129549</v>
      </c>
      <c r="K101" s="697">
        <f t="shared" si="256"/>
        <v>195.24873194575576</v>
      </c>
      <c r="L101" s="697">
        <f t="shared" si="256"/>
        <v>197.11318495912872</v>
      </c>
      <c r="M101" s="697">
        <f t="shared" si="256"/>
        <v>205.86900456091581</v>
      </c>
      <c r="N101" s="697">
        <f t="shared" si="256"/>
        <v>217.35855440458394</v>
      </c>
      <c r="O101" s="698">
        <f t="shared" si="256"/>
        <v>224.8223304466737</v>
      </c>
      <c r="P101" s="698">
        <f t="shared" si="257"/>
        <v>1040.4118063170579</v>
      </c>
      <c r="R101" s="699">
        <f t="shared" si="258"/>
        <v>-20.934407027707692</v>
      </c>
      <c r="S101" s="699">
        <f t="shared" si="252"/>
        <v>1.4906374243125811</v>
      </c>
      <c r="T101" s="699">
        <f t="shared" si="252"/>
        <v>40.9849878598977</v>
      </c>
      <c r="U101" s="699">
        <f t="shared" si="252"/>
        <v>41.738470697956728</v>
      </c>
      <c r="V101" s="699">
        <f t="shared" si="252"/>
        <v>69.00715844143761</v>
      </c>
      <c r="W101" s="699">
        <f t="shared" si="252"/>
        <v>132.28684739589698</v>
      </c>
      <c r="Y101" s="699">
        <f t="shared" si="259"/>
        <v>-0.10721917023012326</v>
      </c>
      <c r="Z101" s="699">
        <f t="shared" si="253"/>
        <v>7.5623425425430761E-3</v>
      </c>
      <c r="AA101" s="699">
        <f t="shared" si="253"/>
        <v>0.19908284856825256</v>
      </c>
      <c r="AB101" s="699">
        <f t="shared" si="253"/>
        <v>0.19202589386137586</v>
      </c>
      <c r="AC101" s="699">
        <f t="shared" si="253"/>
        <v>0.3069408554939147</v>
      </c>
      <c r="AD101" s="639"/>
      <c r="AE101" s="696">
        <f t="shared" si="118"/>
        <v>878.86916482484355</v>
      </c>
      <c r="AF101" s="697">
        <f t="shared" si="119"/>
        <v>815.58947587038426</v>
      </c>
      <c r="AG101" s="638"/>
      <c r="AH101" s="699">
        <f t="shared" si="260"/>
        <v>41.738470697956728</v>
      </c>
      <c r="AI101" s="699">
        <f t="shared" si="261"/>
        <v>63.279688954459289</v>
      </c>
      <c r="AJ101" s="699">
        <f t="shared" si="262"/>
        <v>132.28684739589698</v>
      </c>
      <c r="AL101" s="700">
        <f t="shared" si="263"/>
        <v>0.19202589386137586</v>
      </c>
      <c r="AM101" s="700">
        <f t="shared" si="264"/>
        <v>7.7587672262357521E-2</v>
      </c>
      <c r="AN101" s="700">
        <f t="shared" si="265"/>
        <v>0.12714854502101208</v>
      </c>
    </row>
    <row r="103" spans="2:40">
      <c r="B103" s="665" t="s">
        <v>75</v>
      </c>
      <c r="C103" s="675" t="s">
        <v>133</v>
      </c>
      <c r="D103" s="681">
        <f>SUM(D322,D353)</f>
        <v>26.637048126144464</v>
      </c>
      <c r="E103" s="681">
        <f t="shared" ref="E103:H103" si="266">SUM(E322,E353)</f>
        <v>34.936741253256471</v>
      </c>
      <c r="F103" s="681">
        <f t="shared" si="266"/>
        <v>47.748549450954258</v>
      </c>
      <c r="G103" s="681">
        <f t="shared" si="266"/>
        <v>52.324777437377747</v>
      </c>
      <c r="H103" s="682">
        <f t="shared" si="266"/>
        <v>59.783005734415639</v>
      </c>
      <c r="I103" s="682">
        <f>SUM(D103:H103)</f>
        <v>221.43012200214858</v>
      </c>
      <c r="K103" s="683">
        <f>SUM(K322,K353)</f>
        <v>32.757848536762019</v>
      </c>
      <c r="L103" s="683">
        <f t="shared" ref="L103:O103" si="267">SUM(L322,L353)</f>
        <v>55.27442407164547</v>
      </c>
      <c r="M103" s="683">
        <f t="shared" si="267"/>
        <v>60.4513617201915</v>
      </c>
      <c r="N103" s="683">
        <f t="shared" si="267"/>
        <v>50.656231348830005</v>
      </c>
      <c r="O103" s="684">
        <f t="shared" si="267"/>
        <v>29.468419123837954</v>
      </c>
      <c r="P103" s="684">
        <f>SUM(K103:O103)</f>
        <v>228.60828480126693</v>
      </c>
      <c r="R103" s="685">
        <f t="shared" ref="R103:V109" si="268">D103-K103</f>
        <v>-6.1208004106175551</v>
      </c>
      <c r="S103" s="685">
        <f t="shared" si="268"/>
        <v>-20.337682818388998</v>
      </c>
      <c r="T103" s="685">
        <f t="shared" si="268"/>
        <v>-12.702812269237242</v>
      </c>
      <c r="U103" s="685">
        <f t="shared" si="268"/>
        <v>1.6685460885477426</v>
      </c>
      <c r="V103" s="685">
        <f t="shared" si="268"/>
        <v>30.314586610577685</v>
      </c>
      <c r="W103" s="685">
        <f t="shared" si="252"/>
        <v>-7.1781627991183541</v>
      </c>
      <c r="Y103" s="685">
        <f>R103/K103</f>
        <v>-0.18684989045445324</v>
      </c>
      <c r="Z103" s="685">
        <f t="shared" ref="Z103:AC109" si="269">S103/L103</f>
        <v>-0.36794020308610997</v>
      </c>
      <c r="AA103" s="685">
        <f t="shared" si="269"/>
        <v>-0.21013277298920374</v>
      </c>
      <c r="AB103" s="685">
        <f t="shared" si="269"/>
        <v>3.2938614739374615E-2</v>
      </c>
      <c r="AC103" s="685">
        <f t="shared" si="269"/>
        <v>1.0287143834619632</v>
      </c>
      <c r="AD103" s="637"/>
      <c r="AE103" s="681">
        <f t="shared" si="118"/>
        <v>161.64711626773294</v>
      </c>
      <c r="AF103" s="683">
        <f t="shared" si="119"/>
        <v>199.13986567742899</v>
      </c>
      <c r="AH103" s="685">
        <f>G103-N103</f>
        <v>1.6685460885477426</v>
      </c>
      <c r="AI103" s="685">
        <f>SUM(D103:G103)-SUM(K103:N103)</f>
        <v>-37.492749409696046</v>
      </c>
      <c r="AJ103" s="685">
        <f>SUM(D103:H103)-SUM(K103:O103)</f>
        <v>-7.1781627991183541</v>
      </c>
      <c r="AL103" s="686">
        <f>IFERROR(AH103/N103,"0")</f>
        <v>3.2938614739374615E-2</v>
      </c>
      <c r="AM103" s="686">
        <f>SUM(R103:U103)/SUM(K103:N103)</f>
        <v>-0.18827344932745715</v>
      </c>
      <c r="AN103" s="686">
        <f>SUM(R103:V103)/SUM(K103:O103)</f>
        <v>-3.1399399218442446E-2</v>
      </c>
    </row>
    <row r="104" spans="2:40">
      <c r="B104" s="666"/>
      <c r="C104" s="677" t="s">
        <v>29</v>
      </c>
      <c r="D104" s="681">
        <f t="shared" ref="D104:H108" si="270">SUM(D323,D354)</f>
        <v>15.661792146029901</v>
      </c>
      <c r="E104" s="681">
        <f t="shared" si="270"/>
        <v>13.319390170834566</v>
      </c>
      <c r="F104" s="681">
        <f t="shared" si="270"/>
        <v>16.370213113033948</v>
      </c>
      <c r="G104" s="681">
        <f t="shared" si="270"/>
        <v>13.889588209455031</v>
      </c>
      <c r="H104" s="682">
        <f t="shared" si="270"/>
        <v>3.3704096005600599</v>
      </c>
      <c r="I104" s="682">
        <f t="shared" ref="I104:I109" si="271">SUM(D104:H104)</f>
        <v>62.611393239913504</v>
      </c>
      <c r="K104" s="683">
        <f t="shared" ref="K104:O108" si="272">SUM(K323,K354)</f>
        <v>13.002836708640704</v>
      </c>
      <c r="L104" s="683">
        <f t="shared" si="272"/>
        <v>10.106858989223277</v>
      </c>
      <c r="M104" s="683">
        <f t="shared" si="272"/>
        <v>7.4063851349147418</v>
      </c>
      <c r="N104" s="683">
        <f t="shared" si="272"/>
        <v>6.9328605382490638</v>
      </c>
      <c r="O104" s="684">
        <f t="shared" si="272"/>
        <v>6.2003572822526918</v>
      </c>
      <c r="P104" s="684">
        <f t="shared" ref="P104:P109" si="273">SUM(K104:O104)</f>
        <v>43.649298653280475</v>
      </c>
      <c r="R104" s="685">
        <f t="shared" si="268"/>
        <v>2.6589554373891975</v>
      </c>
      <c r="S104" s="685">
        <f t="shared" si="268"/>
        <v>3.2125311816112898</v>
      </c>
      <c r="T104" s="685">
        <f t="shared" si="268"/>
        <v>8.9638279781192054</v>
      </c>
      <c r="U104" s="685">
        <f t="shared" si="268"/>
        <v>6.9567276712059671</v>
      </c>
      <c r="V104" s="685">
        <f t="shared" si="268"/>
        <v>-2.8299476816926319</v>
      </c>
      <c r="W104" s="685">
        <f t="shared" si="252"/>
        <v>18.962094586633029</v>
      </c>
      <c r="Y104" s="685">
        <f t="shared" ref="Y104:Y107" si="274">R104/K104</f>
        <v>0.20449041212847474</v>
      </c>
      <c r="Z104" s="685">
        <f t="shared" si="269"/>
        <v>0.31785653535255037</v>
      </c>
      <c r="AA104" s="685">
        <f t="shared" si="269"/>
        <v>1.2102838044247064</v>
      </c>
      <c r="AB104" s="685">
        <f t="shared" si="269"/>
        <v>1.0034426097027664</v>
      </c>
      <c r="AC104" s="685">
        <f t="shared" si="269"/>
        <v>-0.45641687291034061</v>
      </c>
      <c r="AD104" s="637"/>
      <c r="AE104" s="681">
        <f t="shared" si="118"/>
        <v>59.240983639353445</v>
      </c>
      <c r="AF104" s="683">
        <f t="shared" si="119"/>
        <v>37.448941371027786</v>
      </c>
      <c r="AH104" s="685">
        <f t="shared" ref="AH104:AH107" si="275">G104-N104</f>
        <v>6.9567276712059671</v>
      </c>
      <c r="AI104" s="685">
        <f t="shared" ref="AI104:AI107" si="276">SUM(D104:G104)-SUM(K104:N104)</f>
        <v>21.792042268325659</v>
      </c>
      <c r="AJ104" s="685">
        <f t="shared" ref="AJ104:AJ107" si="277">SUM(D104:H104)-SUM(K104:O104)</f>
        <v>18.962094586633029</v>
      </c>
      <c r="AL104" s="686">
        <f t="shared" ref="AL104:AL107" si="278">IFERROR(AH104/N104,"0")</f>
        <v>1.0034426097027664</v>
      </c>
      <c r="AM104" s="686">
        <f t="shared" ref="AM104:AM107" si="279">SUM(R104:U104)/SUM(K104:N104)</f>
        <v>0.58191343921900496</v>
      </c>
      <c r="AN104" s="686">
        <f t="shared" ref="AN104:AN107" si="280">SUM(R104:V104)/SUM(K104:O104)</f>
        <v>0.43441922715081077</v>
      </c>
    </row>
    <row r="105" spans="2:40">
      <c r="B105" s="666"/>
      <c r="C105" s="677" t="s">
        <v>134</v>
      </c>
      <c r="D105" s="681">
        <f t="shared" si="270"/>
        <v>3.441251106855046</v>
      </c>
      <c r="E105" s="681">
        <f t="shared" si="270"/>
        <v>2.0347765809648748</v>
      </c>
      <c r="F105" s="681">
        <f t="shared" si="270"/>
        <v>5.0434123008083471</v>
      </c>
      <c r="G105" s="681">
        <f t="shared" si="270"/>
        <v>8.7426594747348148</v>
      </c>
      <c r="H105" s="682">
        <f t="shared" si="270"/>
        <v>7.7141548838210561</v>
      </c>
      <c r="I105" s="682">
        <f t="shared" si="271"/>
        <v>26.976254347184138</v>
      </c>
      <c r="K105" s="683">
        <f t="shared" si="272"/>
        <v>14.03289239437448</v>
      </c>
      <c r="L105" s="683">
        <f t="shared" si="272"/>
        <v>17.105235733941925</v>
      </c>
      <c r="M105" s="683">
        <f t="shared" si="272"/>
        <v>14.332045069294605</v>
      </c>
      <c r="N105" s="683">
        <f t="shared" si="272"/>
        <v>11.000252080088753</v>
      </c>
      <c r="O105" s="684">
        <f t="shared" si="272"/>
        <v>11.387726822817552</v>
      </c>
      <c r="P105" s="684">
        <f t="shared" si="273"/>
        <v>67.858152100517316</v>
      </c>
      <c r="R105" s="685">
        <f t="shared" si="268"/>
        <v>-10.591641287519433</v>
      </c>
      <c r="S105" s="685">
        <f t="shared" si="268"/>
        <v>-15.070459152977049</v>
      </c>
      <c r="T105" s="685">
        <f t="shared" si="268"/>
        <v>-9.2886327684862575</v>
      </c>
      <c r="U105" s="685">
        <f t="shared" si="268"/>
        <v>-2.2575926053539384</v>
      </c>
      <c r="V105" s="685">
        <f t="shared" si="268"/>
        <v>-3.6735719389964956</v>
      </c>
      <c r="W105" s="685">
        <f t="shared" si="252"/>
        <v>-40.881897753333178</v>
      </c>
      <c r="Y105" s="685">
        <f t="shared" si="274"/>
        <v>-0.75477250091117498</v>
      </c>
      <c r="Z105" s="685">
        <f t="shared" si="269"/>
        <v>-0.88104363993491963</v>
      </c>
      <c r="AA105" s="685">
        <f t="shared" si="269"/>
        <v>-0.64810239736033892</v>
      </c>
      <c r="AB105" s="685">
        <f t="shared" si="269"/>
        <v>-0.20523098824620059</v>
      </c>
      <c r="AC105" s="685">
        <f t="shared" si="269"/>
        <v>-0.32259045164622069</v>
      </c>
      <c r="AD105" s="637"/>
      <c r="AE105" s="681">
        <f t="shared" si="118"/>
        <v>19.262099463363082</v>
      </c>
      <c r="AF105" s="683">
        <f t="shared" si="119"/>
        <v>56.470425277699761</v>
      </c>
      <c r="AH105" s="685">
        <f t="shared" si="275"/>
        <v>-2.2575926053539384</v>
      </c>
      <c r="AI105" s="685">
        <f t="shared" si="276"/>
        <v>-37.208325814336675</v>
      </c>
      <c r="AJ105" s="685">
        <f t="shared" si="277"/>
        <v>-40.881897753333178</v>
      </c>
      <c r="AL105" s="686">
        <f t="shared" si="278"/>
        <v>-0.20523098824620059</v>
      </c>
      <c r="AM105" s="686">
        <f t="shared" si="279"/>
        <v>-0.65889933768623998</v>
      </c>
      <c r="AN105" s="686">
        <f t="shared" si="280"/>
        <v>-0.60246111171396766</v>
      </c>
    </row>
    <row r="106" spans="2:40">
      <c r="B106" s="666"/>
      <c r="C106" s="675" t="s">
        <v>135</v>
      </c>
      <c r="D106" s="681">
        <f t="shared" si="270"/>
        <v>5.9827094792699755</v>
      </c>
      <c r="E106" s="681">
        <f t="shared" si="270"/>
        <v>12.556431794538906</v>
      </c>
      <c r="F106" s="681">
        <f t="shared" si="270"/>
        <v>12.004247367784131</v>
      </c>
      <c r="G106" s="681">
        <f t="shared" si="270"/>
        <v>6.617229819285062</v>
      </c>
      <c r="H106" s="682">
        <f t="shared" si="270"/>
        <v>3.1320763500708235</v>
      </c>
      <c r="I106" s="682">
        <f t="shared" si="271"/>
        <v>40.292694810948902</v>
      </c>
      <c r="K106" s="683">
        <f t="shared" si="272"/>
        <v>11.87079074225978</v>
      </c>
      <c r="L106" s="683">
        <f t="shared" si="272"/>
        <v>11.633370615628184</v>
      </c>
      <c r="M106" s="683">
        <f t="shared" si="272"/>
        <v>11.553604747448428</v>
      </c>
      <c r="N106" s="683">
        <f t="shared" si="272"/>
        <v>11.588442847256019</v>
      </c>
      <c r="O106" s="684">
        <f t="shared" si="272"/>
        <v>11.673901106385939</v>
      </c>
      <c r="P106" s="684">
        <f t="shared" si="273"/>
        <v>58.320110058978358</v>
      </c>
      <c r="R106" s="685">
        <f t="shared" si="268"/>
        <v>-5.8880812629898047</v>
      </c>
      <c r="S106" s="685">
        <f t="shared" si="268"/>
        <v>0.92306117891072148</v>
      </c>
      <c r="T106" s="685">
        <f t="shared" si="268"/>
        <v>0.45064262033570301</v>
      </c>
      <c r="U106" s="685">
        <f t="shared" si="268"/>
        <v>-4.9712130279709568</v>
      </c>
      <c r="V106" s="685">
        <f t="shared" si="268"/>
        <v>-8.5418247563151155</v>
      </c>
      <c r="W106" s="685">
        <f t="shared" si="252"/>
        <v>-18.027415248029456</v>
      </c>
      <c r="Y106" s="685">
        <f t="shared" si="274"/>
        <v>-0.49601424124412807</v>
      </c>
      <c r="Z106" s="685">
        <f t="shared" si="269"/>
        <v>7.9345978857639748E-2</v>
      </c>
      <c r="AA106" s="685">
        <f t="shared" si="269"/>
        <v>3.9004503805206404E-2</v>
      </c>
      <c r="AB106" s="685">
        <f t="shared" si="269"/>
        <v>-0.42898024294507098</v>
      </c>
      <c r="AC106" s="685">
        <f t="shared" si="269"/>
        <v>-0.731702682631302</v>
      </c>
      <c r="AD106" s="637"/>
      <c r="AE106" s="681">
        <f t="shared" si="118"/>
        <v>37.160618460878077</v>
      </c>
      <c r="AF106" s="683">
        <f t="shared" si="119"/>
        <v>46.646208952592417</v>
      </c>
      <c r="AH106" s="685">
        <f t="shared" si="275"/>
        <v>-4.9712130279709568</v>
      </c>
      <c r="AI106" s="685">
        <f t="shared" si="276"/>
        <v>-9.4855904917143405</v>
      </c>
      <c r="AJ106" s="685">
        <f t="shared" si="277"/>
        <v>-18.027415248029456</v>
      </c>
      <c r="AL106" s="686">
        <f t="shared" si="278"/>
        <v>-0.42898024294507098</v>
      </c>
      <c r="AM106" s="686">
        <f t="shared" si="279"/>
        <v>-0.20335179867145806</v>
      </c>
      <c r="AN106" s="686">
        <f t="shared" si="280"/>
        <v>-0.30911147509492976</v>
      </c>
    </row>
    <row r="107" spans="2:40">
      <c r="B107" s="666"/>
      <c r="C107" s="675" t="s">
        <v>136</v>
      </c>
      <c r="D107" s="681">
        <f t="shared" si="270"/>
        <v>1.0701017001572173</v>
      </c>
      <c r="E107" s="681">
        <f t="shared" si="270"/>
        <v>2.2204070725350751</v>
      </c>
      <c r="F107" s="681">
        <f t="shared" si="270"/>
        <v>2.4337278272985365</v>
      </c>
      <c r="G107" s="681">
        <f t="shared" si="270"/>
        <v>1.3928618263105501</v>
      </c>
      <c r="H107" s="682">
        <f t="shared" si="270"/>
        <v>1.208811472054355</v>
      </c>
      <c r="I107" s="682">
        <f t="shared" si="271"/>
        <v>8.325909898355734</v>
      </c>
      <c r="K107" s="683">
        <f t="shared" si="272"/>
        <v>2.6872710001171809</v>
      </c>
      <c r="L107" s="683">
        <f t="shared" si="272"/>
        <v>2.5182900006107611</v>
      </c>
      <c r="M107" s="683">
        <f t="shared" si="272"/>
        <v>2.4234946159991839</v>
      </c>
      <c r="N107" s="683">
        <f t="shared" si="272"/>
        <v>2.6607400409678319</v>
      </c>
      <c r="O107" s="684">
        <f t="shared" si="272"/>
        <v>2.8389608251915219</v>
      </c>
      <c r="P107" s="684">
        <f t="shared" si="273"/>
        <v>13.12875648288648</v>
      </c>
      <c r="R107" s="685">
        <f t="shared" si="268"/>
        <v>-1.6171692999599636</v>
      </c>
      <c r="S107" s="685">
        <f t="shared" si="268"/>
        <v>-0.29788292807568606</v>
      </c>
      <c r="T107" s="685">
        <f t="shared" si="268"/>
        <v>1.0233211299352618E-2</v>
      </c>
      <c r="U107" s="685">
        <f t="shared" si="268"/>
        <v>-1.2678782146572818</v>
      </c>
      <c r="V107" s="685">
        <f t="shared" si="268"/>
        <v>-1.6301493531371669</v>
      </c>
      <c r="W107" s="685">
        <f t="shared" si="252"/>
        <v>-4.8028465845307462</v>
      </c>
      <c r="Y107" s="685">
        <f t="shared" si="274"/>
        <v>-0.60178869190693662</v>
      </c>
      <c r="Z107" s="685">
        <f t="shared" si="269"/>
        <v>-0.11828777781885347</v>
      </c>
      <c r="AA107" s="685">
        <f t="shared" si="269"/>
        <v>4.2225021800321024E-3</v>
      </c>
      <c r="AB107" s="685">
        <f t="shared" si="269"/>
        <v>-0.47651337414988387</v>
      </c>
      <c r="AC107" s="685">
        <f t="shared" si="269"/>
        <v>-0.5742063570134659</v>
      </c>
      <c r="AD107" s="637"/>
      <c r="AE107" s="681">
        <f t="shared" si="118"/>
        <v>7.1170984263013786</v>
      </c>
      <c r="AF107" s="683">
        <f t="shared" si="119"/>
        <v>10.289795657694958</v>
      </c>
      <c r="AH107" s="685">
        <f t="shared" si="275"/>
        <v>-1.2678782146572818</v>
      </c>
      <c r="AI107" s="685">
        <f t="shared" si="276"/>
        <v>-3.1726972313935793</v>
      </c>
      <c r="AJ107" s="685">
        <f t="shared" si="277"/>
        <v>-4.8028465845307462</v>
      </c>
      <c r="AL107" s="686">
        <f t="shared" si="278"/>
        <v>-0.47651337414988387</v>
      </c>
      <c r="AM107" s="686">
        <f t="shared" si="279"/>
        <v>-0.30833432819639711</v>
      </c>
      <c r="AN107" s="686">
        <f t="shared" si="280"/>
        <v>-0.3658264658036216</v>
      </c>
    </row>
    <row r="108" spans="2:40">
      <c r="B108" s="666"/>
      <c r="C108" s="675" t="s">
        <v>137</v>
      </c>
      <c r="D108" s="681">
        <f>SUM(D327,D358)</f>
        <v>30.605103746295335</v>
      </c>
      <c r="E108" s="681">
        <f t="shared" si="270"/>
        <v>43.417154246716549</v>
      </c>
      <c r="F108" s="681">
        <f t="shared" si="270"/>
        <v>45.3594081944278</v>
      </c>
      <c r="G108" s="681">
        <f t="shared" si="270"/>
        <v>48.2574645592736</v>
      </c>
      <c r="H108" s="682">
        <f t="shared" si="270"/>
        <v>78.205601229362571</v>
      </c>
      <c r="I108" s="682">
        <f t="shared" si="271"/>
        <v>245.84473197607588</v>
      </c>
      <c r="K108" s="683">
        <f>SUM(K327,K358)</f>
        <v>43.425700903324326</v>
      </c>
      <c r="L108" s="683">
        <f t="shared" si="272"/>
        <v>44.542987342410854</v>
      </c>
      <c r="M108" s="683">
        <f t="shared" si="272"/>
        <v>47.509760473547175</v>
      </c>
      <c r="N108" s="683">
        <f t="shared" si="272"/>
        <v>50.760527690080679</v>
      </c>
      <c r="O108" s="684">
        <f t="shared" si="272"/>
        <v>58.321960596270685</v>
      </c>
      <c r="P108" s="684">
        <f t="shared" si="273"/>
        <v>244.56093700563372</v>
      </c>
      <c r="R108" s="685">
        <f t="shared" si="268"/>
        <v>-12.820597157028992</v>
      </c>
      <c r="S108" s="685">
        <f t="shared" si="268"/>
        <v>-1.1258330956943041</v>
      </c>
      <c r="T108" s="685">
        <f t="shared" si="268"/>
        <v>-2.1503522791193745</v>
      </c>
      <c r="U108" s="685">
        <f t="shared" si="268"/>
        <v>-2.5030631308070781</v>
      </c>
      <c r="V108" s="685">
        <f t="shared" si="268"/>
        <v>19.883640633091886</v>
      </c>
      <c r="W108" s="685">
        <f t="shared" si="252"/>
        <v>1.283794970442159</v>
      </c>
      <c r="Y108" s="685">
        <f>R108/K108</f>
        <v>-0.29523063278979911</v>
      </c>
      <c r="Z108" s="685">
        <f t="shared" si="269"/>
        <v>-2.5275204086331254E-2</v>
      </c>
      <c r="AA108" s="685">
        <f t="shared" si="269"/>
        <v>-4.5261273845332545E-2</v>
      </c>
      <c r="AB108" s="685">
        <f t="shared" si="269"/>
        <v>-4.9311211776393964E-2</v>
      </c>
      <c r="AC108" s="685">
        <f t="shared" si="269"/>
        <v>0.34092887875863553</v>
      </c>
      <c r="AD108" s="637"/>
      <c r="AE108" s="681">
        <f t="shared" si="118"/>
        <v>167.63913074671331</v>
      </c>
      <c r="AF108" s="683">
        <f t="shared" si="119"/>
        <v>186.23897640936303</v>
      </c>
      <c r="AH108" s="685">
        <f>G108-N108</f>
        <v>-2.5030631308070781</v>
      </c>
      <c r="AI108" s="685">
        <f>SUM(D108:G108)-SUM(K108:N108)</f>
        <v>-18.599845662649727</v>
      </c>
      <c r="AJ108" s="685">
        <f>SUM(D108:H108)-SUM(K108:O108)</f>
        <v>1.283794970442159</v>
      </c>
      <c r="AL108" s="686">
        <f>IFERROR(AH108/N108,"0")</f>
        <v>-4.9311211776393964E-2</v>
      </c>
      <c r="AM108" s="686">
        <f>SUM(R108:U108)/SUM(K108:N108)</f>
        <v>-9.9870854217789046E-2</v>
      </c>
      <c r="AN108" s="686">
        <f>SUM(R108:V108)/SUM(K108:O108)</f>
        <v>5.2493868651335924E-3</v>
      </c>
    </row>
    <row r="109" spans="2:40" s="106" customFormat="1">
      <c r="B109" s="695"/>
      <c r="C109" s="676" t="s">
        <v>76</v>
      </c>
      <c r="D109" s="696">
        <f t="shared" ref="D109:H109" si="281">SUM(D328,D359)</f>
        <v>83.398006304751931</v>
      </c>
      <c r="E109" s="696">
        <f t="shared" si="281"/>
        <v>108.48490111884645</v>
      </c>
      <c r="F109" s="696">
        <f t="shared" si="281"/>
        <v>128.95955825430701</v>
      </c>
      <c r="G109" s="696">
        <f t="shared" si="281"/>
        <v>131.22458132643681</v>
      </c>
      <c r="H109" s="702">
        <f t="shared" si="281"/>
        <v>153.4140592702845</v>
      </c>
      <c r="I109" s="702">
        <f t="shared" si="271"/>
        <v>605.48110627462665</v>
      </c>
      <c r="K109" s="697">
        <f t="shared" ref="K109:O109" si="282">SUM(K328,K359)</f>
        <v>117.77734028547849</v>
      </c>
      <c r="L109" s="697">
        <f t="shared" si="282"/>
        <v>141.18116675346047</v>
      </c>
      <c r="M109" s="697">
        <f t="shared" si="282"/>
        <v>143.67665176139565</v>
      </c>
      <c r="N109" s="697">
        <f t="shared" si="282"/>
        <v>133.59905454547234</v>
      </c>
      <c r="O109" s="698">
        <f t="shared" si="282"/>
        <v>119.89132575675634</v>
      </c>
      <c r="P109" s="698">
        <f t="shared" si="273"/>
        <v>656.12553910256327</v>
      </c>
      <c r="R109" s="699">
        <f t="shared" si="268"/>
        <v>-34.379333980726557</v>
      </c>
      <c r="S109" s="699">
        <f t="shared" si="268"/>
        <v>-32.696265634614022</v>
      </c>
      <c r="T109" s="699">
        <f t="shared" si="268"/>
        <v>-14.717093507088634</v>
      </c>
      <c r="U109" s="699">
        <f t="shared" si="268"/>
        <v>-2.3744732190355364</v>
      </c>
      <c r="V109" s="699">
        <f t="shared" si="268"/>
        <v>33.522733513528152</v>
      </c>
      <c r="W109" s="699">
        <f t="shared" si="252"/>
        <v>-50.644432827936612</v>
      </c>
      <c r="Y109" s="699">
        <f t="shared" ref="Y109" si="283">R109/K109</f>
        <v>-0.29190108978004659</v>
      </c>
      <c r="Z109" s="699">
        <f t="shared" si="269"/>
        <v>-0.23159084449068423</v>
      </c>
      <c r="AA109" s="699">
        <f t="shared" si="269"/>
        <v>-0.1024320467289937</v>
      </c>
      <c r="AB109" s="699">
        <f t="shared" si="269"/>
        <v>-1.7773128912580372E-2</v>
      </c>
      <c r="AC109" s="699">
        <f t="shared" si="269"/>
        <v>0.27960933205077193</v>
      </c>
      <c r="AD109" s="639"/>
      <c r="AE109" s="696">
        <f t="shared" si="118"/>
        <v>452.06704700434221</v>
      </c>
      <c r="AF109" s="697">
        <f t="shared" si="119"/>
        <v>536.23421334580689</v>
      </c>
      <c r="AH109" s="699">
        <f t="shared" ref="AH109" si="284">G109-N109</f>
        <v>-2.3744732190355364</v>
      </c>
      <c r="AI109" s="699">
        <f t="shared" ref="AI109" si="285">SUM(D109:G109)-SUM(K109:N109)</f>
        <v>-84.167166341464679</v>
      </c>
      <c r="AJ109" s="699">
        <f t="shared" ref="AJ109" si="286">SUM(D109:H109)-SUM(K109:O109)</f>
        <v>-50.644432827936612</v>
      </c>
      <c r="AL109" s="700">
        <f t="shared" ref="AL109" si="287">IFERROR(AH109/N109,"0")</f>
        <v>-1.7773128912580372E-2</v>
      </c>
      <c r="AM109" s="700">
        <f t="shared" ref="AM109" si="288">SUM(R109:U109)/SUM(K109:N109)</f>
        <v>-0.15695970948274238</v>
      </c>
      <c r="AN109" s="700">
        <f t="shared" ref="AN109" si="289">SUM(R109:V109)/SUM(K109:O109)</f>
        <v>-7.7187107969013277E-2</v>
      </c>
    </row>
    <row r="111" spans="2:40">
      <c r="B111" s="665" t="s">
        <v>15</v>
      </c>
      <c r="C111" s="678" t="s">
        <v>138</v>
      </c>
      <c r="D111" s="681">
        <f>SUM(D330,D361)</f>
        <v>105.63391031378939</v>
      </c>
      <c r="E111" s="681">
        <f t="shared" ref="E111:H111" si="290">SUM(E330,E361)</f>
        <v>100.75830011653032</v>
      </c>
      <c r="F111" s="681">
        <f t="shared" si="290"/>
        <v>109.81625366602103</v>
      </c>
      <c r="G111" s="681">
        <f t="shared" si="290"/>
        <v>170.86560254117046</v>
      </c>
      <c r="H111" s="682">
        <f t="shared" si="290"/>
        <v>154.68897818127095</v>
      </c>
      <c r="I111" s="682">
        <f>SUM(D111:H111)</f>
        <v>641.76304481878219</v>
      </c>
      <c r="K111" s="683">
        <f>SUM(K330,K361)</f>
        <v>120.07674860244823</v>
      </c>
      <c r="L111" s="683">
        <f t="shared" ref="L111:O111" si="291">SUM(L330,L361)</f>
        <v>120.21477393418928</v>
      </c>
      <c r="M111" s="683">
        <f t="shared" si="291"/>
        <v>118.62984698037519</v>
      </c>
      <c r="N111" s="683">
        <f t="shared" si="291"/>
        <v>121.44015034659384</v>
      </c>
      <c r="O111" s="684">
        <f t="shared" si="291"/>
        <v>123.65837331939252</v>
      </c>
      <c r="P111" s="684">
        <f>SUM(K111:O111)</f>
        <v>604.01989318299911</v>
      </c>
      <c r="R111" s="685">
        <f t="shared" ref="R111:W121" si="292">D111-K111</f>
        <v>-14.442838288658848</v>
      </c>
      <c r="S111" s="685">
        <f t="shared" si="292"/>
        <v>-19.45647381765896</v>
      </c>
      <c r="T111" s="685">
        <f t="shared" si="292"/>
        <v>-8.8135933143541649</v>
      </c>
      <c r="U111" s="685">
        <f t="shared" si="292"/>
        <v>49.425452194576621</v>
      </c>
      <c r="V111" s="685">
        <f t="shared" si="292"/>
        <v>31.03060486187843</v>
      </c>
      <c r="W111" s="685">
        <f t="shared" si="252"/>
        <v>37.743151635783079</v>
      </c>
      <c r="Y111" s="685">
        <f>R111/K111</f>
        <v>-0.12028005801919568</v>
      </c>
      <c r="Z111" s="685">
        <f t="shared" ref="Z111:AC119" si="293">S111/L111</f>
        <v>-0.16184760974811854</v>
      </c>
      <c r="AA111" s="685">
        <f t="shared" si="293"/>
        <v>-7.4294905866414782E-2</v>
      </c>
      <c r="AB111" s="685">
        <f t="shared" si="293"/>
        <v>0.40699432645228861</v>
      </c>
      <c r="AC111" s="685">
        <f t="shared" si="293"/>
        <v>0.25093816155684545</v>
      </c>
      <c r="AD111" s="637"/>
      <c r="AE111" s="681">
        <f t="shared" ref="AE111:AE173" si="294">SUM(D111:G111)</f>
        <v>487.07406663751124</v>
      </c>
      <c r="AF111" s="683">
        <f t="shared" ref="AF111:AF173" si="295">SUM(K111:N111)</f>
        <v>480.36151986360653</v>
      </c>
      <c r="AH111" s="685">
        <f>G111-N111</f>
        <v>49.425452194576621</v>
      </c>
      <c r="AI111" s="685">
        <f>SUM(D111:G111)-SUM(K111:N111)</f>
        <v>6.7125467739047053</v>
      </c>
      <c r="AJ111" s="685">
        <f>SUM(D111:H111)-SUM(K111:O111)</f>
        <v>37.743151635783079</v>
      </c>
      <c r="AL111" s="686">
        <f>IFERROR(AH111/N111,"0")</f>
        <v>0.40699432645228861</v>
      </c>
      <c r="AM111" s="686">
        <f>SUM(R111:U111)/SUM(K111:N111)</f>
        <v>1.3973947737967445E-2</v>
      </c>
      <c r="AN111" s="686">
        <f>SUM(R111:V111)/SUM(K111:O111)</f>
        <v>6.2486603606527386E-2</v>
      </c>
    </row>
    <row r="112" spans="2:40">
      <c r="B112" s="666"/>
      <c r="C112" s="678" t="s">
        <v>139</v>
      </c>
      <c r="D112" s="681">
        <f t="shared" ref="D112:H116" si="296">SUM(D331,D362)</f>
        <v>46.386325538435685</v>
      </c>
      <c r="E112" s="681">
        <f t="shared" si="296"/>
        <v>38.878410951366256</v>
      </c>
      <c r="F112" s="681">
        <f t="shared" si="296"/>
        <v>41.587248750664763</v>
      </c>
      <c r="G112" s="681">
        <f t="shared" si="296"/>
        <v>51.023739625062177</v>
      </c>
      <c r="H112" s="682">
        <f t="shared" si="296"/>
        <v>51.149341458684624</v>
      </c>
      <c r="I112" s="682">
        <f t="shared" ref="I112:I121" si="297">SUM(D112:H112)</f>
        <v>229.02506632421353</v>
      </c>
      <c r="K112" s="683">
        <f t="shared" ref="K112:O116" si="298">SUM(K331,K362)</f>
        <v>45.503276685158113</v>
      </c>
      <c r="L112" s="683">
        <f t="shared" si="298"/>
        <v>45.122813451667191</v>
      </c>
      <c r="M112" s="683">
        <f t="shared" si="298"/>
        <v>43.678568002324184</v>
      </c>
      <c r="N112" s="683">
        <f t="shared" si="298"/>
        <v>43.707984774695021</v>
      </c>
      <c r="O112" s="684">
        <f t="shared" si="298"/>
        <v>43.948580484993997</v>
      </c>
      <c r="P112" s="684">
        <f t="shared" ref="P112:P121" si="299">SUM(K112:O112)</f>
        <v>221.96122339883851</v>
      </c>
      <c r="R112" s="685">
        <f t="shared" si="292"/>
        <v>0.88304885327757177</v>
      </c>
      <c r="S112" s="685">
        <f t="shared" si="292"/>
        <v>-6.2444025003009358</v>
      </c>
      <c r="T112" s="685">
        <f t="shared" si="292"/>
        <v>-2.0913192516594208</v>
      </c>
      <c r="U112" s="685">
        <f t="shared" si="292"/>
        <v>7.3157548503671563</v>
      </c>
      <c r="V112" s="685">
        <f t="shared" si="292"/>
        <v>7.2007609736906275</v>
      </c>
      <c r="W112" s="685">
        <f t="shared" si="252"/>
        <v>7.0638429253750132</v>
      </c>
      <c r="Y112" s="685">
        <f t="shared" ref="Y112:Y115" si="300">R112/K112</f>
        <v>1.9406269561365399E-2</v>
      </c>
      <c r="Z112" s="685">
        <f t="shared" si="293"/>
        <v>-0.13838681639365327</v>
      </c>
      <c r="AA112" s="685">
        <f t="shared" si="293"/>
        <v>-4.7879757677681635E-2</v>
      </c>
      <c r="AB112" s="685">
        <f t="shared" si="293"/>
        <v>0.16737799484643942</v>
      </c>
      <c r="AC112" s="685">
        <f t="shared" si="293"/>
        <v>0.16384513206630844</v>
      </c>
      <c r="AD112" s="637"/>
      <c r="AE112" s="681">
        <f t="shared" si="294"/>
        <v>177.87572486552889</v>
      </c>
      <c r="AF112" s="683">
        <f t="shared" si="295"/>
        <v>178.0126429138445</v>
      </c>
      <c r="AH112" s="685">
        <f t="shared" ref="AH112:AH115" si="301">G112-N112</f>
        <v>7.3157548503671563</v>
      </c>
      <c r="AI112" s="685">
        <f t="shared" ref="AI112:AI115" si="302">SUM(D112:G112)-SUM(K112:N112)</f>
        <v>-0.13691804831560717</v>
      </c>
      <c r="AJ112" s="685">
        <f t="shared" ref="AJ112:AJ115" si="303">SUM(D112:H112)-SUM(K112:O112)</f>
        <v>7.0638429253750132</v>
      </c>
      <c r="AL112" s="686">
        <f t="shared" ref="AL112:AL115" si="304">IFERROR(AH112/N112,"0")</f>
        <v>0.16737799484643942</v>
      </c>
      <c r="AM112" s="686">
        <f t="shared" ref="AM112:AM115" si="305">SUM(R112:U112)/SUM(K112:N112)</f>
        <v>-7.691478878940908E-4</v>
      </c>
      <c r="AN112" s="686">
        <f t="shared" ref="AN112:AN115" si="306">SUM(R112:V112)/SUM(K112:O112)</f>
        <v>3.1824671071856971E-2</v>
      </c>
    </row>
    <row r="113" spans="2:58">
      <c r="B113" s="666"/>
      <c r="C113" s="678" t="s">
        <v>140</v>
      </c>
      <c r="D113" s="681">
        <f t="shared" si="296"/>
        <v>0</v>
      </c>
      <c r="E113" s="681">
        <f t="shared" si="296"/>
        <v>1.6147427369350514E-2</v>
      </c>
      <c r="F113" s="681">
        <f t="shared" si="296"/>
        <v>0</v>
      </c>
      <c r="G113" s="681">
        <f t="shared" si="296"/>
        <v>0</v>
      </c>
      <c r="H113" s="682">
        <f t="shared" si="296"/>
        <v>0</v>
      </c>
      <c r="I113" s="682">
        <f t="shared" si="297"/>
        <v>1.6147427369350514E-2</v>
      </c>
      <c r="K113" s="683">
        <f t="shared" si="298"/>
        <v>-2.9760668151806821E-2</v>
      </c>
      <c r="L113" s="683">
        <f t="shared" si="298"/>
        <v>-9.2016134407755801E-3</v>
      </c>
      <c r="M113" s="683">
        <f t="shared" si="298"/>
        <v>-1.7552999367471026E-2</v>
      </c>
      <c r="N113" s="683">
        <f t="shared" si="298"/>
        <v>-2.2779694998747171E-2</v>
      </c>
      <c r="O113" s="684">
        <f t="shared" si="298"/>
        <v>-2.1624133395623191E-2</v>
      </c>
      <c r="P113" s="684">
        <f t="shared" si="299"/>
        <v>-0.10091910935442379</v>
      </c>
      <c r="R113" s="685">
        <f t="shared" si="292"/>
        <v>2.9760668151806821E-2</v>
      </c>
      <c r="S113" s="685">
        <f t="shared" si="292"/>
        <v>2.5349040810126094E-2</v>
      </c>
      <c r="T113" s="685">
        <f t="shared" si="292"/>
        <v>1.7552999367471026E-2</v>
      </c>
      <c r="U113" s="685">
        <f t="shared" si="292"/>
        <v>2.2779694998747171E-2</v>
      </c>
      <c r="V113" s="685">
        <f t="shared" si="292"/>
        <v>2.1624133395623191E-2</v>
      </c>
      <c r="W113" s="685">
        <f t="shared" si="292"/>
        <v>0.1170665367237743</v>
      </c>
      <c r="Y113" s="685">
        <f t="shared" si="300"/>
        <v>-1</v>
      </c>
      <c r="Z113" s="685">
        <f t="shared" si="293"/>
        <v>-2.7548473942401879</v>
      </c>
      <c r="AA113" s="685">
        <f t="shared" si="293"/>
        <v>-1</v>
      </c>
      <c r="AB113" s="685">
        <f t="shared" si="293"/>
        <v>-1</v>
      </c>
      <c r="AC113" s="685">
        <f t="shared" si="293"/>
        <v>-1</v>
      </c>
      <c r="AD113" s="637"/>
      <c r="AE113" s="681">
        <f t="shared" si="294"/>
        <v>1.6147427369350514E-2</v>
      </c>
      <c r="AF113" s="683">
        <f t="shared" si="295"/>
        <v>-7.9294975958800598E-2</v>
      </c>
      <c r="AH113" s="685">
        <f t="shared" si="301"/>
        <v>2.2779694998747171E-2</v>
      </c>
      <c r="AI113" s="685">
        <f t="shared" si="302"/>
        <v>9.5442403328151112E-2</v>
      </c>
      <c r="AJ113" s="685">
        <f t="shared" si="303"/>
        <v>0.1170665367237743</v>
      </c>
      <c r="AL113" s="686">
        <f t="shared" si="304"/>
        <v>-1</v>
      </c>
      <c r="AM113" s="686">
        <f t="shared" si="305"/>
        <v>-1.2036374584152754</v>
      </c>
      <c r="AN113" s="686">
        <f t="shared" si="306"/>
        <v>-1.1600036650406953</v>
      </c>
    </row>
    <row r="114" spans="2:58">
      <c r="B114" s="666"/>
      <c r="C114" s="678" t="s">
        <v>141</v>
      </c>
      <c r="D114" s="681">
        <f t="shared" si="296"/>
        <v>1.0852674832369567</v>
      </c>
      <c r="E114" s="681">
        <f t="shared" si="296"/>
        <v>2.6885156714274179</v>
      </c>
      <c r="F114" s="681">
        <f t="shared" si="296"/>
        <v>7.0484918066709561</v>
      </c>
      <c r="G114" s="681">
        <f t="shared" si="296"/>
        <v>15.091727370529025</v>
      </c>
      <c r="H114" s="682">
        <f t="shared" si="296"/>
        <v>8.4902006556631324</v>
      </c>
      <c r="I114" s="682">
        <f t="shared" si="297"/>
        <v>34.404202987527491</v>
      </c>
      <c r="K114" s="683">
        <f t="shared" si="298"/>
        <v>4.8958833003373288</v>
      </c>
      <c r="L114" s="683">
        <f t="shared" si="298"/>
        <v>4.8093717331330321</v>
      </c>
      <c r="M114" s="683">
        <f t="shared" si="298"/>
        <v>4.5578428960300759</v>
      </c>
      <c r="N114" s="683">
        <f t="shared" si="298"/>
        <v>4.5101592110459121</v>
      </c>
      <c r="O114" s="684">
        <f t="shared" si="298"/>
        <v>4.4930972143332362</v>
      </c>
      <c r="P114" s="684">
        <f t="shared" si="299"/>
        <v>23.266354354879585</v>
      </c>
      <c r="R114" s="685">
        <f t="shared" si="292"/>
        <v>-3.8106158171003721</v>
      </c>
      <c r="S114" s="685">
        <f t="shared" si="292"/>
        <v>-2.1208560617056142</v>
      </c>
      <c r="T114" s="685">
        <f t="shared" si="292"/>
        <v>2.4906489106408802</v>
      </c>
      <c r="U114" s="685">
        <f t="shared" si="292"/>
        <v>10.581568159483112</v>
      </c>
      <c r="V114" s="685">
        <f t="shared" si="292"/>
        <v>3.9971034413298963</v>
      </c>
      <c r="W114" s="685">
        <f t="shared" si="292"/>
        <v>11.137848632647906</v>
      </c>
      <c r="Y114" s="685">
        <f t="shared" si="300"/>
        <v>-0.7783306062131462</v>
      </c>
      <c r="Z114" s="685">
        <f t="shared" si="293"/>
        <v>-0.44098401608145127</v>
      </c>
      <c r="AA114" s="685">
        <f t="shared" si="293"/>
        <v>0.54645343585893646</v>
      </c>
      <c r="AB114" s="685">
        <f t="shared" si="293"/>
        <v>2.3461628879015186</v>
      </c>
      <c r="AC114" s="685">
        <f t="shared" si="293"/>
        <v>0.88960982828924973</v>
      </c>
      <c r="AD114" s="637"/>
      <c r="AE114" s="681">
        <f t="shared" si="294"/>
        <v>25.914002331864356</v>
      </c>
      <c r="AF114" s="683">
        <f t="shared" si="295"/>
        <v>18.773257140546349</v>
      </c>
      <c r="AH114" s="685">
        <f t="shared" si="301"/>
        <v>10.581568159483112</v>
      </c>
      <c r="AI114" s="685">
        <f t="shared" si="302"/>
        <v>7.1407451913180076</v>
      </c>
      <c r="AJ114" s="685">
        <f t="shared" si="303"/>
        <v>11.137848632647906</v>
      </c>
      <c r="AL114" s="686">
        <f t="shared" si="304"/>
        <v>2.3461628879015186</v>
      </c>
      <c r="AM114" s="686">
        <f t="shared" si="305"/>
        <v>0.38036794243314731</v>
      </c>
      <c r="AN114" s="686">
        <f t="shared" si="306"/>
        <v>0.4787105217587298</v>
      </c>
    </row>
    <row r="115" spans="2:58" ht="18" customHeight="1">
      <c r="B115" s="666"/>
      <c r="C115" s="678" t="s">
        <v>142</v>
      </c>
      <c r="D115" s="681">
        <f t="shared" si="296"/>
        <v>3.1597232938510906</v>
      </c>
      <c r="E115" s="681">
        <f t="shared" si="296"/>
        <v>5.0386934029552553</v>
      </c>
      <c r="F115" s="681">
        <f t="shared" si="296"/>
        <v>8.596025376538817</v>
      </c>
      <c r="G115" s="681">
        <f t="shared" si="296"/>
        <v>10.216402282280015</v>
      </c>
      <c r="H115" s="682">
        <f t="shared" si="296"/>
        <v>12.728573115532884</v>
      </c>
      <c r="I115" s="682">
        <f t="shared" si="297"/>
        <v>39.739417471158063</v>
      </c>
      <c r="K115" s="683">
        <f t="shared" si="298"/>
        <v>3.8854685433859784</v>
      </c>
      <c r="L115" s="683">
        <f t="shared" si="298"/>
        <v>3.8159865405894582</v>
      </c>
      <c r="M115" s="683">
        <f t="shared" si="298"/>
        <v>3.6268004466695243</v>
      </c>
      <c r="N115" s="683">
        <f t="shared" si="298"/>
        <v>3.586519082886841</v>
      </c>
      <c r="O115" s="684">
        <f t="shared" si="298"/>
        <v>3.569107394964163</v>
      </c>
      <c r="P115" s="684">
        <f t="shared" si="299"/>
        <v>18.483882008495964</v>
      </c>
      <c r="R115" s="685">
        <f t="shared" si="292"/>
        <v>-0.72574524953488773</v>
      </c>
      <c r="S115" s="685">
        <f t="shared" si="292"/>
        <v>1.2227068623657971</v>
      </c>
      <c r="T115" s="685">
        <f t="shared" si="292"/>
        <v>4.9692249298692932</v>
      </c>
      <c r="U115" s="685">
        <f t="shared" si="292"/>
        <v>6.6298831993931735</v>
      </c>
      <c r="V115" s="685">
        <f t="shared" si="292"/>
        <v>9.1594657205687202</v>
      </c>
      <c r="W115" s="685">
        <f t="shared" si="292"/>
        <v>21.255535462662099</v>
      </c>
      <c r="Y115" s="685">
        <f t="shared" si="300"/>
        <v>-0.18678448723263616</v>
      </c>
      <c r="Z115" s="685">
        <f t="shared" si="293"/>
        <v>0.32041697457793566</v>
      </c>
      <c r="AA115" s="685">
        <f t="shared" si="293"/>
        <v>1.3701401560244406</v>
      </c>
      <c r="AB115" s="685">
        <f t="shared" si="293"/>
        <v>1.8485565101348032</v>
      </c>
      <c r="AC115" s="685">
        <f t="shared" si="293"/>
        <v>2.5663183275158046</v>
      </c>
      <c r="AD115" s="637"/>
      <c r="AE115" s="681">
        <f t="shared" si="294"/>
        <v>27.010844355625178</v>
      </c>
      <c r="AF115" s="683">
        <f t="shared" si="295"/>
        <v>14.914774613531803</v>
      </c>
      <c r="AH115" s="685">
        <f t="shared" si="301"/>
        <v>6.6298831993931735</v>
      </c>
      <c r="AI115" s="685">
        <f t="shared" si="302"/>
        <v>12.096069742093375</v>
      </c>
      <c r="AJ115" s="685">
        <f t="shared" si="303"/>
        <v>21.255535462662099</v>
      </c>
      <c r="AL115" s="686">
        <f t="shared" si="304"/>
        <v>1.8485565101348032</v>
      </c>
      <c r="AM115" s="686">
        <f t="shared" si="305"/>
        <v>0.81101257347321321</v>
      </c>
      <c r="AN115" s="686">
        <f t="shared" si="306"/>
        <v>1.149949748266742</v>
      </c>
    </row>
    <row r="116" spans="2:58">
      <c r="B116" s="666"/>
      <c r="C116" s="678" t="s">
        <v>143</v>
      </c>
      <c r="D116" s="681">
        <f>SUM(D335,D366)</f>
        <v>42.298476788206784</v>
      </c>
      <c r="E116" s="681">
        <f t="shared" si="296"/>
        <v>55.354161110838277</v>
      </c>
      <c r="F116" s="681">
        <f t="shared" si="296"/>
        <v>68.877444063077036</v>
      </c>
      <c r="G116" s="681">
        <f t="shared" si="296"/>
        <v>78.611389191717322</v>
      </c>
      <c r="H116" s="682">
        <f t="shared" si="296"/>
        <v>75.036395175125975</v>
      </c>
      <c r="I116" s="682">
        <f t="shared" si="297"/>
        <v>320.17786632896537</v>
      </c>
      <c r="K116" s="683">
        <f>SUM(K335,K366)</f>
        <v>58.439701156147443</v>
      </c>
      <c r="L116" s="683">
        <f t="shared" si="298"/>
        <v>54.349176060031546</v>
      </c>
      <c r="M116" s="683">
        <f t="shared" si="298"/>
        <v>55.889177317876019</v>
      </c>
      <c r="N116" s="683">
        <f t="shared" si="298"/>
        <v>55.36552465630966</v>
      </c>
      <c r="O116" s="684">
        <f t="shared" si="298"/>
        <v>55.158631844358503</v>
      </c>
      <c r="P116" s="684">
        <f t="shared" si="299"/>
        <v>279.20221103472318</v>
      </c>
      <c r="R116" s="685">
        <f t="shared" si="292"/>
        <v>-16.141224367940659</v>
      </c>
      <c r="S116" s="685">
        <f t="shared" si="292"/>
        <v>1.0049850508067308</v>
      </c>
      <c r="T116" s="685">
        <f t="shared" si="292"/>
        <v>12.988266745201017</v>
      </c>
      <c r="U116" s="685">
        <f t="shared" si="292"/>
        <v>23.245864535407662</v>
      </c>
      <c r="V116" s="685">
        <f t="shared" si="292"/>
        <v>19.877763330767472</v>
      </c>
      <c r="W116" s="685">
        <f t="shared" si="292"/>
        <v>40.975655294242188</v>
      </c>
      <c r="Y116" s="685">
        <f>R116/K116</f>
        <v>-0.27620306142244389</v>
      </c>
      <c r="Z116" s="685">
        <f t="shared" si="293"/>
        <v>1.8491265620966757E-2</v>
      </c>
      <c r="AA116" s="685">
        <f t="shared" si="293"/>
        <v>0.23239323547972052</v>
      </c>
      <c r="AB116" s="685">
        <f t="shared" si="293"/>
        <v>0.41986172224881962</v>
      </c>
      <c r="AC116" s="685">
        <f t="shared" si="293"/>
        <v>0.36037448113029152</v>
      </c>
      <c r="AD116" s="637"/>
      <c r="AE116" s="681">
        <f t="shared" si="294"/>
        <v>245.1414711538394</v>
      </c>
      <c r="AF116" s="683">
        <f t="shared" si="295"/>
        <v>224.04357919036465</v>
      </c>
      <c r="AH116" s="685">
        <f>G116-N116</f>
        <v>23.245864535407662</v>
      </c>
      <c r="AI116" s="685">
        <f>SUM(D116:G116)-SUM(K116:N116)</f>
        <v>21.097891963474751</v>
      </c>
      <c r="AJ116" s="685">
        <f>SUM(D116:H116)-SUM(K116:O116)</f>
        <v>40.975655294242188</v>
      </c>
      <c r="AL116" s="686">
        <f>IFERROR(AH116/N116,"0")</f>
        <v>0.41986172224881962</v>
      </c>
      <c r="AM116" s="686">
        <f>SUM(R116:U116)/SUM(K116:N116)</f>
        <v>9.4168697178098379E-2</v>
      </c>
      <c r="AN116" s="686">
        <f>SUM(R116:V116)/SUM(K116:O116)</f>
        <v>0.14675978081400745</v>
      </c>
    </row>
    <row r="117" spans="2:58">
      <c r="B117" s="666"/>
      <c r="C117" s="678" t="s">
        <v>144</v>
      </c>
      <c r="D117" s="681">
        <f t="shared" ref="D117:H118" si="307">SUM(D336,D367)</f>
        <v>0.15080960063615687</v>
      </c>
      <c r="E117" s="681">
        <f t="shared" si="307"/>
        <v>0.50129448291791801</v>
      </c>
      <c r="F117" s="681">
        <f t="shared" si="307"/>
        <v>0.68521626430237204</v>
      </c>
      <c r="G117" s="681">
        <f t="shared" si="307"/>
        <v>1.2008655864252347</v>
      </c>
      <c r="H117" s="682">
        <f t="shared" si="307"/>
        <v>2.8965660610278876</v>
      </c>
      <c r="I117" s="682">
        <f t="shared" si="297"/>
        <v>5.4347519953095693</v>
      </c>
      <c r="K117" s="683">
        <f t="shared" ref="K117:O118" si="308">SUM(K336,K367)</f>
        <v>1.8996649600468771</v>
      </c>
      <c r="L117" s="683">
        <f t="shared" si="308"/>
        <v>1.8814554146229454</v>
      </c>
      <c r="M117" s="683">
        <f t="shared" si="308"/>
        <v>0.64666666666666672</v>
      </c>
      <c r="N117" s="683">
        <f t="shared" si="308"/>
        <v>0.64666666666666672</v>
      </c>
      <c r="O117" s="684">
        <f t="shared" si="308"/>
        <v>0.64666666666666672</v>
      </c>
      <c r="P117" s="684">
        <f t="shared" si="299"/>
        <v>5.7211203746698223</v>
      </c>
      <c r="R117" s="685">
        <f t="shared" si="292"/>
        <v>-1.7488553594107203</v>
      </c>
      <c r="S117" s="685">
        <f t="shared" si="292"/>
        <v>-1.3801609317050274</v>
      </c>
      <c r="T117" s="685">
        <f t="shared" si="292"/>
        <v>3.8549597635705313E-2</v>
      </c>
      <c r="U117" s="685">
        <f t="shared" si="292"/>
        <v>0.55419891975856794</v>
      </c>
      <c r="V117" s="685">
        <f t="shared" si="292"/>
        <v>2.2498993943612211</v>
      </c>
      <c r="W117" s="685">
        <f t="shared" si="292"/>
        <v>-0.28636837936025294</v>
      </c>
      <c r="Y117" s="685">
        <f t="shared" ref="Y117" si="309">R117/K117</f>
        <v>-0.92061252704664542</v>
      </c>
      <c r="Z117" s="685">
        <f t="shared" si="293"/>
        <v>-0.73356026455807333</v>
      </c>
      <c r="AA117" s="685">
        <f t="shared" ref="AA117:AC118" si="310">IFERROR(T117/M117,"0")</f>
        <v>5.9612779849028831E-2</v>
      </c>
      <c r="AB117" s="685">
        <f t="shared" si="310"/>
        <v>0.85700863880190914</v>
      </c>
      <c r="AC117" s="685">
        <f t="shared" si="310"/>
        <v>3.4792258675688985</v>
      </c>
      <c r="AD117" s="637"/>
      <c r="AE117" s="681">
        <f t="shared" si="294"/>
        <v>2.5381859342816817</v>
      </c>
      <c r="AF117" s="683">
        <f t="shared" si="295"/>
        <v>5.0744537080031558</v>
      </c>
      <c r="AH117" s="685">
        <f t="shared" ref="AH117" si="311">G117-N117</f>
        <v>0.55419891975856794</v>
      </c>
      <c r="AI117" s="685">
        <f t="shared" ref="AI117" si="312">SUM(D117:G117)-SUM(K117:N117)</f>
        <v>-2.5362677737214741</v>
      </c>
      <c r="AJ117" s="685">
        <f t="shared" ref="AJ117" si="313">SUM(D117:H117)-SUM(K117:O117)</f>
        <v>-0.28636837936025294</v>
      </c>
      <c r="AL117" s="686">
        <f t="shared" ref="AL117" si="314">IFERROR(AH117/N117,"0")</f>
        <v>0.85700863880190914</v>
      </c>
      <c r="AM117" s="686">
        <f t="shared" ref="AM117" si="315">SUM(R117:U117)/SUM(K117:N117)</f>
        <v>-0.49981099831917064</v>
      </c>
      <c r="AN117" s="686">
        <f t="shared" ref="AN117" si="316">SUM(R117:V117)/SUM(K117:O117)</f>
        <v>-5.0054597807126247E-2</v>
      </c>
    </row>
    <row r="118" spans="2:58">
      <c r="B118" s="666"/>
      <c r="C118" s="678" t="s">
        <v>145</v>
      </c>
      <c r="D118" s="681">
        <f>SUM(D337,D368)</f>
        <v>0.1341849106096456</v>
      </c>
      <c r="E118" s="681">
        <f t="shared" si="307"/>
        <v>2.7989605937225641</v>
      </c>
      <c r="F118" s="681">
        <f t="shared" si="307"/>
        <v>6.9535040903419754</v>
      </c>
      <c r="G118" s="681">
        <f t="shared" si="307"/>
        <v>4.080952060373896</v>
      </c>
      <c r="H118" s="682">
        <f t="shared" si="307"/>
        <v>3.4620350865873273</v>
      </c>
      <c r="I118" s="682">
        <f t="shared" si="297"/>
        <v>17.429636741635409</v>
      </c>
      <c r="K118" s="683">
        <f>SUM(K337,K368)</f>
        <v>0</v>
      </c>
      <c r="L118" s="683">
        <f t="shared" si="308"/>
        <v>0</v>
      </c>
      <c r="M118" s="683">
        <f t="shared" si="308"/>
        <v>0</v>
      </c>
      <c r="N118" s="683">
        <f t="shared" si="308"/>
        <v>0</v>
      </c>
      <c r="O118" s="684">
        <f t="shared" si="308"/>
        <v>0</v>
      </c>
      <c r="P118" s="684">
        <f t="shared" si="299"/>
        <v>0</v>
      </c>
      <c r="R118" s="685">
        <f t="shared" si="292"/>
        <v>0.1341849106096456</v>
      </c>
      <c r="S118" s="685">
        <f t="shared" si="292"/>
        <v>2.7989605937225641</v>
      </c>
      <c r="T118" s="685">
        <f t="shared" si="292"/>
        <v>6.9535040903419754</v>
      </c>
      <c r="U118" s="685">
        <f t="shared" si="292"/>
        <v>4.080952060373896</v>
      </c>
      <c r="V118" s="685">
        <f t="shared" si="292"/>
        <v>3.4620350865873273</v>
      </c>
      <c r="W118" s="685">
        <f t="shared" si="292"/>
        <v>17.429636741635409</v>
      </c>
      <c r="Y118" s="685" t="str">
        <f>IFERROR(R118/K118,"0")</f>
        <v>0</v>
      </c>
      <c r="Z118" s="685" t="str">
        <f>IFERROR(S118/L118,"0")</f>
        <v>0</v>
      </c>
      <c r="AA118" s="685" t="str">
        <f t="shared" si="310"/>
        <v>0</v>
      </c>
      <c r="AB118" s="685" t="str">
        <f t="shared" si="310"/>
        <v>0</v>
      </c>
      <c r="AC118" s="685" t="str">
        <f t="shared" si="310"/>
        <v>0</v>
      </c>
      <c r="AD118" s="652"/>
      <c r="AE118" s="681">
        <f t="shared" si="294"/>
        <v>13.967601655048082</v>
      </c>
      <c r="AF118" s="683">
        <f t="shared" si="295"/>
        <v>0</v>
      </c>
      <c r="AG118" s="653"/>
      <c r="AH118" s="685">
        <f>G118-N118</f>
        <v>4.080952060373896</v>
      </c>
      <c r="AI118" s="685">
        <f>SUM(D118:G118)-SUM(K118:N118)</f>
        <v>13.967601655048082</v>
      </c>
      <c r="AJ118" s="685">
        <f>SUM(D118:H118)-SUM(K118:O118)</f>
        <v>17.429636741635409</v>
      </c>
      <c r="AK118" s="653"/>
      <c r="AL118" s="686" t="str">
        <f>IFERROR(AH118/N118,"0")</f>
        <v>0</v>
      </c>
      <c r="AM118" s="686" t="str">
        <f>IFERROR(SUM(R118:U118)/SUM(K118:N118),"0")</f>
        <v>0</v>
      </c>
      <c r="AN118" s="686" t="str">
        <f>IFERROR(SUM(R118:V118)/SUM(K118:O118),"0")</f>
        <v>0</v>
      </c>
      <c r="AO118" s="653"/>
    </row>
    <row r="119" spans="2:58" s="106" customFormat="1">
      <c r="B119" s="695"/>
      <c r="C119" s="671" t="s">
        <v>76</v>
      </c>
      <c r="D119" s="696">
        <f t="shared" ref="D119:O121" si="317">SUM(D338,D369)</f>
        <v>198.84869792876572</v>
      </c>
      <c r="E119" s="696">
        <f t="shared" si="317"/>
        <v>206.03448375712736</v>
      </c>
      <c r="F119" s="696">
        <f t="shared" si="317"/>
        <v>243.56418401761692</v>
      </c>
      <c r="G119" s="696">
        <f t="shared" si="317"/>
        <v>331.0906786575581</v>
      </c>
      <c r="H119" s="702">
        <f t="shared" si="317"/>
        <v>308.45208973389276</v>
      </c>
      <c r="I119" s="702">
        <f t="shared" si="297"/>
        <v>1287.9901340949609</v>
      </c>
      <c r="K119" s="697">
        <f t="shared" ref="K119:O119" si="318">SUM(K338,K369)</f>
        <v>234.67098257937218</v>
      </c>
      <c r="L119" s="697">
        <f t="shared" si="318"/>
        <v>230.18437552079268</v>
      </c>
      <c r="M119" s="697">
        <f>SUM(M338,M369)</f>
        <v>227.01134931057419</v>
      </c>
      <c r="N119" s="697">
        <f t="shared" si="318"/>
        <v>229.23422504319916</v>
      </c>
      <c r="O119" s="698">
        <f t="shared" si="318"/>
        <v>231.45283279131348</v>
      </c>
      <c r="P119" s="698">
        <f t="shared" si="299"/>
        <v>1152.5537652452517</v>
      </c>
      <c r="R119" s="699">
        <f t="shared" si="292"/>
        <v>-35.822284650606463</v>
      </c>
      <c r="S119" s="699">
        <f t="shared" si="292"/>
        <v>-24.149891763665323</v>
      </c>
      <c r="T119" s="699">
        <f t="shared" si="292"/>
        <v>16.552834707042734</v>
      </c>
      <c r="U119" s="699">
        <f t="shared" si="292"/>
        <v>101.85645361435894</v>
      </c>
      <c r="V119" s="699">
        <f t="shared" si="292"/>
        <v>76.999256942579279</v>
      </c>
      <c r="W119" s="699">
        <f t="shared" si="292"/>
        <v>135.4363688497092</v>
      </c>
      <c r="Y119" s="699">
        <f t="shared" ref="Y119" si="319">R119/K119</f>
        <v>-0.15264897371148298</v>
      </c>
      <c r="Z119" s="699">
        <f t="shared" si="293"/>
        <v>-0.1049154257713024</v>
      </c>
      <c r="AA119" s="699">
        <f t="shared" si="293"/>
        <v>7.2916331087908751E-2</v>
      </c>
      <c r="AB119" s="699">
        <f t="shared" si="293"/>
        <v>0.44433353525270541</v>
      </c>
      <c r="AC119" s="699">
        <f t="shared" si="293"/>
        <v>0.33267796299561686</v>
      </c>
      <c r="AD119" s="639"/>
      <c r="AE119" s="696">
        <f t="shared" si="294"/>
        <v>979.53804436106816</v>
      </c>
      <c r="AF119" s="697">
        <f t="shared" si="295"/>
        <v>921.10093245393819</v>
      </c>
      <c r="AH119" s="699">
        <f t="shared" ref="AH119" si="320">G119-N119</f>
        <v>101.85645361435894</v>
      </c>
      <c r="AI119" s="699">
        <f t="shared" ref="AI119" si="321">SUM(D119:G119)-SUM(K119:N119)</f>
        <v>58.437111907129974</v>
      </c>
      <c r="AJ119" s="699">
        <f t="shared" ref="AJ119" si="322">SUM(D119:H119)-SUM(K119:O119)</f>
        <v>135.4363688497092</v>
      </c>
      <c r="AL119" s="700">
        <f t="shared" ref="AL119" si="323">IFERROR(AH119/N119,"0")</f>
        <v>0.44433353525270541</v>
      </c>
      <c r="AM119" s="700">
        <f t="shared" ref="AM119" si="324">SUM(R119:U119)/SUM(K119:N119)</f>
        <v>6.3442680219034708E-2</v>
      </c>
      <c r="AN119" s="700">
        <f t="shared" ref="AN119" si="325">SUM(R119:V119)/SUM(K119:O119)</f>
        <v>0.1175098055585196</v>
      </c>
    </row>
    <row r="121" spans="2:58" s="106" customFormat="1">
      <c r="C121" s="664" t="s">
        <v>146</v>
      </c>
      <c r="D121" s="696">
        <f t="shared" si="317"/>
        <v>456.56102915156572</v>
      </c>
      <c r="E121" s="696">
        <f t="shared" si="317"/>
        <v>513.12320725941515</v>
      </c>
      <c r="F121" s="696">
        <f t="shared" si="317"/>
        <v>619.37773469273748</v>
      </c>
      <c r="G121" s="696">
        <f t="shared" si="317"/>
        <v>721.41228508653558</v>
      </c>
      <c r="H121" s="702">
        <f t="shared" si="317"/>
        <v>755.69563789228857</v>
      </c>
      <c r="I121" s="702">
        <f t="shared" si="297"/>
        <v>3066.1698940825427</v>
      </c>
      <c r="K121" s="697">
        <f t="shared" si="317"/>
        <v>547.69705481060646</v>
      </c>
      <c r="L121" s="697">
        <f t="shared" si="317"/>
        <v>568.47872723338185</v>
      </c>
      <c r="M121" s="697">
        <f t="shared" si="317"/>
        <v>576.55700563288565</v>
      </c>
      <c r="N121" s="697">
        <f t="shared" si="317"/>
        <v>580.19183399325539</v>
      </c>
      <c r="O121" s="698">
        <f t="shared" si="317"/>
        <v>576.16648899474353</v>
      </c>
      <c r="P121" s="698">
        <f t="shared" si="299"/>
        <v>2849.0911106648728</v>
      </c>
      <c r="R121" s="699">
        <f t="shared" ref="R121:V121" si="326">D121-K121</f>
        <v>-91.13602565904074</v>
      </c>
      <c r="S121" s="699">
        <f t="shared" si="326"/>
        <v>-55.355519973966693</v>
      </c>
      <c r="T121" s="699">
        <f t="shared" si="326"/>
        <v>42.820729059851828</v>
      </c>
      <c r="U121" s="699">
        <f t="shared" si="326"/>
        <v>141.22045109328019</v>
      </c>
      <c r="V121" s="699">
        <f t="shared" si="326"/>
        <v>179.52914889754504</v>
      </c>
      <c r="W121" s="699">
        <f t="shared" si="292"/>
        <v>217.07878341766991</v>
      </c>
      <c r="Y121" s="699">
        <f t="shared" ref="Y121:AC121" si="327">R121/K121</f>
        <v>-0.16639860459091854</v>
      </c>
      <c r="Z121" s="699">
        <f t="shared" si="327"/>
        <v>-9.737483096925309E-2</v>
      </c>
      <c r="AA121" s="699">
        <f t="shared" si="327"/>
        <v>7.4269722926786033E-2</v>
      </c>
      <c r="AB121" s="699">
        <f t="shared" si="327"/>
        <v>0.24340303123763346</v>
      </c>
      <c r="AC121" s="699">
        <f t="shared" si="327"/>
        <v>0.31159248641963783</v>
      </c>
      <c r="AD121" s="639"/>
      <c r="AE121" s="696">
        <f t="shared" si="294"/>
        <v>2310.474256190254</v>
      </c>
      <c r="AF121" s="697">
        <f t="shared" si="295"/>
        <v>2272.9246216701295</v>
      </c>
      <c r="AH121" s="699">
        <f t="shared" ref="AH121" si="328">G121-N121</f>
        <v>141.22045109328019</v>
      </c>
      <c r="AI121" s="699">
        <f t="shared" ref="AI121" si="329">SUM(D121:G121)-SUM(K121:N121)</f>
        <v>37.549634520124528</v>
      </c>
      <c r="AJ121" s="699">
        <f t="shared" ref="AJ121" si="330">SUM(D121:H121)-SUM(K121:O121)</f>
        <v>217.07878341766991</v>
      </c>
      <c r="AL121" s="700">
        <f t="shared" ref="AL121" si="331">IFERROR(AH121/N121,"0")</f>
        <v>0.24340303123763346</v>
      </c>
      <c r="AM121" s="700">
        <f t="shared" ref="AM121" si="332">SUM(R121:U121)/SUM(K121:N121)</f>
        <v>1.6520404663720598E-2</v>
      </c>
      <c r="AN121" s="700">
        <f t="shared" ref="AN121" si="333">SUM(R121:V121)/SUM(K121:O121)</f>
        <v>7.6192292554312674E-2</v>
      </c>
    </row>
    <row r="122" spans="2:58">
      <c r="C122" s="641"/>
      <c r="D122" s="638"/>
      <c r="E122" s="638"/>
      <c r="F122" s="638"/>
      <c r="G122" s="638"/>
      <c r="H122" s="638"/>
      <c r="I122" s="638"/>
      <c r="K122" s="638"/>
      <c r="L122" s="638"/>
      <c r="M122" s="638"/>
      <c r="N122" s="638"/>
      <c r="O122" s="638"/>
      <c r="P122" s="638"/>
      <c r="R122" s="638"/>
      <c r="S122" s="638"/>
      <c r="T122" s="638"/>
      <c r="U122" s="638"/>
      <c r="V122" s="638"/>
      <c r="W122" s="638"/>
      <c r="Y122" s="639"/>
      <c r="Z122" s="639"/>
      <c r="AA122" s="639"/>
      <c r="AB122" s="639"/>
      <c r="AC122" s="639"/>
      <c r="AD122" s="639"/>
      <c r="AE122" s="636"/>
      <c r="AF122" s="636"/>
      <c r="AH122" s="638"/>
      <c r="AI122" s="640"/>
      <c r="AJ122" s="640"/>
      <c r="AL122" s="639"/>
      <c r="AM122" s="639"/>
      <c r="AN122" s="639"/>
    </row>
    <row r="123" spans="2:58">
      <c r="C123" s="641"/>
      <c r="D123" s="638"/>
      <c r="E123" s="638"/>
      <c r="F123" s="638"/>
      <c r="G123" s="638"/>
      <c r="H123" s="638"/>
      <c r="I123" s="638"/>
      <c r="K123" s="638"/>
      <c r="L123" s="638"/>
      <c r="M123" s="638"/>
      <c r="N123" s="638"/>
      <c r="O123" s="638"/>
      <c r="P123" s="638"/>
      <c r="R123" s="638"/>
      <c r="S123" s="638"/>
      <c r="T123" s="638"/>
      <c r="U123" s="638"/>
      <c r="V123" s="638"/>
      <c r="W123" s="638"/>
      <c r="Y123" s="639"/>
      <c r="Z123" s="639"/>
      <c r="AA123" s="639"/>
      <c r="AB123" s="639"/>
      <c r="AC123" s="639"/>
      <c r="AD123" s="639"/>
      <c r="AE123" s="636"/>
      <c r="AF123" s="636"/>
      <c r="AH123" s="638"/>
      <c r="AI123" s="640"/>
      <c r="AJ123" s="640"/>
      <c r="AL123" s="639"/>
      <c r="AM123" s="639"/>
      <c r="AN123" s="639"/>
    </row>
    <row r="124" spans="2:58">
      <c r="AE124" s="636"/>
      <c r="AF124" s="636"/>
    </row>
    <row r="125" spans="2:58">
      <c r="AE125" s="636"/>
      <c r="AF125" s="636"/>
    </row>
    <row r="126" spans="2:58" ht="36" customHeight="1">
      <c r="B126" s="687" t="s">
        <v>61</v>
      </c>
      <c r="D126" s="735" t="s">
        <v>95</v>
      </c>
      <c r="E126" s="735"/>
      <c r="F126" s="735"/>
      <c r="G126" s="735"/>
      <c r="H126" s="736"/>
      <c r="I126" s="657"/>
      <c r="K126" s="735" t="s">
        <v>110</v>
      </c>
      <c r="L126" s="735"/>
      <c r="M126" s="735"/>
      <c r="N126" s="735"/>
      <c r="O126" s="736"/>
      <c r="P126" s="657"/>
      <c r="R126" s="735" t="s">
        <v>122</v>
      </c>
      <c r="S126" s="735"/>
      <c r="T126" s="735"/>
      <c r="U126" s="735"/>
      <c r="V126" s="736"/>
      <c r="W126" s="657"/>
      <c r="Y126" s="735" t="s">
        <v>123</v>
      </c>
      <c r="Z126" s="735"/>
      <c r="AA126" s="735"/>
      <c r="AB126" s="735"/>
      <c r="AC126" s="735"/>
      <c r="AD126" s="647"/>
      <c r="AE126" s="659" t="s">
        <v>124</v>
      </c>
      <c r="AF126" s="659" t="s">
        <v>125</v>
      </c>
      <c r="AG126" s="648"/>
      <c r="AH126" s="659" t="s">
        <v>126</v>
      </c>
      <c r="AI126" s="659" t="s">
        <v>127</v>
      </c>
      <c r="AJ126" s="659" t="s">
        <v>128</v>
      </c>
      <c r="AK126" s="648"/>
      <c r="AL126" s="659" t="s">
        <v>126</v>
      </c>
      <c r="AM126" s="659" t="s">
        <v>127</v>
      </c>
      <c r="AN126" s="659" t="s">
        <v>128</v>
      </c>
    </row>
    <row r="127" spans="2:58" ht="28.5" customHeight="1">
      <c r="D127" s="672">
        <v>2022</v>
      </c>
      <c r="E127" s="672">
        <v>2023</v>
      </c>
      <c r="F127" s="672">
        <v>2024</v>
      </c>
      <c r="G127" s="672">
        <v>2025</v>
      </c>
      <c r="H127" s="672">
        <v>2026</v>
      </c>
      <c r="I127" s="672" t="s">
        <v>76</v>
      </c>
      <c r="J127" s="635"/>
      <c r="K127" s="672">
        <v>2022</v>
      </c>
      <c r="L127" s="672">
        <v>2023</v>
      </c>
      <c r="M127" s="672">
        <v>2024</v>
      </c>
      <c r="N127" s="672">
        <v>2025</v>
      </c>
      <c r="O127" s="672">
        <v>2026</v>
      </c>
      <c r="P127" s="672" t="s">
        <v>76</v>
      </c>
      <c r="Q127" s="635"/>
      <c r="R127" s="672">
        <v>2022</v>
      </c>
      <c r="S127" s="672">
        <v>2023</v>
      </c>
      <c r="T127" s="672">
        <v>2024</v>
      </c>
      <c r="U127" s="672">
        <v>2025</v>
      </c>
      <c r="V127" s="672">
        <v>2026</v>
      </c>
      <c r="W127" s="672" t="s">
        <v>76</v>
      </c>
      <c r="X127" s="635"/>
      <c r="Y127" s="672">
        <v>2022</v>
      </c>
      <c r="Z127" s="672">
        <v>2023</v>
      </c>
      <c r="AA127" s="672">
        <v>2024</v>
      </c>
      <c r="AB127" s="672">
        <v>2025</v>
      </c>
      <c r="AC127" s="672">
        <v>2026</v>
      </c>
      <c r="AD127" s="634"/>
      <c r="AE127" s="660" t="s">
        <v>99</v>
      </c>
      <c r="AF127" s="660" t="s">
        <v>99</v>
      </c>
      <c r="AG127" s="635"/>
      <c r="AH127" s="660" t="s">
        <v>99</v>
      </c>
      <c r="AI127" s="660" t="s">
        <v>99</v>
      </c>
      <c r="AJ127" s="660" t="s">
        <v>99</v>
      </c>
      <c r="AK127" s="635"/>
      <c r="AL127" s="660" t="s">
        <v>100</v>
      </c>
      <c r="AM127" s="660" t="s">
        <v>100</v>
      </c>
      <c r="AN127" s="660" t="s">
        <v>100</v>
      </c>
      <c r="AP127" s="635"/>
      <c r="AX127" s="106"/>
      <c r="BF127" s="106"/>
    </row>
    <row r="128" spans="2:58">
      <c r="B128" s="11" t="s">
        <v>74</v>
      </c>
      <c r="C128" s="675" t="s">
        <v>129</v>
      </c>
      <c r="D128" s="681">
        <f>D378</f>
        <v>19.130948690627896</v>
      </c>
      <c r="E128" s="681">
        <f t="shared" ref="E128:H128" si="334">E378</f>
        <v>20.759606480107962</v>
      </c>
      <c r="F128" s="681">
        <f t="shared" si="334"/>
        <v>17.28357680060606</v>
      </c>
      <c r="G128" s="681">
        <f t="shared" si="334"/>
        <v>18.99549736071851</v>
      </c>
      <c r="H128" s="682">
        <f t="shared" si="334"/>
        <v>19.809662647649983</v>
      </c>
      <c r="I128" s="682">
        <f>SUM(D128:H128)</f>
        <v>95.97929197971041</v>
      </c>
      <c r="K128" s="683">
        <f>K378</f>
        <v>22.724222066155811</v>
      </c>
      <c r="L128" s="683">
        <f t="shared" ref="L128:O128" si="335">L378</f>
        <v>24.393287182170805</v>
      </c>
      <c r="M128" s="683">
        <f t="shared" si="335"/>
        <v>23.176498617803805</v>
      </c>
      <c r="N128" s="683">
        <f t="shared" si="335"/>
        <v>21.185566985233176</v>
      </c>
      <c r="O128" s="684">
        <f t="shared" si="335"/>
        <v>21.247986260031571</v>
      </c>
      <c r="P128" s="684">
        <f>SUM(K128:O128)</f>
        <v>112.72756111139516</v>
      </c>
      <c r="R128" s="685">
        <f>D128-K128</f>
        <v>-3.5932733755279145</v>
      </c>
      <c r="S128" s="685">
        <f t="shared" ref="S128:W143" si="336">E128-L128</f>
        <v>-3.6336807020628434</v>
      </c>
      <c r="T128" s="685">
        <f t="shared" si="336"/>
        <v>-5.8929218171977453</v>
      </c>
      <c r="U128" s="685">
        <f t="shared" si="336"/>
        <v>-2.1900696245146669</v>
      </c>
      <c r="V128" s="685">
        <f t="shared" si="336"/>
        <v>-1.4383236123815877</v>
      </c>
      <c r="W128" s="685">
        <f t="shared" si="336"/>
        <v>-16.748269131684751</v>
      </c>
      <c r="Y128" s="685">
        <f>R128/K128</f>
        <v>-0.15812525353198056</v>
      </c>
      <c r="Z128" s="685">
        <f t="shared" ref="Z128:AC132" si="337">S128/L128</f>
        <v>-0.14896232208993634</v>
      </c>
      <c r="AA128" s="685">
        <f t="shared" si="337"/>
        <v>-0.25426281658744171</v>
      </c>
      <c r="AB128" s="685">
        <f t="shared" si="337"/>
        <v>-0.10337554930869659</v>
      </c>
      <c r="AC128" s="685">
        <f t="shared" si="337"/>
        <v>-6.7692231855737778E-2</v>
      </c>
      <c r="AD128" s="637"/>
      <c r="AE128" s="681">
        <f t="shared" si="294"/>
        <v>76.169629332060424</v>
      </c>
      <c r="AF128" s="683">
        <f t="shared" si="295"/>
        <v>91.479574851363594</v>
      </c>
      <c r="AH128" s="685">
        <f>G128-N128</f>
        <v>-2.1900696245146669</v>
      </c>
      <c r="AI128" s="685">
        <f>SUM(D128:G128)-SUM(K128:N128)</f>
        <v>-15.30994551930317</v>
      </c>
      <c r="AJ128" s="685">
        <f>SUM(D128:H128)-SUM(K128:O128)</f>
        <v>-16.748269131684751</v>
      </c>
      <c r="AL128" s="686">
        <f>IFERROR(AH128/N128,"0")</f>
        <v>-0.10337554930869659</v>
      </c>
      <c r="AM128" s="686">
        <f>SUM(R128:U128)/SUM(K128:N128)</f>
        <v>-0.16735916781619106</v>
      </c>
      <c r="AN128" s="686">
        <f>SUM(R128:V128)/SUM(K128:O128)</f>
        <v>-0.14857297511417325</v>
      </c>
    </row>
    <row r="129" spans="2:58">
      <c r="B129" s="665"/>
      <c r="C129" s="675" t="s">
        <v>130</v>
      </c>
      <c r="D129" s="681">
        <f t="shared" ref="D129:H132" si="338">D379</f>
        <v>41.900851107212453</v>
      </c>
      <c r="E129" s="681">
        <f t="shared" si="338"/>
        <v>35.240408505766275</v>
      </c>
      <c r="F129" s="681">
        <f t="shared" si="338"/>
        <v>35.523910014431515</v>
      </c>
      <c r="G129" s="681">
        <f t="shared" si="338"/>
        <v>35.630784232126864</v>
      </c>
      <c r="H129" s="682">
        <f t="shared" si="338"/>
        <v>34.067773712014329</v>
      </c>
      <c r="I129" s="682">
        <f t="shared" ref="I129:I132" si="339">SUM(D129:H129)</f>
        <v>182.36372757155146</v>
      </c>
      <c r="K129" s="683">
        <f t="shared" ref="K129:O132" si="340">K379</f>
        <v>49.246357244985823</v>
      </c>
      <c r="L129" s="683">
        <f t="shared" si="340"/>
        <v>46.769692811987809</v>
      </c>
      <c r="M129" s="683">
        <f t="shared" si="340"/>
        <v>47.815682832138613</v>
      </c>
      <c r="N129" s="683">
        <f t="shared" si="340"/>
        <v>47.892957278250755</v>
      </c>
      <c r="O129" s="684">
        <f t="shared" si="340"/>
        <v>47.330040228980394</v>
      </c>
      <c r="P129" s="684">
        <f t="shared" ref="P129:P132" si="341">SUM(K129:O129)</f>
        <v>239.05473039634336</v>
      </c>
      <c r="R129" s="685">
        <f t="shared" ref="R129:R132" si="342">D129-K129</f>
        <v>-7.3455061377733699</v>
      </c>
      <c r="S129" s="685">
        <f t="shared" si="336"/>
        <v>-11.529284306221534</v>
      </c>
      <c r="T129" s="685">
        <f t="shared" si="336"/>
        <v>-12.291772817707098</v>
      </c>
      <c r="U129" s="685">
        <f t="shared" si="336"/>
        <v>-12.262173046123891</v>
      </c>
      <c r="V129" s="685">
        <f t="shared" si="336"/>
        <v>-13.262266516966065</v>
      </c>
      <c r="W129" s="685">
        <f t="shared" si="336"/>
        <v>-56.691002824791894</v>
      </c>
      <c r="Y129" s="685">
        <f t="shared" ref="Y129:Y132" si="343">R129/K129</f>
        <v>-0.14915836518083328</v>
      </c>
      <c r="Z129" s="685">
        <f t="shared" si="337"/>
        <v>-0.24651186725918364</v>
      </c>
      <c r="AA129" s="685">
        <f t="shared" si="337"/>
        <v>-0.25706571755669594</v>
      </c>
      <c r="AB129" s="685">
        <f t="shared" si="337"/>
        <v>-0.25603290635995896</v>
      </c>
      <c r="AC129" s="685">
        <f t="shared" si="337"/>
        <v>-0.28020822405398083</v>
      </c>
      <c r="AD129" s="637"/>
      <c r="AE129" s="681">
        <f t="shared" si="294"/>
        <v>148.29595385953712</v>
      </c>
      <c r="AF129" s="683">
        <f t="shared" si="295"/>
        <v>191.72469016736298</v>
      </c>
      <c r="AH129" s="685">
        <f t="shared" ref="AH129:AH132" si="344">G129-N129</f>
        <v>-12.262173046123891</v>
      </c>
      <c r="AI129" s="685">
        <f t="shared" ref="AI129:AI132" si="345">SUM(D129:G129)-SUM(K129:N129)</f>
        <v>-43.428736307825858</v>
      </c>
      <c r="AJ129" s="685">
        <f t="shared" ref="AJ129:AJ132" si="346">SUM(D129:H129)-SUM(K129:O129)</f>
        <v>-56.691002824791894</v>
      </c>
      <c r="AL129" s="686">
        <f t="shared" ref="AL129:AL132" si="347">IFERROR(AH129/N129,"0")</f>
        <v>-0.25603290635995896</v>
      </c>
      <c r="AM129" s="686">
        <f t="shared" ref="AM129:AM132" si="348">SUM(R129:U129)/SUM(K129:N129)</f>
        <v>-0.22651613764463763</v>
      </c>
      <c r="AN129" s="686">
        <f t="shared" ref="AN129:AN132" si="349">SUM(R129:V129)/SUM(K129:O129)</f>
        <v>-0.23714654267999843</v>
      </c>
    </row>
    <row r="130" spans="2:58" ht="18.5">
      <c r="B130" s="666"/>
      <c r="C130" s="675" t="s">
        <v>131</v>
      </c>
      <c r="D130" s="681">
        <f t="shared" si="338"/>
        <v>21.167554743789658</v>
      </c>
      <c r="E130" s="681">
        <f t="shared" si="338"/>
        <v>28.122347268121818</v>
      </c>
      <c r="F130" s="681">
        <f t="shared" si="338"/>
        <v>25.539377544095029</v>
      </c>
      <c r="G130" s="681">
        <f t="shared" si="338"/>
        <v>33.757313214667384</v>
      </c>
      <c r="H130" s="682">
        <f t="shared" si="338"/>
        <v>46.999810685842938</v>
      </c>
      <c r="I130" s="682">
        <f t="shared" si="339"/>
        <v>155.58640345651682</v>
      </c>
      <c r="K130" s="683">
        <f t="shared" si="340"/>
        <v>28.392377850053641</v>
      </c>
      <c r="L130" s="683">
        <f t="shared" si="340"/>
        <v>27.040783297050591</v>
      </c>
      <c r="M130" s="683">
        <f t="shared" si="340"/>
        <v>28.149462853437672</v>
      </c>
      <c r="N130" s="683">
        <f t="shared" si="340"/>
        <v>32.661911756423045</v>
      </c>
      <c r="O130" s="684">
        <f t="shared" si="340"/>
        <v>33.788484013268658</v>
      </c>
      <c r="P130" s="684">
        <f t="shared" si="341"/>
        <v>150.03301977023361</v>
      </c>
      <c r="R130" s="685">
        <f t="shared" si="342"/>
        <v>-7.2248231062639832</v>
      </c>
      <c r="S130" s="685">
        <f t="shared" si="336"/>
        <v>1.0815639710712261</v>
      </c>
      <c r="T130" s="685">
        <f t="shared" si="336"/>
        <v>-2.6100853093426437</v>
      </c>
      <c r="U130" s="685">
        <f t="shared" si="336"/>
        <v>1.0954014582443392</v>
      </c>
      <c r="V130" s="685">
        <f t="shared" si="336"/>
        <v>13.21132667257428</v>
      </c>
      <c r="W130" s="685">
        <f t="shared" si="336"/>
        <v>5.5533836862832118</v>
      </c>
      <c r="Y130" s="685">
        <f t="shared" si="343"/>
        <v>-0.25446347412040848</v>
      </c>
      <c r="Z130" s="685">
        <f t="shared" si="337"/>
        <v>3.9997508917916411E-2</v>
      </c>
      <c r="AA130" s="685">
        <f t="shared" si="337"/>
        <v>-9.2722384186591844E-2</v>
      </c>
      <c r="AB130" s="685">
        <f t="shared" si="337"/>
        <v>3.3537579380329009E-2</v>
      </c>
      <c r="AC130" s="685">
        <f t="shared" si="337"/>
        <v>0.39100087081107943</v>
      </c>
      <c r="AD130" s="637"/>
      <c r="AE130" s="681">
        <f t="shared" si="294"/>
        <v>108.58659277067389</v>
      </c>
      <c r="AF130" s="683">
        <f t="shared" si="295"/>
        <v>116.24453575696495</v>
      </c>
      <c r="AH130" s="685">
        <f t="shared" si="344"/>
        <v>1.0954014582443392</v>
      </c>
      <c r="AI130" s="685">
        <f t="shared" si="345"/>
        <v>-7.6579429862910615</v>
      </c>
      <c r="AJ130" s="685">
        <f t="shared" si="346"/>
        <v>5.5533836862832118</v>
      </c>
      <c r="AL130" s="686">
        <f t="shared" si="347"/>
        <v>3.3537579380329009E-2</v>
      </c>
      <c r="AM130" s="686">
        <f t="shared" si="348"/>
        <v>-6.5877874916217091E-2</v>
      </c>
      <c r="AN130" s="686">
        <f t="shared" si="349"/>
        <v>3.7014409859828762E-2</v>
      </c>
      <c r="AP130" s="650" t="s">
        <v>74</v>
      </c>
      <c r="AX130" s="651" t="s">
        <v>75</v>
      </c>
      <c r="BF130" s="651" t="s">
        <v>15</v>
      </c>
    </row>
    <row r="131" spans="2:58">
      <c r="B131" s="666"/>
      <c r="C131" s="675" t="s">
        <v>132</v>
      </c>
      <c r="D131" s="681">
        <f t="shared" si="338"/>
        <v>2.3061411245208339</v>
      </c>
      <c r="E131" s="681">
        <f t="shared" si="338"/>
        <v>3.9501602863871783</v>
      </c>
      <c r="F131" s="681">
        <f t="shared" si="338"/>
        <v>2.6206051429448807</v>
      </c>
      <c r="G131" s="681">
        <f t="shared" si="338"/>
        <v>2.8034501220102888</v>
      </c>
      <c r="H131" s="682">
        <f t="shared" si="338"/>
        <v>3.19832661764285</v>
      </c>
      <c r="I131" s="682">
        <f t="shared" si="339"/>
        <v>14.878683293506031</v>
      </c>
      <c r="K131" s="683">
        <f t="shared" si="340"/>
        <v>4.2025345438553128</v>
      </c>
      <c r="L131" s="683">
        <f t="shared" si="340"/>
        <v>4.1960435494190813</v>
      </c>
      <c r="M131" s="683">
        <f t="shared" si="340"/>
        <v>4.1710587168018085</v>
      </c>
      <c r="N131" s="683">
        <f t="shared" si="340"/>
        <v>4.16302882783335</v>
      </c>
      <c r="O131" s="684">
        <f t="shared" si="340"/>
        <v>4.1307817385843899</v>
      </c>
      <c r="P131" s="684">
        <f t="shared" si="341"/>
        <v>20.863447376493944</v>
      </c>
      <c r="R131" s="685">
        <f t="shared" si="342"/>
        <v>-1.8963934193344789</v>
      </c>
      <c r="S131" s="685">
        <f t="shared" si="336"/>
        <v>-0.245883263031903</v>
      </c>
      <c r="T131" s="685">
        <f t="shared" si="336"/>
        <v>-1.5504535738569278</v>
      </c>
      <c r="U131" s="685">
        <f t="shared" si="336"/>
        <v>-1.3595787058230613</v>
      </c>
      <c r="V131" s="685">
        <f t="shared" si="336"/>
        <v>-0.93245512094153993</v>
      </c>
      <c r="W131" s="685">
        <f t="shared" si="336"/>
        <v>-5.9847640829879136</v>
      </c>
      <c r="Y131" s="685">
        <f t="shared" si="343"/>
        <v>-0.45124993014210163</v>
      </c>
      <c r="Z131" s="685">
        <f t="shared" si="337"/>
        <v>-5.8598834863366506E-2</v>
      </c>
      <c r="AA131" s="685">
        <f t="shared" si="337"/>
        <v>-0.37171703376205406</v>
      </c>
      <c r="AB131" s="685">
        <f t="shared" si="337"/>
        <v>-0.32658402380813073</v>
      </c>
      <c r="AC131" s="685">
        <f t="shared" si="337"/>
        <v>-0.22573333086852715</v>
      </c>
      <c r="AD131" s="637"/>
      <c r="AE131" s="681">
        <f t="shared" si="294"/>
        <v>11.68035667586318</v>
      </c>
      <c r="AF131" s="683">
        <f t="shared" si="295"/>
        <v>16.732665637909555</v>
      </c>
      <c r="AH131" s="685">
        <f t="shared" si="344"/>
        <v>-1.3595787058230613</v>
      </c>
      <c r="AI131" s="685">
        <f t="shared" si="345"/>
        <v>-5.052308962046375</v>
      </c>
      <c r="AJ131" s="685">
        <f t="shared" si="346"/>
        <v>-5.9847640829879136</v>
      </c>
      <c r="AL131" s="686">
        <f t="shared" si="347"/>
        <v>-0.32658402380813073</v>
      </c>
      <c r="AM131" s="686">
        <f t="shared" si="348"/>
        <v>-0.30194286262434195</v>
      </c>
      <c r="AN131" s="686">
        <f t="shared" si="349"/>
        <v>-0.28685403591214359</v>
      </c>
    </row>
    <row r="132" spans="2:58" s="106" customFormat="1">
      <c r="B132" s="695"/>
      <c r="C132" s="676" t="s">
        <v>76</v>
      </c>
      <c r="D132" s="696">
        <f t="shared" si="338"/>
        <v>84.50549566615085</v>
      </c>
      <c r="E132" s="696">
        <f t="shared" si="338"/>
        <v>88.072522540383233</v>
      </c>
      <c r="F132" s="696">
        <f t="shared" si="338"/>
        <v>80.967469502077492</v>
      </c>
      <c r="G132" s="696">
        <f t="shared" si="338"/>
        <v>91.187044929523054</v>
      </c>
      <c r="H132" s="702">
        <f t="shared" si="338"/>
        <v>104.07557366315011</v>
      </c>
      <c r="I132" s="702">
        <f t="shared" si="339"/>
        <v>448.80810630128474</v>
      </c>
      <c r="K132" s="697">
        <f t="shared" si="340"/>
        <v>104.56549170505059</v>
      </c>
      <c r="L132" s="697">
        <f t="shared" si="340"/>
        <v>102.3998068406283</v>
      </c>
      <c r="M132" s="697">
        <f t="shared" si="340"/>
        <v>103.3127030201819</v>
      </c>
      <c r="N132" s="697">
        <f t="shared" si="340"/>
        <v>105.90346484774032</v>
      </c>
      <c r="O132" s="698">
        <f t="shared" si="340"/>
        <v>106.49729224086501</v>
      </c>
      <c r="P132" s="698">
        <f t="shared" si="341"/>
        <v>522.67875865446615</v>
      </c>
      <c r="R132" s="699">
        <f t="shared" si="342"/>
        <v>-20.05999603889974</v>
      </c>
      <c r="S132" s="699">
        <f t="shared" si="336"/>
        <v>-14.327284300245068</v>
      </c>
      <c r="T132" s="699">
        <f t="shared" si="336"/>
        <v>-22.345233518104408</v>
      </c>
      <c r="U132" s="699">
        <f t="shared" si="336"/>
        <v>-14.716419918217269</v>
      </c>
      <c r="V132" s="699">
        <f t="shared" si="336"/>
        <v>-2.4217185777148984</v>
      </c>
      <c r="W132" s="699">
        <f t="shared" si="336"/>
        <v>-73.870652353181413</v>
      </c>
      <c r="Y132" s="699">
        <f t="shared" si="343"/>
        <v>-0.19184145468835229</v>
      </c>
      <c r="Z132" s="699">
        <f t="shared" si="337"/>
        <v>-0.13991514966960419</v>
      </c>
      <c r="AA132" s="699">
        <f t="shared" si="337"/>
        <v>-0.21628737672016304</v>
      </c>
      <c r="AB132" s="699">
        <f t="shared" si="337"/>
        <v>-0.13896070293238641</v>
      </c>
      <c r="AC132" s="699">
        <f t="shared" si="337"/>
        <v>-2.273971973144346E-2</v>
      </c>
      <c r="AD132" s="639"/>
      <c r="AE132" s="696">
        <f t="shared" si="294"/>
        <v>344.73253263813461</v>
      </c>
      <c r="AF132" s="697">
        <f t="shared" si="295"/>
        <v>416.18146641360113</v>
      </c>
      <c r="AG132" s="638"/>
      <c r="AH132" s="699">
        <f t="shared" si="344"/>
        <v>-14.716419918217269</v>
      </c>
      <c r="AI132" s="699">
        <f t="shared" si="345"/>
        <v>-71.448933775466514</v>
      </c>
      <c r="AJ132" s="699">
        <f t="shared" si="346"/>
        <v>-73.870652353181413</v>
      </c>
      <c r="AL132" s="700">
        <f t="shared" si="347"/>
        <v>-0.13896070293238641</v>
      </c>
      <c r="AM132" s="700">
        <f t="shared" si="348"/>
        <v>-0.17167735601291897</v>
      </c>
      <c r="AN132" s="700">
        <f t="shared" si="349"/>
        <v>-0.14133088657236975</v>
      </c>
    </row>
    <row r="134" spans="2:58">
      <c r="B134" s="665" t="s">
        <v>75</v>
      </c>
      <c r="C134" s="675" t="s">
        <v>133</v>
      </c>
      <c r="D134" s="681">
        <f>D384</f>
        <v>9.3318727263736196</v>
      </c>
      <c r="E134" s="681">
        <f t="shared" ref="E134:H134" si="350">E384</f>
        <v>10.06201109712141</v>
      </c>
      <c r="F134" s="681">
        <f t="shared" si="350"/>
        <v>38.161208353293368</v>
      </c>
      <c r="G134" s="681">
        <f t="shared" si="350"/>
        <v>15.406977958940729</v>
      </c>
      <c r="H134" s="682">
        <f t="shared" si="350"/>
        <v>16.442328605781359</v>
      </c>
      <c r="I134" s="682">
        <f>SUM(D134:H134)</f>
        <v>89.404398741510491</v>
      </c>
      <c r="K134" s="683">
        <f>K384</f>
        <v>11.95411092963384</v>
      </c>
      <c r="L134" s="683">
        <f t="shared" ref="L134:O134" si="351">L384</f>
        <v>23.102898188816656</v>
      </c>
      <c r="M134" s="683">
        <f t="shared" si="351"/>
        <v>40.450730944355989</v>
      </c>
      <c r="N134" s="683">
        <f t="shared" si="351"/>
        <v>19.519059536484182</v>
      </c>
      <c r="O134" s="684">
        <f t="shared" si="351"/>
        <v>20.844337306838465</v>
      </c>
      <c r="P134" s="684">
        <f>SUM(K134:O134)</f>
        <v>115.87113690612912</v>
      </c>
      <c r="R134" s="685">
        <f t="shared" ref="R134:V140" si="352">D134-K134</f>
        <v>-2.6222382032602205</v>
      </c>
      <c r="S134" s="685">
        <f t="shared" si="352"/>
        <v>-13.040887091695247</v>
      </c>
      <c r="T134" s="685">
        <f t="shared" si="352"/>
        <v>-2.2895225910626209</v>
      </c>
      <c r="U134" s="685">
        <f t="shared" si="352"/>
        <v>-4.1120815775434529</v>
      </c>
      <c r="V134" s="685">
        <f t="shared" si="352"/>
        <v>-4.4020087010571061</v>
      </c>
      <c r="W134" s="685">
        <f t="shared" si="336"/>
        <v>-26.466738164618633</v>
      </c>
      <c r="Y134" s="685">
        <f>R134/K134</f>
        <v>-0.21935869749709114</v>
      </c>
      <c r="Z134" s="685">
        <f t="shared" ref="Z134:AC140" si="353">S134/L134</f>
        <v>-0.56446974683063378</v>
      </c>
      <c r="AA134" s="685">
        <f t="shared" si="353"/>
        <v>-5.6600277364878458E-2</v>
      </c>
      <c r="AB134" s="685">
        <f t="shared" si="353"/>
        <v>-0.21067006685733644</v>
      </c>
      <c r="AC134" s="685">
        <f t="shared" si="353"/>
        <v>-0.21118487175953182</v>
      </c>
      <c r="AD134" s="637"/>
      <c r="AE134" s="681">
        <f t="shared" si="294"/>
        <v>72.962070135729135</v>
      </c>
      <c r="AF134" s="683">
        <f t="shared" si="295"/>
        <v>95.026799599290655</v>
      </c>
      <c r="AH134" s="685">
        <f>G134-N134</f>
        <v>-4.1120815775434529</v>
      </c>
      <c r="AI134" s="685">
        <f>SUM(D134:G134)-SUM(K134:N134)</f>
        <v>-22.06472946356152</v>
      </c>
      <c r="AJ134" s="685">
        <f>SUM(D134:H134)-SUM(K134:O134)</f>
        <v>-26.466738164618633</v>
      </c>
      <c r="AL134" s="686">
        <f>IFERROR(AH134/N134,"0")</f>
        <v>-0.21067006685733644</v>
      </c>
      <c r="AM134" s="686">
        <f>SUM(R134:U134)/SUM(K134:N134)</f>
        <v>-0.23219480774480641</v>
      </c>
      <c r="AN134" s="686">
        <f>SUM(R134:V134)/SUM(K134:O134)</f>
        <v>-0.22841527986439097</v>
      </c>
    </row>
    <row r="135" spans="2:58">
      <c r="B135" s="666"/>
      <c r="C135" s="677" t="s">
        <v>29</v>
      </c>
      <c r="D135" s="681">
        <f t="shared" ref="D135:H139" si="354">D385</f>
        <v>12.389104008007688</v>
      </c>
      <c r="E135" s="681">
        <f t="shared" si="354"/>
        <v>9.1857485418730054</v>
      </c>
      <c r="F135" s="681">
        <f t="shared" si="354"/>
        <v>7.7483526431501932</v>
      </c>
      <c r="G135" s="681">
        <f t="shared" si="354"/>
        <v>6.8459068041095197</v>
      </c>
      <c r="H135" s="682">
        <f t="shared" si="354"/>
        <v>7.846634119711192</v>
      </c>
      <c r="I135" s="682">
        <f t="shared" ref="I135:I140" si="355">SUM(D135:H135)</f>
        <v>44.015746116851595</v>
      </c>
      <c r="K135" s="683">
        <f t="shared" ref="K135:O139" si="356">K385</f>
        <v>12.987546016219124</v>
      </c>
      <c r="L135" s="683">
        <f t="shared" si="356"/>
        <v>7.6820556746985176</v>
      </c>
      <c r="M135" s="683">
        <f t="shared" si="356"/>
        <v>6.296282734324663</v>
      </c>
      <c r="N135" s="683">
        <f t="shared" si="356"/>
        <v>5.1453121175329954</v>
      </c>
      <c r="O135" s="684">
        <f t="shared" si="356"/>
        <v>4.9756354938410992</v>
      </c>
      <c r="P135" s="684">
        <f t="shared" ref="P135:P140" si="357">SUM(K135:O135)</f>
        <v>37.0868320366164</v>
      </c>
      <c r="R135" s="685">
        <f t="shared" si="352"/>
        <v>-0.59844200821143545</v>
      </c>
      <c r="S135" s="685">
        <f t="shared" si="352"/>
        <v>1.5036928671744878</v>
      </c>
      <c r="T135" s="685">
        <f t="shared" si="352"/>
        <v>1.4520699088255302</v>
      </c>
      <c r="U135" s="685">
        <f t="shared" si="352"/>
        <v>1.7005946865765242</v>
      </c>
      <c r="V135" s="685">
        <f t="shared" si="352"/>
        <v>2.8709986258700928</v>
      </c>
      <c r="W135" s="685">
        <f t="shared" si="336"/>
        <v>6.9289140802351952</v>
      </c>
      <c r="Y135" s="685">
        <f t="shared" ref="Y135:Y137" si="358">R135/K135</f>
        <v>-4.6078143435571921E-2</v>
      </c>
      <c r="Z135" s="685">
        <f t="shared" si="353"/>
        <v>0.19574094888781188</v>
      </c>
      <c r="AA135" s="685">
        <f t="shared" si="353"/>
        <v>0.23062336462583882</v>
      </c>
      <c r="AB135" s="685">
        <f t="shared" si="353"/>
        <v>0.33051341643233539</v>
      </c>
      <c r="AC135" s="685">
        <f t="shared" si="353"/>
        <v>0.57701144495489054</v>
      </c>
      <c r="AD135" s="637"/>
      <c r="AE135" s="681">
        <f t="shared" si="294"/>
        <v>36.169111997140405</v>
      </c>
      <c r="AF135" s="683">
        <f t="shared" si="295"/>
        <v>32.111196542775303</v>
      </c>
      <c r="AH135" s="685">
        <f t="shared" ref="AH135:AH138" si="359">G135-N135</f>
        <v>1.7005946865765242</v>
      </c>
      <c r="AI135" s="685">
        <f t="shared" ref="AI135:AI138" si="360">SUM(D135:G135)-SUM(K135:N135)</f>
        <v>4.0579154543651015</v>
      </c>
      <c r="AJ135" s="685">
        <f t="shared" ref="AJ135:AJ138" si="361">SUM(D135:H135)-SUM(K135:O135)</f>
        <v>6.9289140802351952</v>
      </c>
      <c r="AL135" s="686">
        <f t="shared" ref="AL135:AL138" si="362">IFERROR(AH135/N135,"0")</f>
        <v>0.33051341643233539</v>
      </c>
      <c r="AM135" s="686">
        <f t="shared" ref="AM135:AM137" si="363">SUM(R135:U135)/SUM(K135:N135)</f>
        <v>0.12637073330355536</v>
      </c>
      <c r="AN135" s="686">
        <f t="shared" ref="AN135:AN137" si="364">SUM(R135:V135)/SUM(K135:O135)</f>
        <v>0.18682949445221356</v>
      </c>
    </row>
    <row r="136" spans="2:58">
      <c r="B136" s="666"/>
      <c r="C136" s="677" t="s">
        <v>134</v>
      </c>
      <c r="D136" s="681">
        <f t="shared" si="354"/>
        <v>3.9941596151709047</v>
      </c>
      <c r="E136" s="681">
        <f t="shared" si="354"/>
        <v>4.5688736200496356</v>
      </c>
      <c r="F136" s="681">
        <f t="shared" si="354"/>
        <v>3.3677212611677452</v>
      </c>
      <c r="G136" s="681">
        <f t="shared" si="354"/>
        <v>5.3946604172393595</v>
      </c>
      <c r="H136" s="682">
        <f t="shared" si="354"/>
        <v>5.8541157947630618</v>
      </c>
      <c r="I136" s="682">
        <f t="shared" si="355"/>
        <v>23.179530708390708</v>
      </c>
      <c r="K136" s="683">
        <f t="shared" si="356"/>
        <v>5.9988904696288996</v>
      </c>
      <c r="L136" s="683">
        <f t="shared" si="356"/>
        <v>6.522846278180026</v>
      </c>
      <c r="M136" s="683">
        <f t="shared" si="356"/>
        <v>6.9215262838838747</v>
      </c>
      <c r="N136" s="683">
        <f t="shared" si="356"/>
        <v>5.7073484487140016</v>
      </c>
      <c r="O136" s="684">
        <f t="shared" si="356"/>
        <v>5.5584198398919797</v>
      </c>
      <c r="P136" s="684">
        <f t="shared" si="357"/>
        <v>30.709031320298781</v>
      </c>
      <c r="R136" s="685">
        <f t="shared" si="352"/>
        <v>-2.0047308544579949</v>
      </c>
      <c r="S136" s="685">
        <f t="shared" si="352"/>
        <v>-1.9539726581303904</v>
      </c>
      <c r="T136" s="685">
        <f t="shared" si="352"/>
        <v>-3.5538050227161295</v>
      </c>
      <c r="U136" s="685">
        <f t="shared" si="352"/>
        <v>-0.31268803147464208</v>
      </c>
      <c r="V136" s="685">
        <f t="shared" si="352"/>
        <v>0.29569595487108202</v>
      </c>
      <c r="W136" s="685">
        <f t="shared" si="336"/>
        <v>-7.5295006119080732</v>
      </c>
      <c r="Y136" s="685">
        <f t="shared" si="358"/>
        <v>-0.3341836068865599</v>
      </c>
      <c r="Z136" s="685">
        <f t="shared" si="353"/>
        <v>-0.2995582871033991</v>
      </c>
      <c r="AA136" s="685">
        <f t="shared" si="353"/>
        <v>-0.51344239362217425</v>
      </c>
      <c r="AB136" s="685">
        <f t="shared" si="353"/>
        <v>-5.4786918003069882E-2</v>
      </c>
      <c r="AC136" s="685">
        <f t="shared" si="353"/>
        <v>5.3197844601250641E-2</v>
      </c>
      <c r="AD136" s="637"/>
      <c r="AE136" s="681">
        <f t="shared" si="294"/>
        <v>17.325414913627647</v>
      </c>
      <c r="AF136" s="683">
        <f t="shared" si="295"/>
        <v>25.150611480406802</v>
      </c>
      <c r="AH136" s="685">
        <f t="shared" si="359"/>
        <v>-0.31268803147464208</v>
      </c>
      <c r="AI136" s="685">
        <f t="shared" si="360"/>
        <v>-7.8251965667791552</v>
      </c>
      <c r="AJ136" s="685">
        <f t="shared" si="361"/>
        <v>-7.5295006119080732</v>
      </c>
      <c r="AL136" s="686">
        <f t="shared" si="362"/>
        <v>-5.4786918003069882E-2</v>
      </c>
      <c r="AM136" s="686">
        <f t="shared" si="363"/>
        <v>-0.31113345187950026</v>
      </c>
      <c r="AN136" s="686">
        <f t="shared" si="364"/>
        <v>-0.24518847675052022</v>
      </c>
    </row>
    <row r="137" spans="2:58">
      <c r="B137" s="666"/>
      <c r="C137" s="675" t="s">
        <v>135</v>
      </c>
      <c r="D137" s="681">
        <f t="shared" si="354"/>
        <v>1.1529820074408019</v>
      </c>
      <c r="E137" s="681">
        <f t="shared" si="354"/>
        <v>1.4496131222553779</v>
      </c>
      <c r="F137" s="681">
        <f t="shared" si="354"/>
        <v>1.6219041948169961</v>
      </c>
      <c r="G137" s="681">
        <f t="shared" si="354"/>
        <v>2.2207397264134991</v>
      </c>
      <c r="H137" s="682">
        <f t="shared" si="354"/>
        <v>3.8493444293521106</v>
      </c>
      <c r="I137" s="682">
        <f t="shared" si="355"/>
        <v>10.294583480278785</v>
      </c>
      <c r="K137" s="683">
        <f t="shared" si="356"/>
        <v>3.0556756855903715</v>
      </c>
      <c r="L137" s="683">
        <f t="shared" si="356"/>
        <v>2.6835154703802804</v>
      </c>
      <c r="M137" s="683">
        <f t="shared" si="356"/>
        <v>2.664811296234157</v>
      </c>
      <c r="N137" s="683">
        <f t="shared" si="356"/>
        <v>2.6396580045580924</v>
      </c>
      <c r="O137" s="684">
        <f t="shared" si="356"/>
        <v>2.5905690157478061</v>
      </c>
      <c r="P137" s="684">
        <f t="shared" si="357"/>
        <v>13.634229472510707</v>
      </c>
      <c r="R137" s="685">
        <f t="shared" si="352"/>
        <v>-1.9026936781495696</v>
      </c>
      <c r="S137" s="685">
        <f t="shared" si="352"/>
        <v>-1.2339023481249025</v>
      </c>
      <c r="T137" s="685">
        <f t="shared" si="352"/>
        <v>-1.0429071014171609</v>
      </c>
      <c r="U137" s="685">
        <f t="shared" si="352"/>
        <v>-0.41891827814459326</v>
      </c>
      <c r="V137" s="685">
        <f t="shared" si="352"/>
        <v>1.2587754136043046</v>
      </c>
      <c r="W137" s="685">
        <f t="shared" si="336"/>
        <v>-3.3396459922319224</v>
      </c>
      <c r="Y137" s="685">
        <f t="shared" si="358"/>
        <v>-0.62267526855748756</v>
      </c>
      <c r="Z137" s="685">
        <f t="shared" si="353"/>
        <v>-0.45980817392122075</v>
      </c>
      <c r="AA137" s="685">
        <f t="shared" si="353"/>
        <v>-0.39136245890692917</v>
      </c>
      <c r="AB137" s="685">
        <f t="shared" si="353"/>
        <v>-0.15870172477692798</v>
      </c>
      <c r="AC137" s="685">
        <f t="shared" si="353"/>
        <v>0.4859069208163676</v>
      </c>
      <c r="AD137" s="637"/>
      <c r="AE137" s="681">
        <f t="shared" si="294"/>
        <v>6.4452390509266753</v>
      </c>
      <c r="AF137" s="683">
        <f t="shared" si="295"/>
        <v>11.0436604567629</v>
      </c>
      <c r="AH137" s="685">
        <f t="shared" si="359"/>
        <v>-0.41891827814459326</v>
      </c>
      <c r="AI137" s="685">
        <f t="shared" si="360"/>
        <v>-4.5984214058362252</v>
      </c>
      <c r="AJ137" s="685">
        <f t="shared" si="361"/>
        <v>-3.3396459922319224</v>
      </c>
      <c r="AL137" s="686">
        <f t="shared" si="362"/>
        <v>-0.15870172477692798</v>
      </c>
      <c r="AM137" s="686">
        <f t="shared" si="363"/>
        <v>-0.41638561995268991</v>
      </c>
      <c r="AN137" s="686">
        <f t="shared" si="364"/>
        <v>-0.2449457080772556</v>
      </c>
    </row>
    <row r="138" spans="2:58">
      <c r="B138" s="666"/>
      <c r="C138" s="675" t="s">
        <v>136</v>
      </c>
      <c r="D138" s="681">
        <f t="shared" si="354"/>
        <v>0</v>
      </c>
      <c r="E138" s="681">
        <f t="shared" si="354"/>
        <v>3.2374391076013018E-2</v>
      </c>
      <c r="F138" s="681">
        <f t="shared" si="354"/>
        <v>6.0554903519310671E-4</v>
      </c>
      <c r="G138" s="681">
        <f t="shared" si="354"/>
        <v>7.2431258339682918E-4</v>
      </c>
      <c r="H138" s="682">
        <f t="shared" si="354"/>
        <v>0</v>
      </c>
      <c r="I138" s="682">
        <f t="shared" si="355"/>
        <v>3.3704252694602956E-2</v>
      </c>
      <c r="K138" s="683">
        <f t="shared" si="356"/>
        <v>0</v>
      </c>
      <c r="L138" s="683">
        <f t="shared" si="356"/>
        <v>0</v>
      </c>
      <c r="M138" s="683">
        <f t="shared" si="356"/>
        <v>0</v>
      </c>
      <c r="N138" s="683">
        <f t="shared" si="356"/>
        <v>0</v>
      </c>
      <c r="O138" s="684">
        <f t="shared" si="356"/>
        <v>0</v>
      </c>
      <c r="P138" s="684">
        <f t="shared" si="357"/>
        <v>0</v>
      </c>
      <c r="R138" s="685">
        <f t="shared" si="352"/>
        <v>0</v>
      </c>
      <c r="S138" s="685">
        <f t="shared" si="352"/>
        <v>3.2374391076013018E-2</v>
      </c>
      <c r="T138" s="685">
        <f t="shared" si="352"/>
        <v>6.0554903519310671E-4</v>
      </c>
      <c r="U138" s="685">
        <f t="shared" si="352"/>
        <v>7.2431258339682918E-4</v>
      </c>
      <c r="V138" s="685">
        <f t="shared" si="352"/>
        <v>0</v>
      </c>
      <c r="W138" s="685">
        <f t="shared" si="336"/>
        <v>3.3704252694602956E-2</v>
      </c>
      <c r="Y138" s="685" t="str">
        <f>IFERROR(R138/K138,"0")</f>
        <v>0</v>
      </c>
      <c r="Z138" s="685" t="str">
        <f>IFERROR(S138/L138,"0")</f>
        <v>0</v>
      </c>
      <c r="AA138" s="685" t="str">
        <f>IFERROR(T138/M138,"0")</f>
        <v>0</v>
      </c>
      <c r="AB138" s="685" t="str">
        <f>IFERROR(U138/N138,"0")</f>
        <v>0</v>
      </c>
      <c r="AC138" s="685" t="str">
        <f>IFERROR(V138/O138,"0")</f>
        <v>0</v>
      </c>
      <c r="AD138" s="637"/>
      <c r="AE138" s="681">
        <f t="shared" si="294"/>
        <v>3.3704252694602956E-2</v>
      </c>
      <c r="AF138" s="683">
        <f t="shared" si="295"/>
        <v>0</v>
      </c>
      <c r="AH138" s="685">
        <f t="shared" si="359"/>
        <v>7.2431258339682918E-4</v>
      </c>
      <c r="AI138" s="685">
        <f t="shared" si="360"/>
        <v>3.3704252694602956E-2</v>
      </c>
      <c r="AJ138" s="685">
        <f t="shared" si="361"/>
        <v>3.3704252694602956E-2</v>
      </c>
      <c r="AL138" s="686" t="str">
        <f t="shared" si="362"/>
        <v>0</v>
      </c>
      <c r="AM138" s="686" t="str">
        <f>IFERROR(SUM(R138:U138)/SUM(K138:N138),"0")</f>
        <v>0</v>
      </c>
      <c r="AN138" s="686" t="str">
        <f>IFERROR(SUM(R138:V138)/SUM(K138:O138),"0")</f>
        <v>0</v>
      </c>
    </row>
    <row r="139" spans="2:58">
      <c r="B139" s="666"/>
      <c r="C139" s="675" t="s">
        <v>137</v>
      </c>
      <c r="D139" s="681">
        <f>D389</f>
        <v>29.902257730593291</v>
      </c>
      <c r="E139" s="681">
        <f t="shared" si="354"/>
        <v>25.961786344304681</v>
      </c>
      <c r="F139" s="681">
        <f t="shared" si="354"/>
        <v>31.786380863539456</v>
      </c>
      <c r="G139" s="681">
        <f t="shared" si="354"/>
        <v>29.976327700469504</v>
      </c>
      <c r="H139" s="682">
        <f t="shared" si="354"/>
        <v>56.244412392618834</v>
      </c>
      <c r="I139" s="682">
        <f t="shared" si="355"/>
        <v>173.87116503152578</v>
      </c>
      <c r="K139" s="683">
        <f>K389</f>
        <v>29.234740517897926</v>
      </c>
      <c r="L139" s="683">
        <f t="shared" si="356"/>
        <v>22.507532079907314</v>
      </c>
      <c r="M139" s="683">
        <f t="shared" si="356"/>
        <v>22.581195520912878</v>
      </c>
      <c r="N139" s="683">
        <f t="shared" si="356"/>
        <v>35.843752894680399</v>
      </c>
      <c r="O139" s="684">
        <f t="shared" si="356"/>
        <v>42.267217677149262</v>
      </c>
      <c r="P139" s="684">
        <f t="shared" si="357"/>
        <v>152.43443869054778</v>
      </c>
      <c r="R139" s="685">
        <f t="shared" si="352"/>
        <v>0.66751721269536546</v>
      </c>
      <c r="S139" s="685">
        <f t="shared" si="352"/>
        <v>3.4542542643973668</v>
      </c>
      <c r="T139" s="685">
        <f t="shared" si="352"/>
        <v>9.2051853426265779</v>
      </c>
      <c r="U139" s="685">
        <f t="shared" si="352"/>
        <v>-5.8674251942108953</v>
      </c>
      <c r="V139" s="685">
        <f t="shared" si="352"/>
        <v>13.977194715469572</v>
      </c>
      <c r="W139" s="685">
        <f t="shared" si="336"/>
        <v>21.436726340977998</v>
      </c>
      <c r="Y139" s="685">
        <f>R139/K139</f>
        <v>2.283301308204538E-2</v>
      </c>
      <c r="Z139" s="685">
        <f t="shared" si="353"/>
        <v>0.15347103592405906</v>
      </c>
      <c r="AA139" s="685">
        <f t="shared" si="353"/>
        <v>0.40764827239113532</v>
      </c>
      <c r="AB139" s="685">
        <f t="shared" si="353"/>
        <v>-0.16369449960921043</v>
      </c>
      <c r="AC139" s="685">
        <f t="shared" si="353"/>
        <v>0.33068641570476498</v>
      </c>
      <c r="AD139" s="637"/>
      <c r="AE139" s="681">
        <f t="shared" si="294"/>
        <v>117.62675263890694</v>
      </c>
      <c r="AF139" s="683">
        <f t="shared" si="295"/>
        <v>110.16722101339852</v>
      </c>
      <c r="AH139" s="685">
        <f>G139-N139</f>
        <v>-5.8674251942108953</v>
      </c>
      <c r="AI139" s="685">
        <f>SUM(D139:G139)-SUM(K139:N139)</f>
        <v>7.4595316255084185</v>
      </c>
      <c r="AJ139" s="685">
        <f>SUM(D139:H139)-SUM(K139:O139)</f>
        <v>21.436726340977998</v>
      </c>
      <c r="AL139" s="686">
        <f>IFERROR(AH139/N139,"0")</f>
        <v>-0.16369449960921043</v>
      </c>
      <c r="AM139" s="686">
        <f>SUM(R139:U139)/SUM(K139:N139)</f>
        <v>6.7710990228220316E-2</v>
      </c>
      <c r="AN139" s="686">
        <f>SUM(R139:V139)/SUM(K139:O139)</f>
        <v>0.14062915522978367</v>
      </c>
    </row>
    <row r="140" spans="2:58" s="106" customFormat="1">
      <c r="B140" s="695"/>
      <c r="C140" s="676" t="s">
        <v>76</v>
      </c>
      <c r="D140" s="696">
        <f t="shared" ref="D140:H140" si="365">D390</f>
        <v>56.770376087586307</v>
      </c>
      <c r="E140" s="696">
        <f t="shared" si="365"/>
        <v>51.260407116680128</v>
      </c>
      <c r="F140" s="696">
        <f t="shared" si="365"/>
        <v>82.686172865002959</v>
      </c>
      <c r="G140" s="696">
        <f t="shared" si="365"/>
        <v>59.845336919756008</v>
      </c>
      <c r="H140" s="702">
        <f t="shared" si="365"/>
        <v>90.236835342226556</v>
      </c>
      <c r="I140" s="702">
        <f t="shared" si="355"/>
        <v>340.79912833125195</v>
      </c>
      <c r="K140" s="697">
        <f t="shared" ref="K140:O140" si="366">K390</f>
        <v>63.230963618970158</v>
      </c>
      <c r="L140" s="697">
        <f t="shared" si="366"/>
        <v>62.498847691982789</v>
      </c>
      <c r="M140" s="697">
        <f t="shared" si="366"/>
        <v>78.914546779711557</v>
      </c>
      <c r="N140" s="697">
        <f t="shared" si="366"/>
        <v>68.855131001969667</v>
      </c>
      <c r="O140" s="698">
        <f t="shared" si="366"/>
        <v>76.236179333468613</v>
      </c>
      <c r="P140" s="698">
        <f t="shared" si="357"/>
        <v>349.73566842610279</v>
      </c>
      <c r="R140" s="699">
        <f t="shared" si="352"/>
        <v>-6.460587531383851</v>
      </c>
      <c r="S140" s="699">
        <f t="shared" si="352"/>
        <v>-11.238440575302661</v>
      </c>
      <c r="T140" s="699">
        <f t="shared" si="352"/>
        <v>3.7716260852914019</v>
      </c>
      <c r="U140" s="699">
        <f t="shared" si="352"/>
        <v>-9.0097940822136593</v>
      </c>
      <c r="V140" s="699">
        <f t="shared" si="352"/>
        <v>14.000656008757943</v>
      </c>
      <c r="W140" s="699">
        <f t="shared" si="336"/>
        <v>-8.9365400948508409</v>
      </c>
      <c r="Y140" s="699">
        <f t="shared" ref="Y140" si="367">R140/K140</f>
        <v>-0.10217442786915849</v>
      </c>
      <c r="Z140" s="699">
        <f t="shared" si="353"/>
        <v>-0.17981836450313152</v>
      </c>
      <c r="AA140" s="699">
        <f t="shared" si="353"/>
        <v>4.7793800245977763E-2</v>
      </c>
      <c r="AB140" s="699">
        <f t="shared" si="353"/>
        <v>-0.13085145509280818</v>
      </c>
      <c r="AC140" s="699">
        <f t="shared" si="353"/>
        <v>0.18364844790446475</v>
      </c>
      <c r="AD140" s="639"/>
      <c r="AE140" s="696">
        <f t="shared" si="294"/>
        <v>250.56229298902542</v>
      </c>
      <c r="AF140" s="697">
        <f t="shared" si="295"/>
        <v>273.49948909263418</v>
      </c>
      <c r="AH140" s="699">
        <f t="shared" ref="AH140" si="368">G140-N140</f>
        <v>-9.0097940822136593</v>
      </c>
      <c r="AI140" s="699">
        <f t="shared" ref="AI140" si="369">SUM(D140:G140)-SUM(K140:N140)</f>
        <v>-22.937196103608755</v>
      </c>
      <c r="AJ140" s="699">
        <f t="shared" ref="AJ140" si="370">SUM(D140:H140)-SUM(K140:O140)</f>
        <v>-8.9365400948508409</v>
      </c>
      <c r="AL140" s="700">
        <f t="shared" ref="AL140" si="371">IFERROR(AH140/N140,"0")</f>
        <v>-0.13085145509280818</v>
      </c>
      <c r="AM140" s="700">
        <f t="shared" ref="AM140" si="372">SUM(R140:U140)/SUM(K140:N140)</f>
        <v>-8.386559031501499E-2</v>
      </c>
      <c r="AN140" s="700">
        <f t="shared" ref="AN140" si="373">SUM(R140:V140)/SUM(K140:O140)</f>
        <v>-2.5552269618559276E-2</v>
      </c>
    </row>
    <row r="142" spans="2:58">
      <c r="B142" s="665" t="s">
        <v>15</v>
      </c>
      <c r="C142" s="678" t="s">
        <v>138</v>
      </c>
      <c r="D142" s="681">
        <f>D392</f>
        <v>31.508130230088661</v>
      </c>
      <c r="E142" s="681">
        <f t="shared" ref="E142:H142" si="374">E392</f>
        <v>45.493613084216037</v>
      </c>
      <c r="F142" s="681">
        <f t="shared" si="374"/>
        <v>51.921326841652672</v>
      </c>
      <c r="G142" s="681">
        <f t="shared" si="374"/>
        <v>54.072463666909584</v>
      </c>
      <c r="H142" s="682">
        <f t="shared" si="374"/>
        <v>61.048904185445451</v>
      </c>
      <c r="I142" s="682">
        <f>SUM(D142:H142)</f>
        <v>244.0444380083124</v>
      </c>
      <c r="K142" s="683">
        <f>K392</f>
        <v>44.121361967062718</v>
      </c>
      <c r="L142" s="683">
        <f t="shared" ref="L142:O142" si="375">L392</f>
        <v>45.374914409928522</v>
      </c>
      <c r="M142" s="683">
        <f t="shared" si="375"/>
        <v>47.023480714221279</v>
      </c>
      <c r="N142" s="683">
        <f t="shared" si="375"/>
        <v>44.855693385238908</v>
      </c>
      <c r="O142" s="684">
        <f t="shared" si="375"/>
        <v>46.359803676044194</v>
      </c>
      <c r="P142" s="684">
        <f>SUM(K142:O142)</f>
        <v>227.7352541524956</v>
      </c>
      <c r="R142" s="685">
        <f t="shared" ref="R142:W152" si="376">D142-K142</f>
        <v>-12.613231736974058</v>
      </c>
      <c r="S142" s="685">
        <f t="shared" si="376"/>
        <v>0.1186986742875149</v>
      </c>
      <c r="T142" s="685">
        <f t="shared" si="376"/>
        <v>4.8978461274313929</v>
      </c>
      <c r="U142" s="685">
        <f t="shared" si="376"/>
        <v>9.2167702816706765</v>
      </c>
      <c r="V142" s="685">
        <f t="shared" si="376"/>
        <v>14.689100509401257</v>
      </c>
      <c r="W142" s="685">
        <f t="shared" si="336"/>
        <v>16.309183855816798</v>
      </c>
      <c r="Y142" s="685">
        <f>R142/K142</f>
        <v>-0.2858758473138257</v>
      </c>
      <c r="Z142" s="685">
        <f t="shared" ref="Z142:AC150" si="377">S142/L142</f>
        <v>2.6159536790562486E-3</v>
      </c>
      <c r="AA142" s="685">
        <f t="shared" si="377"/>
        <v>0.10415745608449059</v>
      </c>
      <c r="AB142" s="685">
        <f t="shared" si="377"/>
        <v>0.20547604074500223</v>
      </c>
      <c r="AC142" s="685">
        <f t="shared" si="377"/>
        <v>0.3168499291335794</v>
      </c>
      <c r="AD142" s="637"/>
      <c r="AE142" s="681">
        <f t="shared" si="294"/>
        <v>182.99553382286695</v>
      </c>
      <c r="AF142" s="683">
        <f t="shared" si="295"/>
        <v>181.37545047645142</v>
      </c>
      <c r="AH142" s="685">
        <f>G142-N142</f>
        <v>9.2167702816706765</v>
      </c>
      <c r="AI142" s="685">
        <f>SUM(D142:G142)-SUM(K142:N142)</f>
        <v>1.6200833464155266</v>
      </c>
      <c r="AJ142" s="685">
        <f>SUM(D142:H142)-SUM(K142:O142)</f>
        <v>16.309183855816798</v>
      </c>
      <c r="AL142" s="686">
        <f>IFERROR(AH142/N142,"0")</f>
        <v>0.20547604074500223</v>
      </c>
      <c r="AM142" s="686">
        <f>SUM(R142:U142)/SUM(K142:N142)</f>
        <v>8.9322085329616718E-3</v>
      </c>
      <c r="AN142" s="686">
        <f>SUM(R142:V142)/SUM(K142:O142)</f>
        <v>7.1614664653088203E-2</v>
      </c>
    </row>
    <row r="143" spans="2:58">
      <c r="B143" s="666"/>
      <c r="C143" s="678" t="s">
        <v>139</v>
      </c>
      <c r="D143" s="681">
        <f t="shared" ref="D143:H147" si="378">D393</f>
        <v>17.758989250929869</v>
      </c>
      <c r="E143" s="681">
        <f t="shared" si="378"/>
        <v>20.277568986877814</v>
      </c>
      <c r="F143" s="681">
        <f t="shared" si="378"/>
        <v>23.834633812103505</v>
      </c>
      <c r="G143" s="681">
        <f t="shared" si="378"/>
        <v>22.364612987481671</v>
      </c>
      <c r="H143" s="682">
        <f t="shared" si="378"/>
        <v>23.120073596938148</v>
      </c>
      <c r="I143" s="682">
        <f t="shared" ref="I143:I152" si="379">SUM(D143:H143)</f>
        <v>107.35587863433099</v>
      </c>
      <c r="K143" s="683">
        <f t="shared" ref="K143:O147" si="380">K393</f>
        <v>11.597312658397676</v>
      </c>
      <c r="L143" s="683">
        <f t="shared" si="380"/>
        <v>10.261081681375458</v>
      </c>
      <c r="M143" s="683">
        <f t="shared" si="380"/>
        <v>9.3498271367375594</v>
      </c>
      <c r="N143" s="683">
        <f t="shared" si="380"/>
        <v>10.092841595654344</v>
      </c>
      <c r="O143" s="684">
        <f t="shared" si="380"/>
        <v>9.9219073961675868</v>
      </c>
      <c r="P143" s="684">
        <f t="shared" ref="P143:P152" si="381">SUM(K143:O143)</f>
        <v>51.222970468332619</v>
      </c>
      <c r="R143" s="685">
        <f t="shared" si="376"/>
        <v>6.1616765925321921</v>
      </c>
      <c r="S143" s="685">
        <f t="shared" si="376"/>
        <v>10.016487305502356</v>
      </c>
      <c r="T143" s="685">
        <f t="shared" si="376"/>
        <v>14.484806675365945</v>
      </c>
      <c r="U143" s="685">
        <f t="shared" si="376"/>
        <v>12.271771391827327</v>
      </c>
      <c r="V143" s="685">
        <f t="shared" si="376"/>
        <v>13.198166200770562</v>
      </c>
      <c r="W143" s="685">
        <f t="shared" si="336"/>
        <v>56.132908165998373</v>
      </c>
      <c r="Y143" s="685">
        <f t="shared" ref="Y143:Y146" si="382">R143/K143</f>
        <v>0.53130210196329308</v>
      </c>
      <c r="Z143" s="685">
        <f t="shared" si="377"/>
        <v>0.97616290528930716</v>
      </c>
      <c r="AA143" s="685">
        <f t="shared" si="377"/>
        <v>1.5492058263250563</v>
      </c>
      <c r="AB143" s="685">
        <f t="shared" si="377"/>
        <v>1.215888635080844</v>
      </c>
      <c r="AC143" s="685">
        <f t="shared" si="377"/>
        <v>1.3302045336432444</v>
      </c>
      <c r="AD143" s="637"/>
      <c r="AE143" s="681">
        <f t="shared" si="294"/>
        <v>84.235805037392851</v>
      </c>
      <c r="AF143" s="683">
        <f t="shared" si="295"/>
        <v>41.301063072165036</v>
      </c>
      <c r="AH143" s="685">
        <f t="shared" ref="AH143:AH146" si="383">G143-N143</f>
        <v>12.271771391827327</v>
      </c>
      <c r="AI143" s="685">
        <f t="shared" ref="AI143:AI146" si="384">SUM(D143:G143)-SUM(K143:N143)</f>
        <v>42.934741965227815</v>
      </c>
      <c r="AJ143" s="685">
        <f t="shared" ref="AJ143:AJ146" si="385">SUM(D143:H143)-SUM(K143:O143)</f>
        <v>56.132908165998373</v>
      </c>
      <c r="AL143" s="686">
        <f t="shared" ref="AL143:AL146" si="386">IFERROR(AH143/N143,"0")</f>
        <v>1.215888635080844</v>
      </c>
      <c r="AM143" s="686">
        <f t="shared" ref="AM143:AM146" si="387">SUM(R143:U143)/SUM(K143:N143)</f>
        <v>1.0395553714975392</v>
      </c>
      <c r="AN143" s="686">
        <f t="shared" ref="AN143:AN146" si="388">SUM(R143:V143)/SUM(K143:O143)</f>
        <v>1.0958542164340357</v>
      </c>
    </row>
    <row r="144" spans="2:58">
      <c r="B144" s="666"/>
      <c r="C144" s="678" t="s">
        <v>140</v>
      </c>
      <c r="D144" s="681">
        <f t="shared" si="378"/>
        <v>0.39605349223113778</v>
      </c>
      <c r="E144" s="681">
        <f t="shared" si="378"/>
        <v>-9.8354181551234682E-3</v>
      </c>
      <c r="F144" s="681">
        <f t="shared" si="378"/>
        <v>0.25845063479684433</v>
      </c>
      <c r="G144" s="681">
        <f t="shared" si="378"/>
        <v>3.3201565191924756E-2</v>
      </c>
      <c r="H144" s="682">
        <f t="shared" si="378"/>
        <v>0</v>
      </c>
      <c r="I144" s="682">
        <f t="shared" si="379"/>
        <v>0.6778702740647834</v>
      </c>
      <c r="K144" s="683">
        <f t="shared" si="380"/>
        <v>0.58152476581173551</v>
      </c>
      <c r="L144" s="683">
        <f t="shared" si="380"/>
        <v>0</v>
      </c>
      <c r="M144" s="683">
        <f t="shared" si="380"/>
        <v>7.3425301834857348E-2</v>
      </c>
      <c r="N144" s="683">
        <f t="shared" si="380"/>
        <v>0.34737534384412905</v>
      </c>
      <c r="O144" s="684">
        <f t="shared" si="380"/>
        <v>-0.20981833985255333</v>
      </c>
      <c r="P144" s="684">
        <f t="shared" si="381"/>
        <v>0.79250707163816858</v>
      </c>
      <c r="R144" s="685">
        <f t="shared" si="376"/>
        <v>-0.18547127358059773</v>
      </c>
      <c r="S144" s="685">
        <f t="shared" si="376"/>
        <v>-9.8354181551234682E-3</v>
      </c>
      <c r="T144" s="685">
        <f t="shared" si="376"/>
        <v>0.18502533296198698</v>
      </c>
      <c r="U144" s="685">
        <f t="shared" si="376"/>
        <v>-0.31417377865220431</v>
      </c>
      <c r="V144" s="685">
        <f t="shared" si="376"/>
        <v>0.20981833985255333</v>
      </c>
      <c r="W144" s="685">
        <f t="shared" si="376"/>
        <v>-0.11463679757338519</v>
      </c>
      <c r="Y144" s="685">
        <f t="shared" si="382"/>
        <v>-0.31893959549891765</v>
      </c>
      <c r="Z144" s="685" t="str">
        <f>IFERROR(S144/L144,"0")</f>
        <v>0</v>
      </c>
      <c r="AA144" s="685">
        <f t="shared" si="377"/>
        <v>2.5199124598511289</v>
      </c>
      <c r="AB144" s="685">
        <f t="shared" si="377"/>
        <v>-0.90442164137353798</v>
      </c>
      <c r="AC144" s="685">
        <f t="shared" si="377"/>
        <v>-1</v>
      </c>
      <c r="AD144" s="637"/>
      <c r="AE144" s="681">
        <f t="shared" si="294"/>
        <v>0.6778702740647834</v>
      </c>
      <c r="AF144" s="683">
        <f t="shared" si="295"/>
        <v>1.0023254114907219</v>
      </c>
      <c r="AH144" s="685">
        <f t="shared" si="383"/>
        <v>-0.31417377865220431</v>
      </c>
      <c r="AI144" s="685">
        <f t="shared" si="384"/>
        <v>-0.32445513742593846</v>
      </c>
      <c r="AJ144" s="685">
        <f t="shared" si="385"/>
        <v>-0.11463679757338519</v>
      </c>
      <c r="AL144" s="686">
        <f t="shared" si="386"/>
        <v>-0.90442164137353798</v>
      </c>
      <c r="AM144" s="686">
        <f t="shared" si="387"/>
        <v>-0.32370239615434698</v>
      </c>
      <c r="AN144" s="686">
        <f t="shared" si="388"/>
        <v>-0.1446508197541036</v>
      </c>
    </row>
    <row r="145" spans="2:40">
      <c r="B145" s="666"/>
      <c r="C145" s="678" t="s">
        <v>141</v>
      </c>
      <c r="D145" s="681">
        <f t="shared" si="378"/>
        <v>1.3839838093184982</v>
      </c>
      <c r="E145" s="681">
        <f t="shared" si="378"/>
        <v>4.6683762525070707</v>
      </c>
      <c r="F145" s="681">
        <f t="shared" si="378"/>
        <v>9.4353337802764674</v>
      </c>
      <c r="G145" s="681">
        <f t="shared" si="378"/>
        <v>2.2276775751522573</v>
      </c>
      <c r="H145" s="682">
        <f t="shared" si="378"/>
        <v>5.2354969624757066</v>
      </c>
      <c r="I145" s="682">
        <f t="shared" si="379"/>
        <v>22.95086837973</v>
      </c>
      <c r="K145" s="683">
        <f t="shared" si="380"/>
        <v>7.1892476535619405</v>
      </c>
      <c r="L145" s="683">
        <f t="shared" si="380"/>
        <v>7.2722151515935112</v>
      </c>
      <c r="M145" s="683">
        <f t="shared" si="380"/>
        <v>7.0104139781169543</v>
      </c>
      <c r="N145" s="683">
        <f t="shared" si="380"/>
        <v>7.1499367461145047</v>
      </c>
      <c r="O145" s="684">
        <f t="shared" si="380"/>
        <v>6.913373031557577</v>
      </c>
      <c r="P145" s="684">
        <f t="shared" si="381"/>
        <v>35.535186560944489</v>
      </c>
      <c r="R145" s="685">
        <f t="shared" si="376"/>
        <v>-5.8052638442434423</v>
      </c>
      <c r="S145" s="685">
        <f t="shared" si="376"/>
        <v>-2.6038388990864405</v>
      </c>
      <c r="T145" s="685">
        <f t="shared" si="376"/>
        <v>2.4249198021595131</v>
      </c>
      <c r="U145" s="685">
        <f t="shared" si="376"/>
        <v>-4.9222591709622474</v>
      </c>
      <c r="V145" s="685">
        <f t="shared" si="376"/>
        <v>-1.6778760690818704</v>
      </c>
      <c r="W145" s="685">
        <f t="shared" si="376"/>
        <v>-12.584318181214488</v>
      </c>
      <c r="Y145" s="685">
        <f t="shared" si="382"/>
        <v>-0.8074925394129665</v>
      </c>
      <c r="Z145" s="685">
        <f t="shared" si="377"/>
        <v>-0.35805306152361005</v>
      </c>
      <c r="AA145" s="685">
        <f t="shared" si="377"/>
        <v>0.34590251156763546</v>
      </c>
      <c r="AB145" s="685">
        <f t="shared" si="377"/>
        <v>-0.68843394644535205</v>
      </c>
      <c r="AC145" s="685">
        <f t="shared" si="377"/>
        <v>-0.24270006282358039</v>
      </c>
      <c r="AD145" s="637"/>
      <c r="AE145" s="681">
        <f t="shared" si="294"/>
        <v>17.715371417254293</v>
      </c>
      <c r="AF145" s="683">
        <f t="shared" si="295"/>
        <v>28.621813529386912</v>
      </c>
      <c r="AH145" s="685">
        <f t="shared" si="383"/>
        <v>-4.9222591709622474</v>
      </c>
      <c r="AI145" s="685">
        <f t="shared" si="384"/>
        <v>-10.90644211213262</v>
      </c>
      <c r="AJ145" s="685">
        <f t="shared" si="385"/>
        <v>-12.584318181214488</v>
      </c>
      <c r="AL145" s="686">
        <f t="shared" si="386"/>
        <v>-0.68843394644535205</v>
      </c>
      <c r="AM145" s="686">
        <f t="shared" si="387"/>
        <v>-0.38105349617118534</v>
      </c>
      <c r="AN145" s="686">
        <f t="shared" si="388"/>
        <v>-0.35413682603387486</v>
      </c>
    </row>
    <row r="146" spans="2:40">
      <c r="B146" s="666"/>
      <c r="C146" s="678" t="s">
        <v>142</v>
      </c>
      <c r="D146" s="681">
        <f t="shared" si="378"/>
        <v>2.3340960262760894E-2</v>
      </c>
      <c r="E146" s="681">
        <f t="shared" si="378"/>
        <v>0.30696157640633759</v>
      </c>
      <c r="F146" s="681">
        <f t="shared" si="378"/>
        <v>1.1611338388784974E-2</v>
      </c>
      <c r="G146" s="681">
        <f t="shared" si="378"/>
        <v>1.1940818851475357</v>
      </c>
      <c r="H146" s="682">
        <f t="shared" si="378"/>
        <v>0</v>
      </c>
      <c r="I146" s="682">
        <f t="shared" si="379"/>
        <v>1.5359957602054191</v>
      </c>
      <c r="K146" s="683">
        <f t="shared" si="380"/>
        <v>1.7938905016670774</v>
      </c>
      <c r="L146" s="683">
        <f t="shared" si="380"/>
        <v>1.8145928913798834</v>
      </c>
      <c r="M146" s="683">
        <f t="shared" si="380"/>
        <v>1.7492671909650139</v>
      </c>
      <c r="N146" s="683">
        <f t="shared" si="380"/>
        <v>1.7840814831327207</v>
      </c>
      <c r="O146" s="684">
        <f t="shared" si="380"/>
        <v>1.7250531367698716</v>
      </c>
      <c r="P146" s="684">
        <f t="shared" si="381"/>
        <v>8.8668852039145669</v>
      </c>
      <c r="R146" s="685">
        <f t="shared" si="376"/>
        <v>-1.7705495414043164</v>
      </c>
      <c r="S146" s="685">
        <f t="shared" si="376"/>
        <v>-1.5076313149735459</v>
      </c>
      <c r="T146" s="685">
        <f t="shared" si="376"/>
        <v>-1.7376558525762289</v>
      </c>
      <c r="U146" s="685">
        <f t="shared" si="376"/>
        <v>-0.58999959798518509</v>
      </c>
      <c r="V146" s="685">
        <f t="shared" si="376"/>
        <v>-1.7250531367698716</v>
      </c>
      <c r="W146" s="685">
        <f t="shared" si="376"/>
        <v>-7.3308894437091476</v>
      </c>
      <c r="Y146" s="685">
        <f t="shared" si="382"/>
        <v>-0.98698863713193752</v>
      </c>
      <c r="Z146" s="685">
        <f t="shared" si="377"/>
        <v>-0.83083722091906098</v>
      </c>
      <c r="AA146" s="685">
        <f t="shared" si="377"/>
        <v>-0.99336216991391724</v>
      </c>
      <c r="AB146" s="685">
        <f t="shared" si="377"/>
        <v>-0.33070215882134912</v>
      </c>
      <c r="AC146" s="685">
        <f t="shared" si="377"/>
        <v>-1</v>
      </c>
      <c r="AD146" s="637"/>
      <c r="AE146" s="681">
        <f t="shared" si="294"/>
        <v>1.5359957602054191</v>
      </c>
      <c r="AF146" s="683">
        <f t="shared" si="295"/>
        <v>7.141832067144696</v>
      </c>
      <c r="AH146" s="685">
        <f t="shared" si="383"/>
        <v>-0.58999959798518509</v>
      </c>
      <c r="AI146" s="685">
        <f t="shared" si="384"/>
        <v>-5.6058363069392767</v>
      </c>
      <c r="AJ146" s="685">
        <f t="shared" si="385"/>
        <v>-7.3308894437091476</v>
      </c>
      <c r="AL146" s="686">
        <f t="shared" si="386"/>
        <v>-0.33070215882134912</v>
      </c>
      <c r="AM146" s="686">
        <f t="shared" si="387"/>
        <v>-0.78492972870762123</v>
      </c>
      <c r="AN146" s="686">
        <f t="shared" si="388"/>
        <v>-0.82677166503437927</v>
      </c>
    </row>
    <row r="147" spans="2:40">
      <c r="B147" s="666"/>
      <c r="C147" s="678" t="s">
        <v>143</v>
      </c>
      <c r="D147" s="681">
        <f>D397</f>
        <v>20.696674104548755</v>
      </c>
      <c r="E147" s="681">
        <f t="shared" si="378"/>
        <v>27.441888826818843</v>
      </c>
      <c r="F147" s="681">
        <f t="shared" si="378"/>
        <v>34.171984385252308</v>
      </c>
      <c r="G147" s="681">
        <f t="shared" si="378"/>
        <v>28.42743766700023</v>
      </c>
      <c r="H147" s="682">
        <f t="shared" si="378"/>
        <v>25.509013488992494</v>
      </c>
      <c r="I147" s="682">
        <f t="shared" si="379"/>
        <v>136.24699847261263</v>
      </c>
      <c r="K147" s="683">
        <f>K397</f>
        <v>25.462678425686324</v>
      </c>
      <c r="L147" s="683">
        <f t="shared" si="380"/>
        <v>25.886718291614624</v>
      </c>
      <c r="M147" s="683">
        <f t="shared" si="380"/>
        <v>25.074147430101267</v>
      </c>
      <c r="N147" s="683">
        <f t="shared" si="380"/>
        <v>25.547319265015901</v>
      </c>
      <c r="O147" s="684">
        <f t="shared" si="380"/>
        <v>24.71060972566854</v>
      </c>
      <c r="P147" s="684">
        <f t="shared" si="381"/>
        <v>126.68147313808666</v>
      </c>
      <c r="R147" s="685">
        <f t="shared" si="376"/>
        <v>-4.7660043211375687</v>
      </c>
      <c r="S147" s="685">
        <f t="shared" si="376"/>
        <v>1.5551705352042191</v>
      </c>
      <c r="T147" s="685">
        <f t="shared" si="376"/>
        <v>9.0978369551510418</v>
      </c>
      <c r="U147" s="685">
        <f t="shared" si="376"/>
        <v>2.8801184019843298</v>
      </c>
      <c r="V147" s="685">
        <f t="shared" si="376"/>
        <v>0.7984037633239538</v>
      </c>
      <c r="W147" s="685">
        <f t="shared" si="376"/>
        <v>9.5655253345259723</v>
      </c>
      <c r="Y147" s="685">
        <f>R147/K147</f>
        <v>-0.18717607949404502</v>
      </c>
      <c r="Z147" s="685">
        <f t="shared" si="377"/>
        <v>6.0076001820129475E-2</v>
      </c>
      <c r="AA147" s="685">
        <f t="shared" si="377"/>
        <v>0.36283733995394707</v>
      </c>
      <c r="AB147" s="685">
        <f t="shared" si="377"/>
        <v>0.11273661913828739</v>
      </c>
      <c r="AC147" s="685">
        <f t="shared" si="377"/>
        <v>3.2310160380000626E-2</v>
      </c>
      <c r="AD147" s="637"/>
      <c r="AE147" s="681">
        <f t="shared" si="294"/>
        <v>110.73798498362014</v>
      </c>
      <c r="AF147" s="683">
        <f t="shared" si="295"/>
        <v>101.97086341241811</v>
      </c>
      <c r="AH147" s="685">
        <f>G147-N147</f>
        <v>2.8801184019843298</v>
      </c>
      <c r="AI147" s="685">
        <f>SUM(D147:G147)-SUM(K147:N147)</f>
        <v>8.7671215712020256</v>
      </c>
      <c r="AJ147" s="685">
        <f>SUM(D147:H147)-SUM(K147:O147)</f>
        <v>9.5655253345259723</v>
      </c>
      <c r="AL147" s="686">
        <f>IFERROR(AH147/N147,"0")</f>
        <v>0.11273661913828739</v>
      </c>
      <c r="AM147" s="686">
        <f>SUM(R147:U147)/SUM(K147:N147)</f>
        <v>8.5976731762519853E-2</v>
      </c>
      <c r="AN147" s="686">
        <f>SUM(R147:V147)/SUM(K147:O147)</f>
        <v>7.55084788451999E-2</v>
      </c>
    </row>
    <row r="148" spans="2:40">
      <c r="B148" s="666"/>
      <c r="C148" s="678" t="s">
        <v>144</v>
      </c>
      <c r="D148" s="681">
        <f t="shared" ref="D148:H149" si="389">D398</f>
        <v>1.2010038374084683E-3</v>
      </c>
      <c r="E148" s="681">
        <f t="shared" si="389"/>
        <v>0</v>
      </c>
      <c r="F148" s="681">
        <f t="shared" si="389"/>
        <v>0</v>
      </c>
      <c r="G148" s="681">
        <f t="shared" si="389"/>
        <v>0</v>
      </c>
      <c r="H148" s="682">
        <f t="shared" si="389"/>
        <v>0</v>
      </c>
      <c r="I148" s="682">
        <f t="shared" si="379"/>
        <v>1.2010038374084683E-3</v>
      </c>
      <c r="K148" s="683">
        <f t="shared" ref="K148:O149" si="390">K398</f>
        <v>0</v>
      </c>
      <c r="L148" s="683">
        <f t="shared" si="390"/>
        <v>0</v>
      </c>
      <c r="M148" s="683">
        <f t="shared" si="390"/>
        <v>0</v>
      </c>
      <c r="N148" s="683">
        <f t="shared" si="390"/>
        <v>0</v>
      </c>
      <c r="O148" s="684">
        <f t="shared" si="390"/>
        <v>0</v>
      </c>
      <c r="P148" s="684">
        <f t="shared" si="381"/>
        <v>0</v>
      </c>
      <c r="R148" s="685">
        <f t="shared" si="376"/>
        <v>1.2010038374084683E-3</v>
      </c>
      <c r="S148" s="685">
        <f t="shared" si="376"/>
        <v>0</v>
      </c>
      <c r="T148" s="685">
        <f t="shared" si="376"/>
        <v>0</v>
      </c>
      <c r="U148" s="685">
        <f t="shared" si="376"/>
        <v>0</v>
      </c>
      <c r="V148" s="685">
        <f t="shared" si="376"/>
        <v>0</v>
      </c>
      <c r="W148" s="685">
        <f t="shared" si="376"/>
        <v>1.2010038374084683E-3</v>
      </c>
      <c r="Y148" s="685" t="str">
        <f t="shared" ref="Y148:AC149" si="391">IFERROR(R148/K148,"0")</f>
        <v>0</v>
      </c>
      <c r="Z148" s="685" t="str">
        <f t="shared" si="391"/>
        <v>0</v>
      </c>
      <c r="AA148" s="685" t="str">
        <f t="shared" si="391"/>
        <v>0</v>
      </c>
      <c r="AB148" s="685" t="str">
        <f t="shared" si="391"/>
        <v>0</v>
      </c>
      <c r="AC148" s="685" t="str">
        <f t="shared" si="391"/>
        <v>0</v>
      </c>
      <c r="AD148" s="637"/>
      <c r="AE148" s="681">
        <f t="shared" si="294"/>
        <v>1.2010038374084683E-3</v>
      </c>
      <c r="AF148" s="683">
        <f t="shared" si="295"/>
        <v>0</v>
      </c>
      <c r="AH148" s="685">
        <f t="shared" ref="AH148" si="392">G148-N148</f>
        <v>0</v>
      </c>
      <c r="AI148" s="685">
        <f t="shared" ref="AI148" si="393">SUM(D148:G148)-SUM(K148:N148)</f>
        <v>1.2010038374084683E-3</v>
      </c>
      <c r="AJ148" s="685">
        <f t="shared" ref="AJ148" si="394">SUM(D148:H148)-SUM(K148:O148)</f>
        <v>1.2010038374084683E-3</v>
      </c>
      <c r="AL148" s="686" t="str">
        <f t="shared" ref="AL148" si="395">IFERROR(AH148/N148,"0")</f>
        <v>0</v>
      </c>
      <c r="AM148" s="686" t="str">
        <f>IFERROR(SUM(R148:U148)/SUM(K148:N148),"0")</f>
        <v>0</v>
      </c>
      <c r="AN148" s="686" t="str">
        <f>IFERROR(SUM(R148:V148)/SUM(K148:O148),"0")</f>
        <v>0</v>
      </c>
    </row>
    <row r="149" spans="2:40">
      <c r="B149" s="666"/>
      <c r="C149" s="678" t="s">
        <v>145</v>
      </c>
      <c r="D149" s="681">
        <f>D399</f>
        <v>0</v>
      </c>
      <c r="E149" s="681">
        <f t="shared" si="389"/>
        <v>0</v>
      </c>
      <c r="F149" s="681">
        <f t="shared" si="389"/>
        <v>0</v>
      </c>
      <c r="G149" s="681">
        <f t="shared" si="389"/>
        <v>0</v>
      </c>
      <c r="H149" s="682">
        <f t="shared" si="389"/>
        <v>0</v>
      </c>
      <c r="I149" s="682">
        <f t="shared" si="379"/>
        <v>0</v>
      </c>
      <c r="K149" s="683">
        <f>K399</f>
        <v>0</v>
      </c>
      <c r="L149" s="683">
        <f t="shared" si="390"/>
        <v>0</v>
      </c>
      <c r="M149" s="683">
        <f t="shared" si="390"/>
        <v>0</v>
      </c>
      <c r="N149" s="683">
        <f t="shared" si="390"/>
        <v>0</v>
      </c>
      <c r="O149" s="684">
        <f t="shared" si="390"/>
        <v>0</v>
      </c>
      <c r="P149" s="684">
        <f t="shared" si="381"/>
        <v>0</v>
      </c>
      <c r="R149" s="685">
        <f t="shared" si="376"/>
        <v>0</v>
      </c>
      <c r="S149" s="685">
        <f t="shared" si="376"/>
        <v>0</v>
      </c>
      <c r="T149" s="685">
        <f t="shared" si="376"/>
        <v>0</v>
      </c>
      <c r="U149" s="685">
        <f t="shared" si="376"/>
        <v>0</v>
      </c>
      <c r="V149" s="685">
        <f t="shared" si="376"/>
        <v>0</v>
      </c>
      <c r="W149" s="685">
        <f t="shared" si="376"/>
        <v>0</v>
      </c>
      <c r="Y149" s="685" t="str">
        <f t="shared" si="391"/>
        <v>0</v>
      </c>
      <c r="Z149" s="685" t="str">
        <f t="shared" si="391"/>
        <v>0</v>
      </c>
      <c r="AA149" s="685" t="str">
        <f t="shared" si="391"/>
        <v>0</v>
      </c>
      <c r="AB149" s="685" t="str">
        <f t="shared" si="391"/>
        <v>0</v>
      </c>
      <c r="AC149" s="685" t="str">
        <f t="shared" si="391"/>
        <v>0</v>
      </c>
      <c r="AD149" s="652"/>
      <c r="AE149" s="681">
        <f t="shared" si="294"/>
        <v>0</v>
      </c>
      <c r="AF149" s="683">
        <f t="shared" si="295"/>
        <v>0</v>
      </c>
      <c r="AG149" s="653"/>
      <c r="AH149" s="685">
        <f>G149-N149</f>
        <v>0</v>
      </c>
      <c r="AI149" s="685">
        <f>SUM(D149:G149)-SUM(K149:N149)</f>
        <v>0</v>
      </c>
      <c r="AJ149" s="685">
        <f>SUM(D149:H149)-SUM(K149:O149)</f>
        <v>0</v>
      </c>
      <c r="AK149" s="653"/>
      <c r="AL149" s="686" t="str">
        <f>IFERROR(AH149/N149,"0")</f>
        <v>0</v>
      </c>
      <c r="AM149" s="686" t="str">
        <f>IFERROR(SUM(R149:U149)/SUM(K149:N149),"0")</f>
        <v>0</v>
      </c>
      <c r="AN149" s="686" t="str">
        <f>IFERROR(SUM(R149:V149)/SUM(K149:O149),"0")</f>
        <v>0</v>
      </c>
    </row>
    <row r="150" spans="2:40" s="106" customFormat="1">
      <c r="B150" s="695"/>
      <c r="C150" s="671" t="s">
        <v>76</v>
      </c>
      <c r="D150" s="696">
        <f t="shared" ref="D150:H152" si="396">D400</f>
        <v>71.76837285121708</v>
      </c>
      <c r="E150" s="696">
        <f t="shared" si="396"/>
        <v>98.178573308670977</v>
      </c>
      <c r="F150" s="696">
        <f t="shared" si="396"/>
        <v>119.63334079247059</v>
      </c>
      <c r="G150" s="696">
        <f t="shared" si="396"/>
        <v>108.31947534688322</v>
      </c>
      <c r="H150" s="702">
        <f t="shared" si="396"/>
        <v>114.91348823385179</v>
      </c>
      <c r="I150" s="702">
        <f t="shared" si="379"/>
        <v>512.81325053309365</v>
      </c>
      <c r="K150" s="697">
        <f t="shared" ref="K150:O150" si="397">K400</f>
        <v>90.746015972187465</v>
      </c>
      <c r="L150" s="697">
        <f t="shared" si="397"/>
        <v>90.60952242589201</v>
      </c>
      <c r="M150" s="697">
        <f t="shared" si="397"/>
        <v>90.280561751976933</v>
      </c>
      <c r="N150" s="697">
        <f t="shared" si="397"/>
        <v>89.777247819000507</v>
      </c>
      <c r="O150" s="698">
        <f t="shared" si="397"/>
        <v>89.42092862635522</v>
      </c>
      <c r="P150" s="698">
        <f t="shared" si="381"/>
        <v>450.83427659541223</v>
      </c>
      <c r="R150" s="699">
        <f t="shared" si="376"/>
        <v>-18.977643120970384</v>
      </c>
      <c r="S150" s="699">
        <f t="shared" si="376"/>
        <v>7.5690508827789671</v>
      </c>
      <c r="T150" s="699">
        <f t="shared" si="376"/>
        <v>29.352779040493658</v>
      </c>
      <c r="U150" s="699">
        <f t="shared" si="376"/>
        <v>18.542227527882716</v>
      </c>
      <c r="V150" s="699">
        <f t="shared" si="376"/>
        <v>25.492559607496574</v>
      </c>
      <c r="W150" s="699">
        <f t="shared" si="376"/>
        <v>61.978973937681417</v>
      </c>
      <c r="Y150" s="699">
        <f t="shared" ref="Y150" si="398">R150/K150</f>
        <v>-0.20912921540034107</v>
      </c>
      <c r="Z150" s="699">
        <f t="shared" si="377"/>
        <v>8.3534828129897334E-2</v>
      </c>
      <c r="AA150" s="699">
        <f t="shared" si="377"/>
        <v>0.32512844925724999</v>
      </c>
      <c r="AB150" s="699">
        <f t="shared" si="377"/>
        <v>0.20653593174593204</v>
      </c>
      <c r="AC150" s="699">
        <f t="shared" si="377"/>
        <v>0.28508493480331737</v>
      </c>
      <c r="AD150" s="639"/>
      <c r="AE150" s="696">
        <f t="shared" si="294"/>
        <v>397.89976229924184</v>
      </c>
      <c r="AF150" s="697">
        <f t="shared" si="295"/>
        <v>361.41334796905699</v>
      </c>
      <c r="AH150" s="699">
        <f t="shared" ref="AH150" si="399">G150-N150</f>
        <v>18.542227527882716</v>
      </c>
      <c r="AI150" s="699">
        <f t="shared" ref="AI150" si="400">SUM(D150:G150)-SUM(K150:N150)</f>
        <v>36.486414330184857</v>
      </c>
      <c r="AJ150" s="699">
        <f t="shared" ref="AJ150" si="401">SUM(D150:H150)-SUM(K150:O150)</f>
        <v>61.978973937681417</v>
      </c>
      <c r="AL150" s="700">
        <f t="shared" ref="AL150" si="402">IFERROR(AH150/N150,"0")</f>
        <v>0.20653593174593204</v>
      </c>
      <c r="AM150" s="700">
        <f t="shared" ref="AM150" si="403">SUM(R150:U150)/SUM(K150:N150)</f>
        <v>0.10095480572374654</v>
      </c>
      <c r="AN150" s="700">
        <f t="shared" ref="AN150" si="404">SUM(R150:V150)/SUM(K150:O150)</f>
        <v>0.13747617950820254</v>
      </c>
    </row>
    <row r="152" spans="2:40" s="106" customFormat="1">
      <c r="C152" s="664" t="s">
        <v>146</v>
      </c>
      <c r="D152" s="696">
        <f t="shared" si="396"/>
        <v>213.04424460495426</v>
      </c>
      <c r="E152" s="696">
        <f t="shared" si="396"/>
        <v>237.51150296573434</v>
      </c>
      <c r="F152" s="696">
        <f t="shared" si="396"/>
        <v>283.28698315955103</v>
      </c>
      <c r="G152" s="696">
        <f t="shared" si="396"/>
        <v>259.35185719616231</v>
      </c>
      <c r="H152" s="702">
        <f t="shared" si="396"/>
        <v>309.22589723922846</v>
      </c>
      <c r="I152" s="702">
        <f t="shared" si="379"/>
        <v>1302.4204851656305</v>
      </c>
      <c r="K152" s="697">
        <f t="shared" ref="K152:O152" si="405">K402</f>
        <v>258.54247129620819</v>
      </c>
      <c r="L152" s="697">
        <f t="shared" si="405"/>
        <v>255.5081769585031</v>
      </c>
      <c r="M152" s="697">
        <f t="shared" si="405"/>
        <v>272.50781155187042</v>
      </c>
      <c r="N152" s="697">
        <f t="shared" si="405"/>
        <v>264.53584366871053</v>
      </c>
      <c r="O152" s="698">
        <f t="shared" si="405"/>
        <v>272.15440020068888</v>
      </c>
      <c r="P152" s="698">
        <f t="shared" si="381"/>
        <v>1323.2487036759812</v>
      </c>
      <c r="R152" s="699">
        <f t="shared" ref="R152:V152" si="406">D152-K152</f>
        <v>-45.498226691253933</v>
      </c>
      <c r="S152" s="699">
        <f t="shared" si="406"/>
        <v>-17.996673992768763</v>
      </c>
      <c r="T152" s="699">
        <f t="shared" si="406"/>
        <v>10.77917160768061</v>
      </c>
      <c r="U152" s="699">
        <f t="shared" si="406"/>
        <v>-5.183986472548213</v>
      </c>
      <c r="V152" s="699">
        <f t="shared" si="406"/>
        <v>37.071497038539576</v>
      </c>
      <c r="W152" s="699">
        <f t="shared" si="376"/>
        <v>-20.82821851035078</v>
      </c>
      <c r="Y152" s="699">
        <f t="shared" ref="Y152:AC152" si="407">R152/K152</f>
        <v>-0.17597970060063092</v>
      </c>
      <c r="Z152" s="699">
        <f t="shared" si="407"/>
        <v>-7.0434826027863634E-2</v>
      </c>
      <c r="AA152" s="699">
        <f t="shared" si="407"/>
        <v>3.9555459149209937E-2</v>
      </c>
      <c r="AB152" s="699">
        <f t="shared" si="407"/>
        <v>-1.9596537091738461E-2</v>
      </c>
      <c r="AC152" s="699">
        <f t="shared" si="407"/>
        <v>0.13621494640984216</v>
      </c>
      <c r="AD152" s="639"/>
      <c r="AE152" s="696">
        <f t="shared" si="294"/>
        <v>993.19458792640194</v>
      </c>
      <c r="AF152" s="697">
        <f t="shared" si="295"/>
        <v>1051.0943034752922</v>
      </c>
      <c r="AH152" s="699">
        <f t="shared" ref="AH152" si="408">G152-N152</f>
        <v>-5.183986472548213</v>
      </c>
      <c r="AI152" s="699">
        <f t="shared" ref="AI152" si="409">SUM(D152:G152)-SUM(K152:N152)</f>
        <v>-57.899715548890299</v>
      </c>
      <c r="AJ152" s="699">
        <f t="shared" ref="AJ152" si="410">SUM(D152:H152)-SUM(K152:O152)</f>
        <v>-20.82821851035078</v>
      </c>
      <c r="AL152" s="700">
        <f t="shared" ref="AL152" si="411">IFERROR(AH152/N152,"0")</f>
        <v>-1.9596537091738461E-2</v>
      </c>
      <c r="AM152" s="700">
        <f t="shared" ref="AM152" si="412">SUM(R152:U152)/SUM(K152:N152)</f>
        <v>-5.5085176808068709E-2</v>
      </c>
      <c r="AN152" s="700">
        <f t="shared" ref="AN152" si="413">SUM(R152:V152)/SUM(K152:O152)</f>
        <v>-1.574021455867668E-2</v>
      </c>
    </row>
    <row r="153" spans="2:40">
      <c r="AE153" s="636"/>
      <c r="AF153" s="636"/>
    </row>
    <row r="154" spans="2:40">
      <c r="D154" s="636"/>
      <c r="G154" s="636"/>
      <c r="K154" s="636"/>
      <c r="L154" s="636"/>
      <c r="N154" s="636"/>
      <c r="O154" s="636"/>
      <c r="AE154" s="636"/>
      <c r="AF154" s="636"/>
    </row>
    <row r="155" spans="2:40">
      <c r="AE155" s="636"/>
      <c r="AF155" s="636"/>
    </row>
    <row r="156" spans="2:40">
      <c r="AE156" s="636"/>
      <c r="AF156" s="636"/>
    </row>
    <row r="157" spans="2:40">
      <c r="AE157" s="636"/>
      <c r="AF157" s="636"/>
    </row>
    <row r="158" spans="2:40">
      <c r="AE158" s="636"/>
      <c r="AF158" s="636"/>
    </row>
    <row r="159" spans="2:40" ht="36" customHeight="1">
      <c r="B159" s="687" t="s">
        <v>53</v>
      </c>
      <c r="D159" s="735" t="s">
        <v>95</v>
      </c>
      <c r="E159" s="735"/>
      <c r="F159" s="735"/>
      <c r="G159" s="735"/>
      <c r="H159" s="736"/>
      <c r="I159" s="657"/>
      <c r="K159" s="735" t="s">
        <v>110</v>
      </c>
      <c r="L159" s="735"/>
      <c r="M159" s="735"/>
      <c r="N159" s="735"/>
      <c r="O159" s="736"/>
      <c r="P159" s="657"/>
      <c r="R159" s="735" t="s">
        <v>122</v>
      </c>
      <c r="S159" s="735"/>
      <c r="T159" s="735"/>
      <c r="U159" s="735"/>
      <c r="V159" s="736"/>
      <c r="W159" s="657"/>
      <c r="Y159" s="735" t="s">
        <v>123</v>
      </c>
      <c r="Z159" s="735"/>
      <c r="AA159" s="735"/>
      <c r="AB159" s="735"/>
      <c r="AC159" s="735"/>
      <c r="AD159" s="647"/>
      <c r="AE159" s="659" t="s">
        <v>124</v>
      </c>
      <c r="AF159" s="659" t="s">
        <v>125</v>
      </c>
      <c r="AG159" s="648"/>
      <c r="AH159" s="659" t="s">
        <v>126</v>
      </c>
      <c r="AI159" s="659" t="s">
        <v>127</v>
      </c>
      <c r="AJ159" s="659" t="s">
        <v>128</v>
      </c>
      <c r="AK159" s="648"/>
      <c r="AL159" s="659" t="s">
        <v>126</v>
      </c>
      <c r="AM159" s="659" t="s">
        <v>127</v>
      </c>
      <c r="AN159" s="659" t="s">
        <v>128</v>
      </c>
    </row>
    <row r="160" spans="2:40" ht="28.5" customHeight="1">
      <c r="D160" s="672">
        <v>2022</v>
      </c>
      <c r="E160" s="672">
        <v>2023</v>
      </c>
      <c r="F160" s="672">
        <v>2024</v>
      </c>
      <c r="G160" s="672">
        <v>2025</v>
      </c>
      <c r="H160" s="672">
        <v>2026</v>
      </c>
      <c r="I160" s="672" t="s">
        <v>76</v>
      </c>
      <c r="J160" s="635"/>
      <c r="K160" s="672">
        <v>2022</v>
      </c>
      <c r="L160" s="672">
        <v>2023</v>
      </c>
      <c r="M160" s="672">
        <v>2024</v>
      </c>
      <c r="N160" s="672">
        <v>2025</v>
      </c>
      <c r="O160" s="672">
        <v>2026</v>
      </c>
      <c r="P160" s="672" t="s">
        <v>76</v>
      </c>
      <c r="Q160" s="635"/>
      <c r="R160" s="672">
        <v>2022</v>
      </c>
      <c r="S160" s="672">
        <v>2023</v>
      </c>
      <c r="T160" s="672">
        <v>2024</v>
      </c>
      <c r="U160" s="672">
        <v>2025</v>
      </c>
      <c r="V160" s="672">
        <v>2026</v>
      </c>
      <c r="W160" s="672" t="s">
        <v>76</v>
      </c>
      <c r="X160" s="635"/>
      <c r="Y160" s="672">
        <v>2022</v>
      </c>
      <c r="Z160" s="672">
        <v>2023</v>
      </c>
      <c r="AA160" s="672">
        <v>2024</v>
      </c>
      <c r="AB160" s="672">
        <v>2025</v>
      </c>
      <c r="AC160" s="672">
        <v>2026</v>
      </c>
      <c r="AD160" s="634"/>
      <c r="AE160" s="660" t="s">
        <v>99</v>
      </c>
      <c r="AF160" s="660" t="s">
        <v>99</v>
      </c>
      <c r="AG160" s="635"/>
      <c r="AH160" s="660" t="s">
        <v>99</v>
      </c>
      <c r="AI160" s="660" t="s">
        <v>99</v>
      </c>
      <c r="AJ160" s="660" t="s">
        <v>99</v>
      </c>
      <c r="AK160" s="635"/>
      <c r="AL160" s="660" t="s">
        <v>100</v>
      </c>
      <c r="AM160" s="660" t="s">
        <v>100</v>
      </c>
      <c r="AN160" s="660" t="s">
        <v>100</v>
      </c>
    </row>
    <row r="161" spans="2:40">
      <c r="B161" s="11" t="s">
        <v>74</v>
      </c>
      <c r="C161" s="675" t="s">
        <v>129</v>
      </c>
      <c r="D161" s="681">
        <v>28.140589386229081</v>
      </c>
      <c r="E161" s="681">
        <v>32.69365822298743</v>
      </c>
      <c r="F161" s="681">
        <v>31.18689604775934</v>
      </c>
      <c r="G161" s="681">
        <v>35.778620014379527</v>
      </c>
      <c r="H161" s="682">
        <v>35.831017990139102</v>
      </c>
      <c r="I161" s="682">
        <f>SUM(D161:H161)</f>
        <v>163.6307816614945</v>
      </c>
      <c r="K161" s="683">
        <v>27.205034591385441</v>
      </c>
      <c r="L161" s="683">
        <v>26.124611487666595</v>
      </c>
      <c r="M161" s="683">
        <v>25.792378147621875</v>
      </c>
      <c r="N161" s="683">
        <v>24.513397020270531</v>
      </c>
      <c r="O161" s="684">
        <v>24.657718890110644</v>
      </c>
      <c r="P161" s="684">
        <f>SUM(K161:O161)</f>
        <v>128.2931401370551</v>
      </c>
      <c r="R161" s="685">
        <f>D161-K161</f>
        <v>0.93555479484363957</v>
      </c>
      <c r="S161" s="685">
        <f>E161-L161</f>
        <v>6.5690467353208355</v>
      </c>
      <c r="T161" s="685">
        <f>F161-M161</f>
        <v>5.3945179001374655</v>
      </c>
      <c r="U161" s="685">
        <f>G161-N161</f>
        <v>11.265222994108996</v>
      </c>
      <c r="V161" s="685">
        <f>H161-O161</f>
        <v>11.173299100028458</v>
      </c>
      <c r="W161" s="685">
        <f t="shared" ref="W161:W185" si="414">I161-P161</f>
        <v>35.337641524439391</v>
      </c>
      <c r="Y161" s="685">
        <f>R161/K161</f>
        <v>3.438903162210593E-2</v>
      </c>
      <c r="Z161" s="685">
        <f>S161/L161</f>
        <v>0.25145050438059441</v>
      </c>
      <c r="AA161" s="685">
        <f>T161/M161</f>
        <v>0.20915162879755059</v>
      </c>
      <c r="AB161" s="685">
        <f>U161/N161</f>
        <v>0.45955372830593805</v>
      </c>
      <c r="AC161" s="685">
        <f>V161/O161</f>
        <v>0.45313595916245447</v>
      </c>
      <c r="AD161" s="637"/>
      <c r="AE161" s="681">
        <f t="shared" si="294"/>
        <v>127.79976367135538</v>
      </c>
      <c r="AF161" s="683">
        <f t="shared" si="295"/>
        <v>103.63542124694445</v>
      </c>
      <c r="AH161" s="685">
        <f>G161-N161</f>
        <v>11.265222994108996</v>
      </c>
      <c r="AI161" s="685">
        <f>SUM(D161:G161)-SUM(K161:N161)</f>
        <v>24.164342424410933</v>
      </c>
      <c r="AJ161" s="685">
        <f>SUM(D161:H161)-SUM(K161:O161)</f>
        <v>35.337641524439391</v>
      </c>
      <c r="AL161" s="686">
        <f>IFERROR(AH161/N161,"0")</f>
        <v>0.45955372830593805</v>
      </c>
      <c r="AM161" s="686">
        <f>SUM(R161:U161)/SUM(K161:N161)</f>
        <v>0.23316682784384773</v>
      </c>
      <c r="AN161" s="686">
        <f>SUM(R161:V161)/SUM(K161:O161)</f>
        <v>0.27544451314145335</v>
      </c>
    </row>
    <row r="162" spans="2:40">
      <c r="B162" s="665"/>
      <c r="C162" s="675" t="s">
        <v>130</v>
      </c>
      <c r="D162" s="681">
        <v>64.931286705608102</v>
      </c>
      <c r="E162" s="681">
        <v>71.106158580314244</v>
      </c>
      <c r="F162" s="681">
        <v>62.690308916650906</v>
      </c>
      <c r="G162" s="681">
        <v>62.738103765454078</v>
      </c>
      <c r="H162" s="682">
        <v>69.589499165804355</v>
      </c>
      <c r="I162" s="682">
        <f t="shared" ref="I162:I165" si="415">SUM(D162:H162)</f>
        <v>331.05535713383165</v>
      </c>
      <c r="K162" s="683">
        <v>74.123612931452925</v>
      </c>
      <c r="L162" s="683">
        <v>70.711167083001698</v>
      </c>
      <c r="M162" s="683">
        <v>72.732932939900863</v>
      </c>
      <c r="N162" s="683">
        <v>68.04106307547903</v>
      </c>
      <c r="O162" s="684">
        <v>78.91382908335828</v>
      </c>
      <c r="P162" s="684">
        <f t="shared" ref="P162:P165" si="416">SUM(K162:O162)</f>
        <v>364.52260511319281</v>
      </c>
      <c r="R162" s="685">
        <f t="shared" ref="R162:V165" si="417">D162-K162</f>
        <v>-9.1923262258448233</v>
      </c>
      <c r="S162" s="685">
        <f t="shared" si="417"/>
        <v>0.3949914973125459</v>
      </c>
      <c r="T162" s="685">
        <f t="shared" si="417"/>
        <v>-10.042624023249957</v>
      </c>
      <c r="U162" s="685">
        <f t="shared" si="417"/>
        <v>-5.3029593100249528</v>
      </c>
      <c r="V162" s="685">
        <f t="shared" si="417"/>
        <v>-9.3243299175539249</v>
      </c>
      <c r="W162" s="685">
        <f t="shared" si="414"/>
        <v>-33.467247979361161</v>
      </c>
      <c r="Y162" s="685">
        <f t="shared" ref="Y162:AC165" si="418">R162/K162</f>
        <v>-0.12401346699526888</v>
      </c>
      <c r="Z162" s="685">
        <f t="shared" si="418"/>
        <v>5.5859846981297836E-3</v>
      </c>
      <c r="AA162" s="685">
        <f t="shared" si="418"/>
        <v>-0.1380753342031204</v>
      </c>
      <c r="AB162" s="685">
        <f t="shared" si="418"/>
        <v>-7.7937631634918694E-2</v>
      </c>
      <c r="AC162" s="685">
        <f t="shared" si="418"/>
        <v>-0.11815837636904485</v>
      </c>
      <c r="AD162" s="637"/>
      <c r="AE162" s="681">
        <f t="shared" si="294"/>
        <v>261.46585796802731</v>
      </c>
      <c r="AF162" s="683">
        <f t="shared" si="295"/>
        <v>285.60877602983453</v>
      </c>
      <c r="AH162" s="685">
        <f t="shared" ref="AH162:AH165" si="419">G162-N162</f>
        <v>-5.3029593100249528</v>
      </c>
      <c r="AI162" s="685">
        <f t="shared" ref="AI162:AI165" si="420">SUM(D162:G162)-SUM(K162:N162)</f>
        <v>-24.142918061807222</v>
      </c>
      <c r="AJ162" s="685">
        <f t="shared" ref="AJ162:AJ165" si="421">SUM(D162:H162)-SUM(K162:O162)</f>
        <v>-33.467247979361161</v>
      </c>
      <c r="AL162" s="686">
        <f t="shared" ref="AL162:AL165" si="422">IFERROR(AH162/N162,"0")</f>
        <v>-7.7937631634918694E-2</v>
      </c>
      <c r="AM162" s="686">
        <f t="shared" ref="AM162:AM165" si="423">SUM(R162:U162)/SUM(K162:N162)</f>
        <v>-8.4531429311840309E-2</v>
      </c>
      <c r="AN162" s="686">
        <f t="shared" ref="AN162:AN165" si="424">SUM(R162:V162)/SUM(K162:O162)</f>
        <v>-9.1811173051857098E-2</v>
      </c>
    </row>
    <row r="163" spans="2:40">
      <c r="B163" s="666"/>
      <c r="C163" s="675" t="s">
        <v>131</v>
      </c>
      <c r="D163" s="681">
        <v>36.789553707320813</v>
      </c>
      <c r="E163" s="681">
        <v>38.592041804234555</v>
      </c>
      <c r="F163" s="681">
        <v>45.026465727319945</v>
      </c>
      <c r="G163" s="681">
        <v>48.21894193094581</v>
      </c>
      <c r="H163" s="682">
        <v>54.19033139067983</v>
      </c>
      <c r="I163" s="682">
        <f t="shared" si="415"/>
        <v>222.81733456050094</v>
      </c>
      <c r="K163" s="683">
        <v>26.57405545445053</v>
      </c>
      <c r="L163" s="683">
        <v>25.666333771177573</v>
      </c>
      <c r="M163" s="683">
        <v>25.747131853689837</v>
      </c>
      <c r="N163" s="683">
        <v>28.104649508636317</v>
      </c>
      <c r="O163" s="684">
        <v>28.439252227526815</v>
      </c>
      <c r="P163" s="684">
        <f t="shared" si="416"/>
        <v>134.53142281548108</v>
      </c>
      <c r="R163" s="685">
        <f t="shared" si="417"/>
        <v>10.215498252870283</v>
      </c>
      <c r="S163" s="685">
        <f t="shared" si="417"/>
        <v>12.925708033056981</v>
      </c>
      <c r="T163" s="685">
        <f t="shared" si="417"/>
        <v>19.279333873630108</v>
      </c>
      <c r="U163" s="685">
        <f t="shared" si="417"/>
        <v>20.114292422309493</v>
      </c>
      <c r="V163" s="685">
        <f t="shared" si="417"/>
        <v>25.751079163153015</v>
      </c>
      <c r="W163" s="685">
        <f t="shared" si="414"/>
        <v>88.28591174501986</v>
      </c>
      <c r="Y163" s="685">
        <f t="shared" si="418"/>
        <v>0.38441623147736104</v>
      </c>
      <c r="Z163" s="685">
        <f t="shared" si="418"/>
        <v>0.50360554601577401</v>
      </c>
      <c r="AA163" s="685">
        <f t="shared" si="418"/>
        <v>0.74879539916082638</v>
      </c>
      <c r="AB163" s="685">
        <f t="shared" si="418"/>
        <v>0.71569269761320253</v>
      </c>
      <c r="AC163" s="685">
        <f t="shared" si="418"/>
        <v>0.90547666152164596</v>
      </c>
      <c r="AD163" s="637"/>
      <c r="AE163" s="681">
        <f t="shared" si="294"/>
        <v>168.62700316982111</v>
      </c>
      <c r="AF163" s="683">
        <f t="shared" si="295"/>
        <v>106.09217058795426</v>
      </c>
      <c r="AH163" s="685">
        <f t="shared" si="419"/>
        <v>20.114292422309493</v>
      </c>
      <c r="AI163" s="685">
        <f t="shared" si="420"/>
        <v>62.534832581866851</v>
      </c>
      <c r="AJ163" s="685">
        <f t="shared" si="421"/>
        <v>88.28591174501986</v>
      </c>
      <c r="AL163" s="686">
        <f t="shared" si="422"/>
        <v>0.71569269761320253</v>
      </c>
      <c r="AM163" s="686">
        <f t="shared" si="423"/>
        <v>0.58943871385893853</v>
      </c>
      <c r="AN163" s="686">
        <f t="shared" si="424"/>
        <v>0.65624751375825385</v>
      </c>
    </row>
    <row r="164" spans="2:40">
      <c r="B164" s="666"/>
      <c r="C164" s="675" t="s">
        <v>132</v>
      </c>
      <c r="D164" s="681">
        <v>4.6029886940701923</v>
      </c>
      <c r="E164" s="681">
        <v>4.7795256200505198</v>
      </c>
      <c r="F164" s="681">
        <v>4.138105719799972</v>
      </c>
      <c r="G164" s="681">
        <v>4.731917221597425</v>
      </c>
      <c r="H164" s="682">
        <v>4.5201629163037396</v>
      </c>
      <c r="I164" s="682">
        <f t="shared" si="415"/>
        <v>22.77270017182185</v>
      </c>
      <c r="K164" s="683">
        <v>5.1889472758289781</v>
      </c>
      <c r="L164" s="683">
        <v>4.6010591183471821</v>
      </c>
      <c r="M164" s="683">
        <v>4.9887705827437747</v>
      </c>
      <c r="N164" s="683">
        <v>4.5503524082365807</v>
      </c>
      <c r="O164" s="684">
        <v>4.8432774095517672</v>
      </c>
      <c r="P164" s="684">
        <f t="shared" si="416"/>
        <v>24.172406794708284</v>
      </c>
      <c r="R164" s="685">
        <f t="shared" si="417"/>
        <v>-0.58595858175878579</v>
      </c>
      <c r="S164" s="685">
        <f t="shared" si="417"/>
        <v>0.17846650170333778</v>
      </c>
      <c r="T164" s="685">
        <f t="shared" si="417"/>
        <v>-0.85066486294380272</v>
      </c>
      <c r="U164" s="685">
        <f t="shared" si="417"/>
        <v>0.18156481336084429</v>
      </c>
      <c r="V164" s="685">
        <f t="shared" si="417"/>
        <v>-0.32311449324802766</v>
      </c>
      <c r="W164" s="685">
        <f t="shared" si="414"/>
        <v>-1.3997066228864341</v>
      </c>
      <c r="Y164" s="685">
        <f t="shared" si="418"/>
        <v>-0.11292436608255457</v>
      </c>
      <c r="Z164" s="685">
        <f t="shared" si="418"/>
        <v>3.8788134886527499E-2</v>
      </c>
      <c r="AA164" s="685">
        <f t="shared" si="418"/>
        <v>-0.17051593149748437</v>
      </c>
      <c r="AB164" s="685">
        <f t="shared" si="418"/>
        <v>3.9901264137738937E-2</v>
      </c>
      <c r="AC164" s="685">
        <f t="shared" si="418"/>
        <v>-6.6714017374018442E-2</v>
      </c>
      <c r="AD164" s="637"/>
      <c r="AE164" s="681">
        <f t="shared" si="294"/>
        <v>18.25253725551811</v>
      </c>
      <c r="AF164" s="683">
        <f t="shared" si="295"/>
        <v>19.329129385156516</v>
      </c>
      <c r="AH164" s="685">
        <f t="shared" si="419"/>
        <v>0.18156481336084429</v>
      </c>
      <c r="AI164" s="685">
        <f t="shared" si="420"/>
        <v>-1.0765921296384064</v>
      </c>
      <c r="AJ164" s="685">
        <f t="shared" si="421"/>
        <v>-1.3997066228864341</v>
      </c>
      <c r="AL164" s="686">
        <f t="shared" si="422"/>
        <v>3.9901264137738937E-2</v>
      </c>
      <c r="AM164" s="686">
        <f t="shared" si="423"/>
        <v>-5.5697911074316542E-2</v>
      </c>
      <c r="AN164" s="686">
        <f t="shared" si="424"/>
        <v>-5.7905140963987571E-2</v>
      </c>
    </row>
    <row r="165" spans="2:40" s="106" customFormat="1">
      <c r="B165" s="695"/>
      <c r="C165" s="676" t="s">
        <v>76</v>
      </c>
      <c r="D165" s="696">
        <f>SUM(D161:D164)</f>
        <v>134.46441849322821</v>
      </c>
      <c r="E165" s="696">
        <f t="shared" ref="E165:O165" si="425">SUM(E161:E164)</f>
        <v>147.17138422758674</v>
      </c>
      <c r="F165" s="696">
        <f t="shared" si="425"/>
        <v>143.04177641153018</v>
      </c>
      <c r="G165" s="696">
        <f t="shared" si="425"/>
        <v>151.46758293237684</v>
      </c>
      <c r="H165" s="702">
        <f t="shared" si="425"/>
        <v>164.13101146292703</v>
      </c>
      <c r="I165" s="702">
        <f t="shared" si="415"/>
        <v>740.27617352764901</v>
      </c>
      <c r="K165" s="697">
        <f t="shared" si="425"/>
        <v>133.09165025311788</v>
      </c>
      <c r="L165" s="697">
        <f t="shared" si="425"/>
        <v>127.10317146019305</v>
      </c>
      <c r="M165" s="697">
        <f t="shared" si="425"/>
        <v>129.26121352395634</v>
      </c>
      <c r="N165" s="697">
        <f t="shared" si="425"/>
        <v>125.20946201262245</v>
      </c>
      <c r="O165" s="698">
        <f t="shared" si="425"/>
        <v>136.85407761054751</v>
      </c>
      <c r="P165" s="698">
        <f t="shared" si="416"/>
        <v>651.51957486043727</v>
      </c>
      <c r="R165" s="699">
        <f t="shared" si="417"/>
        <v>1.3727682401103323</v>
      </c>
      <c r="S165" s="699">
        <f t="shared" si="417"/>
        <v>20.068212767393689</v>
      </c>
      <c r="T165" s="699">
        <f t="shared" si="417"/>
        <v>13.780562887573836</v>
      </c>
      <c r="U165" s="699">
        <f t="shared" si="417"/>
        <v>26.25812091975439</v>
      </c>
      <c r="V165" s="699">
        <f t="shared" si="417"/>
        <v>27.276933852379528</v>
      </c>
      <c r="W165" s="699">
        <f t="shared" si="414"/>
        <v>88.756598667211733</v>
      </c>
      <c r="Y165" s="699">
        <f t="shared" si="418"/>
        <v>1.031445802572557E-2</v>
      </c>
      <c r="Z165" s="699">
        <f t="shared" si="418"/>
        <v>0.15788915836516931</v>
      </c>
      <c r="AA165" s="699">
        <f t="shared" si="418"/>
        <v>0.1066101927398341</v>
      </c>
      <c r="AB165" s="699">
        <f t="shared" si="418"/>
        <v>0.20971355117800355</v>
      </c>
      <c r="AC165" s="699">
        <f t="shared" si="418"/>
        <v>0.19931400166243393</v>
      </c>
      <c r="AD165" s="639"/>
      <c r="AE165" s="696">
        <f t="shared" si="294"/>
        <v>576.14516206472194</v>
      </c>
      <c r="AF165" s="697">
        <f t="shared" si="295"/>
        <v>514.66549724988977</v>
      </c>
      <c r="AG165" s="638"/>
      <c r="AH165" s="699">
        <f t="shared" si="419"/>
        <v>26.25812091975439</v>
      </c>
      <c r="AI165" s="699">
        <f t="shared" si="420"/>
        <v>61.479664814832176</v>
      </c>
      <c r="AJ165" s="699">
        <f t="shared" si="421"/>
        <v>88.756598667211733</v>
      </c>
      <c r="AL165" s="700">
        <f t="shared" si="422"/>
        <v>0.20971355117800355</v>
      </c>
      <c r="AM165" s="700">
        <f t="shared" si="423"/>
        <v>0.11945557870762322</v>
      </c>
      <c r="AN165" s="700">
        <f t="shared" si="424"/>
        <v>0.13623013350937985</v>
      </c>
    </row>
    <row r="167" spans="2:40">
      <c r="B167" s="665" t="s">
        <v>75</v>
      </c>
      <c r="C167" s="675" t="s">
        <v>133</v>
      </c>
      <c r="D167" s="681">
        <v>11.302321863812953</v>
      </c>
      <c r="E167" s="681">
        <v>11.454957447994762</v>
      </c>
      <c r="F167" s="681">
        <v>18.998352035052442</v>
      </c>
      <c r="G167" s="681">
        <v>23.274271715117145</v>
      </c>
      <c r="H167" s="682">
        <v>27.880727529490237</v>
      </c>
      <c r="I167" s="682">
        <f>SUM(D167:H167)</f>
        <v>92.910630591467537</v>
      </c>
      <c r="K167" s="683">
        <v>16.816651692420791</v>
      </c>
      <c r="L167" s="683">
        <v>20.048520256511825</v>
      </c>
      <c r="M167" s="683">
        <v>15.575669939212284</v>
      </c>
      <c r="N167" s="683">
        <v>15.828897453504894</v>
      </c>
      <c r="O167" s="684">
        <v>14.100397922728215</v>
      </c>
      <c r="P167" s="684">
        <f>SUM(K167:O167)</f>
        <v>82.370137264378016</v>
      </c>
      <c r="R167" s="685">
        <f t="shared" ref="R167:V173" si="426">D167-K167</f>
        <v>-5.5143298286078384</v>
      </c>
      <c r="S167" s="685">
        <f t="shared" si="426"/>
        <v>-8.5935628085170634</v>
      </c>
      <c r="T167" s="685">
        <f t="shared" si="426"/>
        <v>3.4226820958401571</v>
      </c>
      <c r="U167" s="685">
        <f t="shared" si="426"/>
        <v>7.4453742616122511</v>
      </c>
      <c r="V167" s="685">
        <f t="shared" si="426"/>
        <v>13.780329606762022</v>
      </c>
      <c r="W167" s="685">
        <f t="shared" si="414"/>
        <v>10.540493327089521</v>
      </c>
      <c r="Y167" s="685">
        <f>R167/K167</f>
        <v>-0.32790890419007301</v>
      </c>
      <c r="Z167" s="685">
        <f t="shared" ref="Z167:AC173" si="427">S167/L167</f>
        <v>-0.42863825851316112</v>
      </c>
      <c r="AA167" s="685">
        <f t="shared" si="427"/>
        <v>0.21974541764161537</v>
      </c>
      <c r="AB167" s="685">
        <f t="shared" si="427"/>
        <v>0.47036594200461312</v>
      </c>
      <c r="AC167" s="685">
        <f t="shared" si="427"/>
        <v>0.97730076004094324</v>
      </c>
      <c r="AD167" s="637"/>
      <c r="AE167" s="681">
        <f t="shared" si="294"/>
        <v>65.029903061977308</v>
      </c>
      <c r="AF167" s="683">
        <f t="shared" si="295"/>
        <v>68.269739341649796</v>
      </c>
      <c r="AH167" s="685">
        <f>G167-N167</f>
        <v>7.4453742616122511</v>
      </c>
      <c r="AI167" s="685">
        <f>SUM(D167:G167)-SUM(K167:N167)</f>
        <v>-3.2398362796724882</v>
      </c>
      <c r="AJ167" s="685">
        <f>SUM(D167:H167)-SUM(K167:O167)</f>
        <v>10.540493327089521</v>
      </c>
      <c r="AL167" s="686">
        <f>IFERROR(AH167/N167,"0")</f>
        <v>0.47036594200461312</v>
      </c>
      <c r="AM167" s="686">
        <f>SUM(R167:U167)/SUM(K167:N167)</f>
        <v>-4.7456403245646261E-2</v>
      </c>
      <c r="AN167" s="686">
        <f>SUM(R167:V167)/SUM(K167:O167)</f>
        <v>0.12796498436391335</v>
      </c>
    </row>
    <row r="168" spans="2:40">
      <c r="B168" s="666"/>
      <c r="C168" s="677" t="s">
        <v>29</v>
      </c>
      <c r="D168" s="681">
        <v>15.628003928247074</v>
      </c>
      <c r="E168" s="681">
        <v>12.424378351928114</v>
      </c>
      <c r="F168" s="681">
        <v>9.8812893609636099</v>
      </c>
      <c r="G168" s="681">
        <v>7.3111981630467051</v>
      </c>
      <c r="H168" s="682">
        <v>8.9629214245512792</v>
      </c>
      <c r="I168" s="682">
        <f t="shared" ref="I168:I173" si="428">SUM(D168:H168)</f>
        <v>54.207791228736781</v>
      </c>
      <c r="K168" s="683">
        <v>11.405711917417207</v>
      </c>
      <c r="L168" s="683">
        <v>7.2367465279663854</v>
      </c>
      <c r="M168" s="683">
        <v>5.3797663647955138</v>
      </c>
      <c r="N168" s="683">
        <v>4.3038270257293219</v>
      </c>
      <c r="O168" s="684">
        <v>3.9527796322232449</v>
      </c>
      <c r="P168" s="684">
        <f t="shared" ref="P168:P173" si="429">SUM(K168:O168)</f>
        <v>32.278831468131678</v>
      </c>
      <c r="R168" s="685">
        <f t="shared" si="426"/>
        <v>4.2222920108298663</v>
      </c>
      <c r="S168" s="685">
        <f t="shared" si="426"/>
        <v>5.1876318239617287</v>
      </c>
      <c r="T168" s="685">
        <f t="shared" si="426"/>
        <v>4.501522996168096</v>
      </c>
      <c r="U168" s="685">
        <f t="shared" si="426"/>
        <v>3.0073711373173833</v>
      </c>
      <c r="V168" s="685">
        <f t="shared" si="426"/>
        <v>5.0101417923280342</v>
      </c>
      <c r="W168" s="685">
        <f t="shared" si="414"/>
        <v>21.928959760605103</v>
      </c>
      <c r="Y168" s="685">
        <f t="shared" ref="Y168:Y170" si="430">R168/K168</f>
        <v>0.37019100968017371</v>
      </c>
      <c r="Z168" s="685">
        <f t="shared" si="427"/>
        <v>0.71684586490823476</v>
      </c>
      <c r="AA168" s="685">
        <f t="shared" si="427"/>
        <v>0.83675064880614014</v>
      </c>
      <c r="AB168" s="685">
        <f t="shared" si="427"/>
        <v>0.69876673001461009</v>
      </c>
      <c r="AC168" s="685">
        <f t="shared" si="427"/>
        <v>1.2674983830328217</v>
      </c>
      <c r="AD168" s="637"/>
      <c r="AE168" s="681">
        <f t="shared" si="294"/>
        <v>45.244869804185505</v>
      </c>
      <c r="AF168" s="683">
        <f t="shared" si="295"/>
        <v>28.32605183590843</v>
      </c>
      <c r="AH168" s="685">
        <f t="shared" ref="AH168:AH171" si="431">G168-N168</f>
        <v>3.0073711373173833</v>
      </c>
      <c r="AI168" s="685">
        <f t="shared" ref="AI168:AI171" si="432">SUM(D168:G168)-SUM(K168:N168)</f>
        <v>16.918817968277075</v>
      </c>
      <c r="AJ168" s="685">
        <f t="shared" ref="AJ168:AJ171" si="433">SUM(D168:H168)-SUM(K168:O168)</f>
        <v>21.928959760605103</v>
      </c>
      <c r="AL168" s="686">
        <f t="shared" ref="AL168:AL171" si="434">IFERROR(AH168/N168,"0")</f>
        <v>0.69876673001461009</v>
      </c>
      <c r="AM168" s="686">
        <f t="shared" ref="AM168:AM170" si="435">SUM(R168:U168)/SUM(K168:N168)</f>
        <v>0.59728825133439145</v>
      </c>
      <c r="AN168" s="686">
        <f t="shared" ref="AN168:AN170" si="436">SUM(R168:V168)/SUM(K168:O168)</f>
        <v>0.67936039699129713</v>
      </c>
    </row>
    <row r="169" spans="2:40">
      <c r="B169" s="666"/>
      <c r="C169" s="677" t="s">
        <v>134</v>
      </c>
      <c r="D169" s="681">
        <v>9.4366218106431532</v>
      </c>
      <c r="E169" s="681">
        <v>6.4927444304800002</v>
      </c>
      <c r="F169" s="681">
        <v>8.100124822486988</v>
      </c>
      <c r="G169" s="681">
        <v>10.565863091373348</v>
      </c>
      <c r="H169" s="682">
        <v>7.1992936504351945</v>
      </c>
      <c r="I169" s="682">
        <f t="shared" si="428"/>
        <v>41.794647805418684</v>
      </c>
      <c r="K169" s="683">
        <v>7.3257611275529788</v>
      </c>
      <c r="L169" s="683">
        <v>6.2645180615786416</v>
      </c>
      <c r="M169" s="683">
        <v>6.5633970030667035</v>
      </c>
      <c r="N169" s="683">
        <v>12.950997036785203</v>
      </c>
      <c r="O169" s="684">
        <v>8.6184226591936639</v>
      </c>
      <c r="P169" s="684">
        <f t="shared" si="429"/>
        <v>41.723095888177191</v>
      </c>
      <c r="R169" s="685">
        <f t="shared" si="426"/>
        <v>2.1108606830901744</v>
      </c>
      <c r="S169" s="685">
        <f t="shared" si="426"/>
        <v>0.22822636890135861</v>
      </c>
      <c r="T169" s="685">
        <f t="shared" si="426"/>
        <v>1.5367278194202845</v>
      </c>
      <c r="U169" s="685">
        <f t="shared" si="426"/>
        <v>-2.3851339454118552</v>
      </c>
      <c r="V169" s="685">
        <f t="shared" si="426"/>
        <v>-1.4191290087584694</v>
      </c>
      <c r="W169" s="685">
        <f t="shared" si="414"/>
        <v>7.1551917241492902E-2</v>
      </c>
      <c r="Y169" s="685">
        <f t="shared" si="430"/>
        <v>0.28814216657310859</v>
      </c>
      <c r="Z169" s="685">
        <f t="shared" si="427"/>
        <v>3.6431592447806943E-2</v>
      </c>
      <c r="AA169" s="685">
        <f t="shared" si="427"/>
        <v>0.23413604551153291</v>
      </c>
      <c r="AB169" s="685">
        <f t="shared" si="427"/>
        <v>-0.18416604826927763</v>
      </c>
      <c r="AC169" s="685">
        <f t="shared" si="427"/>
        <v>-0.16466226650472054</v>
      </c>
      <c r="AD169" s="637"/>
      <c r="AE169" s="681">
        <f t="shared" si="294"/>
        <v>34.59535415498349</v>
      </c>
      <c r="AF169" s="683">
        <f t="shared" si="295"/>
        <v>33.104673228983529</v>
      </c>
      <c r="AH169" s="685">
        <f t="shared" si="431"/>
        <v>-2.3851339454118552</v>
      </c>
      <c r="AI169" s="685">
        <f t="shared" si="432"/>
        <v>1.4906809259999605</v>
      </c>
      <c r="AJ169" s="685">
        <f t="shared" si="433"/>
        <v>7.1551917241492902E-2</v>
      </c>
      <c r="AL169" s="686">
        <f t="shared" si="434"/>
        <v>-0.18416604826927763</v>
      </c>
      <c r="AM169" s="686">
        <f t="shared" si="435"/>
        <v>4.5029320050646311E-2</v>
      </c>
      <c r="AN169" s="686">
        <f t="shared" si="436"/>
        <v>1.7149234906551629E-3</v>
      </c>
    </row>
    <row r="170" spans="2:40">
      <c r="B170" s="666"/>
      <c r="C170" s="675" t="s">
        <v>135</v>
      </c>
      <c r="D170" s="681">
        <v>2.8764483724627574</v>
      </c>
      <c r="E170" s="681">
        <v>9.6883836665</v>
      </c>
      <c r="F170" s="681">
        <v>16.266219609877268</v>
      </c>
      <c r="G170" s="681">
        <v>6.7602472257974178</v>
      </c>
      <c r="H170" s="682">
        <v>2.0853765593468081</v>
      </c>
      <c r="I170" s="682">
        <f t="shared" si="428"/>
        <v>37.676675433984251</v>
      </c>
      <c r="K170" s="683">
        <v>1.6692401361095099</v>
      </c>
      <c r="L170" s="683">
        <v>1.5099244603791353</v>
      </c>
      <c r="M170" s="683">
        <v>1.4881686639595413</v>
      </c>
      <c r="N170" s="683">
        <v>1.3683405093026455</v>
      </c>
      <c r="O170" s="684">
        <v>1.3476570213494392</v>
      </c>
      <c r="P170" s="684">
        <f t="shared" si="429"/>
        <v>7.3833307911002715</v>
      </c>
      <c r="R170" s="685">
        <f t="shared" si="426"/>
        <v>1.2072082363532475</v>
      </c>
      <c r="S170" s="685">
        <f t="shared" si="426"/>
        <v>8.1784592061208645</v>
      </c>
      <c r="T170" s="685">
        <f t="shared" si="426"/>
        <v>14.778050945917727</v>
      </c>
      <c r="U170" s="685">
        <f t="shared" si="426"/>
        <v>5.3919067164947725</v>
      </c>
      <c r="V170" s="685">
        <f t="shared" si="426"/>
        <v>0.73771953799736889</v>
      </c>
      <c r="W170" s="685">
        <f t="shared" si="414"/>
        <v>30.29334464288398</v>
      </c>
      <c r="Y170" s="685">
        <f t="shared" si="430"/>
        <v>0.72320824921385007</v>
      </c>
      <c r="Z170" s="685">
        <f t="shared" si="427"/>
        <v>5.4164691153273257</v>
      </c>
      <c r="AA170" s="685">
        <f t="shared" si="427"/>
        <v>9.9303602500257302</v>
      </c>
      <c r="AB170" s="685">
        <f t="shared" si="427"/>
        <v>3.9404714541723815</v>
      </c>
      <c r="AC170" s="685">
        <f t="shared" si="427"/>
        <v>0.5474089670520722</v>
      </c>
      <c r="AD170" s="637"/>
      <c r="AE170" s="681">
        <f t="shared" si="294"/>
        <v>35.591298874637445</v>
      </c>
      <c r="AF170" s="683">
        <f t="shared" si="295"/>
        <v>6.035673769750832</v>
      </c>
      <c r="AH170" s="685">
        <f t="shared" si="431"/>
        <v>5.3919067164947725</v>
      </c>
      <c r="AI170" s="685">
        <f t="shared" si="432"/>
        <v>29.555625104886612</v>
      </c>
      <c r="AJ170" s="685">
        <f t="shared" si="433"/>
        <v>30.29334464288398</v>
      </c>
      <c r="AL170" s="686">
        <f t="shared" si="434"/>
        <v>3.9404714541723815</v>
      </c>
      <c r="AM170" s="686">
        <f t="shared" si="435"/>
        <v>4.8968228291282783</v>
      </c>
      <c r="AN170" s="686">
        <f t="shared" si="436"/>
        <v>4.1029374817391373</v>
      </c>
    </row>
    <row r="171" spans="2:40">
      <c r="B171" s="666"/>
      <c r="C171" s="675" t="s">
        <v>136</v>
      </c>
      <c r="D171" s="681">
        <v>0</v>
      </c>
      <c r="E171" s="681">
        <v>0</v>
      </c>
      <c r="F171" s="681">
        <v>0</v>
      </c>
      <c r="G171" s="681">
        <v>0</v>
      </c>
      <c r="H171" s="682">
        <v>0</v>
      </c>
      <c r="I171" s="682">
        <f t="shared" si="428"/>
        <v>0</v>
      </c>
      <c r="K171" s="683">
        <v>0</v>
      </c>
      <c r="L171" s="683">
        <v>0</v>
      </c>
      <c r="M171" s="683">
        <v>0</v>
      </c>
      <c r="N171" s="683">
        <v>0</v>
      </c>
      <c r="O171" s="684">
        <v>0</v>
      </c>
      <c r="P171" s="684">
        <f t="shared" si="429"/>
        <v>0</v>
      </c>
      <c r="R171" s="685">
        <f t="shared" si="426"/>
        <v>0</v>
      </c>
      <c r="S171" s="685">
        <f t="shared" si="426"/>
        <v>0</v>
      </c>
      <c r="T171" s="685">
        <f t="shared" si="426"/>
        <v>0</v>
      </c>
      <c r="U171" s="685">
        <f t="shared" si="426"/>
        <v>0</v>
      </c>
      <c r="V171" s="685">
        <f t="shared" si="426"/>
        <v>0</v>
      </c>
      <c r="W171" s="685">
        <f t="shared" si="414"/>
        <v>0</v>
      </c>
      <c r="Y171" s="685" t="str">
        <f>IFERROR(R171/K171,"0")</f>
        <v>0</v>
      </c>
      <c r="Z171" s="685" t="str">
        <f>IFERROR(S171/L171,"0")</f>
        <v>0</v>
      </c>
      <c r="AA171" s="685" t="str">
        <f>IFERROR(T171/M171,"0")</f>
        <v>0</v>
      </c>
      <c r="AB171" s="685" t="str">
        <f>IFERROR(U171/N171,"0")</f>
        <v>0</v>
      </c>
      <c r="AC171" s="685" t="str">
        <f>IFERROR(V171/O171,"0")</f>
        <v>0</v>
      </c>
      <c r="AD171" s="637"/>
      <c r="AE171" s="681">
        <f t="shared" si="294"/>
        <v>0</v>
      </c>
      <c r="AF171" s="683">
        <f t="shared" si="295"/>
        <v>0</v>
      </c>
      <c r="AH171" s="685">
        <f t="shared" si="431"/>
        <v>0</v>
      </c>
      <c r="AI171" s="685">
        <f t="shared" si="432"/>
        <v>0</v>
      </c>
      <c r="AJ171" s="685">
        <f t="shared" si="433"/>
        <v>0</v>
      </c>
      <c r="AL171" s="686" t="str">
        <f t="shared" si="434"/>
        <v>0</v>
      </c>
      <c r="AM171" s="686" t="str">
        <f>IFERROR(SUM(R171:U171)/SUM(K171:N171),"0")</f>
        <v>0</v>
      </c>
      <c r="AN171" s="686" t="str">
        <f>IFERROR(SUM(R171:V171)/SUM(K171:O171),"0")</f>
        <v>0</v>
      </c>
    </row>
    <row r="172" spans="2:40">
      <c r="B172" s="666"/>
      <c r="C172" s="675" t="s">
        <v>137</v>
      </c>
      <c r="D172" s="681">
        <v>30.280191844903985</v>
      </c>
      <c r="E172" s="681">
        <v>31.916848029148987</v>
      </c>
      <c r="F172" s="681">
        <v>32.388907542797682</v>
      </c>
      <c r="G172" s="681">
        <v>24.732582483053129</v>
      </c>
      <c r="H172" s="682">
        <v>49.060108720836382</v>
      </c>
      <c r="I172" s="682">
        <f t="shared" si="428"/>
        <v>168.37863862074016</v>
      </c>
      <c r="K172" s="683">
        <v>30.08515685782071</v>
      </c>
      <c r="L172" s="683">
        <v>31.403340796252731</v>
      </c>
      <c r="M172" s="683">
        <v>31.56754306549265</v>
      </c>
      <c r="N172" s="683">
        <v>38.106639500911271</v>
      </c>
      <c r="O172" s="684">
        <v>31.096752810406144</v>
      </c>
      <c r="P172" s="684">
        <f t="shared" si="429"/>
        <v>162.25943303088349</v>
      </c>
      <c r="R172" s="685">
        <f t="shared" si="426"/>
        <v>0.19503498708327527</v>
      </c>
      <c r="S172" s="685">
        <f t="shared" si="426"/>
        <v>0.51350723289625577</v>
      </c>
      <c r="T172" s="685">
        <f t="shared" si="426"/>
        <v>0.82136447730503193</v>
      </c>
      <c r="U172" s="685">
        <f t="shared" si="426"/>
        <v>-13.374057017858142</v>
      </c>
      <c r="V172" s="685">
        <f t="shared" si="426"/>
        <v>17.963355910430238</v>
      </c>
      <c r="W172" s="685">
        <f t="shared" si="414"/>
        <v>6.1192055898566764</v>
      </c>
      <c r="Y172" s="685">
        <f>R172/K172</f>
        <v>6.4827645075938986E-3</v>
      </c>
      <c r="Z172" s="685">
        <f t="shared" si="427"/>
        <v>1.6351993764865014E-2</v>
      </c>
      <c r="AA172" s="685">
        <f t="shared" si="427"/>
        <v>2.6019271617083436E-2</v>
      </c>
      <c r="AB172" s="685">
        <f t="shared" si="427"/>
        <v>-0.35096395780421202</v>
      </c>
      <c r="AC172" s="685">
        <f t="shared" si="427"/>
        <v>0.5776601827191109</v>
      </c>
      <c r="AD172" s="637"/>
      <c r="AE172" s="681">
        <f t="shared" si="294"/>
        <v>119.31852989990378</v>
      </c>
      <c r="AF172" s="683">
        <f t="shared" si="295"/>
        <v>131.16268022047734</v>
      </c>
      <c r="AH172" s="685">
        <f>G172-N172</f>
        <v>-13.374057017858142</v>
      </c>
      <c r="AI172" s="685">
        <f>SUM(D172:G172)-SUM(K172:N172)</f>
        <v>-11.844150320573561</v>
      </c>
      <c r="AJ172" s="685">
        <f>SUM(D172:H172)-SUM(K172:O172)</f>
        <v>6.1192055898566764</v>
      </c>
      <c r="AL172" s="686">
        <f>IFERROR(AH172/N172,"0")</f>
        <v>-0.35096395780421202</v>
      </c>
      <c r="AM172" s="686">
        <f>SUM(R172:U172)/SUM(K172:N172)</f>
        <v>-9.0301222120989039E-2</v>
      </c>
      <c r="AN172" s="686">
        <f>SUM(R172:V172)/SUM(K172:O172)</f>
        <v>3.7712479795809259E-2</v>
      </c>
    </row>
    <row r="173" spans="2:40" s="106" customFormat="1">
      <c r="B173" s="695"/>
      <c r="C173" s="676" t="s">
        <v>76</v>
      </c>
      <c r="D173" s="696">
        <f>SUM(D167:D172)</f>
        <v>69.52358782006992</v>
      </c>
      <c r="E173" s="696">
        <f t="shared" ref="E173:O173" si="437">SUM(E167:E172)</f>
        <v>71.977311926051868</v>
      </c>
      <c r="F173" s="696">
        <f t="shared" si="437"/>
        <v>85.634893371177981</v>
      </c>
      <c r="G173" s="696">
        <f t="shared" si="437"/>
        <v>72.644162678387744</v>
      </c>
      <c r="H173" s="702">
        <f t="shared" si="437"/>
        <v>95.188427884659887</v>
      </c>
      <c r="I173" s="702">
        <f t="shared" si="428"/>
        <v>394.96838368034742</v>
      </c>
      <c r="K173" s="697">
        <f t="shared" si="437"/>
        <v>67.302521731321193</v>
      </c>
      <c r="L173" s="697">
        <f t="shared" si="437"/>
        <v>66.463050102688712</v>
      </c>
      <c r="M173" s="697">
        <f t="shared" si="437"/>
        <v>60.574545036526693</v>
      </c>
      <c r="N173" s="697">
        <f t="shared" si="437"/>
        <v>72.558701526233335</v>
      </c>
      <c r="O173" s="698">
        <f t="shared" si="437"/>
        <v>59.116010045900708</v>
      </c>
      <c r="P173" s="698">
        <f t="shared" si="429"/>
        <v>326.01482844267059</v>
      </c>
      <c r="R173" s="699">
        <f t="shared" si="426"/>
        <v>2.2210660887487279</v>
      </c>
      <c r="S173" s="699">
        <f t="shared" si="426"/>
        <v>5.5142618233631566</v>
      </c>
      <c r="T173" s="699">
        <f t="shared" si="426"/>
        <v>25.060348334651287</v>
      </c>
      <c r="U173" s="699">
        <f t="shared" si="426"/>
        <v>8.5461152154408637E-2</v>
      </c>
      <c r="V173" s="699">
        <f t="shared" si="426"/>
        <v>36.072417838759179</v>
      </c>
      <c r="W173" s="699">
        <f t="shared" si="414"/>
        <v>68.953555237676824</v>
      </c>
      <c r="Y173" s="699">
        <f t="shared" ref="Y173" si="438">R173/K173</f>
        <v>3.3001231330015528E-2</v>
      </c>
      <c r="Z173" s="699">
        <f t="shared" si="427"/>
        <v>8.2967330190885744E-2</v>
      </c>
      <c r="AA173" s="699">
        <f t="shared" si="427"/>
        <v>0.41371088003285533</v>
      </c>
      <c r="AB173" s="699">
        <f t="shared" si="427"/>
        <v>1.1778208589291041E-3</v>
      </c>
      <c r="AC173" s="699">
        <f t="shared" si="427"/>
        <v>0.61019709907266573</v>
      </c>
      <c r="AD173" s="639"/>
      <c r="AE173" s="696">
        <f t="shared" si="294"/>
        <v>299.7799557956875</v>
      </c>
      <c r="AF173" s="697">
        <f t="shared" si="295"/>
        <v>266.89881839676991</v>
      </c>
      <c r="AH173" s="699">
        <f t="shared" ref="AH173" si="439">G173-N173</f>
        <v>8.5461152154408637E-2</v>
      </c>
      <c r="AI173" s="699">
        <f t="shared" ref="AI173" si="440">SUM(D173:G173)-SUM(K173:N173)</f>
        <v>32.881137398917588</v>
      </c>
      <c r="AJ173" s="699">
        <f t="shared" ref="AJ173" si="441">SUM(D173:H173)-SUM(K173:O173)</f>
        <v>68.953555237676824</v>
      </c>
      <c r="AL173" s="700">
        <f t="shared" ref="AL173" si="442">IFERROR(AH173/N173,"0")</f>
        <v>1.1778208589291041E-3</v>
      </c>
      <c r="AM173" s="700">
        <f t="shared" ref="AM173" si="443">SUM(R173:U173)/SUM(K173:N173)</f>
        <v>0.12319701374637303</v>
      </c>
      <c r="AN173" s="700">
        <f t="shared" ref="AN173" si="444">SUM(R173:V173)/SUM(K173:O173)</f>
        <v>0.21150435263039635</v>
      </c>
    </row>
    <row r="175" spans="2:40">
      <c r="B175" s="665" t="s">
        <v>15</v>
      </c>
      <c r="C175" s="678" t="s">
        <v>138</v>
      </c>
      <c r="D175" s="681">
        <v>80.185120212198768</v>
      </c>
      <c r="E175" s="681">
        <v>96.422373979761133</v>
      </c>
      <c r="F175" s="681">
        <v>94.616744892878984</v>
      </c>
      <c r="G175" s="681">
        <v>89.846155923171324</v>
      </c>
      <c r="H175" s="682">
        <v>74.167766060622199</v>
      </c>
      <c r="I175" s="682">
        <f>SUM(D175:H175)</f>
        <v>435.23816106863239</v>
      </c>
      <c r="K175" s="683">
        <v>75.341032694208252</v>
      </c>
      <c r="L175" s="683">
        <v>73.292451039484845</v>
      </c>
      <c r="M175" s="683">
        <v>71.231505488285819</v>
      </c>
      <c r="N175" s="683">
        <v>71.095946788888625</v>
      </c>
      <c r="O175" s="684">
        <v>70.581791755266551</v>
      </c>
      <c r="P175" s="684">
        <f>SUM(K175:O175)</f>
        <v>361.54272776613402</v>
      </c>
      <c r="R175" s="685">
        <f t="shared" ref="R175:V183" si="445">D175-K175</f>
        <v>4.8440875179905163</v>
      </c>
      <c r="S175" s="685">
        <f t="shared" si="445"/>
        <v>23.129922940276288</v>
      </c>
      <c r="T175" s="685">
        <f t="shared" si="445"/>
        <v>23.385239404593165</v>
      </c>
      <c r="U175" s="685">
        <f t="shared" si="445"/>
        <v>18.750209134282699</v>
      </c>
      <c r="V175" s="685">
        <f t="shared" si="445"/>
        <v>3.5859743053556485</v>
      </c>
      <c r="W175" s="685">
        <f t="shared" si="414"/>
        <v>73.695433302498373</v>
      </c>
      <c r="Y175" s="685">
        <f>R175/K175</f>
        <v>6.4295475450297346E-2</v>
      </c>
      <c r="Z175" s="685">
        <f t="shared" ref="Z175:AC183" si="446">S175/L175</f>
        <v>0.31558397368666935</v>
      </c>
      <c r="AA175" s="685">
        <f t="shared" si="446"/>
        <v>0.32829910366612874</v>
      </c>
      <c r="AB175" s="685">
        <f t="shared" si="446"/>
        <v>0.26373105614528664</v>
      </c>
      <c r="AC175" s="685">
        <f t="shared" si="446"/>
        <v>5.0805940401591983E-2</v>
      </c>
      <c r="AD175" s="637"/>
      <c r="AE175" s="681">
        <f t="shared" ref="AE175:AE237" si="447">SUM(D175:G175)</f>
        <v>361.07039500801022</v>
      </c>
      <c r="AF175" s="683">
        <f t="shared" ref="AF175:AF237" si="448">SUM(K175:N175)</f>
        <v>290.9609360108675</v>
      </c>
      <c r="AH175" s="685">
        <f>G175-N175</f>
        <v>18.750209134282699</v>
      </c>
      <c r="AI175" s="685">
        <f>SUM(D175:G175)-SUM(K175:N175)</f>
        <v>70.109458997142724</v>
      </c>
      <c r="AJ175" s="685">
        <f>SUM(D175:H175)-SUM(K175:O175)</f>
        <v>73.695433302498373</v>
      </c>
      <c r="AL175" s="686">
        <f>IFERROR(AH175/N175,"0")</f>
        <v>0.26373105614528664</v>
      </c>
      <c r="AM175" s="686">
        <f>SUM(R175:U175)/SUM(K175:N175)</f>
        <v>0.24095832230387124</v>
      </c>
      <c r="AN175" s="686">
        <f>SUM(R175:V175)/SUM(K175:O175)</f>
        <v>0.20383602723208039</v>
      </c>
    </row>
    <row r="176" spans="2:40">
      <c r="B176" s="666"/>
      <c r="C176" s="678" t="s">
        <v>139</v>
      </c>
      <c r="D176" s="681">
        <v>25.640118612951859</v>
      </c>
      <c r="E176" s="681">
        <v>30.112563041149254</v>
      </c>
      <c r="F176" s="681">
        <v>28.886651572531335</v>
      </c>
      <c r="G176" s="681">
        <v>25.895745922578033</v>
      </c>
      <c r="H176" s="682">
        <v>28.70137066248137</v>
      </c>
      <c r="I176" s="682">
        <f t="shared" ref="I176:I185" si="449">SUM(D176:H176)</f>
        <v>139.23644981169184</v>
      </c>
      <c r="K176" s="683">
        <v>36.568848884548771</v>
      </c>
      <c r="L176" s="683">
        <v>35.74758619962396</v>
      </c>
      <c r="M176" s="683">
        <v>34.819938118788251</v>
      </c>
      <c r="N176" s="683">
        <v>34.719906958211922</v>
      </c>
      <c r="O176" s="684">
        <v>34.460655756949393</v>
      </c>
      <c r="P176" s="684">
        <f t="shared" ref="P176:P185" si="450">SUM(K176:O176)</f>
        <v>176.31693591812228</v>
      </c>
      <c r="R176" s="685">
        <f t="shared" si="445"/>
        <v>-10.928730271596912</v>
      </c>
      <c r="S176" s="685">
        <f t="shared" si="445"/>
        <v>-5.6350231584747057</v>
      </c>
      <c r="T176" s="685">
        <f t="shared" si="445"/>
        <v>-5.933286546256916</v>
      </c>
      <c r="U176" s="685">
        <f t="shared" si="445"/>
        <v>-8.8241610356338889</v>
      </c>
      <c r="V176" s="685">
        <f t="shared" si="445"/>
        <v>-5.7592850944680229</v>
      </c>
      <c r="W176" s="685">
        <f t="shared" si="414"/>
        <v>-37.080486106430442</v>
      </c>
      <c r="Y176" s="685">
        <f t="shared" ref="Y176:Y179" si="451">R176/K176</f>
        <v>-0.29885354898919353</v>
      </c>
      <c r="Z176" s="685">
        <f t="shared" si="446"/>
        <v>-0.15763366866247272</v>
      </c>
      <c r="AA176" s="685">
        <f t="shared" si="446"/>
        <v>-0.17039911231362628</v>
      </c>
      <c r="AB176" s="685">
        <f t="shared" si="446"/>
        <v>-0.25415278463316293</v>
      </c>
      <c r="AC176" s="685">
        <f t="shared" si="446"/>
        <v>-0.16712639292438874</v>
      </c>
      <c r="AD176" s="637"/>
      <c r="AE176" s="681">
        <f t="shared" si="447"/>
        <v>110.53507914921047</v>
      </c>
      <c r="AF176" s="683">
        <f t="shared" si="448"/>
        <v>141.85628016117289</v>
      </c>
      <c r="AH176" s="685">
        <f t="shared" ref="AH176:AH179" si="452">G176-N176</f>
        <v>-8.8241610356338889</v>
      </c>
      <c r="AI176" s="685">
        <f t="shared" ref="AI176:AI179" si="453">SUM(D176:G176)-SUM(K176:N176)</f>
        <v>-31.321201011962415</v>
      </c>
      <c r="AJ176" s="685">
        <f t="shared" ref="AJ176:AJ179" si="454">SUM(D176:H176)-SUM(K176:O176)</f>
        <v>-37.080486106430442</v>
      </c>
      <c r="AL176" s="686">
        <f t="shared" ref="AL176:AL179" si="455">IFERROR(AH176/N176,"0")</f>
        <v>-0.25415278463316293</v>
      </c>
      <c r="AM176" s="686">
        <f t="shared" ref="AM176:AM179" si="456">SUM(R176:U176)/SUM(K176:N176)</f>
        <v>-0.22079530759143132</v>
      </c>
      <c r="AN176" s="686">
        <f t="shared" ref="AN176:AN179" si="457">SUM(R176:V176)/SUM(K176:O176)</f>
        <v>-0.21030586717801067</v>
      </c>
    </row>
    <row r="177" spans="2:40">
      <c r="B177" s="666"/>
      <c r="C177" s="678" t="s">
        <v>140</v>
      </c>
      <c r="D177" s="681">
        <v>0</v>
      </c>
      <c r="E177" s="681">
        <v>0.41625733757426403</v>
      </c>
      <c r="F177" s="681">
        <v>0.44559304352934342</v>
      </c>
      <c r="G177" s="681">
        <v>0.61327832733799814</v>
      </c>
      <c r="H177" s="682">
        <v>0.88211003520385767</v>
      </c>
      <c r="I177" s="682">
        <f t="shared" si="449"/>
        <v>2.3572387436454632</v>
      </c>
      <c r="K177" s="683">
        <v>9.6300158975468619E-2</v>
      </c>
      <c r="L177" s="683">
        <v>0.54749537398765802</v>
      </c>
      <c r="M177" s="683">
        <v>0.40337036145596494</v>
      </c>
      <c r="N177" s="683">
        <v>0.43037080392030752</v>
      </c>
      <c r="O177" s="684">
        <v>0.3539751786742511</v>
      </c>
      <c r="P177" s="684">
        <f t="shared" si="450"/>
        <v>1.8315118770136503</v>
      </c>
      <c r="R177" s="685">
        <f t="shared" si="445"/>
        <v>-9.6300158975468619E-2</v>
      </c>
      <c r="S177" s="685">
        <f t="shared" si="445"/>
        <v>-0.13123803641339399</v>
      </c>
      <c r="T177" s="685">
        <f t="shared" si="445"/>
        <v>4.2222682073378481E-2</v>
      </c>
      <c r="U177" s="685">
        <f t="shared" si="445"/>
        <v>0.18290752341769062</v>
      </c>
      <c r="V177" s="685">
        <f t="shared" si="445"/>
        <v>0.52813485652960657</v>
      </c>
      <c r="W177" s="685">
        <f t="shared" si="414"/>
        <v>0.52572686663181289</v>
      </c>
      <c r="Y177" s="685">
        <f t="shared" si="451"/>
        <v>-1</v>
      </c>
      <c r="Z177" s="685">
        <f t="shared" si="446"/>
        <v>-0.23970620145614679</v>
      </c>
      <c r="AA177" s="685">
        <f t="shared" si="446"/>
        <v>0.10467472602839671</v>
      </c>
      <c r="AB177" s="685">
        <f t="shared" si="446"/>
        <v>0.42499984141944702</v>
      </c>
      <c r="AC177" s="685">
        <f t="shared" si="446"/>
        <v>1.4920109893231455</v>
      </c>
      <c r="AD177" s="637"/>
      <c r="AE177" s="681">
        <f t="shared" si="447"/>
        <v>1.4751287084416056</v>
      </c>
      <c r="AF177" s="683">
        <f t="shared" si="448"/>
        <v>1.4775366983393992</v>
      </c>
      <c r="AH177" s="685">
        <f t="shared" si="452"/>
        <v>0.18290752341769062</v>
      </c>
      <c r="AI177" s="685">
        <f t="shared" si="453"/>
        <v>-2.407989897793561E-3</v>
      </c>
      <c r="AJ177" s="685">
        <f t="shared" si="454"/>
        <v>0.52572686663181289</v>
      </c>
      <c r="AL177" s="686">
        <f t="shared" si="455"/>
        <v>0.42499984141944702</v>
      </c>
      <c r="AM177" s="686">
        <f t="shared" si="456"/>
        <v>-1.6297327169604932E-3</v>
      </c>
      <c r="AN177" s="686">
        <f t="shared" si="457"/>
        <v>0.28704529478074187</v>
      </c>
    </row>
    <row r="178" spans="2:40">
      <c r="B178" s="666"/>
      <c r="C178" s="678" t="s">
        <v>141</v>
      </c>
      <c r="D178" s="681">
        <v>0.93273880819688071</v>
      </c>
      <c r="E178" s="681">
        <v>4.2248903556568074</v>
      </c>
      <c r="F178" s="681">
        <v>3.48225988729072</v>
      </c>
      <c r="G178" s="681">
        <v>3.8195754746744428</v>
      </c>
      <c r="H178" s="682">
        <v>7.8256043508914779</v>
      </c>
      <c r="I178" s="682">
        <f t="shared" si="449"/>
        <v>20.285068876710326</v>
      </c>
      <c r="K178" s="683">
        <v>3.1768861416390806</v>
      </c>
      <c r="L178" s="683">
        <v>3.2881094534490716</v>
      </c>
      <c r="M178" s="683">
        <v>3.3408526834338046</v>
      </c>
      <c r="N178" s="683">
        <v>2.9206870640757785</v>
      </c>
      <c r="O178" s="684">
        <v>2.8849569978835534</v>
      </c>
      <c r="P178" s="684">
        <f t="shared" si="450"/>
        <v>15.611492340481288</v>
      </c>
      <c r="R178" s="685">
        <f t="shared" si="445"/>
        <v>-2.2441473334422</v>
      </c>
      <c r="S178" s="685">
        <f t="shared" si="445"/>
        <v>0.9367809022077358</v>
      </c>
      <c r="T178" s="685">
        <f t="shared" si="445"/>
        <v>0.14140720385691541</v>
      </c>
      <c r="U178" s="685">
        <f t="shared" si="445"/>
        <v>0.89888841059866431</v>
      </c>
      <c r="V178" s="685">
        <f t="shared" si="445"/>
        <v>4.9406473530079245</v>
      </c>
      <c r="W178" s="685">
        <f t="shared" si="414"/>
        <v>4.6735765362290387</v>
      </c>
      <c r="Y178" s="685">
        <f t="shared" si="451"/>
        <v>-0.70639841448153251</v>
      </c>
      <c r="Z178" s="685">
        <f t="shared" si="446"/>
        <v>0.28489954956490177</v>
      </c>
      <c r="AA178" s="685">
        <f t="shared" si="446"/>
        <v>4.2326680418477432E-2</v>
      </c>
      <c r="AB178" s="685">
        <f t="shared" si="446"/>
        <v>0.30776608067838596</v>
      </c>
      <c r="AC178" s="685">
        <f t="shared" si="446"/>
        <v>1.7125549381264453</v>
      </c>
      <c r="AD178" s="637"/>
      <c r="AE178" s="681">
        <f t="shared" si="447"/>
        <v>12.45946452581885</v>
      </c>
      <c r="AF178" s="683">
        <f t="shared" si="448"/>
        <v>12.726535342597735</v>
      </c>
      <c r="AH178" s="685">
        <f t="shared" si="452"/>
        <v>0.89888841059866431</v>
      </c>
      <c r="AI178" s="685">
        <f t="shared" si="453"/>
        <v>-0.26707081677888489</v>
      </c>
      <c r="AJ178" s="685">
        <f t="shared" si="454"/>
        <v>4.6735765362290387</v>
      </c>
      <c r="AL178" s="686">
        <f t="shared" si="455"/>
        <v>0.30776608067838596</v>
      </c>
      <c r="AM178" s="686">
        <f t="shared" si="456"/>
        <v>-2.0985351440069945E-2</v>
      </c>
      <c r="AN178" s="686">
        <f t="shared" si="457"/>
        <v>0.29936769876318936</v>
      </c>
    </row>
    <row r="179" spans="2:40">
      <c r="B179" s="666"/>
      <c r="C179" s="678" t="s">
        <v>142</v>
      </c>
      <c r="D179" s="681">
        <v>0.1453826868541504</v>
      </c>
      <c r="E179" s="681">
        <v>0.76539085572935484</v>
      </c>
      <c r="F179" s="681">
        <v>0.97701573308473799</v>
      </c>
      <c r="G179" s="681">
        <v>0.22706404155936691</v>
      </c>
      <c r="H179" s="682">
        <v>0.32679805241598564</v>
      </c>
      <c r="I179" s="682">
        <f t="shared" si="449"/>
        <v>2.4416513696435955</v>
      </c>
      <c r="K179" s="683">
        <v>0.2446044591553434</v>
      </c>
      <c r="L179" s="683">
        <v>0.25316810192307337</v>
      </c>
      <c r="M179" s="683">
        <v>0.25722906875327434</v>
      </c>
      <c r="N179" s="683">
        <v>0.22487840225261263</v>
      </c>
      <c r="O179" s="684">
        <v>0.22212736456133905</v>
      </c>
      <c r="P179" s="684">
        <f t="shared" si="450"/>
        <v>1.2020073966456428</v>
      </c>
      <c r="R179" s="685">
        <f t="shared" si="445"/>
        <v>-9.9221772301193001E-2</v>
      </c>
      <c r="S179" s="685">
        <f t="shared" si="445"/>
        <v>0.51222275380628146</v>
      </c>
      <c r="T179" s="685">
        <f t="shared" si="445"/>
        <v>0.71978666433146365</v>
      </c>
      <c r="U179" s="685">
        <f t="shared" si="445"/>
        <v>2.1856393067542779E-3</v>
      </c>
      <c r="V179" s="685">
        <f t="shared" si="445"/>
        <v>0.10467068785464659</v>
      </c>
      <c r="W179" s="685">
        <f t="shared" si="414"/>
        <v>1.2396439729979527</v>
      </c>
      <c r="Y179" s="685">
        <f t="shared" si="451"/>
        <v>-0.40564171497045048</v>
      </c>
      <c r="Z179" s="685">
        <f t="shared" si="446"/>
        <v>2.023251546760513</v>
      </c>
      <c r="AA179" s="685">
        <f t="shared" si="446"/>
        <v>2.7982322053261379</v>
      </c>
      <c r="AB179" s="685">
        <f t="shared" si="446"/>
        <v>9.7192050675417186E-3</v>
      </c>
      <c r="AC179" s="685">
        <f t="shared" si="446"/>
        <v>0.47121923974271279</v>
      </c>
      <c r="AD179" s="637"/>
      <c r="AE179" s="681">
        <f t="shared" si="447"/>
        <v>2.1148533172276101</v>
      </c>
      <c r="AF179" s="683">
        <f t="shared" si="448"/>
        <v>0.97988003208430374</v>
      </c>
      <c r="AH179" s="685">
        <f t="shared" si="452"/>
        <v>2.1856393067542779E-3</v>
      </c>
      <c r="AI179" s="685">
        <f t="shared" si="453"/>
        <v>1.1349732851433063</v>
      </c>
      <c r="AJ179" s="685">
        <f t="shared" si="454"/>
        <v>1.2396439729979527</v>
      </c>
      <c r="AL179" s="686">
        <f t="shared" si="455"/>
        <v>9.7192050675417186E-3</v>
      </c>
      <c r="AM179" s="686">
        <f t="shared" si="456"/>
        <v>1.1582777972616747</v>
      </c>
      <c r="AN179" s="686">
        <f t="shared" si="457"/>
        <v>1.0313114349024308</v>
      </c>
    </row>
    <row r="180" spans="2:40">
      <c r="B180" s="666"/>
      <c r="C180" s="678" t="s">
        <v>143</v>
      </c>
      <c r="D180" s="681">
        <v>20.819485913954235</v>
      </c>
      <c r="E180" s="681">
        <v>21.142948494120709</v>
      </c>
      <c r="F180" s="681">
        <v>28.713061128703245</v>
      </c>
      <c r="G180" s="681">
        <v>27.841490259356377</v>
      </c>
      <c r="H180" s="682">
        <v>34.069375429895878</v>
      </c>
      <c r="I180" s="682">
        <f t="shared" si="449"/>
        <v>132.58636122603045</v>
      </c>
      <c r="K180" s="683">
        <v>24.601939910985031</v>
      </c>
      <c r="L180" s="683">
        <v>21.065941426845377</v>
      </c>
      <c r="M180" s="683">
        <v>22.785144158140103</v>
      </c>
      <c r="N180" s="683">
        <v>21.677580293829543</v>
      </c>
      <c r="O180" s="684">
        <v>21.514060398270697</v>
      </c>
      <c r="P180" s="684">
        <f t="shared" si="450"/>
        <v>111.64466618807076</v>
      </c>
      <c r="R180" s="685">
        <f t="shared" si="445"/>
        <v>-3.782453997030796</v>
      </c>
      <c r="S180" s="685">
        <f t="shared" si="445"/>
        <v>7.700706727533202E-2</v>
      </c>
      <c r="T180" s="685">
        <f t="shared" si="445"/>
        <v>5.9279169705631425</v>
      </c>
      <c r="U180" s="685">
        <f t="shared" si="445"/>
        <v>6.1639099655268339</v>
      </c>
      <c r="V180" s="685">
        <f t="shared" si="445"/>
        <v>12.555315031625181</v>
      </c>
      <c r="W180" s="685">
        <f t="shared" si="414"/>
        <v>20.94169503795969</v>
      </c>
      <c r="Y180" s="685">
        <f>R180/K180</f>
        <v>-0.15374616842072236</v>
      </c>
      <c r="Z180" s="685">
        <f t="shared" si="446"/>
        <v>3.6555246079436111E-3</v>
      </c>
      <c r="AA180" s="685">
        <f t="shared" si="446"/>
        <v>0.26016587516060835</v>
      </c>
      <c r="AB180" s="685">
        <f t="shared" si="446"/>
        <v>0.28434492604699851</v>
      </c>
      <c r="AC180" s="685">
        <f t="shared" si="446"/>
        <v>0.58358649177327671</v>
      </c>
      <c r="AD180" s="637"/>
      <c r="AE180" s="681">
        <f t="shared" si="447"/>
        <v>98.516985796134563</v>
      </c>
      <c r="AF180" s="683">
        <f t="shared" si="448"/>
        <v>90.130605789800057</v>
      </c>
      <c r="AH180" s="685">
        <f>G180-N180</f>
        <v>6.1639099655268339</v>
      </c>
      <c r="AI180" s="685">
        <f>SUM(D180:G180)-SUM(K180:N180)</f>
        <v>8.3863800063345053</v>
      </c>
      <c r="AJ180" s="685">
        <f>SUM(D180:H180)-SUM(K180:O180)</f>
        <v>20.94169503795969</v>
      </c>
      <c r="AL180" s="686">
        <f>IFERROR(AH180/N180,"0")</f>
        <v>0.28434492604699851</v>
      </c>
      <c r="AM180" s="686">
        <f>SUM(R180:U180)/SUM(K180:N180)</f>
        <v>9.3046972588789439E-2</v>
      </c>
      <c r="AN180" s="686">
        <f>SUM(R180:V180)/SUM(K180:O180)</f>
        <v>0.18757452328875623</v>
      </c>
    </row>
    <row r="181" spans="2:40">
      <c r="B181" s="666"/>
      <c r="C181" s="678" t="s">
        <v>144</v>
      </c>
      <c r="D181" s="681">
        <v>0.79878532772248811</v>
      </c>
      <c r="E181" s="681">
        <v>0.61948139469116548</v>
      </c>
      <c r="F181" s="681">
        <v>0.12232514532381111</v>
      </c>
      <c r="G181" s="681">
        <v>9.0013792599780915E-2</v>
      </c>
      <c r="H181" s="682">
        <v>2.1760556413910526</v>
      </c>
      <c r="I181" s="682">
        <f t="shared" si="449"/>
        <v>3.806661301728298</v>
      </c>
      <c r="K181" s="683">
        <v>0.28199999999999997</v>
      </c>
      <c r="L181" s="683">
        <v>1.2161176499999999</v>
      </c>
      <c r="M181" s="683">
        <v>0.85568823999999999</v>
      </c>
      <c r="N181" s="683">
        <v>1.14809706</v>
      </c>
      <c r="O181" s="684">
        <v>1.14809706</v>
      </c>
      <c r="P181" s="684">
        <f t="shared" si="450"/>
        <v>4.6500000099999994</v>
      </c>
      <c r="R181" s="685">
        <f t="shared" si="445"/>
        <v>0.51678532772248809</v>
      </c>
      <c r="S181" s="685">
        <f t="shared" si="445"/>
        <v>-0.59663625530883446</v>
      </c>
      <c r="T181" s="685">
        <f t="shared" si="445"/>
        <v>-0.73336309467618888</v>
      </c>
      <c r="U181" s="685">
        <f t="shared" si="445"/>
        <v>-1.0580832674002192</v>
      </c>
      <c r="V181" s="685">
        <f t="shared" si="445"/>
        <v>1.0279585813910526</v>
      </c>
      <c r="W181" s="685">
        <f t="shared" si="414"/>
        <v>-0.84333870827170143</v>
      </c>
      <c r="Y181" s="685">
        <f t="shared" ref="Y181" si="458">R181/K181</f>
        <v>1.8325720841222983</v>
      </c>
      <c r="Z181" s="685">
        <f t="shared" si="446"/>
        <v>-0.49060734815322721</v>
      </c>
      <c r="AA181" s="685">
        <f t="shared" si="446"/>
        <v>-0.85704472773423757</v>
      </c>
      <c r="AB181" s="685">
        <f t="shared" si="446"/>
        <v>-0.92159740170418969</v>
      </c>
      <c r="AC181" s="685">
        <f t="shared" si="446"/>
        <v>0.89535860442936122</v>
      </c>
      <c r="AD181" s="637"/>
      <c r="AE181" s="681">
        <f t="shared" si="447"/>
        <v>1.6306056603372454</v>
      </c>
      <c r="AF181" s="683">
        <f t="shared" si="448"/>
        <v>3.5019029499999998</v>
      </c>
      <c r="AH181" s="685">
        <f t="shared" ref="AH181" si="459">G181-N181</f>
        <v>-1.0580832674002192</v>
      </c>
      <c r="AI181" s="685">
        <f t="shared" ref="AI181" si="460">SUM(D181:G181)-SUM(K181:N181)</f>
        <v>-1.8712972896627544</v>
      </c>
      <c r="AJ181" s="685">
        <f t="shared" ref="AJ181" si="461">SUM(D181:H181)-SUM(K181:O181)</f>
        <v>-0.84333870827170143</v>
      </c>
      <c r="AL181" s="686">
        <f t="shared" ref="AL181" si="462">IFERROR(AH181/N181,"0")</f>
        <v>-0.92159740170418969</v>
      </c>
      <c r="AM181" s="686">
        <f t="shared" ref="AM181" si="463">SUM(R181:U181)/SUM(K181:N181)</f>
        <v>-0.53436583377125124</v>
      </c>
      <c r="AN181" s="686">
        <f t="shared" ref="AN181" si="464">SUM(R181:V181)/SUM(K181:O181)</f>
        <v>-0.18136316267915492</v>
      </c>
    </row>
    <row r="182" spans="2:40">
      <c r="B182" s="666"/>
      <c r="C182" s="678" t="s">
        <v>145</v>
      </c>
      <c r="D182" s="681">
        <v>0.46681971466719574</v>
      </c>
      <c r="E182" s="681">
        <v>0.31482047418717912</v>
      </c>
      <c r="F182" s="681">
        <v>0.71330724492770048</v>
      </c>
      <c r="G182" s="681">
        <v>1.424411293432883</v>
      </c>
      <c r="H182" s="682">
        <v>2.731751160260985E-2</v>
      </c>
      <c r="I182" s="682">
        <f t="shared" si="449"/>
        <v>2.946676238817568</v>
      </c>
      <c r="K182" s="683">
        <v>0.11731936342706871</v>
      </c>
      <c r="L182" s="683">
        <v>0.12142673383886014</v>
      </c>
      <c r="M182" s="683">
        <v>0.12337449082196177</v>
      </c>
      <c r="N182" s="683">
        <v>0.10785817679643261</v>
      </c>
      <c r="O182" s="684">
        <v>0.10653869966253819</v>
      </c>
      <c r="P182" s="684">
        <f t="shared" si="450"/>
        <v>0.57651746454686137</v>
      </c>
      <c r="R182" s="685">
        <f t="shared" si="445"/>
        <v>0.34950035124012702</v>
      </c>
      <c r="S182" s="685">
        <f t="shared" si="445"/>
        <v>0.19339374034831897</v>
      </c>
      <c r="T182" s="685">
        <f t="shared" si="445"/>
        <v>0.58993275410573875</v>
      </c>
      <c r="U182" s="685">
        <f t="shared" si="445"/>
        <v>1.3165531166364504</v>
      </c>
      <c r="V182" s="685">
        <f t="shared" si="445"/>
        <v>-7.9221188059928338E-2</v>
      </c>
      <c r="W182" s="685">
        <f t="shared" si="414"/>
        <v>2.3701587742707066</v>
      </c>
      <c r="Y182" s="685">
        <f>R182/K182</f>
        <v>2.9790508662058421</v>
      </c>
      <c r="Z182" s="685">
        <f t="shared" si="446"/>
        <v>1.5926784344291343</v>
      </c>
      <c r="AA182" s="685">
        <f t="shared" si="446"/>
        <v>4.7816428677874265</v>
      </c>
      <c r="AB182" s="685">
        <f t="shared" si="446"/>
        <v>12.206335724747714</v>
      </c>
      <c r="AC182" s="685">
        <f t="shared" si="446"/>
        <v>-0.74359071690251344</v>
      </c>
      <c r="AD182" s="652"/>
      <c r="AE182" s="681">
        <f t="shared" si="447"/>
        <v>2.9193587272149584</v>
      </c>
      <c r="AF182" s="683">
        <f t="shared" si="448"/>
        <v>0.46997876488432322</v>
      </c>
      <c r="AG182" s="653"/>
      <c r="AH182" s="685">
        <f>G182-N182</f>
        <v>1.3165531166364504</v>
      </c>
      <c r="AI182" s="685">
        <f>SUM(D182:G182)-SUM(K182:N182)</f>
        <v>2.4493799623306352</v>
      </c>
      <c r="AJ182" s="685">
        <f>SUM(D182:H182)-SUM(K182:O182)</f>
        <v>2.3701587742707066</v>
      </c>
      <c r="AK182" s="653"/>
      <c r="AL182" s="686">
        <f>IFERROR(AH182/N182,"0")</f>
        <v>12.206335724747714</v>
      </c>
      <c r="AM182" s="686">
        <f>SUM(R182:U182)/SUM(K182:N182)</f>
        <v>5.211682197882932</v>
      </c>
      <c r="AN182" s="686">
        <f>SUM(R182:V182)/SUM(K182:O182)</f>
        <v>4.1111656108000725</v>
      </c>
    </row>
    <row r="183" spans="2:40" s="106" customFormat="1">
      <c r="B183" s="695"/>
      <c r="C183" s="671" t="s">
        <v>76</v>
      </c>
      <c r="D183" s="696">
        <f>SUM(D175:D182)</f>
        <v>128.98845127654559</v>
      </c>
      <c r="E183" s="696">
        <f t="shared" ref="E183:O183" si="465">SUM(E175:E182)</f>
        <v>154.01872593286987</v>
      </c>
      <c r="F183" s="696">
        <f t="shared" si="465"/>
        <v>157.95695864826988</v>
      </c>
      <c r="G183" s="696">
        <f t="shared" si="465"/>
        <v>149.75773503471021</v>
      </c>
      <c r="H183" s="702">
        <f t="shared" si="465"/>
        <v>148.17639774450441</v>
      </c>
      <c r="I183" s="702">
        <f t="shared" si="449"/>
        <v>738.89826863689996</v>
      </c>
      <c r="K183" s="697">
        <f t="shared" si="465"/>
        <v>140.42893161293904</v>
      </c>
      <c r="L183" s="697">
        <f t="shared" si="465"/>
        <v>135.53229597915285</v>
      </c>
      <c r="M183" s="697">
        <f t="shared" si="465"/>
        <v>133.81710260967921</v>
      </c>
      <c r="N183" s="697">
        <f t="shared" si="465"/>
        <v>132.32532554797524</v>
      </c>
      <c r="O183" s="698">
        <f t="shared" si="465"/>
        <v>131.27220321126831</v>
      </c>
      <c r="P183" s="698">
        <f t="shared" si="450"/>
        <v>673.37585896101461</v>
      </c>
      <c r="R183" s="699">
        <f t="shared" si="445"/>
        <v>-11.440480336393449</v>
      </c>
      <c r="S183" s="699">
        <f t="shared" si="445"/>
        <v>18.486429953717021</v>
      </c>
      <c r="T183" s="699">
        <f t="shared" si="445"/>
        <v>24.139856038590665</v>
      </c>
      <c r="U183" s="699">
        <f t="shared" si="445"/>
        <v>17.432409486734969</v>
      </c>
      <c r="V183" s="699">
        <f t="shared" si="445"/>
        <v>16.904194533236108</v>
      </c>
      <c r="W183" s="699">
        <f t="shared" si="414"/>
        <v>65.522409675885342</v>
      </c>
      <c r="Y183" s="699">
        <f t="shared" ref="Y183" si="466">R183/K183</f>
        <v>-8.1468114903320468E-2</v>
      </c>
      <c r="Z183" s="699">
        <f t="shared" si="446"/>
        <v>0.1363987071875514</v>
      </c>
      <c r="AA183" s="699">
        <f t="shared" si="446"/>
        <v>0.18039440077403521</v>
      </c>
      <c r="AB183" s="699">
        <f t="shared" si="446"/>
        <v>0.13173902587841929</v>
      </c>
      <c r="AC183" s="699">
        <f t="shared" si="446"/>
        <v>0.12877207908235264</v>
      </c>
      <c r="AD183" s="639"/>
      <c r="AE183" s="696">
        <f t="shared" si="447"/>
        <v>590.72187089239549</v>
      </c>
      <c r="AF183" s="697">
        <f t="shared" si="448"/>
        <v>542.10365574974628</v>
      </c>
      <c r="AH183" s="699">
        <f t="shared" ref="AH183" si="467">G183-N183</f>
        <v>17.432409486734969</v>
      </c>
      <c r="AI183" s="699">
        <f t="shared" ref="AI183" si="468">SUM(D183:G183)-SUM(K183:N183)</f>
        <v>48.618215142649206</v>
      </c>
      <c r="AJ183" s="699">
        <f t="shared" ref="AJ183" si="469">SUM(D183:H183)-SUM(K183:O183)</f>
        <v>65.522409675885342</v>
      </c>
      <c r="AL183" s="700">
        <f t="shared" ref="AL183" si="470">IFERROR(AH183/N183,"0")</f>
        <v>0.13173902587841929</v>
      </c>
      <c r="AM183" s="700">
        <f t="shared" ref="AM183" si="471">SUM(R183:U183)/SUM(K183:N183)</f>
        <v>8.968435211049941E-2</v>
      </c>
      <c r="AN183" s="700">
        <f t="shared" ref="AN183" si="472">SUM(R183:V183)/SUM(K183:O183)</f>
        <v>9.7304363980293448E-2</v>
      </c>
    </row>
    <row r="185" spans="2:40" s="106" customFormat="1">
      <c r="C185" s="664" t="s">
        <v>146</v>
      </c>
      <c r="D185" s="696">
        <f>SUM(D165,D173,D183)</f>
        <v>332.97645758984368</v>
      </c>
      <c r="E185" s="696">
        <f t="shared" ref="E185:H185" si="473">SUM(E165,E173,E183)</f>
        <v>373.16742208650851</v>
      </c>
      <c r="F185" s="696">
        <f t="shared" si="473"/>
        <v>386.63362843097804</v>
      </c>
      <c r="G185" s="696">
        <f t="shared" si="473"/>
        <v>373.86948064547482</v>
      </c>
      <c r="H185" s="702">
        <f t="shared" si="473"/>
        <v>407.49583709209134</v>
      </c>
      <c r="I185" s="702">
        <f t="shared" si="449"/>
        <v>1874.1428258448964</v>
      </c>
      <c r="K185" s="697">
        <f>SUM(K165,K173,K183)</f>
        <v>340.82310359737812</v>
      </c>
      <c r="L185" s="697">
        <f t="shared" ref="L185:O185" si="474">SUM(L165,L173,L183)</f>
        <v>329.09851754203464</v>
      </c>
      <c r="M185" s="697">
        <f t="shared" si="474"/>
        <v>323.65286117016228</v>
      </c>
      <c r="N185" s="697">
        <f t="shared" si="474"/>
        <v>330.09348908683103</v>
      </c>
      <c r="O185" s="698">
        <f t="shared" si="474"/>
        <v>327.24229086771652</v>
      </c>
      <c r="P185" s="698">
        <f t="shared" si="450"/>
        <v>1650.9102622641226</v>
      </c>
      <c r="R185" s="699">
        <f t="shared" ref="R185:V185" si="475">D185-K185</f>
        <v>-7.8466460075344457</v>
      </c>
      <c r="S185" s="699">
        <f t="shared" si="475"/>
        <v>44.068904544473867</v>
      </c>
      <c r="T185" s="699">
        <f t="shared" si="475"/>
        <v>62.980767260815753</v>
      </c>
      <c r="U185" s="699">
        <f t="shared" si="475"/>
        <v>43.775991558643796</v>
      </c>
      <c r="V185" s="699">
        <f t="shared" si="475"/>
        <v>80.253546224374816</v>
      </c>
      <c r="W185" s="699">
        <f t="shared" si="414"/>
        <v>223.23256358077379</v>
      </c>
      <c r="Y185" s="699">
        <f t="shared" ref="Y185:AC185" si="476">R185/K185</f>
        <v>-2.3022635275347595E-2</v>
      </c>
      <c r="Z185" s="699">
        <f t="shared" si="476"/>
        <v>0.13390794001022838</v>
      </c>
      <c r="AA185" s="699">
        <f t="shared" si="476"/>
        <v>0.19459357483542611</v>
      </c>
      <c r="AB185" s="699">
        <f t="shared" si="476"/>
        <v>0.13261694945800198</v>
      </c>
      <c r="AC185" s="699">
        <f t="shared" si="476"/>
        <v>0.24524197655374647</v>
      </c>
      <c r="AD185" s="639"/>
      <c r="AE185" s="696">
        <f t="shared" si="447"/>
        <v>1466.6469887528051</v>
      </c>
      <c r="AF185" s="697">
        <f t="shared" si="448"/>
        <v>1323.6679713964061</v>
      </c>
      <c r="AH185" s="699">
        <f t="shared" ref="AH185" si="477">G185-N185</f>
        <v>43.775991558643796</v>
      </c>
      <c r="AI185" s="699">
        <f t="shared" ref="AI185" si="478">SUM(D185:G185)-SUM(K185:N185)</f>
        <v>142.97901735639903</v>
      </c>
      <c r="AJ185" s="699">
        <f t="shared" ref="AJ185" si="479">SUM(D185:H185)-SUM(K185:O185)</f>
        <v>223.23256358077379</v>
      </c>
      <c r="AL185" s="700">
        <f t="shared" ref="AL185" si="480">IFERROR(AH185/N185,"0")</f>
        <v>0.13261694945800198</v>
      </c>
      <c r="AM185" s="700">
        <f t="shared" ref="AM185" si="481">SUM(R185:U185)/SUM(K185:N185)</f>
        <v>0.10801728261624627</v>
      </c>
      <c r="AN185" s="700">
        <f t="shared" ref="AN185" si="482">SUM(R185:V185)/SUM(K185:O185)</f>
        <v>0.13521786658144819</v>
      </c>
    </row>
    <row r="186" spans="2:40">
      <c r="C186" s="641"/>
      <c r="D186" s="638"/>
      <c r="E186" s="638"/>
      <c r="F186" s="638"/>
      <c r="G186" s="638"/>
      <c r="H186" s="638"/>
      <c r="I186" s="638"/>
      <c r="K186" s="638"/>
      <c r="L186" s="638"/>
      <c r="M186" s="638"/>
      <c r="N186" s="638"/>
      <c r="O186" s="638"/>
      <c r="P186" s="638"/>
      <c r="R186" s="638"/>
      <c r="S186" s="638"/>
      <c r="T186" s="638"/>
      <c r="U186" s="638"/>
      <c r="V186" s="638"/>
      <c r="W186" s="638"/>
      <c r="Y186" s="639"/>
      <c r="Z186" s="639"/>
      <c r="AA186" s="639"/>
      <c r="AB186" s="639"/>
      <c r="AC186" s="639"/>
      <c r="AD186" s="639"/>
      <c r="AE186" s="636"/>
      <c r="AF186" s="636"/>
      <c r="AH186" s="638"/>
      <c r="AI186" s="640"/>
      <c r="AJ186" s="640"/>
      <c r="AL186" s="639"/>
      <c r="AM186" s="639"/>
      <c r="AN186" s="639"/>
    </row>
    <row r="187" spans="2:40">
      <c r="C187" s="641"/>
      <c r="D187" s="638"/>
      <c r="E187" s="638"/>
      <c r="F187" s="638"/>
      <c r="G187" s="638"/>
      <c r="H187" s="638"/>
      <c r="I187" s="638"/>
      <c r="K187" s="638"/>
      <c r="L187" s="638"/>
      <c r="M187" s="639"/>
      <c r="N187" s="638"/>
      <c r="O187" s="638"/>
      <c r="P187" s="638"/>
      <c r="R187" s="638"/>
      <c r="S187" s="638"/>
      <c r="T187" s="638"/>
      <c r="U187" s="638"/>
      <c r="V187" s="638"/>
      <c r="W187" s="638"/>
      <c r="Y187" s="639"/>
      <c r="Z187" s="639"/>
      <c r="AA187" s="639"/>
      <c r="AB187" s="639"/>
      <c r="AC187" s="639"/>
      <c r="AD187" s="639"/>
      <c r="AE187" s="636"/>
      <c r="AF187" s="636"/>
      <c r="AH187" s="638"/>
      <c r="AI187" s="640"/>
      <c r="AJ187" s="645"/>
      <c r="AL187" s="639"/>
      <c r="AM187" s="639"/>
      <c r="AN187" s="639"/>
    </row>
    <row r="188" spans="2:40">
      <c r="AE188" s="636"/>
      <c r="AF188" s="636"/>
      <c r="AJ188" s="646"/>
    </row>
    <row r="189" spans="2:40">
      <c r="AE189" s="636"/>
      <c r="AF189" s="636"/>
    </row>
    <row r="190" spans="2:40" ht="36" customHeight="1">
      <c r="B190" s="687" t="s">
        <v>54</v>
      </c>
      <c r="D190" s="735" t="s">
        <v>95</v>
      </c>
      <c r="E190" s="735"/>
      <c r="F190" s="735"/>
      <c r="G190" s="735"/>
      <c r="H190" s="736"/>
      <c r="I190" s="657"/>
      <c r="K190" s="735" t="s">
        <v>110</v>
      </c>
      <c r="L190" s="735"/>
      <c r="M190" s="735"/>
      <c r="N190" s="735"/>
      <c r="O190" s="736"/>
      <c r="P190" s="657"/>
      <c r="R190" s="735" t="s">
        <v>122</v>
      </c>
      <c r="S190" s="735"/>
      <c r="T190" s="735"/>
      <c r="U190" s="735"/>
      <c r="V190" s="736"/>
      <c r="W190" s="657"/>
      <c r="Y190" s="735" t="s">
        <v>123</v>
      </c>
      <c r="Z190" s="735"/>
      <c r="AA190" s="735"/>
      <c r="AB190" s="735"/>
      <c r="AC190" s="735"/>
      <c r="AD190" s="647"/>
      <c r="AE190" s="659" t="s">
        <v>124</v>
      </c>
      <c r="AF190" s="659" t="s">
        <v>125</v>
      </c>
      <c r="AG190" s="648"/>
      <c r="AH190" s="659" t="s">
        <v>126</v>
      </c>
      <c r="AI190" s="659" t="s">
        <v>127</v>
      </c>
      <c r="AJ190" s="659" t="s">
        <v>128</v>
      </c>
      <c r="AK190" s="648"/>
      <c r="AL190" s="659" t="s">
        <v>126</v>
      </c>
      <c r="AM190" s="659" t="s">
        <v>127</v>
      </c>
      <c r="AN190" s="659" t="s">
        <v>128</v>
      </c>
    </row>
    <row r="191" spans="2:40" ht="28.5" customHeight="1">
      <c r="D191" s="672">
        <v>2022</v>
      </c>
      <c r="E191" s="672">
        <v>2023</v>
      </c>
      <c r="F191" s="672">
        <v>2024</v>
      </c>
      <c r="G191" s="672">
        <v>2025</v>
      </c>
      <c r="H191" s="672">
        <v>2026</v>
      </c>
      <c r="I191" s="672" t="s">
        <v>76</v>
      </c>
      <c r="J191" s="635"/>
      <c r="K191" s="672">
        <v>2022</v>
      </c>
      <c r="L191" s="672">
        <v>2023</v>
      </c>
      <c r="M191" s="672">
        <v>2024</v>
      </c>
      <c r="N191" s="672">
        <v>2025</v>
      </c>
      <c r="O191" s="672">
        <v>2026</v>
      </c>
      <c r="P191" s="672" t="s">
        <v>76</v>
      </c>
      <c r="Q191" s="635"/>
      <c r="R191" s="672">
        <v>2022</v>
      </c>
      <c r="S191" s="672">
        <v>2023</v>
      </c>
      <c r="T191" s="672">
        <v>2024</v>
      </c>
      <c r="U191" s="672">
        <v>2025</v>
      </c>
      <c r="V191" s="672">
        <v>2026</v>
      </c>
      <c r="W191" s="672" t="s">
        <v>76</v>
      </c>
      <c r="X191" s="635"/>
      <c r="Y191" s="672">
        <v>2022</v>
      </c>
      <c r="Z191" s="672">
        <v>2023</v>
      </c>
      <c r="AA191" s="672">
        <v>2024</v>
      </c>
      <c r="AB191" s="672">
        <v>2025</v>
      </c>
      <c r="AC191" s="672">
        <v>2026</v>
      </c>
      <c r="AD191" s="634"/>
      <c r="AE191" s="660" t="s">
        <v>99</v>
      </c>
      <c r="AF191" s="660" t="s">
        <v>99</v>
      </c>
      <c r="AG191" s="635"/>
      <c r="AH191" s="660" t="s">
        <v>99</v>
      </c>
      <c r="AI191" s="660" t="s">
        <v>99</v>
      </c>
      <c r="AJ191" s="660" t="s">
        <v>99</v>
      </c>
      <c r="AK191" s="635"/>
      <c r="AL191" s="660" t="s">
        <v>100</v>
      </c>
      <c r="AM191" s="660" t="s">
        <v>100</v>
      </c>
      <c r="AN191" s="660" t="s">
        <v>100</v>
      </c>
    </row>
    <row r="192" spans="2:40">
      <c r="B192" s="11" t="s">
        <v>74</v>
      </c>
      <c r="C192" s="675" t="s">
        <v>129</v>
      </c>
      <c r="D192" s="681">
        <v>20.487898006133911</v>
      </c>
      <c r="E192" s="681">
        <v>23.85502604417427</v>
      </c>
      <c r="F192" s="681">
        <v>19.535364787614519</v>
      </c>
      <c r="G192" s="681">
        <v>24.618739848139896</v>
      </c>
      <c r="H192" s="682">
        <v>22.987700944589587</v>
      </c>
      <c r="I192" s="682">
        <f>SUM(D192:H192)</f>
        <v>111.4847296306522</v>
      </c>
      <c r="K192" s="683">
        <v>19.484286707463532</v>
      </c>
      <c r="L192" s="683">
        <v>18.122046041757816</v>
      </c>
      <c r="M192" s="683">
        <v>17.325224604842159</v>
      </c>
      <c r="N192" s="683">
        <v>17.367313362833613</v>
      </c>
      <c r="O192" s="684">
        <v>17.119565962721989</v>
      </c>
      <c r="P192" s="684">
        <f>SUM(K192:O192)</f>
        <v>89.41843667961912</v>
      </c>
      <c r="R192" s="685">
        <f>D192-K192</f>
        <v>1.0036112986703785</v>
      </c>
      <c r="S192" s="685">
        <f t="shared" ref="S192:W207" si="483">E192-L192</f>
        <v>5.7329800024164541</v>
      </c>
      <c r="T192" s="685">
        <f t="shared" si="483"/>
        <v>2.2101401827723599</v>
      </c>
      <c r="U192" s="685">
        <f t="shared" si="483"/>
        <v>7.2514264853062826</v>
      </c>
      <c r="V192" s="685">
        <f t="shared" si="483"/>
        <v>5.8681349818675983</v>
      </c>
      <c r="W192" s="685">
        <f t="shared" si="483"/>
        <v>22.066292951033077</v>
      </c>
      <c r="Y192" s="685">
        <f>R192/K192</f>
        <v>5.1508752346881716E-2</v>
      </c>
      <c r="Z192" s="685">
        <f t="shared" ref="Z192:AC196" si="484">S192/L192</f>
        <v>0.31635390337306318</v>
      </c>
      <c r="AA192" s="685">
        <f t="shared" si="484"/>
        <v>0.12756776510445103</v>
      </c>
      <c r="AB192" s="685">
        <f t="shared" si="484"/>
        <v>0.41753300201425947</v>
      </c>
      <c r="AC192" s="685">
        <f t="shared" si="484"/>
        <v>0.34277358401758057</v>
      </c>
      <c r="AD192" s="637"/>
      <c r="AE192" s="681">
        <f t="shared" si="447"/>
        <v>88.497028686062606</v>
      </c>
      <c r="AF192" s="683">
        <f t="shared" si="448"/>
        <v>72.298870716897127</v>
      </c>
      <c r="AH192" s="685">
        <f>G192-N192</f>
        <v>7.2514264853062826</v>
      </c>
      <c r="AI192" s="685">
        <f>SUM(D192:G192)-SUM(K192:N192)</f>
        <v>16.198157969165479</v>
      </c>
      <c r="AJ192" s="685">
        <f>SUM(D192:H192)-SUM(K192:O192)</f>
        <v>22.066292951033077</v>
      </c>
      <c r="AL192" s="686">
        <f>IFERROR(AH192/N192,"0")</f>
        <v>0.41753300201425947</v>
      </c>
      <c r="AM192" s="686">
        <f>SUM(R192:U192)/SUM(K192:N192)</f>
        <v>0.22404441187737345</v>
      </c>
      <c r="AN192" s="686">
        <f>SUM(R192:V192)/SUM(K192:O192)</f>
        <v>0.24677565131333346</v>
      </c>
    </row>
    <row r="193" spans="2:40">
      <c r="B193" s="665"/>
      <c r="C193" s="675" t="s">
        <v>130</v>
      </c>
      <c r="D193" s="681">
        <v>51.799579653620114</v>
      </c>
      <c r="E193" s="681">
        <v>55.695396552815382</v>
      </c>
      <c r="F193" s="681">
        <v>62.268733090586593</v>
      </c>
      <c r="G193" s="681">
        <v>58.633140426703847</v>
      </c>
      <c r="H193" s="682">
        <v>62.748058477234189</v>
      </c>
      <c r="I193" s="682">
        <f t="shared" ref="I193:I196" si="485">SUM(D193:H193)</f>
        <v>291.14490820096012</v>
      </c>
      <c r="K193" s="683">
        <v>65.019420177584436</v>
      </c>
      <c r="L193" s="683">
        <v>61.650483770374436</v>
      </c>
      <c r="M193" s="683">
        <v>59.696092710749419</v>
      </c>
      <c r="N193" s="683">
        <v>57.723961550873391</v>
      </c>
      <c r="O193" s="684">
        <v>59.274009874942344</v>
      </c>
      <c r="P193" s="684">
        <f t="shared" ref="P193:P196" si="486">SUM(K193:O193)</f>
        <v>303.363968084524</v>
      </c>
      <c r="R193" s="685">
        <f t="shared" ref="R193:R196" si="487">D193-K193</f>
        <v>-13.219840523964322</v>
      </c>
      <c r="S193" s="685">
        <f t="shared" si="483"/>
        <v>-5.9550872175590541</v>
      </c>
      <c r="T193" s="685">
        <f t="shared" si="483"/>
        <v>2.5726403798371749</v>
      </c>
      <c r="U193" s="685">
        <f t="shared" si="483"/>
        <v>0.90917887583045598</v>
      </c>
      <c r="V193" s="685">
        <f t="shared" si="483"/>
        <v>3.4740486022918446</v>
      </c>
      <c r="W193" s="685">
        <f t="shared" si="483"/>
        <v>-12.219059883563887</v>
      </c>
      <c r="Y193" s="685">
        <f t="shared" ref="Y193:Y196" si="488">R193/K193</f>
        <v>-0.20332141516884653</v>
      </c>
      <c r="Z193" s="685">
        <f t="shared" si="484"/>
        <v>-9.6594330706950851E-2</v>
      </c>
      <c r="AA193" s="685">
        <f t="shared" si="484"/>
        <v>4.3095624236289792E-2</v>
      </c>
      <c r="AB193" s="685">
        <f t="shared" si="484"/>
        <v>1.57504587593001E-2</v>
      </c>
      <c r="AC193" s="685">
        <f t="shared" si="484"/>
        <v>5.8609981164113437E-2</v>
      </c>
      <c r="AD193" s="637"/>
      <c r="AE193" s="681">
        <f t="shared" si="447"/>
        <v>228.39684972372595</v>
      </c>
      <c r="AF193" s="683">
        <f t="shared" si="448"/>
        <v>244.08995820958168</v>
      </c>
      <c r="AH193" s="685">
        <f t="shared" ref="AH193:AH196" si="489">G193-N193</f>
        <v>0.90917887583045598</v>
      </c>
      <c r="AI193" s="685">
        <f t="shared" ref="AI193:AI196" si="490">SUM(D193:G193)-SUM(K193:N193)</f>
        <v>-15.693108485855731</v>
      </c>
      <c r="AJ193" s="685">
        <f t="shared" ref="AJ193:AJ196" si="491">SUM(D193:H193)-SUM(K193:O193)</f>
        <v>-12.219059883563887</v>
      </c>
      <c r="AL193" s="686">
        <f t="shared" ref="AL193:AL196" si="492">IFERROR(AH193/N193,"0")</f>
        <v>1.57504587593001E-2</v>
      </c>
      <c r="AM193" s="686">
        <f t="shared" ref="AM193:AM196" si="493">SUM(R193:U193)/SUM(K193:N193)</f>
        <v>-6.4292315017651216E-2</v>
      </c>
      <c r="AN193" s="686">
        <f t="shared" ref="AN193:AN196" si="494">SUM(R193:V193)/SUM(K193:O193)</f>
        <v>-4.0278547121850007E-2</v>
      </c>
    </row>
    <row r="194" spans="2:40">
      <c r="B194" s="666"/>
      <c r="C194" s="675" t="s">
        <v>131</v>
      </c>
      <c r="D194" s="681">
        <v>21.487869276910967</v>
      </c>
      <c r="E194" s="681">
        <v>19.722833140271558</v>
      </c>
      <c r="F194" s="681">
        <v>24.701393787155762</v>
      </c>
      <c r="G194" s="681">
        <v>26.860583752185761</v>
      </c>
      <c r="H194" s="682">
        <v>29.91864182572256</v>
      </c>
      <c r="I194" s="682">
        <f t="shared" si="485"/>
        <v>122.6913217822466</v>
      </c>
      <c r="K194" s="683">
        <v>21.654697497925973</v>
      </c>
      <c r="L194" s="683">
        <v>21.074504552557073</v>
      </c>
      <c r="M194" s="683">
        <v>20.860298168052505</v>
      </c>
      <c r="N194" s="683">
        <v>22.368403796367989</v>
      </c>
      <c r="O194" s="684">
        <v>22.536062903621293</v>
      </c>
      <c r="P194" s="684">
        <f t="shared" si="486"/>
        <v>108.49396691852482</v>
      </c>
      <c r="R194" s="685">
        <f t="shared" si="487"/>
        <v>-0.16682822101500605</v>
      </c>
      <c r="S194" s="685">
        <f t="shared" si="483"/>
        <v>-1.3516714122855156</v>
      </c>
      <c r="T194" s="685">
        <f t="shared" si="483"/>
        <v>3.8410956191032568</v>
      </c>
      <c r="U194" s="685">
        <f t="shared" si="483"/>
        <v>4.4921799558177717</v>
      </c>
      <c r="V194" s="685">
        <f t="shared" si="483"/>
        <v>7.382578922101267</v>
      </c>
      <c r="W194" s="685">
        <f t="shared" si="483"/>
        <v>14.197354863721785</v>
      </c>
      <c r="Y194" s="685">
        <f t="shared" si="488"/>
        <v>-7.70401992597608E-3</v>
      </c>
      <c r="Z194" s="685">
        <f t="shared" si="484"/>
        <v>-6.4137755120867626E-2</v>
      </c>
      <c r="AA194" s="685">
        <f t="shared" si="484"/>
        <v>0.18413426251911802</v>
      </c>
      <c r="AB194" s="685">
        <f t="shared" si="484"/>
        <v>0.20082702354234044</v>
      </c>
      <c r="AC194" s="685">
        <f t="shared" si="484"/>
        <v>0.32758955961713121</v>
      </c>
      <c r="AD194" s="637"/>
      <c r="AE194" s="681">
        <f t="shared" si="447"/>
        <v>92.772679956524044</v>
      </c>
      <c r="AF194" s="683">
        <f t="shared" si="448"/>
        <v>85.957904014903534</v>
      </c>
      <c r="AH194" s="685">
        <f t="shared" si="489"/>
        <v>4.4921799558177717</v>
      </c>
      <c r="AI194" s="685">
        <f t="shared" si="490"/>
        <v>6.8147759416205105</v>
      </c>
      <c r="AJ194" s="685">
        <f t="shared" si="491"/>
        <v>14.197354863721785</v>
      </c>
      <c r="AL194" s="686">
        <f t="shared" si="492"/>
        <v>0.20082702354234044</v>
      </c>
      <c r="AM194" s="686">
        <f t="shared" si="493"/>
        <v>7.9280387530609744E-2</v>
      </c>
      <c r="AN194" s="686">
        <f t="shared" si="494"/>
        <v>0.13085847321246435</v>
      </c>
    </row>
    <row r="195" spans="2:40">
      <c r="B195" s="666"/>
      <c r="C195" s="675" t="s">
        <v>132</v>
      </c>
      <c r="D195" s="681">
        <v>3.1713589557746547</v>
      </c>
      <c r="E195" s="681">
        <v>2.6764691982842366</v>
      </c>
      <c r="F195" s="681">
        <v>3.9706371693011557</v>
      </c>
      <c r="G195" s="681">
        <v>3.4902315803687456</v>
      </c>
      <c r="H195" s="682">
        <v>4.1590364245164153</v>
      </c>
      <c r="I195" s="682">
        <f t="shared" si="485"/>
        <v>17.46773332824521</v>
      </c>
      <c r="K195" s="683">
        <v>3.9683721631561695</v>
      </c>
      <c r="L195" s="683">
        <v>3.5985679290760597</v>
      </c>
      <c r="M195" s="683">
        <v>3.7413743218811097</v>
      </c>
      <c r="N195" s="683">
        <v>3.4312366552362761</v>
      </c>
      <c r="O195" s="684">
        <v>3.7981352982434364</v>
      </c>
      <c r="P195" s="684">
        <f t="shared" si="486"/>
        <v>18.537686367593054</v>
      </c>
      <c r="R195" s="685">
        <f t="shared" si="487"/>
        <v>-0.79701320738151482</v>
      </c>
      <c r="S195" s="685">
        <f t="shared" si="483"/>
        <v>-0.92209873079182314</v>
      </c>
      <c r="T195" s="685">
        <f t="shared" si="483"/>
        <v>0.22926284742004599</v>
      </c>
      <c r="U195" s="685">
        <f t="shared" si="483"/>
        <v>5.8994925132469511E-2</v>
      </c>
      <c r="V195" s="685">
        <f t="shared" si="483"/>
        <v>0.36090112627297888</v>
      </c>
      <c r="W195" s="685">
        <f t="shared" si="483"/>
        <v>-1.069953039347844</v>
      </c>
      <c r="Y195" s="685">
        <f t="shared" si="488"/>
        <v>-0.20084134617747784</v>
      </c>
      <c r="Z195" s="685">
        <f t="shared" si="484"/>
        <v>-0.25624046814327445</v>
      </c>
      <c r="AA195" s="685">
        <f t="shared" si="484"/>
        <v>6.1277709123949912E-2</v>
      </c>
      <c r="AB195" s="685">
        <f t="shared" si="484"/>
        <v>1.7193487672276894E-2</v>
      </c>
      <c r="AC195" s="685">
        <f t="shared" si="484"/>
        <v>9.5020608254763494E-2</v>
      </c>
      <c r="AD195" s="637"/>
      <c r="AE195" s="681">
        <f t="shared" si="447"/>
        <v>13.308696903728794</v>
      </c>
      <c r="AF195" s="683">
        <f t="shared" si="448"/>
        <v>14.739551069349616</v>
      </c>
      <c r="AH195" s="685">
        <f t="shared" si="489"/>
        <v>5.8994925132469511E-2</v>
      </c>
      <c r="AI195" s="685">
        <f t="shared" si="490"/>
        <v>-1.430854165620822</v>
      </c>
      <c r="AJ195" s="685">
        <f t="shared" si="491"/>
        <v>-1.069953039347844</v>
      </c>
      <c r="AL195" s="686">
        <f t="shared" si="492"/>
        <v>1.7193487672276894E-2</v>
      </c>
      <c r="AM195" s="686">
        <f t="shared" si="493"/>
        <v>-9.7075830796246834E-2</v>
      </c>
      <c r="AN195" s="686">
        <f t="shared" si="494"/>
        <v>-5.7717722596618032E-2</v>
      </c>
    </row>
    <row r="196" spans="2:40" s="106" customFormat="1">
      <c r="B196" s="695"/>
      <c r="C196" s="676" t="s">
        <v>76</v>
      </c>
      <c r="D196" s="696">
        <f>SUM(D192:D195)</f>
        <v>96.946705892439638</v>
      </c>
      <c r="E196" s="696">
        <f t="shared" ref="E196:H196" si="495">SUM(E192:E195)</f>
        <v>101.94972493554545</v>
      </c>
      <c r="F196" s="696">
        <f t="shared" si="495"/>
        <v>110.47612883465803</v>
      </c>
      <c r="G196" s="696">
        <f t="shared" si="495"/>
        <v>113.60269560739825</v>
      </c>
      <c r="H196" s="702">
        <f t="shared" si="495"/>
        <v>119.81343767206275</v>
      </c>
      <c r="I196" s="702">
        <f t="shared" si="485"/>
        <v>542.78869294210403</v>
      </c>
      <c r="K196" s="697">
        <f t="shared" ref="K196:O196" si="496">SUM(K192:K195)</f>
        <v>110.12677654613012</v>
      </c>
      <c r="L196" s="697">
        <f t="shared" si="496"/>
        <v>104.44560229376538</v>
      </c>
      <c r="M196" s="697">
        <f t="shared" si="496"/>
        <v>101.62298980552519</v>
      </c>
      <c r="N196" s="697">
        <f t="shared" si="496"/>
        <v>100.89091536531126</v>
      </c>
      <c r="O196" s="698">
        <f t="shared" si="496"/>
        <v>102.72777403952907</v>
      </c>
      <c r="P196" s="698">
        <f t="shared" si="486"/>
        <v>519.814058050261</v>
      </c>
      <c r="R196" s="699">
        <f t="shared" si="487"/>
        <v>-13.180070653690478</v>
      </c>
      <c r="S196" s="699">
        <f t="shared" si="483"/>
        <v>-2.4958773582199285</v>
      </c>
      <c r="T196" s="699">
        <f t="shared" si="483"/>
        <v>8.8531390291328336</v>
      </c>
      <c r="U196" s="699">
        <f t="shared" si="483"/>
        <v>12.711780242086988</v>
      </c>
      <c r="V196" s="699">
        <f t="shared" si="483"/>
        <v>17.085663632533681</v>
      </c>
      <c r="W196" s="699">
        <f t="shared" si="483"/>
        <v>22.974634891843039</v>
      </c>
      <c r="Y196" s="699">
        <f t="shared" si="488"/>
        <v>-0.11968089021628255</v>
      </c>
      <c r="Z196" s="699">
        <f t="shared" si="484"/>
        <v>-2.3896433199743383E-2</v>
      </c>
      <c r="AA196" s="699">
        <f t="shared" si="484"/>
        <v>8.7117482432616758E-2</v>
      </c>
      <c r="AB196" s="699">
        <f t="shared" si="484"/>
        <v>0.12599529101366055</v>
      </c>
      <c r="AC196" s="699">
        <f t="shared" si="484"/>
        <v>0.16631980778595684</v>
      </c>
      <c r="AD196" s="639"/>
      <c r="AE196" s="696">
        <f t="shared" si="447"/>
        <v>422.97525527004132</v>
      </c>
      <c r="AF196" s="697">
        <f t="shared" si="448"/>
        <v>417.0862840107319</v>
      </c>
      <c r="AG196" s="638"/>
      <c r="AH196" s="699">
        <f t="shared" si="489"/>
        <v>12.711780242086988</v>
      </c>
      <c r="AI196" s="699">
        <f t="shared" si="490"/>
        <v>5.8889712593094146</v>
      </c>
      <c r="AJ196" s="699">
        <f t="shared" si="491"/>
        <v>22.974634891843039</v>
      </c>
      <c r="AL196" s="700">
        <f t="shared" si="492"/>
        <v>0.12599529101366055</v>
      </c>
      <c r="AM196" s="700">
        <f t="shared" si="493"/>
        <v>1.4119311722938096E-2</v>
      </c>
      <c r="AN196" s="700">
        <f t="shared" si="494"/>
        <v>4.4197794453688419E-2</v>
      </c>
    </row>
    <row r="198" spans="2:40">
      <c r="B198" s="665" t="s">
        <v>75</v>
      </c>
      <c r="C198" s="675" t="s">
        <v>133</v>
      </c>
      <c r="D198" s="681">
        <v>3.5562352204383028</v>
      </c>
      <c r="E198" s="681">
        <v>3.9573116167790734</v>
      </c>
      <c r="F198" s="681">
        <v>6.5658878175416309</v>
      </c>
      <c r="G198" s="681">
        <v>8.5538944423821963</v>
      </c>
      <c r="H198" s="682">
        <v>2.3377729337622131</v>
      </c>
      <c r="I198" s="682">
        <f>SUM(D198:H198)</f>
        <v>24.971102030903417</v>
      </c>
      <c r="K198" s="683">
        <v>4.3296497783767656</v>
      </c>
      <c r="L198" s="683">
        <v>4.2698784035928012</v>
      </c>
      <c r="M198" s="683">
        <v>5.2220280452453069</v>
      </c>
      <c r="N198" s="683">
        <v>4.9353714131342823</v>
      </c>
      <c r="O198" s="684">
        <v>5.6101541950300513</v>
      </c>
      <c r="P198" s="684">
        <f>SUM(K198:O198)</f>
        <v>24.367081835379206</v>
      </c>
      <c r="R198" s="685">
        <f t="shared" ref="R198:V204" si="497">D198-K198</f>
        <v>-0.77341455793846281</v>
      </c>
      <c r="S198" s="685">
        <f t="shared" si="497"/>
        <v>-0.31256678681372785</v>
      </c>
      <c r="T198" s="685">
        <f t="shared" si="497"/>
        <v>1.3438597722963239</v>
      </c>
      <c r="U198" s="685">
        <f t="shared" si="497"/>
        <v>3.618523029247914</v>
      </c>
      <c r="V198" s="685">
        <f t="shared" si="497"/>
        <v>-3.2723812612678382</v>
      </c>
      <c r="W198" s="685">
        <f t="shared" si="483"/>
        <v>0.60402019552421038</v>
      </c>
      <c r="Y198" s="685">
        <f>R198/K198</f>
        <v>-0.17863212904680356</v>
      </c>
      <c r="Z198" s="685">
        <f t="shared" ref="Z198:AC204" si="498">S198/L198</f>
        <v>-7.3202737237370738E-2</v>
      </c>
      <c r="AA198" s="685">
        <f t="shared" si="498"/>
        <v>0.25734441880677328</v>
      </c>
      <c r="AB198" s="685">
        <f t="shared" si="498"/>
        <v>0.7331815027371803</v>
      </c>
      <c r="AC198" s="685">
        <f t="shared" si="498"/>
        <v>-0.58329613545502723</v>
      </c>
      <c r="AD198" s="637"/>
      <c r="AE198" s="681">
        <f t="shared" si="447"/>
        <v>22.633329097141203</v>
      </c>
      <c r="AF198" s="683">
        <f t="shared" si="448"/>
        <v>18.756927640349154</v>
      </c>
      <c r="AH198" s="685">
        <f>G198-N198</f>
        <v>3.618523029247914</v>
      </c>
      <c r="AI198" s="685">
        <f>SUM(D198:G198)-SUM(K198:N198)</f>
        <v>3.8764014567920491</v>
      </c>
      <c r="AJ198" s="685">
        <f>SUM(D198:H198)-SUM(K198:O198)</f>
        <v>0.60402019552421038</v>
      </c>
      <c r="AL198" s="686">
        <f>IFERROR(AH198/N198,"0")</f>
        <v>0.7331815027371803</v>
      </c>
      <c r="AM198" s="686">
        <f>SUM(R198:U198)/SUM(K198:N198)</f>
        <v>0.20666505363347926</v>
      </c>
      <c r="AN198" s="686">
        <f>SUM(R198:V198)/SUM(K198:O198)</f>
        <v>2.4788368160163367E-2</v>
      </c>
    </row>
    <row r="199" spans="2:40">
      <c r="B199" s="666"/>
      <c r="C199" s="677" t="s">
        <v>29</v>
      </c>
      <c r="D199" s="681">
        <v>7.8335432272618828</v>
      </c>
      <c r="E199" s="681">
        <v>7.0775228209828001</v>
      </c>
      <c r="F199" s="681">
        <v>5.4495204691514854</v>
      </c>
      <c r="G199" s="681">
        <v>4.6198457801347645</v>
      </c>
      <c r="H199" s="682">
        <v>4.6826525817009088</v>
      </c>
      <c r="I199" s="682">
        <f t="shared" ref="I199:I204" si="499">SUM(D199:H199)</f>
        <v>29.663084879231839</v>
      </c>
      <c r="K199" s="683">
        <v>5.9856921987008489</v>
      </c>
      <c r="L199" s="683">
        <v>4.7591739856513895</v>
      </c>
      <c r="M199" s="683">
        <v>3.7144856903896559</v>
      </c>
      <c r="N199" s="683">
        <v>3.0843979662643877</v>
      </c>
      <c r="O199" s="684">
        <v>2.8436134066681724</v>
      </c>
      <c r="P199" s="684">
        <f t="shared" ref="P199:P204" si="500">SUM(K199:O199)</f>
        <v>20.387363247674454</v>
      </c>
      <c r="R199" s="685">
        <f t="shared" si="497"/>
        <v>1.8478510285610339</v>
      </c>
      <c r="S199" s="685">
        <f t="shared" si="497"/>
        <v>2.3183488353314106</v>
      </c>
      <c r="T199" s="685">
        <f t="shared" si="497"/>
        <v>1.7350347787618294</v>
      </c>
      <c r="U199" s="685">
        <f t="shared" si="497"/>
        <v>1.5354478138703769</v>
      </c>
      <c r="V199" s="685">
        <f t="shared" si="497"/>
        <v>1.8390391750327364</v>
      </c>
      <c r="W199" s="685">
        <f t="shared" si="483"/>
        <v>9.2757216315573849</v>
      </c>
      <c r="Y199" s="685">
        <f t="shared" ref="Y199:Y201" si="501">R199/K199</f>
        <v>0.30871133483310359</v>
      </c>
      <c r="Z199" s="685">
        <f t="shared" si="498"/>
        <v>0.48713260795278479</v>
      </c>
      <c r="AA199" s="685">
        <f t="shared" si="498"/>
        <v>0.46709959961639302</v>
      </c>
      <c r="AB199" s="685">
        <f t="shared" si="498"/>
        <v>0.49781118735790325</v>
      </c>
      <c r="AC199" s="685">
        <f t="shared" si="498"/>
        <v>0.64672615859816063</v>
      </c>
      <c r="AD199" s="637"/>
      <c r="AE199" s="681">
        <f t="shared" si="447"/>
        <v>24.980432297530932</v>
      </c>
      <c r="AF199" s="683">
        <f t="shared" si="448"/>
        <v>17.543749841006282</v>
      </c>
      <c r="AH199" s="685">
        <f t="shared" ref="AH199:AH202" si="502">G199-N199</f>
        <v>1.5354478138703769</v>
      </c>
      <c r="AI199" s="685">
        <f t="shared" ref="AI199:AI202" si="503">SUM(D199:G199)-SUM(K199:N199)</f>
        <v>7.4366824565246503</v>
      </c>
      <c r="AJ199" s="685">
        <f t="shared" ref="AJ199:AJ202" si="504">SUM(D199:H199)-SUM(K199:O199)</f>
        <v>9.2757216315573849</v>
      </c>
      <c r="AL199" s="686">
        <f t="shared" ref="AL199:AL202" si="505">IFERROR(AH199/N199,"0")</f>
        <v>0.49781118735790325</v>
      </c>
      <c r="AM199" s="686">
        <f t="shared" ref="AM199:AM201" si="506">SUM(R199:U199)/SUM(K199:N199)</f>
        <v>0.42389355319820804</v>
      </c>
      <c r="AN199" s="686">
        <f t="shared" ref="AN199:AN201" si="507">SUM(R199:V199)/SUM(K199:O199)</f>
        <v>0.45497406991144135</v>
      </c>
    </row>
    <row r="200" spans="2:40">
      <c r="B200" s="666"/>
      <c r="C200" s="677" t="s">
        <v>134</v>
      </c>
      <c r="D200" s="681">
        <v>1.7056059127798773</v>
      </c>
      <c r="E200" s="681">
        <v>1.0876842230099999</v>
      </c>
      <c r="F200" s="681">
        <v>3.6455320090029213</v>
      </c>
      <c r="G200" s="681">
        <v>2.0502291071812868</v>
      </c>
      <c r="H200" s="682">
        <v>2.6868553405775781</v>
      </c>
      <c r="I200" s="682">
        <f t="shared" si="499"/>
        <v>11.175906592551664</v>
      </c>
      <c r="K200" s="683">
        <v>1.8398871802640695</v>
      </c>
      <c r="L200" s="683">
        <v>2.0087388604549772</v>
      </c>
      <c r="M200" s="683">
        <v>2.0058584992212931</v>
      </c>
      <c r="N200" s="683">
        <v>2.053938627580794</v>
      </c>
      <c r="O200" s="684">
        <v>2.0841573293522502</v>
      </c>
      <c r="P200" s="684">
        <f t="shared" si="500"/>
        <v>9.9925804968733836</v>
      </c>
      <c r="R200" s="685">
        <f t="shared" si="497"/>
        <v>-0.13428126748419222</v>
      </c>
      <c r="S200" s="685">
        <f t="shared" si="497"/>
        <v>-0.92105463744497729</v>
      </c>
      <c r="T200" s="685">
        <f t="shared" si="497"/>
        <v>1.6396735097816282</v>
      </c>
      <c r="U200" s="685">
        <f t="shared" si="497"/>
        <v>-3.7095203995072268E-3</v>
      </c>
      <c r="V200" s="685">
        <f t="shared" si="497"/>
        <v>0.60269801122532796</v>
      </c>
      <c r="W200" s="685">
        <f t="shared" si="483"/>
        <v>1.1833260956782805</v>
      </c>
      <c r="Y200" s="685">
        <f t="shared" si="501"/>
        <v>-7.2983424703747066E-2</v>
      </c>
      <c r="Z200" s="685">
        <f t="shared" si="498"/>
        <v>-0.45852383083600989</v>
      </c>
      <c r="AA200" s="685">
        <f t="shared" si="498"/>
        <v>0.81744226246177187</v>
      </c>
      <c r="AB200" s="685">
        <f t="shared" si="498"/>
        <v>-1.8060522109545401E-3</v>
      </c>
      <c r="AC200" s="685">
        <f t="shared" si="498"/>
        <v>0.28918066920247554</v>
      </c>
      <c r="AD200" s="637"/>
      <c r="AE200" s="681">
        <f t="shared" si="447"/>
        <v>8.4890512519740859</v>
      </c>
      <c r="AF200" s="683">
        <f t="shared" si="448"/>
        <v>7.9084231675211338</v>
      </c>
      <c r="AH200" s="685">
        <f t="shared" si="502"/>
        <v>-3.7095203995072268E-3</v>
      </c>
      <c r="AI200" s="685">
        <f t="shared" si="503"/>
        <v>0.58062808445295211</v>
      </c>
      <c r="AJ200" s="685">
        <f t="shared" si="504"/>
        <v>1.1833260956782805</v>
      </c>
      <c r="AL200" s="686">
        <f t="shared" si="505"/>
        <v>-1.8060522109545401E-3</v>
      </c>
      <c r="AM200" s="686">
        <f t="shared" si="506"/>
        <v>7.3418944858377772E-2</v>
      </c>
      <c r="AN200" s="686">
        <f t="shared" si="507"/>
        <v>0.11842047167381187</v>
      </c>
    </row>
    <row r="201" spans="2:40">
      <c r="B201" s="666"/>
      <c r="C201" s="675" t="s">
        <v>135</v>
      </c>
      <c r="D201" s="681">
        <v>3.3511236285404058</v>
      </c>
      <c r="E201" s="681">
        <v>4.7307222452995346</v>
      </c>
      <c r="F201" s="681">
        <v>2.6312881051224157</v>
      </c>
      <c r="G201" s="681">
        <v>4.1358929828036715</v>
      </c>
      <c r="H201" s="682">
        <v>10.331901642263153</v>
      </c>
      <c r="I201" s="682">
        <f t="shared" si="499"/>
        <v>25.18092860402918</v>
      </c>
      <c r="K201" s="683">
        <v>0.52293042673487056</v>
      </c>
      <c r="L201" s="683">
        <v>0.33129686279229431</v>
      </c>
      <c r="M201" s="683">
        <v>0.3971876757290731</v>
      </c>
      <c r="N201" s="683">
        <v>0.30955098524516039</v>
      </c>
      <c r="O201" s="684">
        <v>0.37525431502940343</v>
      </c>
      <c r="P201" s="684">
        <f t="shared" si="500"/>
        <v>1.9362202655308018</v>
      </c>
      <c r="R201" s="685">
        <f t="shared" si="497"/>
        <v>2.8281932018055351</v>
      </c>
      <c r="S201" s="685">
        <f t="shared" si="497"/>
        <v>4.39942538250724</v>
      </c>
      <c r="T201" s="685">
        <f t="shared" si="497"/>
        <v>2.2341004293933429</v>
      </c>
      <c r="U201" s="685">
        <f t="shared" si="497"/>
        <v>3.8263419975585111</v>
      </c>
      <c r="V201" s="685">
        <f t="shared" si="497"/>
        <v>9.9566473272337497</v>
      </c>
      <c r="W201" s="685">
        <f t="shared" si="483"/>
        <v>23.244708338498377</v>
      </c>
      <c r="Y201" s="685">
        <f t="shared" si="501"/>
        <v>5.4083546437802692</v>
      </c>
      <c r="Z201" s="685">
        <f t="shared" si="498"/>
        <v>13.279405501842763</v>
      </c>
      <c r="AA201" s="685">
        <f t="shared" si="498"/>
        <v>5.6247979630597902</v>
      </c>
      <c r="AB201" s="685">
        <f t="shared" si="498"/>
        <v>12.360942720075975</v>
      </c>
      <c r="AC201" s="685">
        <f t="shared" si="498"/>
        <v>26.533065519722502</v>
      </c>
      <c r="AD201" s="637"/>
      <c r="AE201" s="681">
        <f t="shared" si="447"/>
        <v>14.849026961766027</v>
      </c>
      <c r="AF201" s="683">
        <f t="shared" si="448"/>
        <v>1.5609659505013984</v>
      </c>
      <c r="AH201" s="685">
        <f t="shared" si="502"/>
        <v>3.8263419975585111</v>
      </c>
      <c r="AI201" s="685">
        <f t="shared" si="503"/>
        <v>13.288061011264629</v>
      </c>
      <c r="AJ201" s="685">
        <f t="shared" si="504"/>
        <v>23.244708338498377</v>
      </c>
      <c r="AL201" s="686">
        <f t="shared" si="505"/>
        <v>12.360942720075975</v>
      </c>
      <c r="AM201" s="686">
        <f t="shared" si="506"/>
        <v>8.5127167616925714</v>
      </c>
      <c r="AN201" s="686">
        <f t="shared" si="507"/>
        <v>12.005198350780612</v>
      </c>
    </row>
    <row r="202" spans="2:40">
      <c r="B202" s="666"/>
      <c r="C202" s="675" t="s">
        <v>136</v>
      </c>
      <c r="D202" s="681">
        <v>0</v>
      </c>
      <c r="E202" s="681">
        <v>0</v>
      </c>
      <c r="F202" s="681">
        <v>0</v>
      </c>
      <c r="G202" s="681">
        <v>0</v>
      </c>
      <c r="H202" s="682">
        <v>0</v>
      </c>
      <c r="I202" s="682">
        <f t="shared" si="499"/>
        <v>0</v>
      </c>
      <c r="K202" s="683">
        <v>0</v>
      </c>
      <c r="L202" s="683">
        <v>0</v>
      </c>
      <c r="M202" s="683">
        <v>0</v>
      </c>
      <c r="N202" s="683">
        <v>0</v>
      </c>
      <c r="O202" s="684">
        <v>0</v>
      </c>
      <c r="P202" s="684">
        <f t="shared" si="500"/>
        <v>0</v>
      </c>
      <c r="R202" s="685">
        <f t="shared" si="497"/>
        <v>0</v>
      </c>
      <c r="S202" s="685">
        <f t="shared" si="497"/>
        <v>0</v>
      </c>
      <c r="T202" s="685">
        <f t="shared" si="497"/>
        <v>0</v>
      </c>
      <c r="U202" s="685">
        <f t="shared" si="497"/>
        <v>0</v>
      </c>
      <c r="V202" s="685">
        <f t="shared" si="497"/>
        <v>0</v>
      </c>
      <c r="W202" s="685">
        <f t="shared" si="483"/>
        <v>0</v>
      </c>
      <c r="Y202" s="685" t="str">
        <f>IFERROR(R202/K202,"0")</f>
        <v>0</v>
      </c>
      <c r="Z202" s="685" t="str">
        <f>IFERROR(S202/L202,"0")</f>
        <v>0</v>
      </c>
      <c r="AA202" s="685" t="str">
        <f>IFERROR(T202/M202,"0")</f>
        <v>0</v>
      </c>
      <c r="AB202" s="685" t="str">
        <f>IFERROR(U202/N202,"0")</f>
        <v>0</v>
      </c>
      <c r="AC202" s="685" t="str">
        <f>IFERROR(V202/O202,"0")</f>
        <v>0</v>
      </c>
      <c r="AD202" s="637"/>
      <c r="AE202" s="681">
        <f t="shared" si="447"/>
        <v>0</v>
      </c>
      <c r="AF202" s="683">
        <f t="shared" si="448"/>
        <v>0</v>
      </c>
      <c r="AH202" s="685">
        <f t="shared" si="502"/>
        <v>0</v>
      </c>
      <c r="AI202" s="685">
        <f t="shared" si="503"/>
        <v>0</v>
      </c>
      <c r="AJ202" s="685">
        <f t="shared" si="504"/>
        <v>0</v>
      </c>
      <c r="AL202" s="686" t="str">
        <f t="shared" si="505"/>
        <v>0</v>
      </c>
      <c r="AM202" s="686" t="str">
        <f>IFERROR(SUM(R202:U202)/SUM(K202:N202),"0")</f>
        <v>0</v>
      </c>
      <c r="AN202" s="686" t="str">
        <f>IFERROR(SUM(R202:V202)/SUM(K202:O202),"0")</f>
        <v>0</v>
      </c>
    </row>
    <row r="203" spans="2:40">
      <c r="B203" s="666"/>
      <c r="C203" s="675" t="s">
        <v>137</v>
      </c>
      <c r="D203" s="681">
        <v>10.995659931039199</v>
      </c>
      <c r="E203" s="681">
        <v>20.377274489566801</v>
      </c>
      <c r="F203" s="681">
        <v>16.289157153220064</v>
      </c>
      <c r="G203" s="681">
        <v>16.417397743260462</v>
      </c>
      <c r="H203" s="682">
        <v>21.059875684123536</v>
      </c>
      <c r="I203" s="682">
        <f t="shared" si="499"/>
        <v>85.139365001210066</v>
      </c>
      <c r="K203" s="683">
        <v>17.631032077210818</v>
      </c>
      <c r="L203" s="683">
        <v>21.551081891500449</v>
      </c>
      <c r="M203" s="683">
        <v>25.160108972184553</v>
      </c>
      <c r="N203" s="683">
        <v>20.333923277423057</v>
      </c>
      <c r="O203" s="684">
        <v>17.425762235767245</v>
      </c>
      <c r="P203" s="684">
        <f t="shared" si="500"/>
        <v>102.10190845408613</v>
      </c>
      <c r="R203" s="685">
        <f t="shared" si="497"/>
        <v>-6.6353721461716191</v>
      </c>
      <c r="S203" s="685">
        <f t="shared" si="497"/>
        <v>-1.1738074019336473</v>
      </c>
      <c r="T203" s="685">
        <f t="shared" si="497"/>
        <v>-8.8709518189644889</v>
      </c>
      <c r="U203" s="685">
        <f t="shared" si="497"/>
        <v>-3.9165255341625951</v>
      </c>
      <c r="V203" s="685">
        <f t="shared" si="497"/>
        <v>3.6341134483562918</v>
      </c>
      <c r="W203" s="685">
        <f t="shared" si="483"/>
        <v>-16.962543452876062</v>
      </c>
      <c r="Y203" s="685">
        <f>R203/K203</f>
        <v>-0.37634621258208933</v>
      </c>
      <c r="Z203" s="685">
        <f t="shared" si="498"/>
        <v>-5.446628655782642E-2</v>
      </c>
      <c r="AA203" s="685">
        <f t="shared" si="498"/>
        <v>-0.35258002374996311</v>
      </c>
      <c r="AB203" s="685">
        <f t="shared" si="498"/>
        <v>-0.1926104215466943</v>
      </c>
      <c r="AC203" s="685">
        <f t="shared" si="498"/>
        <v>0.20854832053757127</v>
      </c>
      <c r="AD203" s="637"/>
      <c r="AE203" s="681">
        <f t="shared" si="447"/>
        <v>64.079489317086527</v>
      </c>
      <c r="AF203" s="683">
        <f t="shared" si="448"/>
        <v>84.676146218318877</v>
      </c>
      <c r="AH203" s="685">
        <f>G203-N203</f>
        <v>-3.9165255341625951</v>
      </c>
      <c r="AI203" s="685">
        <f>SUM(D203:G203)-SUM(K203:N203)</f>
        <v>-20.59665690123235</v>
      </c>
      <c r="AJ203" s="685">
        <f>SUM(D203:H203)-SUM(K203:O203)</f>
        <v>-16.962543452876062</v>
      </c>
      <c r="AL203" s="686">
        <f>IFERROR(AH203/N203,"0")</f>
        <v>-0.1926104215466943</v>
      </c>
      <c r="AM203" s="686">
        <f>SUM(R203:U203)/SUM(K203:N203)</f>
        <v>-0.24324036722370887</v>
      </c>
      <c r="AN203" s="686">
        <f>SUM(R203:V203)/SUM(K203:O203)</f>
        <v>-0.16613346126144046</v>
      </c>
    </row>
    <row r="204" spans="2:40" s="106" customFormat="1">
      <c r="B204" s="695"/>
      <c r="C204" s="676" t="s">
        <v>76</v>
      </c>
      <c r="D204" s="696">
        <f>SUM(D198:D203)</f>
        <v>27.442167920059667</v>
      </c>
      <c r="E204" s="696">
        <f t="shared" ref="E204:H204" si="508">SUM(E198:E203)</f>
        <v>37.230515395638207</v>
      </c>
      <c r="F204" s="696">
        <f t="shared" si="508"/>
        <v>34.581385554038519</v>
      </c>
      <c r="G204" s="696">
        <f t="shared" si="508"/>
        <v>35.777260055762383</v>
      </c>
      <c r="H204" s="702">
        <f t="shared" si="508"/>
        <v>41.099058182427385</v>
      </c>
      <c r="I204" s="702">
        <f t="shared" si="499"/>
        <v>176.13038710792614</v>
      </c>
      <c r="K204" s="697">
        <f t="shared" ref="K204:O204" si="509">SUM(K198:K203)</f>
        <v>30.309191661287372</v>
      </c>
      <c r="L204" s="697">
        <f t="shared" si="509"/>
        <v>32.920170003991913</v>
      </c>
      <c r="M204" s="697">
        <f t="shared" si="509"/>
        <v>36.499668882769882</v>
      </c>
      <c r="N204" s="697">
        <f t="shared" si="509"/>
        <v>30.717182269647683</v>
      </c>
      <c r="O204" s="698">
        <f t="shared" si="509"/>
        <v>28.338941481847122</v>
      </c>
      <c r="P204" s="698">
        <f t="shared" si="500"/>
        <v>158.78515429954396</v>
      </c>
      <c r="R204" s="699">
        <f t="shared" si="497"/>
        <v>-2.8670237412277046</v>
      </c>
      <c r="S204" s="699">
        <f t="shared" si="497"/>
        <v>4.3103453916462939</v>
      </c>
      <c r="T204" s="699">
        <f t="shared" si="497"/>
        <v>-1.9182833287313628</v>
      </c>
      <c r="U204" s="699">
        <f t="shared" si="497"/>
        <v>5.0600777861147002</v>
      </c>
      <c r="V204" s="699">
        <f t="shared" si="497"/>
        <v>12.760116700580262</v>
      </c>
      <c r="W204" s="699">
        <f t="shared" si="483"/>
        <v>17.345232808382178</v>
      </c>
      <c r="Y204" s="699">
        <f t="shared" ref="Y204" si="510">R204/K204</f>
        <v>-9.4592550446986376E-2</v>
      </c>
      <c r="Z204" s="699">
        <f t="shared" si="498"/>
        <v>0.13093326647838149</v>
      </c>
      <c r="AA204" s="699">
        <f t="shared" si="498"/>
        <v>-5.2556184410673161E-2</v>
      </c>
      <c r="AB204" s="699">
        <f t="shared" si="498"/>
        <v>0.16473118340397624</v>
      </c>
      <c r="AC204" s="699">
        <f t="shared" si="498"/>
        <v>0.45026793639254031</v>
      </c>
      <c r="AD204" s="639"/>
      <c r="AE204" s="696">
        <f t="shared" si="447"/>
        <v>135.03132892549877</v>
      </c>
      <c r="AF204" s="697">
        <f t="shared" si="448"/>
        <v>130.44621281769685</v>
      </c>
      <c r="AH204" s="699">
        <f t="shared" ref="AH204" si="511">G204-N204</f>
        <v>5.0600777861147002</v>
      </c>
      <c r="AI204" s="699">
        <f t="shared" ref="AI204" si="512">SUM(D204:G204)-SUM(K204:N204)</f>
        <v>4.5851161078019231</v>
      </c>
      <c r="AJ204" s="699">
        <f t="shared" ref="AJ204" si="513">SUM(D204:H204)-SUM(K204:O204)</f>
        <v>17.345232808382178</v>
      </c>
      <c r="AL204" s="700">
        <f t="shared" ref="AL204" si="514">IFERROR(AH204/N204,"0")</f>
        <v>0.16473118340397624</v>
      </c>
      <c r="AM204" s="700">
        <f t="shared" ref="AM204" si="515">SUM(R204:U204)/SUM(K204:N204)</f>
        <v>3.5149476621523595E-2</v>
      </c>
      <c r="AN204" s="700">
        <f t="shared" ref="AN204" si="516">SUM(R204:V204)/SUM(K204:O204)</f>
        <v>0.10923711908016835</v>
      </c>
    </row>
    <row r="206" spans="2:40">
      <c r="B206" s="665" t="s">
        <v>15</v>
      </c>
      <c r="C206" s="678" t="s">
        <v>138</v>
      </c>
      <c r="D206" s="681">
        <v>63.798255284980556</v>
      </c>
      <c r="E206" s="681">
        <v>67.520575626408146</v>
      </c>
      <c r="F206" s="681">
        <v>75.082209655159957</v>
      </c>
      <c r="G206" s="681">
        <v>82.470824266280729</v>
      </c>
      <c r="H206" s="682">
        <v>47.858969495740325</v>
      </c>
      <c r="I206" s="682">
        <f>SUM(D206:H206)</f>
        <v>336.7308343285697</v>
      </c>
      <c r="K206" s="683">
        <v>52.262873855084806</v>
      </c>
      <c r="L206" s="683">
        <v>49.987904902513655</v>
      </c>
      <c r="M206" s="683">
        <v>47.707482207943158</v>
      </c>
      <c r="N206" s="683">
        <v>47.802643951247468</v>
      </c>
      <c r="O206" s="684">
        <v>47.480507828102454</v>
      </c>
      <c r="P206" s="684">
        <f>SUM(K206:O206)</f>
        <v>245.24141274489153</v>
      </c>
      <c r="R206" s="685">
        <f t="shared" ref="R206:W216" si="517">D206-K206</f>
        <v>11.53538142989575</v>
      </c>
      <c r="S206" s="685">
        <f t="shared" si="517"/>
        <v>17.532670723894491</v>
      </c>
      <c r="T206" s="685">
        <f t="shared" si="517"/>
        <v>27.374727447216799</v>
      </c>
      <c r="U206" s="685">
        <f t="shared" si="517"/>
        <v>34.668180315033261</v>
      </c>
      <c r="V206" s="685">
        <f t="shared" si="517"/>
        <v>0.37846166763787181</v>
      </c>
      <c r="W206" s="685">
        <f t="shared" si="483"/>
        <v>91.489421583678165</v>
      </c>
      <c r="Y206" s="685">
        <f>R206/K206</f>
        <v>0.22071846760438796</v>
      </c>
      <c r="Z206" s="685">
        <f t="shared" ref="Z206:AC214" si="518">S206/L206</f>
        <v>0.35073825874652442</v>
      </c>
      <c r="AA206" s="685">
        <f t="shared" si="518"/>
        <v>0.57380365050283422</v>
      </c>
      <c r="AB206" s="685">
        <f t="shared" si="518"/>
        <v>0.72523562400419384</v>
      </c>
      <c r="AC206" s="685">
        <f t="shared" si="518"/>
        <v>7.9708849999677207E-3</v>
      </c>
      <c r="AD206" s="637"/>
      <c r="AE206" s="681">
        <f t="shared" si="447"/>
        <v>288.87186483282937</v>
      </c>
      <c r="AF206" s="683">
        <f t="shared" si="448"/>
        <v>197.76090491678909</v>
      </c>
      <c r="AH206" s="685">
        <f>G206-N206</f>
        <v>34.668180315033261</v>
      </c>
      <c r="AI206" s="685">
        <f>SUM(D206:G206)-SUM(K206:N206)</f>
        <v>91.110959916040287</v>
      </c>
      <c r="AJ206" s="685">
        <f>SUM(D206:H206)-SUM(K206:O206)</f>
        <v>91.489421583678165</v>
      </c>
      <c r="AL206" s="686">
        <f>IFERROR(AH206/N206,"0")</f>
        <v>0.72523562400419384</v>
      </c>
      <c r="AM206" s="686">
        <f>SUM(R206:U206)/SUM(K206:N206)</f>
        <v>0.46071269725619746</v>
      </c>
      <c r="AN206" s="686">
        <f>SUM(R206:V206)/SUM(K206:O206)</f>
        <v>0.37305861420252284</v>
      </c>
    </row>
    <row r="207" spans="2:40">
      <c r="B207" s="666"/>
      <c r="C207" s="678" t="s">
        <v>139</v>
      </c>
      <c r="D207" s="681">
        <v>22.458980854063942</v>
      </c>
      <c r="E207" s="681">
        <v>21.603547116304725</v>
      </c>
      <c r="F207" s="681">
        <v>23.755360819991115</v>
      </c>
      <c r="G207" s="681">
        <v>22.114623339745609</v>
      </c>
      <c r="H207" s="682">
        <v>35.38251854904226</v>
      </c>
      <c r="I207" s="682">
        <f t="shared" ref="I207:I216" si="519">SUM(D207:H207)</f>
        <v>125.31503067914764</v>
      </c>
      <c r="K207" s="683">
        <v>27.730572628909126</v>
      </c>
      <c r="L207" s="683">
        <v>26.608744362207439</v>
      </c>
      <c r="M207" s="683">
        <v>25.353833558094426</v>
      </c>
      <c r="N207" s="683">
        <v>25.336386101534792</v>
      </c>
      <c r="O207" s="684">
        <v>25.142419897378435</v>
      </c>
      <c r="P207" s="684">
        <f t="shared" ref="P207:P216" si="520">SUM(K207:O207)</f>
        <v>130.1719565481242</v>
      </c>
      <c r="R207" s="685">
        <f t="shared" si="517"/>
        <v>-5.2715917748451844</v>
      </c>
      <c r="S207" s="685">
        <f t="shared" si="517"/>
        <v>-5.0051972459027141</v>
      </c>
      <c r="T207" s="685">
        <f t="shared" si="517"/>
        <v>-1.598472738103311</v>
      </c>
      <c r="U207" s="685">
        <f t="shared" si="517"/>
        <v>-3.2217627617891829</v>
      </c>
      <c r="V207" s="685">
        <f t="shared" si="517"/>
        <v>10.240098651663825</v>
      </c>
      <c r="W207" s="685">
        <f t="shared" si="483"/>
        <v>-4.8569258689765604</v>
      </c>
      <c r="Y207" s="685">
        <f t="shared" ref="Y207:Y210" si="521">R207/K207</f>
        <v>-0.19010035765902467</v>
      </c>
      <c r="Z207" s="685">
        <f t="shared" si="518"/>
        <v>-0.18810347372165467</v>
      </c>
      <c r="AA207" s="685">
        <f t="shared" si="518"/>
        <v>-6.304658955974668E-2</v>
      </c>
      <c r="AB207" s="685">
        <f t="shared" si="518"/>
        <v>-0.12715952262797334</v>
      </c>
      <c r="AC207" s="685">
        <f t="shared" si="518"/>
        <v>0.40728373376389065</v>
      </c>
      <c r="AD207" s="637"/>
      <c r="AE207" s="681">
        <f t="shared" si="447"/>
        <v>89.93251213010538</v>
      </c>
      <c r="AF207" s="683">
        <f t="shared" si="448"/>
        <v>105.02953665074577</v>
      </c>
      <c r="AH207" s="685">
        <f t="shared" ref="AH207:AH210" si="522">G207-N207</f>
        <v>-3.2217627617891829</v>
      </c>
      <c r="AI207" s="685">
        <f t="shared" ref="AI207:AI210" si="523">SUM(D207:G207)-SUM(K207:N207)</f>
        <v>-15.097024520640389</v>
      </c>
      <c r="AJ207" s="685">
        <f t="shared" ref="AJ207:AJ210" si="524">SUM(D207:H207)-SUM(K207:O207)</f>
        <v>-4.8569258689765604</v>
      </c>
      <c r="AL207" s="686">
        <f t="shared" ref="AL207:AL210" si="525">IFERROR(AH207/N207,"0")</f>
        <v>-0.12715952262797334</v>
      </c>
      <c r="AM207" s="686">
        <f t="shared" ref="AM207:AM210" si="526">SUM(R207:U207)/SUM(K207:N207)</f>
        <v>-0.14374075143111845</v>
      </c>
      <c r="AN207" s="686">
        <f t="shared" ref="AN207:AN210" si="527">SUM(R207:V207)/SUM(K207:O207)</f>
        <v>-3.7311614557940333E-2</v>
      </c>
    </row>
    <row r="208" spans="2:40">
      <c r="B208" s="666"/>
      <c r="C208" s="678" t="s">
        <v>140</v>
      </c>
      <c r="D208" s="681">
        <v>0.85697081592020163</v>
      </c>
      <c r="E208" s="681">
        <v>3.6896358446151113E-2</v>
      </c>
      <c r="F208" s="681">
        <v>0.51684487043071869</v>
      </c>
      <c r="G208" s="681">
        <v>0.13602830621099368</v>
      </c>
      <c r="H208" s="682">
        <v>6.0024947808909559</v>
      </c>
      <c r="I208" s="682">
        <f t="shared" si="519"/>
        <v>7.549235131899021</v>
      </c>
      <c r="K208" s="683">
        <v>0.88387417803393453</v>
      </c>
      <c r="L208" s="683">
        <v>0.23926257650179983</v>
      </c>
      <c r="M208" s="683">
        <v>0.1969797322147081</v>
      </c>
      <c r="N208" s="683">
        <v>-0.11136819387499219</v>
      </c>
      <c r="O208" s="684">
        <v>2.358201594915915</v>
      </c>
      <c r="P208" s="684">
        <f t="shared" si="520"/>
        <v>3.5669498877913655</v>
      </c>
      <c r="R208" s="685">
        <f t="shared" si="517"/>
        <v>-2.6903362113732898E-2</v>
      </c>
      <c r="S208" s="685">
        <f t="shared" si="517"/>
        <v>-0.20236621805564872</v>
      </c>
      <c r="T208" s="685">
        <f t="shared" si="517"/>
        <v>0.31986513821601059</v>
      </c>
      <c r="U208" s="685">
        <f t="shared" si="517"/>
        <v>0.24739650008598588</v>
      </c>
      <c r="V208" s="685">
        <f t="shared" si="517"/>
        <v>3.6442931859750409</v>
      </c>
      <c r="W208" s="685">
        <f t="shared" si="517"/>
        <v>3.9822852441076555</v>
      </c>
      <c r="Y208" s="685">
        <f t="shared" si="521"/>
        <v>-3.0437999867329531E-2</v>
      </c>
      <c r="Z208" s="685">
        <f t="shared" si="518"/>
        <v>-0.84579135197152921</v>
      </c>
      <c r="AA208" s="685">
        <f t="shared" si="518"/>
        <v>1.6238479696345474</v>
      </c>
      <c r="AB208" s="685">
        <f t="shared" si="518"/>
        <v>-2.221428681546922</v>
      </c>
      <c r="AC208" s="685">
        <f t="shared" si="518"/>
        <v>1.5453696553474612</v>
      </c>
      <c r="AD208" s="637"/>
      <c r="AE208" s="681">
        <f t="shared" si="447"/>
        <v>1.5467403510080653</v>
      </c>
      <c r="AF208" s="683">
        <f t="shared" si="448"/>
        <v>1.2087482928754505</v>
      </c>
      <c r="AH208" s="685">
        <f t="shared" si="522"/>
        <v>0.24739650008598588</v>
      </c>
      <c r="AI208" s="685">
        <f t="shared" si="523"/>
        <v>0.33799205813261479</v>
      </c>
      <c r="AJ208" s="685">
        <f t="shared" si="524"/>
        <v>3.9822852441076555</v>
      </c>
      <c r="AL208" s="686">
        <f t="shared" si="525"/>
        <v>-2.221428681546922</v>
      </c>
      <c r="AM208" s="686">
        <f t="shared" si="526"/>
        <v>0.2796215391780012</v>
      </c>
      <c r="AN208" s="686">
        <f t="shared" si="527"/>
        <v>1.1164399190854526</v>
      </c>
    </row>
    <row r="209" spans="2:40">
      <c r="B209" s="666"/>
      <c r="C209" s="678" t="s">
        <v>141</v>
      </c>
      <c r="D209" s="681">
        <v>1.8277198207950429</v>
      </c>
      <c r="E209" s="681">
        <v>0.54290123598059781</v>
      </c>
      <c r="F209" s="681">
        <v>0.30403145589808844</v>
      </c>
      <c r="G209" s="681">
        <v>1.4257210544325789</v>
      </c>
      <c r="H209" s="682">
        <v>-1.4061218310177419</v>
      </c>
      <c r="I209" s="682">
        <f t="shared" si="519"/>
        <v>2.6942517360885661</v>
      </c>
      <c r="K209" s="683">
        <v>0.35209552735849586</v>
      </c>
      <c r="L209" s="683">
        <v>0.35534853931939592</v>
      </c>
      <c r="M209" s="683">
        <v>0.35578158504761243</v>
      </c>
      <c r="N209" s="683">
        <v>0.34141233504889335</v>
      </c>
      <c r="O209" s="684">
        <v>0.33919497331249299</v>
      </c>
      <c r="P209" s="684">
        <f t="shared" si="520"/>
        <v>1.7438329600868907</v>
      </c>
      <c r="R209" s="685">
        <f t="shared" si="517"/>
        <v>1.4756242934365471</v>
      </c>
      <c r="S209" s="685">
        <f t="shared" si="517"/>
        <v>0.18755269666120189</v>
      </c>
      <c r="T209" s="685">
        <f t="shared" si="517"/>
        <v>-5.1750129149523982E-2</v>
      </c>
      <c r="U209" s="685">
        <f t="shared" si="517"/>
        <v>1.0843087193836856</v>
      </c>
      <c r="V209" s="685">
        <f t="shared" si="517"/>
        <v>-1.7453168043302349</v>
      </c>
      <c r="W209" s="685">
        <f t="shared" si="517"/>
        <v>0.95041877600167535</v>
      </c>
      <c r="Y209" s="685">
        <f t="shared" si="521"/>
        <v>4.1909771035918304</v>
      </c>
      <c r="Z209" s="685">
        <f t="shared" si="518"/>
        <v>0.52779926159377</v>
      </c>
      <c r="AA209" s="685">
        <f t="shared" si="518"/>
        <v>-0.14545477147896377</v>
      </c>
      <c r="AB209" s="685">
        <f t="shared" si="518"/>
        <v>3.1759506264716615</v>
      </c>
      <c r="AC209" s="685">
        <f t="shared" si="518"/>
        <v>-5.1454677741415473</v>
      </c>
      <c r="AD209" s="637"/>
      <c r="AE209" s="681">
        <f t="shared" si="447"/>
        <v>4.100373567106308</v>
      </c>
      <c r="AF209" s="683">
        <f t="shared" si="448"/>
        <v>1.4046379867743977</v>
      </c>
      <c r="AH209" s="685">
        <f t="shared" si="522"/>
        <v>1.0843087193836856</v>
      </c>
      <c r="AI209" s="685">
        <f t="shared" si="523"/>
        <v>2.6957355803319105</v>
      </c>
      <c r="AJ209" s="685">
        <f t="shared" si="524"/>
        <v>0.95041877600167535</v>
      </c>
      <c r="AL209" s="686">
        <f t="shared" si="525"/>
        <v>3.1759506264716615</v>
      </c>
      <c r="AM209" s="686">
        <f t="shared" si="526"/>
        <v>1.9191675048760297</v>
      </c>
      <c r="AN209" s="686">
        <f t="shared" si="527"/>
        <v>0.54501709610668136</v>
      </c>
    </row>
    <row r="210" spans="2:40">
      <c r="B210" s="666"/>
      <c r="C210" s="678" t="s">
        <v>142</v>
      </c>
      <c r="D210" s="681">
        <v>7.915905233619184</v>
      </c>
      <c r="E210" s="681">
        <v>9.4820745579337942</v>
      </c>
      <c r="F210" s="681">
        <v>15.548982305148078</v>
      </c>
      <c r="G210" s="681">
        <v>9.6027941832934562</v>
      </c>
      <c r="H210" s="682">
        <v>6.716688060569334</v>
      </c>
      <c r="I210" s="682">
        <f t="shared" si="519"/>
        <v>49.266444340563844</v>
      </c>
      <c r="K210" s="683">
        <v>9.0482087531164588</v>
      </c>
      <c r="L210" s="683">
        <v>10.351717891517771</v>
      </c>
      <c r="M210" s="683">
        <v>6.7024291110891427</v>
      </c>
      <c r="N210" s="683">
        <v>7.7250382077905826</v>
      </c>
      <c r="O210" s="684">
        <v>3.8261962703591146</v>
      </c>
      <c r="P210" s="684">
        <f t="shared" si="520"/>
        <v>37.653590233873068</v>
      </c>
      <c r="R210" s="685">
        <f t="shared" si="517"/>
        <v>-1.1323035194972748</v>
      </c>
      <c r="S210" s="685">
        <f t="shared" si="517"/>
        <v>-0.86964333358397639</v>
      </c>
      <c r="T210" s="685">
        <f t="shared" si="517"/>
        <v>8.8465531940589344</v>
      </c>
      <c r="U210" s="685">
        <f t="shared" si="517"/>
        <v>1.8777559755028737</v>
      </c>
      <c r="V210" s="685">
        <f t="shared" si="517"/>
        <v>2.8904917902102194</v>
      </c>
      <c r="W210" s="685">
        <f t="shared" si="517"/>
        <v>11.612854106690776</v>
      </c>
      <c r="Y210" s="685">
        <f t="shared" si="521"/>
        <v>-0.12514117991666335</v>
      </c>
      <c r="Z210" s="685">
        <f t="shared" si="518"/>
        <v>-8.4009566595373009E-2</v>
      </c>
      <c r="AA210" s="685">
        <f t="shared" si="518"/>
        <v>1.3199025379354399</v>
      </c>
      <c r="AB210" s="685">
        <f t="shared" si="518"/>
        <v>0.24307400494267919</v>
      </c>
      <c r="AC210" s="685">
        <f t="shared" si="518"/>
        <v>0.75544786152303867</v>
      </c>
      <c r="AD210" s="637"/>
      <c r="AE210" s="681">
        <f t="shared" si="447"/>
        <v>42.549756279994511</v>
      </c>
      <c r="AF210" s="683">
        <f t="shared" si="448"/>
        <v>33.827393963513956</v>
      </c>
      <c r="AH210" s="685">
        <f t="shared" si="522"/>
        <v>1.8777559755028737</v>
      </c>
      <c r="AI210" s="685">
        <f t="shared" si="523"/>
        <v>8.7223623164805559</v>
      </c>
      <c r="AJ210" s="685">
        <f t="shared" si="524"/>
        <v>11.612854106690776</v>
      </c>
      <c r="AL210" s="686">
        <f t="shared" si="525"/>
        <v>0.24307400494267919</v>
      </c>
      <c r="AM210" s="686">
        <f t="shared" si="526"/>
        <v>0.25784907716770761</v>
      </c>
      <c r="AN210" s="686">
        <f t="shared" si="527"/>
        <v>0.30841293046855023</v>
      </c>
    </row>
    <row r="211" spans="2:40">
      <c r="B211" s="666"/>
      <c r="C211" s="678" t="s">
        <v>143</v>
      </c>
      <c r="D211" s="681">
        <v>31.961106681180055</v>
      </c>
      <c r="E211" s="681">
        <v>39.128777770863763</v>
      </c>
      <c r="F211" s="681">
        <v>42.292866917537609</v>
      </c>
      <c r="G211" s="681">
        <v>37.296574539901385</v>
      </c>
      <c r="H211" s="682">
        <v>29.926565557399009</v>
      </c>
      <c r="I211" s="682">
        <f t="shared" si="519"/>
        <v>180.60589146688184</v>
      </c>
      <c r="K211" s="683">
        <v>40.38538267759909</v>
      </c>
      <c r="L211" s="683">
        <v>41.109840088203676</v>
      </c>
      <c r="M211" s="683">
        <v>40.25012442533432</v>
      </c>
      <c r="N211" s="683">
        <v>40.235022112585597</v>
      </c>
      <c r="O211" s="684">
        <v>43.577779108848382</v>
      </c>
      <c r="P211" s="684">
        <f t="shared" si="520"/>
        <v>205.55814841257106</v>
      </c>
      <c r="R211" s="685">
        <f t="shared" si="517"/>
        <v>-8.4242759964190341</v>
      </c>
      <c r="S211" s="685">
        <f t="shared" si="517"/>
        <v>-1.9810623173399122</v>
      </c>
      <c r="T211" s="685">
        <f t="shared" si="517"/>
        <v>2.0427424922032884</v>
      </c>
      <c r="U211" s="685">
        <f t="shared" si="517"/>
        <v>-2.9384475726842112</v>
      </c>
      <c r="V211" s="685">
        <f t="shared" si="517"/>
        <v>-13.651213551449374</v>
      </c>
      <c r="W211" s="685">
        <f t="shared" si="517"/>
        <v>-24.952256945689214</v>
      </c>
      <c r="Y211" s="685">
        <f>R211/K211</f>
        <v>-0.20859715664132608</v>
      </c>
      <c r="Z211" s="685">
        <f t="shared" si="518"/>
        <v>-4.8189492177284611E-2</v>
      </c>
      <c r="AA211" s="685">
        <f t="shared" si="518"/>
        <v>5.075120937806446E-2</v>
      </c>
      <c r="AB211" s="685">
        <f t="shared" si="518"/>
        <v>-7.3032085441927935E-2</v>
      </c>
      <c r="AC211" s="685">
        <f t="shared" si="518"/>
        <v>-0.31326088273914632</v>
      </c>
      <c r="AD211" s="637"/>
      <c r="AE211" s="681">
        <f t="shared" si="447"/>
        <v>150.67932590948283</v>
      </c>
      <c r="AF211" s="683">
        <f t="shared" si="448"/>
        <v>161.98036930372268</v>
      </c>
      <c r="AH211" s="685">
        <f>G211-N211</f>
        <v>-2.9384475726842112</v>
      </c>
      <c r="AI211" s="685">
        <f>SUM(D211:G211)-SUM(K211:N211)</f>
        <v>-11.301043394239855</v>
      </c>
      <c r="AJ211" s="685">
        <f>SUM(D211:H211)-SUM(K211:O211)</f>
        <v>-24.952256945689214</v>
      </c>
      <c r="AL211" s="686">
        <f>IFERROR(AH211/N211,"0")</f>
        <v>-7.3032085441927935E-2</v>
      </c>
      <c r="AM211" s="686">
        <f>SUM(R211:U211)/SUM(K211:N211)</f>
        <v>-6.976798140921478E-2</v>
      </c>
      <c r="AN211" s="686">
        <f>SUM(R211:V211)/SUM(K211:O211)</f>
        <v>-0.12138782694037571</v>
      </c>
    </row>
    <row r="212" spans="2:40">
      <c r="B212" s="666"/>
      <c r="C212" s="678" t="s">
        <v>144</v>
      </c>
      <c r="D212" s="681">
        <v>0.47408458771471762</v>
      </c>
      <c r="E212" s="681">
        <v>0.12421667431712156</v>
      </c>
      <c r="F212" s="681">
        <v>5.4231096161594258E-2</v>
      </c>
      <c r="G212" s="681">
        <v>7.9357659712293249E-2</v>
      </c>
      <c r="H212" s="682">
        <v>2.0105577776285521</v>
      </c>
      <c r="I212" s="682">
        <f t="shared" si="519"/>
        <v>2.7424477955342788</v>
      </c>
      <c r="K212" s="683">
        <v>9.4000000000000004E-3</v>
      </c>
      <c r="L212" s="683">
        <v>0.44979999999999998</v>
      </c>
      <c r="M212" s="683">
        <v>0.995</v>
      </c>
      <c r="N212" s="683">
        <v>1.0748869599999999</v>
      </c>
      <c r="O212" s="684">
        <v>0.80091304000000008</v>
      </c>
      <c r="P212" s="684">
        <f t="shared" si="520"/>
        <v>3.33</v>
      </c>
      <c r="R212" s="685">
        <f t="shared" si="517"/>
        <v>0.4646845877147176</v>
      </c>
      <c r="S212" s="685">
        <f t="shared" si="517"/>
        <v>-0.3255833256828784</v>
      </c>
      <c r="T212" s="685">
        <f t="shared" si="517"/>
        <v>-0.94076890383840572</v>
      </c>
      <c r="U212" s="685">
        <f t="shared" si="517"/>
        <v>-0.9955293002877067</v>
      </c>
      <c r="V212" s="685">
        <f t="shared" si="517"/>
        <v>1.209644737628552</v>
      </c>
      <c r="W212" s="685">
        <f t="shared" si="517"/>
        <v>-0.58755220446572132</v>
      </c>
      <c r="Y212" s="685">
        <f t="shared" ref="Y212" si="528">R212/K212</f>
        <v>49.43453060794868</v>
      </c>
      <c r="Z212" s="685">
        <f t="shared" si="518"/>
        <v>-0.72384020827674167</v>
      </c>
      <c r="AA212" s="685">
        <f t="shared" si="518"/>
        <v>-0.94549638576724193</v>
      </c>
      <c r="AB212" s="685">
        <f t="shared" si="518"/>
        <v>-0.92617115783757087</v>
      </c>
      <c r="AC212" s="685">
        <f t="shared" si="518"/>
        <v>1.5103321799187486</v>
      </c>
      <c r="AD212" s="637"/>
      <c r="AE212" s="681">
        <f t="shared" si="447"/>
        <v>0.73189001790572672</v>
      </c>
      <c r="AF212" s="683">
        <f t="shared" si="448"/>
        <v>2.5290869599999999</v>
      </c>
      <c r="AH212" s="685">
        <f t="shared" ref="AH212" si="529">G212-N212</f>
        <v>-0.9955293002877067</v>
      </c>
      <c r="AI212" s="685">
        <f t="shared" ref="AI212" si="530">SUM(D212:G212)-SUM(K212:N212)</f>
        <v>-1.7971969420942733</v>
      </c>
      <c r="AJ212" s="685">
        <f t="shared" ref="AJ212" si="531">SUM(D212:H212)-SUM(K212:O212)</f>
        <v>-0.58755220446572132</v>
      </c>
      <c r="AL212" s="686">
        <f t="shared" ref="AL212" si="532">IFERROR(AH212/N212,"0")</f>
        <v>-0.92617115783757087</v>
      </c>
      <c r="AM212" s="686">
        <f t="shared" ref="AM212" si="533">SUM(R212:U212)/SUM(K212:N212)</f>
        <v>-0.71061097167424936</v>
      </c>
      <c r="AN212" s="686">
        <f t="shared" ref="AN212" si="534">SUM(R212:V212)/SUM(K212:O212)</f>
        <v>-0.17644210344315955</v>
      </c>
    </row>
    <row r="213" spans="2:40">
      <c r="B213" s="666"/>
      <c r="C213" s="678" t="s">
        <v>145</v>
      </c>
      <c r="D213" s="681">
        <v>0.44027051736291106</v>
      </c>
      <c r="E213" s="681">
        <v>2.3739602024855575</v>
      </c>
      <c r="F213" s="681">
        <v>3.4272695012000698</v>
      </c>
      <c r="G213" s="681">
        <v>7.1175308560500666E-2</v>
      </c>
      <c r="H213" s="682">
        <v>-7.027454360125221E-2</v>
      </c>
      <c r="I213" s="682">
        <f t="shared" si="519"/>
        <v>6.2424009860077865</v>
      </c>
      <c r="K213" s="683">
        <v>0.29557208895237436</v>
      </c>
      <c r="L213" s="683">
        <v>0.29830288064371929</v>
      </c>
      <c r="M213" s="683">
        <v>0.29866640764294339</v>
      </c>
      <c r="N213" s="683">
        <v>0.28660391633365745</v>
      </c>
      <c r="O213" s="684">
        <v>0.28474251739653428</v>
      </c>
      <c r="P213" s="684">
        <f t="shared" si="520"/>
        <v>1.4638878109692288</v>
      </c>
      <c r="R213" s="685">
        <f t="shared" si="517"/>
        <v>0.14469842841053671</v>
      </c>
      <c r="S213" s="685">
        <f t="shared" si="517"/>
        <v>2.0756573218418382</v>
      </c>
      <c r="T213" s="685">
        <f t="shared" si="517"/>
        <v>3.1286030935571265</v>
      </c>
      <c r="U213" s="685">
        <f t="shared" si="517"/>
        <v>-0.21542860777315678</v>
      </c>
      <c r="V213" s="685">
        <f t="shared" si="517"/>
        <v>-0.35501706099778652</v>
      </c>
      <c r="W213" s="685">
        <f t="shared" si="517"/>
        <v>4.7785131750385581</v>
      </c>
      <c r="Y213" s="685">
        <f>R213/K213</f>
        <v>0.48955376308840859</v>
      </c>
      <c r="Z213" s="685">
        <f t="shared" si="518"/>
        <v>6.9582208437367319</v>
      </c>
      <c r="AA213" s="685">
        <f t="shared" si="518"/>
        <v>10.475242657009426</v>
      </c>
      <c r="AB213" s="685">
        <f t="shared" si="518"/>
        <v>-0.75165967907556408</v>
      </c>
      <c r="AC213" s="685">
        <f t="shared" si="518"/>
        <v>-1.2468003171559638</v>
      </c>
      <c r="AD213" s="652"/>
      <c r="AE213" s="681">
        <f t="shared" si="447"/>
        <v>6.3126755296090389</v>
      </c>
      <c r="AF213" s="683">
        <f t="shared" si="448"/>
        <v>1.1791452935726945</v>
      </c>
      <c r="AG213" s="653"/>
      <c r="AH213" s="685">
        <f>G213-N213</f>
        <v>-0.21542860777315678</v>
      </c>
      <c r="AI213" s="685">
        <f>SUM(D213:G213)-SUM(K213:N213)</f>
        <v>5.1335302360363446</v>
      </c>
      <c r="AJ213" s="685">
        <f>SUM(D213:H213)-SUM(K213:O213)</f>
        <v>4.7785131750385581</v>
      </c>
      <c r="AK213" s="653"/>
      <c r="AL213" s="686">
        <f>IFERROR(AH213/N213,"0")</f>
        <v>-0.75165967907556408</v>
      </c>
      <c r="AM213" s="686">
        <f>SUM(R213:U213)/SUM(K213:N213)</f>
        <v>4.3536027867119351</v>
      </c>
      <c r="AN213" s="686">
        <f>SUM(R213:V213)/SUM(K213:O213)</f>
        <v>3.2642618780155988</v>
      </c>
    </row>
    <row r="214" spans="2:40" s="106" customFormat="1">
      <c r="B214" s="695"/>
      <c r="C214" s="671" t="s">
        <v>76</v>
      </c>
      <c r="D214" s="696">
        <f>SUM(D206:D213)</f>
        <v>129.7332937956366</v>
      </c>
      <c r="E214" s="696">
        <f t="shared" ref="E214:H214" si="535">SUM(E206:E213)</f>
        <v>140.81294954273989</v>
      </c>
      <c r="F214" s="696">
        <f t="shared" si="535"/>
        <v>160.98179662152722</v>
      </c>
      <c r="G214" s="696">
        <f t="shared" si="535"/>
        <v>153.19709865813752</v>
      </c>
      <c r="H214" s="702">
        <f t="shared" si="535"/>
        <v>126.42139784665143</v>
      </c>
      <c r="I214" s="702">
        <f t="shared" si="519"/>
        <v>711.14653646469264</v>
      </c>
      <c r="K214" s="697">
        <f t="shared" ref="K214:O214" si="536">SUM(K206:K213)</f>
        <v>130.9679797090543</v>
      </c>
      <c r="L214" s="697">
        <f t="shared" si="536"/>
        <v>129.40092124090745</v>
      </c>
      <c r="M214" s="697">
        <f t="shared" si="536"/>
        <v>121.86029702736631</v>
      </c>
      <c r="N214" s="697">
        <f t="shared" si="536"/>
        <v>122.690625390666</v>
      </c>
      <c r="O214" s="698">
        <f t="shared" si="536"/>
        <v>123.80995523031334</v>
      </c>
      <c r="P214" s="698">
        <f t="shared" si="520"/>
        <v>628.72977859830735</v>
      </c>
      <c r="R214" s="699">
        <f t="shared" si="517"/>
        <v>-1.2346859134177066</v>
      </c>
      <c r="S214" s="699">
        <f t="shared" si="517"/>
        <v>11.412028301832436</v>
      </c>
      <c r="T214" s="699">
        <f t="shared" si="517"/>
        <v>39.121499594160909</v>
      </c>
      <c r="U214" s="699">
        <f t="shared" si="517"/>
        <v>30.50647326747152</v>
      </c>
      <c r="V214" s="699">
        <f t="shared" si="517"/>
        <v>2.6114426163380955</v>
      </c>
      <c r="W214" s="699">
        <f t="shared" si="517"/>
        <v>82.416757866385296</v>
      </c>
      <c r="Y214" s="699">
        <f t="shared" ref="Y214" si="537">R214/K214</f>
        <v>-9.4273876420829308E-3</v>
      </c>
      <c r="Z214" s="699">
        <f t="shared" si="518"/>
        <v>8.8191244640264246E-2</v>
      </c>
      <c r="AA214" s="699">
        <f t="shared" si="518"/>
        <v>0.32103564941562013</v>
      </c>
      <c r="AB214" s="699">
        <f t="shared" si="518"/>
        <v>0.24864551118175635</v>
      </c>
      <c r="AC214" s="699">
        <f t="shared" si="518"/>
        <v>2.1092347634568211E-2</v>
      </c>
      <c r="AD214" s="639"/>
      <c r="AE214" s="696">
        <f t="shared" si="447"/>
        <v>584.72513861804123</v>
      </c>
      <c r="AF214" s="697">
        <f t="shared" si="448"/>
        <v>504.91982336799407</v>
      </c>
      <c r="AH214" s="699">
        <f t="shared" ref="AH214" si="538">G214-N214</f>
        <v>30.50647326747152</v>
      </c>
      <c r="AI214" s="699">
        <f t="shared" ref="AI214" si="539">SUM(D214:G214)-SUM(K214:N214)</f>
        <v>79.805315250047158</v>
      </c>
      <c r="AJ214" s="699">
        <f t="shared" ref="AJ214" si="540">SUM(D214:H214)-SUM(K214:O214)</f>
        <v>82.416757866385296</v>
      </c>
      <c r="AL214" s="700">
        <f t="shared" ref="AL214" si="541">IFERROR(AH214/N214,"0")</f>
        <v>0.24864551118175635</v>
      </c>
      <c r="AM214" s="700">
        <f t="shared" ref="AM214" si="542">SUM(R214:U214)/SUM(K214:N214)</f>
        <v>0.15805542099281711</v>
      </c>
      <c r="AN214" s="700">
        <f t="shared" ref="AN214" si="543">SUM(R214:V214)/SUM(K214:O214)</f>
        <v>0.13108454644875497</v>
      </c>
    </row>
    <row r="216" spans="2:40" s="106" customFormat="1">
      <c r="C216" s="664" t="s">
        <v>146</v>
      </c>
      <c r="D216" s="696">
        <f>SUM(D196,D204,D214)</f>
        <v>254.1221676081359</v>
      </c>
      <c r="E216" s="696">
        <f t="shared" ref="E216:H216" si="544">SUM(E196,E204,E214)</f>
        <v>279.99318987392354</v>
      </c>
      <c r="F216" s="696">
        <f t="shared" si="544"/>
        <v>306.03931101022374</v>
      </c>
      <c r="G216" s="696">
        <f t="shared" si="544"/>
        <v>302.57705432129814</v>
      </c>
      <c r="H216" s="702">
        <f t="shared" si="544"/>
        <v>287.33389370114156</v>
      </c>
      <c r="I216" s="702">
        <f t="shared" si="519"/>
        <v>1430.0656165147227</v>
      </c>
      <c r="K216" s="697">
        <f>SUM(K196,K204,K214)</f>
        <v>271.40394791647179</v>
      </c>
      <c r="L216" s="697">
        <f t="shared" ref="L216:O216" si="545">SUM(L196,L204,L214)</f>
        <v>266.76669353866475</v>
      </c>
      <c r="M216" s="697">
        <f t="shared" si="545"/>
        <v>259.98295571566138</v>
      </c>
      <c r="N216" s="697">
        <f t="shared" si="545"/>
        <v>254.29872302562495</v>
      </c>
      <c r="O216" s="698">
        <f t="shared" si="545"/>
        <v>254.87667075168952</v>
      </c>
      <c r="P216" s="698">
        <f t="shared" si="520"/>
        <v>1307.3289909481123</v>
      </c>
      <c r="R216" s="699">
        <f t="shared" ref="R216:V216" si="546">D216-K216</f>
        <v>-17.281780308335897</v>
      </c>
      <c r="S216" s="699">
        <f t="shared" si="546"/>
        <v>13.226496335258787</v>
      </c>
      <c r="T216" s="699">
        <f t="shared" si="546"/>
        <v>46.056355294562366</v>
      </c>
      <c r="U216" s="699">
        <f t="shared" si="546"/>
        <v>48.278331295673183</v>
      </c>
      <c r="V216" s="699">
        <f t="shared" si="546"/>
        <v>32.457222949452046</v>
      </c>
      <c r="W216" s="699">
        <f t="shared" si="517"/>
        <v>122.73662556661043</v>
      </c>
      <c r="Y216" s="699">
        <f t="shared" ref="Y216:AC216" si="547">R216/K216</f>
        <v>-6.3675493451755522E-2</v>
      </c>
      <c r="Z216" s="699">
        <f t="shared" si="547"/>
        <v>4.9580763474664273E-2</v>
      </c>
      <c r="AA216" s="699">
        <f t="shared" si="547"/>
        <v>0.17715144120806658</v>
      </c>
      <c r="AB216" s="699">
        <f t="shared" si="547"/>
        <v>0.18984889393568963</v>
      </c>
      <c r="AC216" s="699">
        <f t="shared" si="547"/>
        <v>0.1273448168234789</v>
      </c>
      <c r="AD216" s="639"/>
      <c r="AE216" s="696">
        <f t="shared" si="447"/>
        <v>1142.7317228135812</v>
      </c>
      <c r="AF216" s="697">
        <f t="shared" si="448"/>
        <v>1052.4523201964228</v>
      </c>
      <c r="AH216" s="699">
        <f t="shared" ref="AH216" si="548">G216-N216</f>
        <v>48.278331295673183</v>
      </c>
      <c r="AI216" s="699">
        <f t="shared" ref="AI216" si="549">SUM(D216:G216)-SUM(K216:N216)</f>
        <v>90.279402617158439</v>
      </c>
      <c r="AJ216" s="699">
        <f t="shared" ref="AJ216" si="550">SUM(D216:H216)-SUM(K216:O216)</f>
        <v>122.73662556661043</v>
      </c>
      <c r="AL216" s="700">
        <f t="shared" ref="AL216" si="551">IFERROR(AH216/N216,"0")</f>
        <v>0.18984889393568963</v>
      </c>
      <c r="AM216" s="700">
        <f t="shared" ref="AM216" si="552">SUM(R216:U216)/SUM(K216:N216)</f>
        <v>8.5780040468065366E-2</v>
      </c>
      <c r="AN216" s="700">
        <f t="shared" ref="AN216" si="553">SUM(R216:V216)/SUM(K216:O216)</f>
        <v>9.3883503247027655E-2</v>
      </c>
    </row>
    <row r="217" spans="2:40">
      <c r="AE217" s="636"/>
      <c r="AF217" s="636"/>
    </row>
    <row r="218" spans="2:40">
      <c r="AE218" s="636"/>
      <c r="AF218" s="636"/>
    </row>
    <row r="219" spans="2:40">
      <c r="AE219" s="636"/>
      <c r="AF219" s="636"/>
    </row>
    <row r="220" spans="2:40">
      <c r="AE220" s="636"/>
      <c r="AF220" s="636"/>
    </row>
    <row r="221" spans="2:40" ht="36" customHeight="1">
      <c r="B221" s="687" t="s">
        <v>55</v>
      </c>
      <c r="D221" s="735" t="s">
        <v>95</v>
      </c>
      <c r="E221" s="735"/>
      <c r="F221" s="735"/>
      <c r="G221" s="735"/>
      <c r="H221" s="736"/>
      <c r="I221" s="657"/>
      <c r="K221" s="735" t="s">
        <v>110</v>
      </c>
      <c r="L221" s="735"/>
      <c r="M221" s="735"/>
      <c r="N221" s="735"/>
      <c r="O221" s="736"/>
      <c r="P221" s="657"/>
      <c r="R221" s="735" t="s">
        <v>122</v>
      </c>
      <c r="S221" s="735"/>
      <c r="T221" s="735"/>
      <c r="U221" s="735"/>
      <c r="V221" s="736"/>
      <c r="W221" s="657"/>
      <c r="Y221" s="735" t="s">
        <v>123</v>
      </c>
      <c r="Z221" s="735"/>
      <c r="AA221" s="735"/>
      <c r="AB221" s="735"/>
      <c r="AC221" s="735"/>
      <c r="AD221" s="647"/>
      <c r="AE221" s="659" t="s">
        <v>124</v>
      </c>
      <c r="AF221" s="659" t="s">
        <v>125</v>
      </c>
      <c r="AG221" s="648"/>
      <c r="AH221" s="659" t="s">
        <v>126</v>
      </c>
      <c r="AI221" s="659" t="s">
        <v>127</v>
      </c>
      <c r="AJ221" s="659" t="s">
        <v>128</v>
      </c>
      <c r="AK221" s="648"/>
      <c r="AL221" s="659" t="s">
        <v>126</v>
      </c>
      <c r="AM221" s="659" t="s">
        <v>127</v>
      </c>
      <c r="AN221" s="659" t="s">
        <v>128</v>
      </c>
    </row>
    <row r="222" spans="2:40" ht="28.5" customHeight="1">
      <c r="D222" s="672">
        <v>2022</v>
      </c>
      <c r="E222" s="672">
        <v>2023</v>
      </c>
      <c r="F222" s="672">
        <v>2024</v>
      </c>
      <c r="G222" s="672">
        <v>2025</v>
      </c>
      <c r="H222" s="672">
        <v>2026</v>
      </c>
      <c r="I222" s="672" t="s">
        <v>76</v>
      </c>
      <c r="J222" s="635"/>
      <c r="K222" s="672">
        <v>2022</v>
      </c>
      <c r="L222" s="672">
        <v>2023</v>
      </c>
      <c r="M222" s="672">
        <v>2024</v>
      </c>
      <c r="N222" s="672">
        <v>2025</v>
      </c>
      <c r="O222" s="672">
        <v>2026</v>
      </c>
      <c r="P222" s="672" t="s">
        <v>76</v>
      </c>
      <c r="Q222" s="635"/>
      <c r="R222" s="672">
        <v>2022</v>
      </c>
      <c r="S222" s="672">
        <v>2023</v>
      </c>
      <c r="T222" s="672">
        <v>2024</v>
      </c>
      <c r="U222" s="672">
        <v>2025</v>
      </c>
      <c r="V222" s="672">
        <v>2026</v>
      </c>
      <c r="W222" s="672" t="s">
        <v>76</v>
      </c>
      <c r="X222" s="635"/>
      <c r="Y222" s="672">
        <v>2022</v>
      </c>
      <c r="Z222" s="672">
        <v>2023</v>
      </c>
      <c r="AA222" s="672">
        <v>2024</v>
      </c>
      <c r="AB222" s="672">
        <v>2025</v>
      </c>
      <c r="AC222" s="672">
        <v>2026</v>
      </c>
      <c r="AD222" s="634"/>
      <c r="AE222" s="660" t="s">
        <v>99</v>
      </c>
      <c r="AF222" s="660" t="s">
        <v>99</v>
      </c>
      <c r="AG222" s="635"/>
      <c r="AH222" s="660" t="s">
        <v>99</v>
      </c>
      <c r="AI222" s="660" t="s">
        <v>99</v>
      </c>
      <c r="AJ222" s="660" t="s">
        <v>99</v>
      </c>
      <c r="AK222" s="635"/>
      <c r="AL222" s="660" t="s">
        <v>100</v>
      </c>
      <c r="AM222" s="660" t="s">
        <v>100</v>
      </c>
      <c r="AN222" s="660" t="s">
        <v>100</v>
      </c>
    </row>
    <row r="223" spans="2:40">
      <c r="B223" s="11" t="s">
        <v>74</v>
      </c>
      <c r="C223" s="675" t="s">
        <v>129</v>
      </c>
      <c r="D223" s="681">
        <v>19.534096630549566</v>
      </c>
      <c r="E223" s="681">
        <v>21.914399003156785</v>
      </c>
      <c r="F223" s="681">
        <v>18.927291375411347</v>
      </c>
      <c r="G223" s="681">
        <v>22.998004284104148</v>
      </c>
      <c r="H223" s="682">
        <v>22.301012670789223</v>
      </c>
      <c r="I223" s="682">
        <f>SUM(D223:H223)</f>
        <v>105.67480396401106</v>
      </c>
      <c r="K223" s="683">
        <v>18.87716446247223</v>
      </c>
      <c r="L223" s="683">
        <v>18.313969634694384</v>
      </c>
      <c r="M223" s="683">
        <v>17.390716028703942</v>
      </c>
      <c r="N223" s="683">
        <v>16.605257450060179</v>
      </c>
      <c r="O223" s="684">
        <v>16.463827151668738</v>
      </c>
      <c r="P223" s="684">
        <f>SUM(K223:O223)</f>
        <v>87.650934727599463</v>
      </c>
      <c r="R223" s="685">
        <f>D223-K223</f>
        <v>0.65693216807733634</v>
      </c>
      <c r="S223" s="685">
        <f t="shared" ref="S223:W238" si="554">E223-L223</f>
        <v>3.6004293684624002</v>
      </c>
      <c r="T223" s="685">
        <f t="shared" si="554"/>
        <v>1.536575346707405</v>
      </c>
      <c r="U223" s="685">
        <f t="shared" si="554"/>
        <v>6.3927468340439688</v>
      </c>
      <c r="V223" s="685">
        <f t="shared" si="554"/>
        <v>5.8371855191204851</v>
      </c>
      <c r="W223" s="685">
        <f t="shared" si="554"/>
        <v>18.023869236411599</v>
      </c>
      <c r="Y223" s="685">
        <f>R223/K223</f>
        <v>3.4800362595945822E-2</v>
      </c>
      <c r="Z223" s="685">
        <f t="shared" ref="Z223:AC227" si="555">S223/L223</f>
        <v>0.19659470012670918</v>
      </c>
      <c r="AA223" s="685">
        <f t="shared" si="555"/>
        <v>8.8356071375740794E-2</v>
      </c>
      <c r="AB223" s="685">
        <f t="shared" si="555"/>
        <v>0.38498330141944298</v>
      </c>
      <c r="AC223" s="685">
        <f t="shared" si="555"/>
        <v>0.35454608854593328</v>
      </c>
      <c r="AD223" s="637"/>
      <c r="AE223" s="681">
        <f t="shared" si="447"/>
        <v>83.373791293221842</v>
      </c>
      <c r="AF223" s="683">
        <f t="shared" si="448"/>
        <v>71.187107575930725</v>
      </c>
      <c r="AH223" s="685">
        <f>G223-N223</f>
        <v>6.3927468340439688</v>
      </c>
      <c r="AI223" s="685">
        <f>SUM(D223:G223)-SUM(K223:N223)</f>
        <v>12.186683717291118</v>
      </c>
      <c r="AJ223" s="685">
        <f>SUM(D223:H223)-SUM(K223:O223)</f>
        <v>18.023869236411599</v>
      </c>
      <c r="AL223" s="686">
        <f>IFERROR(AH223/N223,"0")</f>
        <v>0.38498330141944298</v>
      </c>
      <c r="AM223" s="686">
        <f>SUM(R223:U223)/SUM(K223:N223)</f>
        <v>0.17119228652874197</v>
      </c>
      <c r="AN223" s="686">
        <f>SUM(R223:V223)/SUM(K223:O223)</f>
        <v>0.20563236766870727</v>
      </c>
    </row>
    <row r="224" spans="2:40">
      <c r="B224" s="665"/>
      <c r="C224" s="675" t="s">
        <v>130</v>
      </c>
      <c r="D224" s="681">
        <v>42.014981294266974</v>
      </c>
      <c r="E224" s="681">
        <v>47.429486557288328</v>
      </c>
      <c r="F224" s="681">
        <v>47.408013258464607</v>
      </c>
      <c r="G224" s="681">
        <v>46.02664284126368</v>
      </c>
      <c r="H224" s="682">
        <v>51.459339576387123</v>
      </c>
      <c r="I224" s="682">
        <f t="shared" ref="I224:I227" si="556">SUM(D224:H224)</f>
        <v>234.33846352767071</v>
      </c>
      <c r="K224" s="683">
        <v>52.977296781271612</v>
      </c>
      <c r="L224" s="683">
        <v>50.301716023278885</v>
      </c>
      <c r="M224" s="683">
        <v>47.674661232521061</v>
      </c>
      <c r="N224" s="683">
        <v>44.606766679075037</v>
      </c>
      <c r="O224" s="684">
        <v>50.938994656820071</v>
      </c>
      <c r="P224" s="684">
        <f t="shared" ref="P224:P227" si="557">SUM(K224:O224)</f>
        <v>246.49943537296667</v>
      </c>
      <c r="R224" s="685">
        <f t="shared" ref="R224:R227" si="558">D224-K224</f>
        <v>-10.962315487004638</v>
      </c>
      <c r="S224" s="685">
        <f t="shared" si="554"/>
        <v>-2.8722294659905572</v>
      </c>
      <c r="T224" s="685">
        <f t="shared" si="554"/>
        <v>-0.26664797405645402</v>
      </c>
      <c r="U224" s="685">
        <f t="shared" si="554"/>
        <v>1.4198761621886433</v>
      </c>
      <c r="V224" s="685">
        <f t="shared" si="554"/>
        <v>0.52034491956705153</v>
      </c>
      <c r="W224" s="685">
        <f t="shared" si="554"/>
        <v>-12.160971845295961</v>
      </c>
      <c r="Y224" s="685">
        <f t="shared" ref="Y224:Y227" si="559">R224/K224</f>
        <v>-0.20692478010467316</v>
      </c>
      <c r="Z224" s="685">
        <f t="shared" si="555"/>
        <v>-5.7100029443554814E-2</v>
      </c>
      <c r="AA224" s="685">
        <f t="shared" si="555"/>
        <v>-5.593075381405359E-3</v>
      </c>
      <c r="AB224" s="685">
        <f t="shared" si="555"/>
        <v>3.1830959020275842E-2</v>
      </c>
      <c r="AC224" s="685">
        <f t="shared" si="555"/>
        <v>1.0215060644063655E-2</v>
      </c>
      <c r="AD224" s="637"/>
      <c r="AE224" s="681">
        <f t="shared" si="447"/>
        <v>182.87912395128359</v>
      </c>
      <c r="AF224" s="683">
        <f t="shared" si="448"/>
        <v>195.56044071614659</v>
      </c>
      <c r="AH224" s="685">
        <f t="shared" ref="AH224:AH227" si="560">G224-N224</f>
        <v>1.4198761621886433</v>
      </c>
      <c r="AI224" s="685">
        <f t="shared" ref="AI224:AI227" si="561">SUM(D224:G224)-SUM(K224:N224)</f>
        <v>-12.681316764862999</v>
      </c>
      <c r="AJ224" s="685">
        <f t="shared" ref="AJ224:AJ227" si="562">SUM(D224:H224)-SUM(K224:O224)</f>
        <v>-12.160971845295961</v>
      </c>
      <c r="AL224" s="686">
        <f t="shared" ref="AL224:AL227" si="563">IFERROR(AH224/N224,"0")</f>
        <v>3.1830959020275842E-2</v>
      </c>
      <c r="AM224" s="686">
        <f t="shared" ref="AM224:AM227" si="564">SUM(R224:U224)/SUM(K224:N224)</f>
        <v>-6.4846022633328851E-2</v>
      </c>
      <c r="AN224" s="686">
        <f t="shared" ref="AN224:AN227" si="565">SUM(R224:V224)/SUM(K224:O224)</f>
        <v>-4.9334684385364862E-2</v>
      </c>
    </row>
    <row r="225" spans="2:40">
      <c r="B225" s="666"/>
      <c r="C225" s="675" t="s">
        <v>131</v>
      </c>
      <c r="D225" s="681">
        <v>24.464919322463299</v>
      </c>
      <c r="E225" s="681">
        <v>24.447547069703663</v>
      </c>
      <c r="F225" s="681">
        <v>28.726515027070615</v>
      </c>
      <c r="G225" s="681">
        <v>31.602651116999976</v>
      </c>
      <c r="H225" s="682">
        <v>34.645836919272881</v>
      </c>
      <c r="I225" s="682">
        <f t="shared" si="556"/>
        <v>143.88746945551043</v>
      </c>
      <c r="K225" s="683">
        <v>20.909013959764195</v>
      </c>
      <c r="L225" s="683">
        <v>20.213806620683552</v>
      </c>
      <c r="M225" s="683">
        <v>20.02819265354557</v>
      </c>
      <c r="N225" s="683">
        <v>21.720302867259861</v>
      </c>
      <c r="O225" s="684">
        <v>21.897409269201383</v>
      </c>
      <c r="P225" s="684">
        <f t="shared" si="557"/>
        <v>104.76872537045458</v>
      </c>
      <c r="R225" s="685">
        <f t="shared" si="558"/>
        <v>3.5559053626991037</v>
      </c>
      <c r="S225" s="685">
        <f t="shared" si="554"/>
        <v>4.2337404490201109</v>
      </c>
      <c r="T225" s="685">
        <f t="shared" si="554"/>
        <v>8.6983223735250448</v>
      </c>
      <c r="U225" s="685">
        <f t="shared" si="554"/>
        <v>9.8823482497401152</v>
      </c>
      <c r="V225" s="685">
        <f t="shared" si="554"/>
        <v>12.748427650071498</v>
      </c>
      <c r="W225" s="685">
        <f t="shared" si="554"/>
        <v>39.118744085055852</v>
      </c>
      <c r="Y225" s="685">
        <f t="shared" si="559"/>
        <v>0.17006566495875095</v>
      </c>
      <c r="Z225" s="685">
        <f t="shared" si="555"/>
        <v>0.20944795448314932</v>
      </c>
      <c r="AA225" s="685">
        <f t="shared" si="555"/>
        <v>0.43430390969327876</v>
      </c>
      <c r="AB225" s="685">
        <f t="shared" si="555"/>
        <v>0.45498206494331583</v>
      </c>
      <c r="AC225" s="685">
        <f t="shared" si="555"/>
        <v>0.58218885592105685</v>
      </c>
      <c r="AD225" s="637"/>
      <c r="AE225" s="681">
        <f t="shared" si="447"/>
        <v>109.24163253623756</v>
      </c>
      <c r="AF225" s="683">
        <f t="shared" si="448"/>
        <v>82.871316101253186</v>
      </c>
      <c r="AH225" s="685">
        <f t="shared" si="560"/>
        <v>9.8823482497401152</v>
      </c>
      <c r="AI225" s="685">
        <f t="shared" si="561"/>
        <v>26.370316434984375</v>
      </c>
      <c r="AJ225" s="685">
        <f t="shared" si="562"/>
        <v>39.118744085055852</v>
      </c>
      <c r="AL225" s="686">
        <f t="shared" si="563"/>
        <v>0.45498206494331583</v>
      </c>
      <c r="AM225" s="686">
        <f t="shared" si="564"/>
        <v>0.31820800821800393</v>
      </c>
      <c r="AN225" s="686">
        <f t="shared" si="565"/>
        <v>0.37338188420957541</v>
      </c>
    </row>
    <row r="226" spans="2:40">
      <c r="B226" s="666"/>
      <c r="C226" s="675" t="s">
        <v>132</v>
      </c>
      <c r="D226" s="681">
        <v>3.5677230499949522</v>
      </c>
      <c r="E226" s="681">
        <v>3.874878620245723</v>
      </c>
      <c r="F226" s="681">
        <v>3.1908360897301007</v>
      </c>
      <c r="G226" s="681">
        <v>3.9256722041112524</v>
      </c>
      <c r="H226" s="682">
        <v>3.5049738086859477</v>
      </c>
      <c r="I226" s="682">
        <f t="shared" si="556"/>
        <v>18.064083772767976</v>
      </c>
      <c r="K226" s="683">
        <v>4.0258201262805429</v>
      </c>
      <c r="L226" s="683">
        <v>3.496356609693092</v>
      </c>
      <c r="M226" s="683">
        <v>3.9790355273142639</v>
      </c>
      <c r="N226" s="683">
        <v>3.5365636696936802</v>
      </c>
      <c r="O226" s="684">
        <v>4.0985576725026238</v>
      </c>
      <c r="P226" s="684">
        <f t="shared" si="557"/>
        <v>19.136333605484204</v>
      </c>
      <c r="R226" s="685">
        <f t="shared" si="558"/>
        <v>-0.45809707628559071</v>
      </c>
      <c r="S226" s="685">
        <f t="shared" si="554"/>
        <v>0.37852201055263102</v>
      </c>
      <c r="T226" s="685">
        <f t="shared" si="554"/>
        <v>-0.78819943758416322</v>
      </c>
      <c r="U226" s="685">
        <f t="shared" si="554"/>
        <v>0.3891085344175722</v>
      </c>
      <c r="V226" s="685">
        <f t="shared" si="554"/>
        <v>-0.59358386381667616</v>
      </c>
      <c r="W226" s="685">
        <f t="shared" si="554"/>
        <v>-1.0722498327162278</v>
      </c>
      <c r="Y226" s="685">
        <f t="shared" si="559"/>
        <v>-0.11378975262583994</v>
      </c>
      <c r="Z226" s="685">
        <f t="shared" si="555"/>
        <v>0.10826184305778164</v>
      </c>
      <c r="AA226" s="685">
        <f t="shared" si="555"/>
        <v>-0.19808806233911047</v>
      </c>
      <c r="AB226" s="685">
        <f t="shared" si="555"/>
        <v>0.11002446746597803</v>
      </c>
      <c r="AC226" s="685">
        <f t="shared" si="555"/>
        <v>-0.14482750061053243</v>
      </c>
      <c r="AD226" s="637"/>
      <c r="AE226" s="681">
        <f t="shared" si="447"/>
        <v>14.559109964082028</v>
      </c>
      <c r="AF226" s="683">
        <f t="shared" si="448"/>
        <v>15.037775932981578</v>
      </c>
      <c r="AH226" s="685">
        <f t="shared" si="560"/>
        <v>0.3891085344175722</v>
      </c>
      <c r="AI226" s="685">
        <f t="shared" si="561"/>
        <v>-0.47866596889955026</v>
      </c>
      <c r="AJ226" s="685">
        <f t="shared" si="562"/>
        <v>-1.0722498327162278</v>
      </c>
      <c r="AL226" s="686">
        <f t="shared" si="563"/>
        <v>0.11002446746597803</v>
      </c>
      <c r="AM226" s="686">
        <f t="shared" si="564"/>
        <v>-3.1830901792446402E-2</v>
      </c>
      <c r="AN226" s="686">
        <f t="shared" si="565"/>
        <v>-5.6032145698428626E-2</v>
      </c>
    </row>
    <row r="227" spans="2:40" s="106" customFormat="1">
      <c r="B227" s="695"/>
      <c r="C227" s="676" t="s">
        <v>76</v>
      </c>
      <c r="D227" s="696">
        <f>SUM(D223:D226)</f>
        <v>89.581720297274799</v>
      </c>
      <c r="E227" s="696">
        <f t="shared" ref="E227:H227" si="566">SUM(E223:E226)</f>
        <v>97.6663112503945</v>
      </c>
      <c r="F227" s="696">
        <f t="shared" si="566"/>
        <v>98.252655750676666</v>
      </c>
      <c r="G227" s="696">
        <f t="shared" si="566"/>
        <v>104.55297044647907</v>
      </c>
      <c r="H227" s="702">
        <f t="shared" si="566"/>
        <v>111.91116297513517</v>
      </c>
      <c r="I227" s="702">
        <f t="shared" si="556"/>
        <v>501.96482071996024</v>
      </c>
      <c r="K227" s="697">
        <f t="shared" ref="K227:O227" si="567">SUM(K223:K226)</f>
        <v>96.789295329788587</v>
      </c>
      <c r="L227" s="697">
        <f t="shared" si="567"/>
        <v>92.325848888349924</v>
      </c>
      <c r="M227" s="697">
        <f t="shared" si="567"/>
        <v>89.072605442084836</v>
      </c>
      <c r="N227" s="697">
        <f t="shared" si="567"/>
        <v>86.468890666088754</v>
      </c>
      <c r="O227" s="698">
        <f t="shared" si="567"/>
        <v>93.398788750192821</v>
      </c>
      <c r="P227" s="698">
        <f t="shared" si="557"/>
        <v>458.05542907650488</v>
      </c>
      <c r="R227" s="699">
        <f t="shared" si="558"/>
        <v>-7.2075750325137875</v>
      </c>
      <c r="S227" s="699">
        <f t="shared" si="554"/>
        <v>5.3404623620445761</v>
      </c>
      <c r="T227" s="699">
        <f t="shared" si="554"/>
        <v>9.1800503085918308</v>
      </c>
      <c r="U227" s="699">
        <f t="shared" si="554"/>
        <v>18.084079780390311</v>
      </c>
      <c r="V227" s="699">
        <f t="shared" si="554"/>
        <v>18.512374224942349</v>
      </c>
      <c r="W227" s="699">
        <f t="shared" si="554"/>
        <v>43.909391643455365</v>
      </c>
      <c r="Y227" s="699">
        <f t="shared" si="559"/>
        <v>-7.4466654684854708E-2</v>
      </c>
      <c r="Z227" s="699">
        <f t="shared" si="555"/>
        <v>5.7843631294447362E-2</v>
      </c>
      <c r="AA227" s="699">
        <f t="shared" si="555"/>
        <v>0.10306255512600578</v>
      </c>
      <c r="AB227" s="699">
        <f t="shared" si="555"/>
        <v>0.20913972228722602</v>
      </c>
      <c r="AC227" s="699">
        <f t="shared" si="555"/>
        <v>0.19820786192908876</v>
      </c>
      <c r="AD227" s="639"/>
      <c r="AE227" s="696">
        <f t="shared" si="447"/>
        <v>390.05365774482505</v>
      </c>
      <c r="AF227" s="697">
        <f t="shared" si="448"/>
        <v>364.65664032631207</v>
      </c>
      <c r="AG227" s="638"/>
      <c r="AH227" s="699">
        <f t="shared" si="560"/>
        <v>18.084079780390311</v>
      </c>
      <c r="AI227" s="699">
        <f t="shared" si="561"/>
        <v>25.397017418512974</v>
      </c>
      <c r="AJ227" s="699">
        <f t="shared" si="562"/>
        <v>43.909391643455365</v>
      </c>
      <c r="AL227" s="700">
        <f t="shared" si="563"/>
        <v>0.20913972228722602</v>
      </c>
      <c r="AM227" s="700">
        <f t="shared" si="564"/>
        <v>6.9646386792206708E-2</v>
      </c>
      <c r="AN227" s="700">
        <f t="shared" si="565"/>
        <v>9.5860432725318689E-2</v>
      </c>
    </row>
    <row r="229" spans="2:40">
      <c r="B229" s="665" t="s">
        <v>75</v>
      </c>
      <c r="C229" s="675" t="s">
        <v>133</v>
      </c>
      <c r="D229" s="681">
        <v>10.066262089163729</v>
      </c>
      <c r="E229" s="681">
        <v>11.128425772983398</v>
      </c>
      <c r="F229" s="681">
        <v>9.8320464729341861</v>
      </c>
      <c r="G229" s="681">
        <v>13.817245578814898</v>
      </c>
      <c r="H229" s="682">
        <v>11.011404420218371</v>
      </c>
      <c r="I229" s="682">
        <f>SUM(D229:H229)</f>
        <v>55.855384334114582</v>
      </c>
      <c r="K229" s="683">
        <v>9.2391526692992922</v>
      </c>
      <c r="L229" s="683">
        <v>15.997767123375288</v>
      </c>
      <c r="M229" s="683">
        <v>12.357698619028483</v>
      </c>
      <c r="N229" s="683">
        <v>10.496540273466007</v>
      </c>
      <c r="O229" s="684">
        <v>8.6277027033556912</v>
      </c>
      <c r="P229" s="684">
        <f>SUM(K229:O229)</f>
        <v>56.718861388524772</v>
      </c>
      <c r="R229" s="685">
        <f t="shared" ref="R229:V235" si="568">D229-K229</f>
        <v>0.82710941986443665</v>
      </c>
      <c r="S229" s="685">
        <f t="shared" si="568"/>
        <v>-4.8693413503918901</v>
      </c>
      <c r="T229" s="685">
        <f t="shared" si="568"/>
        <v>-2.5256521460942967</v>
      </c>
      <c r="U229" s="685">
        <f t="shared" si="568"/>
        <v>3.3207053053488913</v>
      </c>
      <c r="V229" s="685">
        <f t="shared" si="568"/>
        <v>2.3837017168626797</v>
      </c>
      <c r="W229" s="685">
        <f t="shared" si="554"/>
        <v>-0.86347705441018974</v>
      </c>
      <c r="Y229" s="685">
        <f>R229/K229</f>
        <v>8.9522215885968856E-2</v>
      </c>
      <c r="Z229" s="685">
        <f t="shared" ref="Z229:AC235" si="569">S229/L229</f>
        <v>-0.30437631157144462</v>
      </c>
      <c r="AA229" s="685">
        <f t="shared" si="569"/>
        <v>-0.20437884301574383</v>
      </c>
      <c r="AB229" s="685">
        <f t="shared" si="569"/>
        <v>0.3163618886637567</v>
      </c>
      <c r="AC229" s="685">
        <f t="shared" si="569"/>
        <v>0.27628463784867713</v>
      </c>
      <c r="AD229" s="637"/>
      <c r="AE229" s="681">
        <f t="shared" si="447"/>
        <v>44.843979913896213</v>
      </c>
      <c r="AF229" s="683">
        <f t="shared" si="448"/>
        <v>48.091158685169077</v>
      </c>
      <c r="AH229" s="685">
        <f>G229-N229</f>
        <v>3.3207053053488913</v>
      </c>
      <c r="AI229" s="685">
        <f>SUM(D229:G229)-SUM(K229:N229)</f>
        <v>-3.2471787712728641</v>
      </c>
      <c r="AJ229" s="685">
        <f>SUM(D229:H229)-SUM(K229:O229)</f>
        <v>-0.86347705441018974</v>
      </c>
      <c r="AL229" s="686">
        <f>IFERROR(AH229/N229,"0")</f>
        <v>0.3163618886637567</v>
      </c>
      <c r="AM229" s="686">
        <f>SUM(R229:U229)/SUM(K229:N229)</f>
        <v>-6.7521325334052779E-2</v>
      </c>
      <c r="AN229" s="686">
        <f>SUM(R229:V229)/SUM(K229:O229)</f>
        <v>-1.5223807976245372E-2</v>
      </c>
    </row>
    <row r="230" spans="2:40">
      <c r="B230" s="666"/>
      <c r="C230" s="677" t="s">
        <v>29</v>
      </c>
      <c r="D230" s="681">
        <v>4.7407139034044317</v>
      </c>
      <c r="E230" s="681">
        <v>4.452766040592838</v>
      </c>
      <c r="F230" s="681">
        <v>3.4913617025311647</v>
      </c>
      <c r="G230" s="681">
        <v>3.0520464433483339</v>
      </c>
      <c r="H230" s="682">
        <v>3.539808284129371</v>
      </c>
      <c r="I230" s="682">
        <f t="shared" ref="I230:I235" si="570">SUM(D230:H230)</f>
        <v>19.276696374006139</v>
      </c>
      <c r="K230" s="683">
        <v>6.2715511446987611</v>
      </c>
      <c r="L230" s="683">
        <v>3.3239107395685892</v>
      </c>
      <c r="M230" s="683">
        <v>2.8963801784036152</v>
      </c>
      <c r="N230" s="683">
        <v>2.3747830618274453</v>
      </c>
      <c r="O230" s="684">
        <v>2.3083006996286328</v>
      </c>
      <c r="P230" s="684">
        <f t="shared" ref="P230:P235" si="571">SUM(K230:O230)</f>
        <v>17.174925824127044</v>
      </c>
      <c r="R230" s="685">
        <f t="shared" si="568"/>
        <v>-1.5308372412943294</v>
      </c>
      <c r="S230" s="685">
        <f t="shared" si="568"/>
        <v>1.1288553010242488</v>
      </c>
      <c r="T230" s="685">
        <f t="shared" si="568"/>
        <v>0.59498152412754957</v>
      </c>
      <c r="U230" s="685">
        <f t="shared" si="568"/>
        <v>0.67726338152088861</v>
      </c>
      <c r="V230" s="685">
        <f t="shared" si="568"/>
        <v>1.2315075845007382</v>
      </c>
      <c r="W230" s="685">
        <f t="shared" si="554"/>
        <v>2.1017705498790953</v>
      </c>
      <c r="Y230" s="685">
        <f t="shared" ref="Y230:Y232" si="572">R230/K230</f>
        <v>-0.24409228370692965</v>
      </c>
      <c r="Z230" s="685">
        <f t="shared" si="569"/>
        <v>0.33961661111596608</v>
      </c>
      <c r="AA230" s="685">
        <f t="shared" si="569"/>
        <v>0.20542245405624993</v>
      </c>
      <c r="AB230" s="685">
        <f t="shared" si="569"/>
        <v>0.28518957895872826</v>
      </c>
      <c r="AC230" s="685">
        <f t="shared" si="569"/>
        <v>0.53351263321059827</v>
      </c>
      <c r="AD230" s="637"/>
      <c r="AE230" s="681">
        <f t="shared" si="447"/>
        <v>15.736888089876768</v>
      </c>
      <c r="AF230" s="683">
        <f t="shared" si="448"/>
        <v>14.866625124498411</v>
      </c>
      <c r="AH230" s="685">
        <f t="shared" ref="AH230:AH233" si="573">G230-N230</f>
        <v>0.67726338152088861</v>
      </c>
      <c r="AI230" s="685">
        <f t="shared" ref="AI230:AI233" si="574">SUM(D230:G230)-SUM(K230:N230)</f>
        <v>0.87026296537835712</v>
      </c>
      <c r="AJ230" s="685">
        <f t="shared" ref="AJ230:AJ233" si="575">SUM(D230:H230)-SUM(K230:O230)</f>
        <v>2.1017705498790953</v>
      </c>
      <c r="AL230" s="686">
        <f t="shared" ref="AL230:AL233" si="576">IFERROR(AH230/N230,"0")</f>
        <v>0.28518957895872826</v>
      </c>
      <c r="AM230" s="686">
        <f t="shared" ref="AM230:AM232" si="577">SUM(R230:U230)/SUM(K230:N230)</f>
        <v>5.8538031200118773E-2</v>
      </c>
      <c r="AN230" s="686">
        <f t="shared" ref="AN230:AN232" si="578">SUM(R230:V230)/SUM(K230:O230)</f>
        <v>0.12237435965671328</v>
      </c>
    </row>
    <row r="231" spans="2:40">
      <c r="B231" s="666"/>
      <c r="C231" s="677" t="s">
        <v>134</v>
      </c>
      <c r="D231" s="681">
        <v>3.0857800759970448</v>
      </c>
      <c r="E231" s="681">
        <v>2.8270730811400004</v>
      </c>
      <c r="F231" s="681">
        <v>9.6120079776199248</v>
      </c>
      <c r="G231" s="681">
        <v>4.602926262317153</v>
      </c>
      <c r="H231" s="682">
        <v>4.4129268756882354</v>
      </c>
      <c r="I231" s="682">
        <f t="shared" si="570"/>
        <v>24.540714272762358</v>
      </c>
      <c r="K231" s="683">
        <v>1.9734023330447441</v>
      </c>
      <c r="L231" s="683">
        <v>2.8796580307101429</v>
      </c>
      <c r="M231" s="683">
        <v>6.5183010889894568</v>
      </c>
      <c r="N231" s="683">
        <v>4.1679874591505213</v>
      </c>
      <c r="O231" s="684">
        <v>3.5875044388602806</v>
      </c>
      <c r="P231" s="684">
        <f t="shared" si="571"/>
        <v>19.126853350755148</v>
      </c>
      <c r="R231" s="685">
        <f t="shared" si="568"/>
        <v>1.1123777429523007</v>
      </c>
      <c r="S231" s="685">
        <f t="shared" si="568"/>
        <v>-5.2584949570142481E-2</v>
      </c>
      <c r="T231" s="685">
        <f t="shared" si="568"/>
        <v>3.0937068886304679</v>
      </c>
      <c r="U231" s="685">
        <f t="shared" si="568"/>
        <v>0.43493880316663169</v>
      </c>
      <c r="V231" s="685">
        <f t="shared" si="568"/>
        <v>0.8254224368279548</v>
      </c>
      <c r="W231" s="685">
        <f t="shared" si="554"/>
        <v>5.4138609220072098</v>
      </c>
      <c r="Y231" s="685">
        <f t="shared" si="572"/>
        <v>0.5636852274498042</v>
      </c>
      <c r="Z231" s="685">
        <f t="shared" si="569"/>
        <v>-1.8260831324188407E-2</v>
      </c>
      <c r="AA231" s="685">
        <f t="shared" si="569"/>
        <v>0.4746185925434277</v>
      </c>
      <c r="AB231" s="685">
        <f t="shared" si="569"/>
        <v>0.10435223412483029</v>
      </c>
      <c r="AC231" s="685">
        <f t="shared" si="569"/>
        <v>0.23008262453612027</v>
      </c>
      <c r="AD231" s="637"/>
      <c r="AE231" s="681">
        <f t="shared" si="447"/>
        <v>20.127787397074123</v>
      </c>
      <c r="AF231" s="683">
        <f t="shared" si="448"/>
        <v>15.539348911894866</v>
      </c>
      <c r="AH231" s="685">
        <f t="shared" si="573"/>
        <v>0.43493880316663169</v>
      </c>
      <c r="AI231" s="685">
        <f t="shared" si="574"/>
        <v>4.5884384851792568</v>
      </c>
      <c r="AJ231" s="685">
        <f t="shared" si="575"/>
        <v>5.4138609220072098</v>
      </c>
      <c r="AL231" s="686">
        <f t="shared" si="576"/>
        <v>0.10435223412483029</v>
      </c>
      <c r="AM231" s="686">
        <f t="shared" si="577"/>
        <v>0.29527868324437695</v>
      </c>
      <c r="AN231" s="686">
        <f t="shared" si="578"/>
        <v>0.28305026565143127</v>
      </c>
    </row>
    <row r="232" spans="2:40">
      <c r="B232" s="666"/>
      <c r="C232" s="675" t="s">
        <v>135</v>
      </c>
      <c r="D232" s="681">
        <v>3.495504222120231</v>
      </c>
      <c r="E232" s="681">
        <v>6.7101077620499998</v>
      </c>
      <c r="F232" s="681">
        <v>8.7952571998236468</v>
      </c>
      <c r="G232" s="681">
        <v>2.5561187730216672</v>
      </c>
      <c r="H232" s="682">
        <v>1.657881519139037</v>
      </c>
      <c r="I232" s="682">
        <f t="shared" si="570"/>
        <v>23.214869476154579</v>
      </c>
      <c r="K232" s="683">
        <v>1.0202622082652737</v>
      </c>
      <c r="L232" s="683">
        <v>0.97704934911283292</v>
      </c>
      <c r="M232" s="683">
        <v>0.94822551097976171</v>
      </c>
      <c r="N232" s="683">
        <v>0.94090594667523819</v>
      </c>
      <c r="O232" s="684">
        <v>0.93726379256134118</v>
      </c>
      <c r="P232" s="684">
        <f t="shared" si="571"/>
        <v>4.8237068075944478</v>
      </c>
      <c r="R232" s="685">
        <f t="shared" si="568"/>
        <v>2.4752420138549573</v>
      </c>
      <c r="S232" s="685">
        <f t="shared" si="568"/>
        <v>5.7330584129371669</v>
      </c>
      <c r="T232" s="685">
        <f t="shared" si="568"/>
        <v>7.8470316888438854</v>
      </c>
      <c r="U232" s="685">
        <f t="shared" si="568"/>
        <v>1.6152128263464292</v>
      </c>
      <c r="V232" s="685">
        <f t="shared" si="568"/>
        <v>0.72061772657769585</v>
      </c>
      <c r="W232" s="685">
        <f t="shared" si="554"/>
        <v>18.391162668560131</v>
      </c>
      <c r="Y232" s="685">
        <f t="shared" si="572"/>
        <v>2.4260841907136297</v>
      </c>
      <c r="Z232" s="685">
        <f t="shared" si="569"/>
        <v>5.8677265566399699</v>
      </c>
      <c r="AA232" s="685">
        <f t="shared" si="569"/>
        <v>8.2754910071295971</v>
      </c>
      <c r="AB232" s="685">
        <f t="shared" si="569"/>
        <v>1.7166570495743012</v>
      </c>
      <c r="AC232" s="685">
        <f t="shared" si="569"/>
        <v>0.76885262430590851</v>
      </c>
      <c r="AD232" s="637"/>
      <c r="AE232" s="681">
        <f t="shared" si="447"/>
        <v>21.556987957015544</v>
      </c>
      <c r="AF232" s="683">
        <f t="shared" si="448"/>
        <v>3.8864430150331066</v>
      </c>
      <c r="AH232" s="685">
        <f t="shared" si="573"/>
        <v>1.6152128263464292</v>
      </c>
      <c r="AI232" s="685">
        <f t="shared" si="574"/>
        <v>17.670544941982438</v>
      </c>
      <c r="AJ232" s="685">
        <f t="shared" si="575"/>
        <v>18.391162668560131</v>
      </c>
      <c r="AL232" s="686">
        <f t="shared" si="576"/>
        <v>1.7166570495743012</v>
      </c>
      <c r="AM232" s="686">
        <f t="shared" si="577"/>
        <v>4.5467140193825566</v>
      </c>
      <c r="AN232" s="686">
        <f t="shared" si="578"/>
        <v>3.8126617976874289</v>
      </c>
    </row>
    <row r="233" spans="2:40">
      <c r="B233" s="666"/>
      <c r="C233" s="675" t="s">
        <v>136</v>
      </c>
      <c r="D233" s="681">
        <v>0</v>
      </c>
      <c r="E233" s="681">
        <v>0</v>
      </c>
      <c r="F233" s="681">
        <v>0</v>
      </c>
      <c r="G233" s="681">
        <v>0</v>
      </c>
      <c r="H233" s="682">
        <v>0</v>
      </c>
      <c r="I233" s="682">
        <f t="shared" si="570"/>
        <v>0</v>
      </c>
      <c r="K233" s="683">
        <v>0</v>
      </c>
      <c r="L233" s="683">
        <v>0</v>
      </c>
      <c r="M233" s="683">
        <v>0</v>
      </c>
      <c r="N233" s="683">
        <v>0</v>
      </c>
      <c r="O233" s="684">
        <v>0</v>
      </c>
      <c r="P233" s="684">
        <f t="shared" si="571"/>
        <v>0</v>
      </c>
      <c r="R233" s="685">
        <f t="shared" si="568"/>
        <v>0</v>
      </c>
      <c r="S233" s="685">
        <f t="shared" si="568"/>
        <v>0</v>
      </c>
      <c r="T233" s="685">
        <f t="shared" si="568"/>
        <v>0</v>
      </c>
      <c r="U233" s="685">
        <f t="shared" si="568"/>
        <v>0</v>
      </c>
      <c r="V233" s="685">
        <f t="shared" si="568"/>
        <v>0</v>
      </c>
      <c r="W233" s="685">
        <f t="shared" si="554"/>
        <v>0</v>
      </c>
      <c r="Y233" s="685" t="str">
        <f>IFERROR(R233/K233,"0")</f>
        <v>0</v>
      </c>
      <c r="Z233" s="685" t="str">
        <f>IFERROR(S233/L233,"0")</f>
        <v>0</v>
      </c>
      <c r="AA233" s="685" t="str">
        <f>IFERROR(T233/M233,"0")</f>
        <v>0</v>
      </c>
      <c r="AB233" s="685" t="str">
        <f>IFERROR(U233/N233,"0")</f>
        <v>0</v>
      </c>
      <c r="AC233" s="685" t="str">
        <f>IFERROR(V233/O233,"0")</f>
        <v>0</v>
      </c>
      <c r="AD233" s="637"/>
      <c r="AE233" s="681">
        <f t="shared" si="447"/>
        <v>0</v>
      </c>
      <c r="AF233" s="683">
        <f t="shared" si="448"/>
        <v>0</v>
      </c>
      <c r="AH233" s="685">
        <f t="shared" si="573"/>
        <v>0</v>
      </c>
      <c r="AI233" s="685">
        <f t="shared" si="574"/>
        <v>0</v>
      </c>
      <c r="AJ233" s="685">
        <f t="shared" si="575"/>
        <v>0</v>
      </c>
      <c r="AL233" s="686" t="str">
        <f t="shared" si="576"/>
        <v>0</v>
      </c>
      <c r="AM233" s="686" t="str">
        <f>IFERROR(SUM(R233:U233)/SUM(K233:N233),"0")</f>
        <v>0</v>
      </c>
      <c r="AN233" s="686" t="str">
        <f>IFERROR(SUM(R233:V233)/SUM(K233:O233),"0")</f>
        <v>0</v>
      </c>
    </row>
    <row r="234" spans="2:40">
      <c r="B234" s="666"/>
      <c r="C234" s="675" t="s">
        <v>137</v>
      </c>
      <c r="D234" s="681">
        <v>18.700623784353681</v>
      </c>
      <c r="E234" s="681">
        <v>24.117706843639763</v>
      </c>
      <c r="F234" s="681">
        <v>30.534738717473864</v>
      </c>
      <c r="G234" s="681">
        <v>11.215054926175025</v>
      </c>
      <c r="H234" s="682">
        <v>22.860381747297467</v>
      </c>
      <c r="I234" s="682">
        <f t="shared" si="570"/>
        <v>107.4285060189398</v>
      </c>
      <c r="K234" s="683">
        <v>20.858458856391387</v>
      </c>
      <c r="L234" s="683">
        <v>22.039028027649053</v>
      </c>
      <c r="M234" s="683">
        <v>20.551287476196894</v>
      </c>
      <c r="N234" s="683">
        <v>21.536842052883216</v>
      </c>
      <c r="O234" s="684">
        <v>21.402952836167149</v>
      </c>
      <c r="P234" s="684">
        <f t="shared" si="571"/>
        <v>106.3885692492877</v>
      </c>
      <c r="R234" s="685">
        <f t="shared" si="568"/>
        <v>-2.157835072037706</v>
      </c>
      <c r="S234" s="685">
        <f t="shared" si="568"/>
        <v>2.0786788159907097</v>
      </c>
      <c r="T234" s="685">
        <f t="shared" si="568"/>
        <v>9.9834512412769705</v>
      </c>
      <c r="U234" s="685">
        <f t="shared" si="568"/>
        <v>-10.321787126708191</v>
      </c>
      <c r="V234" s="685">
        <f t="shared" si="568"/>
        <v>1.457428911130318</v>
      </c>
      <c r="W234" s="685">
        <f t="shared" si="554"/>
        <v>1.0399367696521011</v>
      </c>
      <c r="Y234" s="685">
        <f>R234/K234</f>
        <v>-0.10345131857028395</v>
      </c>
      <c r="Z234" s="685">
        <f t="shared" si="569"/>
        <v>9.4318080333801665E-2</v>
      </c>
      <c r="AA234" s="685">
        <f t="shared" si="569"/>
        <v>0.48578227776921995</v>
      </c>
      <c r="AB234" s="685">
        <f t="shared" si="569"/>
        <v>-0.47926186677523486</v>
      </c>
      <c r="AC234" s="685">
        <f t="shared" si="569"/>
        <v>6.8094758806715908E-2</v>
      </c>
      <c r="AD234" s="637"/>
      <c r="AE234" s="681">
        <f t="shared" si="447"/>
        <v>84.568124271642333</v>
      </c>
      <c r="AF234" s="683">
        <f t="shared" si="448"/>
        <v>84.985616413120553</v>
      </c>
      <c r="AH234" s="685">
        <f>G234-N234</f>
        <v>-10.321787126708191</v>
      </c>
      <c r="AI234" s="685">
        <f>SUM(D234:G234)-SUM(K234:N234)</f>
        <v>-0.41749214147822045</v>
      </c>
      <c r="AJ234" s="685">
        <f>SUM(D234:H234)-SUM(K234:O234)</f>
        <v>1.0399367696521011</v>
      </c>
      <c r="AL234" s="686">
        <f>IFERROR(AH234/N234,"0")</f>
        <v>-0.47926186677523486</v>
      </c>
      <c r="AM234" s="686">
        <f>SUM(R234:U234)/SUM(K234:N234)</f>
        <v>-4.9125035399962356E-3</v>
      </c>
      <c r="AN234" s="686">
        <f>SUM(R234:V234)/SUM(K234:O234)</f>
        <v>9.7748919549368197E-3</v>
      </c>
    </row>
    <row r="235" spans="2:40" s="106" customFormat="1">
      <c r="B235" s="695"/>
      <c r="C235" s="676" t="s">
        <v>76</v>
      </c>
      <c r="D235" s="696">
        <f>SUM(D229:D234)</f>
        <v>40.088884075039118</v>
      </c>
      <c r="E235" s="696">
        <f t="shared" ref="E235:H235" si="579">SUM(E229:E234)</f>
        <v>49.236079500405999</v>
      </c>
      <c r="F235" s="696">
        <f t="shared" si="579"/>
        <v>62.265412070382787</v>
      </c>
      <c r="G235" s="696">
        <f t="shared" si="579"/>
        <v>35.243391983677071</v>
      </c>
      <c r="H235" s="702">
        <f t="shared" si="579"/>
        <v>43.482402846472482</v>
      </c>
      <c r="I235" s="702">
        <f t="shared" si="570"/>
        <v>230.31617047597746</v>
      </c>
      <c r="K235" s="697">
        <f t="shared" ref="K235:O235" si="580">SUM(K229:K234)</f>
        <v>39.362827211699454</v>
      </c>
      <c r="L235" s="697">
        <f t="shared" si="580"/>
        <v>45.217413270415904</v>
      </c>
      <c r="M235" s="697">
        <f t="shared" si="580"/>
        <v>43.271892873598205</v>
      </c>
      <c r="N235" s="697">
        <f t="shared" si="580"/>
        <v>39.517058794002423</v>
      </c>
      <c r="O235" s="698">
        <f t="shared" si="580"/>
        <v>36.863724470573096</v>
      </c>
      <c r="P235" s="698">
        <f t="shared" si="571"/>
        <v>204.23291662028907</v>
      </c>
      <c r="R235" s="699">
        <f t="shared" si="568"/>
        <v>0.72605686333966446</v>
      </c>
      <c r="S235" s="699">
        <f t="shared" si="568"/>
        <v>4.0186662299900959</v>
      </c>
      <c r="T235" s="699">
        <f t="shared" si="568"/>
        <v>18.993519196784582</v>
      </c>
      <c r="U235" s="699">
        <f t="shared" si="568"/>
        <v>-4.2736668103253521</v>
      </c>
      <c r="V235" s="699">
        <f t="shared" si="568"/>
        <v>6.6186783758993855</v>
      </c>
      <c r="W235" s="699">
        <f t="shared" si="554"/>
        <v>26.083253855688383</v>
      </c>
      <c r="Y235" s="699">
        <f t="shared" ref="Y235" si="581">R235/K235</f>
        <v>1.8445241736189753E-2</v>
      </c>
      <c r="Z235" s="699">
        <f t="shared" si="569"/>
        <v>8.887430614301331E-2</v>
      </c>
      <c r="AA235" s="699">
        <f t="shared" si="569"/>
        <v>0.43893432746902639</v>
      </c>
      <c r="AB235" s="699">
        <f t="shared" si="569"/>
        <v>-0.10814739104454743</v>
      </c>
      <c r="AC235" s="699">
        <f t="shared" si="569"/>
        <v>0.17954448366124329</v>
      </c>
      <c r="AD235" s="639"/>
      <c r="AE235" s="696">
        <f t="shared" si="447"/>
        <v>186.83376762950496</v>
      </c>
      <c r="AF235" s="697">
        <f t="shared" si="448"/>
        <v>167.36919214971599</v>
      </c>
      <c r="AH235" s="699">
        <f t="shared" ref="AH235" si="582">G235-N235</f>
        <v>-4.2736668103253521</v>
      </c>
      <c r="AI235" s="699">
        <f t="shared" ref="AI235" si="583">SUM(D235:G235)-SUM(K235:N235)</f>
        <v>19.464575479788977</v>
      </c>
      <c r="AJ235" s="699">
        <f t="shared" ref="AJ235" si="584">SUM(D235:H235)-SUM(K235:O235)</f>
        <v>26.083253855688383</v>
      </c>
      <c r="AL235" s="700">
        <f t="shared" ref="AL235" si="585">IFERROR(AH235/N235,"0")</f>
        <v>-0.10814739104454743</v>
      </c>
      <c r="AM235" s="700">
        <f t="shared" ref="AM235" si="586">SUM(R235:U235)/SUM(K235:N235)</f>
        <v>0.11629724222112175</v>
      </c>
      <c r="AN235" s="700">
        <f t="shared" ref="AN235" si="587">SUM(R235:V235)/SUM(K235:O235)</f>
        <v>0.12771327113827835</v>
      </c>
    </row>
    <row r="237" spans="2:40">
      <c r="B237" s="665" t="s">
        <v>15</v>
      </c>
      <c r="C237" s="678" t="s">
        <v>138</v>
      </c>
      <c r="D237" s="681">
        <v>69.037543862376779</v>
      </c>
      <c r="E237" s="681">
        <v>62.52945890329314</v>
      </c>
      <c r="F237" s="681">
        <v>60.055000643002856</v>
      </c>
      <c r="G237" s="681">
        <v>61.188859177151393</v>
      </c>
      <c r="H237" s="682">
        <v>52.155065113897876</v>
      </c>
      <c r="I237" s="682">
        <f>SUM(D237:H237)</f>
        <v>304.96592769972199</v>
      </c>
      <c r="K237" s="683">
        <v>61.488633685235442</v>
      </c>
      <c r="L237" s="683">
        <v>59.181601700232385</v>
      </c>
      <c r="M237" s="683">
        <v>56.834046836460381</v>
      </c>
      <c r="N237" s="683">
        <v>56.841364756035226</v>
      </c>
      <c r="O237" s="684">
        <v>56.588599498463296</v>
      </c>
      <c r="P237" s="684">
        <f>SUM(K237:O237)</f>
        <v>290.93424647642672</v>
      </c>
      <c r="R237" s="685">
        <f t="shared" ref="R237:W247" si="588">D237-K237</f>
        <v>7.5489101771413374</v>
      </c>
      <c r="S237" s="685">
        <f t="shared" si="588"/>
        <v>3.3478572030607552</v>
      </c>
      <c r="T237" s="685">
        <f t="shared" si="588"/>
        <v>3.2209538065424752</v>
      </c>
      <c r="U237" s="685">
        <f t="shared" si="588"/>
        <v>4.347494421116167</v>
      </c>
      <c r="V237" s="685">
        <f t="shared" si="588"/>
        <v>-4.4335343845654194</v>
      </c>
      <c r="W237" s="685">
        <f t="shared" si="554"/>
        <v>14.031681223295266</v>
      </c>
      <c r="Y237" s="685">
        <f>R237/K237</f>
        <v>0.12276919691832362</v>
      </c>
      <c r="Z237" s="685">
        <f t="shared" ref="Z237:AC245" si="589">S237/L237</f>
        <v>5.6569222644874941E-2</v>
      </c>
      <c r="AA237" s="685">
        <f t="shared" si="589"/>
        <v>5.6672962525627466E-2</v>
      </c>
      <c r="AB237" s="685">
        <f t="shared" si="589"/>
        <v>7.6484694549044316E-2</v>
      </c>
      <c r="AC237" s="685">
        <f t="shared" si="589"/>
        <v>-7.834677698086194E-2</v>
      </c>
      <c r="AD237" s="637"/>
      <c r="AE237" s="681">
        <f t="shared" si="447"/>
        <v>252.81086258582414</v>
      </c>
      <c r="AF237" s="683">
        <f t="shared" si="448"/>
        <v>234.34564697796344</v>
      </c>
      <c r="AH237" s="685">
        <f>G237-N237</f>
        <v>4.347494421116167</v>
      </c>
      <c r="AI237" s="685">
        <f>SUM(D237:G237)-SUM(K237:N237)</f>
        <v>18.465215607860699</v>
      </c>
      <c r="AJ237" s="685">
        <f>SUM(D237:H237)-SUM(K237:O237)</f>
        <v>14.031681223295266</v>
      </c>
      <c r="AL237" s="686">
        <f>IFERROR(AH237/N237,"0")</f>
        <v>7.6484694549044316E-2</v>
      </c>
      <c r="AM237" s="686">
        <f>SUM(R237:U237)/SUM(K237:N237)</f>
        <v>7.8794788151525172E-2</v>
      </c>
      <c r="AN237" s="686">
        <f>SUM(R237:V237)/SUM(K237:O237)</f>
        <v>4.8229733670876893E-2</v>
      </c>
    </row>
    <row r="238" spans="2:40">
      <c r="B238" s="666"/>
      <c r="C238" s="678" t="s">
        <v>139</v>
      </c>
      <c r="D238" s="681">
        <v>16.948291348289651</v>
      </c>
      <c r="E238" s="681">
        <v>15.59889391968205</v>
      </c>
      <c r="F238" s="681">
        <v>14.072366204173338</v>
      </c>
      <c r="G238" s="681">
        <v>12.032600117956147</v>
      </c>
      <c r="H238" s="682">
        <v>18.935363077003057</v>
      </c>
      <c r="I238" s="682">
        <f t="shared" ref="I238:I247" si="590">SUM(D238:H238)</f>
        <v>77.587514667104244</v>
      </c>
      <c r="K238" s="683">
        <v>19.311022683496706</v>
      </c>
      <c r="L238" s="683">
        <v>18.565414165807411</v>
      </c>
      <c r="M238" s="683">
        <v>17.781417076806747</v>
      </c>
      <c r="N238" s="683">
        <v>17.763574759768652</v>
      </c>
      <c r="O238" s="684">
        <v>17.676392563580208</v>
      </c>
      <c r="P238" s="684">
        <f t="shared" ref="P238:P247" si="591">SUM(K238:O238)</f>
        <v>91.097821249459713</v>
      </c>
      <c r="R238" s="685">
        <f t="shared" si="588"/>
        <v>-2.3627313352070551</v>
      </c>
      <c r="S238" s="685">
        <f t="shared" si="588"/>
        <v>-2.966520246125361</v>
      </c>
      <c r="T238" s="685">
        <f t="shared" si="588"/>
        <v>-3.7090508726334086</v>
      </c>
      <c r="U238" s="685">
        <f t="shared" si="588"/>
        <v>-5.7309746418125052</v>
      </c>
      <c r="V238" s="685">
        <f t="shared" si="588"/>
        <v>1.2589705134228488</v>
      </c>
      <c r="W238" s="685">
        <f t="shared" si="554"/>
        <v>-13.510306582355469</v>
      </c>
      <c r="Y238" s="685">
        <f t="shared" ref="Y238:Y241" si="592">R238/K238</f>
        <v>-0.12235143492562188</v>
      </c>
      <c r="Z238" s="685">
        <f t="shared" si="589"/>
        <v>-0.15978745314440157</v>
      </c>
      <c r="AA238" s="685">
        <f t="shared" si="589"/>
        <v>-0.2085914107189647</v>
      </c>
      <c r="AB238" s="685">
        <f t="shared" si="589"/>
        <v>-0.32262507515053485</v>
      </c>
      <c r="AC238" s="685">
        <f t="shared" si="589"/>
        <v>7.1223271880529834E-2</v>
      </c>
      <c r="AD238" s="637"/>
      <c r="AE238" s="681">
        <f t="shared" ref="AE238:AE301" si="593">SUM(D238:G238)</f>
        <v>58.652151590101184</v>
      </c>
      <c r="AF238" s="683">
        <f t="shared" ref="AF238:AF301" si="594">SUM(K238:N238)</f>
        <v>73.421428685879505</v>
      </c>
      <c r="AH238" s="685">
        <f t="shared" ref="AH238:AH241" si="595">G238-N238</f>
        <v>-5.7309746418125052</v>
      </c>
      <c r="AI238" s="685">
        <f t="shared" ref="AI238:AI241" si="596">SUM(D238:G238)-SUM(K238:N238)</f>
        <v>-14.769277095778321</v>
      </c>
      <c r="AJ238" s="685">
        <f t="shared" ref="AJ238:AJ241" si="597">SUM(D238:H238)-SUM(K238:O238)</f>
        <v>-13.510306582355469</v>
      </c>
      <c r="AL238" s="686">
        <f t="shared" ref="AL238:AL241" si="598">IFERROR(AH238/N238,"0")</f>
        <v>-0.32262507515053485</v>
      </c>
      <c r="AM238" s="686">
        <f t="shared" ref="AM238:AM241" si="599">SUM(R238:U238)/SUM(K238:N238)</f>
        <v>-0.20115758246772955</v>
      </c>
      <c r="AN238" s="686">
        <f t="shared" ref="AN238:AN241" si="600">SUM(R238:V238)/SUM(K238:O238)</f>
        <v>-0.14830548521417694</v>
      </c>
    </row>
    <row r="239" spans="2:40">
      <c r="B239" s="666"/>
      <c r="C239" s="678" t="s">
        <v>140</v>
      </c>
      <c r="D239" s="681">
        <v>0</v>
      </c>
      <c r="E239" s="681">
        <v>0</v>
      </c>
      <c r="F239" s="681">
        <v>0.11608290574393963</v>
      </c>
      <c r="G239" s="681">
        <v>0.26764982162324003</v>
      </c>
      <c r="H239" s="682">
        <v>-9.8550390006859334E-3</v>
      </c>
      <c r="I239" s="682">
        <f t="shared" si="590"/>
        <v>0.37387768836649371</v>
      </c>
      <c r="K239" s="683">
        <v>9.5165470800717814E-2</v>
      </c>
      <c r="L239" s="683">
        <v>8.8675562309921518E-2</v>
      </c>
      <c r="M239" s="683">
        <v>0.17574277980282194</v>
      </c>
      <c r="N239" s="683">
        <v>0.12132906115730246</v>
      </c>
      <c r="O239" s="684">
        <v>0.27166591741110446</v>
      </c>
      <c r="P239" s="684">
        <f t="shared" si="591"/>
        <v>0.75257879148186824</v>
      </c>
      <c r="R239" s="685">
        <f t="shared" si="588"/>
        <v>-9.5165470800717814E-2</v>
      </c>
      <c r="S239" s="685">
        <f t="shared" si="588"/>
        <v>-8.8675562309921518E-2</v>
      </c>
      <c r="T239" s="685">
        <f t="shared" si="588"/>
        <v>-5.9659874058882303E-2</v>
      </c>
      <c r="U239" s="685">
        <f t="shared" si="588"/>
        <v>0.14632076046593756</v>
      </c>
      <c r="V239" s="685">
        <f t="shared" si="588"/>
        <v>-0.28152095641179042</v>
      </c>
      <c r="W239" s="685">
        <f t="shared" si="588"/>
        <v>-0.37870110311537453</v>
      </c>
      <c r="Y239" s="685">
        <f t="shared" si="592"/>
        <v>-1</v>
      </c>
      <c r="Z239" s="685">
        <f t="shared" si="589"/>
        <v>-1</v>
      </c>
      <c r="AA239" s="685">
        <f t="shared" si="589"/>
        <v>-0.33947268915297046</v>
      </c>
      <c r="AB239" s="685">
        <f t="shared" si="589"/>
        <v>1.2059827964566008</v>
      </c>
      <c r="AC239" s="685">
        <f t="shared" si="589"/>
        <v>-1.0362763172303746</v>
      </c>
      <c r="AD239" s="637"/>
      <c r="AE239" s="681">
        <f t="shared" si="593"/>
        <v>0.38373272736717967</v>
      </c>
      <c r="AF239" s="683">
        <f t="shared" si="594"/>
        <v>0.48091287407076372</v>
      </c>
      <c r="AH239" s="685">
        <f t="shared" si="595"/>
        <v>0.14632076046593756</v>
      </c>
      <c r="AI239" s="685">
        <f t="shared" si="596"/>
        <v>-9.7180146703584047E-2</v>
      </c>
      <c r="AJ239" s="685">
        <f t="shared" si="597"/>
        <v>-0.37870110311537453</v>
      </c>
      <c r="AL239" s="686">
        <f t="shared" si="598"/>
        <v>1.2059827964566008</v>
      </c>
      <c r="AM239" s="686">
        <f t="shared" si="599"/>
        <v>-0.20207432976577899</v>
      </c>
      <c r="AN239" s="686">
        <f t="shared" si="600"/>
        <v>-0.50320459120259231</v>
      </c>
    </row>
    <row r="240" spans="2:40">
      <c r="B240" s="666"/>
      <c r="C240" s="678" t="s">
        <v>141</v>
      </c>
      <c r="D240" s="681">
        <v>0.51087476058823111</v>
      </c>
      <c r="E240" s="681">
        <v>0.58197369304079127</v>
      </c>
      <c r="F240" s="681">
        <v>0.53831373802737315</v>
      </c>
      <c r="G240" s="681">
        <v>0.47432204543050627</v>
      </c>
      <c r="H240" s="682">
        <v>0.10807406439995958</v>
      </c>
      <c r="I240" s="682">
        <f t="shared" si="590"/>
        <v>2.2135583014868612</v>
      </c>
      <c r="K240" s="683">
        <v>0.14281563458207386</v>
      </c>
      <c r="L240" s="683">
        <v>0.14208864615355787</v>
      </c>
      <c r="M240" s="683">
        <v>0.14072298024439406</v>
      </c>
      <c r="N240" s="683">
        <v>0.13365047195766705</v>
      </c>
      <c r="O240" s="684">
        <v>0.13243296395098175</v>
      </c>
      <c r="P240" s="684">
        <f t="shared" si="591"/>
        <v>0.69171069688867459</v>
      </c>
      <c r="R240" s="685">
        <f t="shared" si="588"/>
        <v>0.36805912600615726</v>
      </c>
      <c r="S240" s="685">
        <f t="shared" si="588"/>
        <v>0.4398850468872334</v>
      </c>
      <c r="T240" s="685">
        <f t="shared" si="588"/>
        <v>0.39759075778297909</v>
      </c>
      <c r="U240" s="685">
        <f t="shared" si="588"/>
        <v>0.34067157347283922</v>
      </c>
      <c r="V240" s="685">
        <f t="shared" si="588"/>
        <v>-2.4358899551022176E-2</v>
      </c>
      <c r="W240" s="685">
        <f t="shared" si="588"/>
        <v>1.5218476045981866</v>
      </c>
      <c r="Y240" s="685">
        <f t="shared" si="592"/>
        <v>2.5771626970899995</v>
      </c>
      <c r="Z240" s="685">
        <f t="shared" si="589"/>
        <v>3.0958493785058754</v>
      </c>
      <c r="AA240" s="685">
        <f t="shared" si="589"/>
        <v>2.8253435017683817</v>
      </c>
      <c r="AB240" s="685">
        <f t="shared" si="589"/>
        <v>2.5489739653201133</v>
      </c>
      <c r="AC240" s="685">
        <f t="shared" si="589"/>
        <v>-0.18393380941045984</v>
      </c>
      <c r="AD240" s="637"/>
      <c r="AE240" s="681">
        <f t="shared" si="593"/>
        <v>2.1054842370869018</v>
      </c>
      <c r="AF240" s="683">
        <f t="shared" si="594"/>
        <v>0.55927773293769278</v>
      </c>
      <c r="AH240" s="685">
        <f t="shared" si="595"/>
        <v>0.34067157347283922</v>
      </c>
      <c r="AI240" s="685">
        <f t="shared" si="596"/>
        <v>1.546206504149209</v>
      </c>
      <c r="AJ240" s="685">
        <f t="shared" si="597"/>
        <v>1.5218476045981866</v>
      </c>
      <c r="AL240" s="686">
        <f t="shared" si="598"/>
        <v>2.5489739653201133</v>
      </c>
      <c r="AM240" s="686">
        <f t="shared" si="599"/>
        <v>2.7646487837581524</v>
      </c>
      <c r="AN240" s="686">
        <f t="shared" si="600"/>
        <v>2.2001215413372686</v>
      </c>
    </row>
    <row r="241" spans="2:40">
      <c r="B241" s="666"/>
      <c r="C241" s="678" t="s">
        <v>142</v>
      </c>
      <c r="D241" s="681">
        <v>0.40474772312479912</v>
      </c>
      <c r="E241" s="681">
        <v>0.59394204716727483</v>
      </c>
      <c r="F241" s="681">
        <v>0.40431698451582809</v>
      </c>
      <c r="G241" s="681">
        <v>0.37693399373521902</v>
      </c>
      <c r="H241" s="682">
        <v>-0.12658326791805591</v>
      </c>
      <c r="I241" s="682">
        <f t="shared" si="590"/>
        <v>1.653357480625065</v>
      </c>
      <c r="K241" s="683">
        <v>1.7935796867605325E-2</v>
      </c>
      <c r="L241" s="683">
        <v>1.7844496522113611E-2</v>
      </c>
      <c r="M241" s="683">
        <v>1.7672986544179793E-2</v>
      </c>
      <c r="N241" s="683">
        <v>1.6784770962276596E-2</v>
      </c>
      <c r="O241" s="684">
        <v>1.6631867700974058E-2</v>
      </c>
      <c r="P241" s="684">
        <f t="shared" si="591"/>
        <v>8.6869918597149376E-2</v>
      </c>
      <c r="R241" s="685">
        <f t="shared" si="588"/>
        <v>0.38681192625719379</v>
      </c>
      <c r="S241" s="685">
        <f t="shared" si="588"/>
        <v>0.57609755064516122</v>
      </c>
      <c r="T241" s="685">
        <f t="shared" si="588"/>
        <v>0.38664399797164828</v>
      </c>
      <c r="U241" s="685">
        <f t="shared" si="588"/>
        <v>0.36014922277294242</v>
      </c>
      <c r="V241" s="685">
        <f t="shared" si="588"/>
        <v>-0.14321513561902996</v>
      </c>
      <c r="W241" s="685">
        <f t="shared" si="588"/>
        <v>1.5664875620279157</v>
      </c>
      <c r="Y241" s="685">
        <f t="shared" si="592"/>
        <v>21.56647564156086</v>
      </c>
      <c r="Z241" s="685">
        <f t="shared" si="589"/>
        <v>32.284326426987626</v>
      </c>
      <c r="AA241" s="685">
        <f t="shared" si="589"/>
        <v>21.877683039315215</v>
      </c>
      <c r="AB241" s="685">
        <f t="shared" si="589"/>
        <v>21.456904212894528</v>
      </c>
      <c r="AC241" s="685">
        <f t="shared" si="589"/>
        <v>-8.6108871351016365</v>
      </c>
      <c r="AD241" s="637"/>
      <c r="AE241" s="681">
        <f t="shared" si="593"/>
        <v>1.7799407485431209</v>
      </c>
      <c r="AF241" s="683">
        <f t="shared" si="594"/>
        <v>7.0238050896175325E-2</v>
      </c>
      <c r="AH241" s="685">
        <f t="shared" si="595"/>
        <v>0.36014922277294242</v>
      </c>
      <c r="AI241" s="685">
        <f t="shared" si="596"/>
        <v>1.7097026976469456</v>
      </c>
      <c r="AJ241" s="685">
        <f t="shared" si="597"/>
        <v>1.5664875620279157</v>
      </c>
      <c r="AL241" s="686">
        <f t="shared" si="598"/>
        <v>21.456904212894528</v>
      </c>
      <c r="AM241" s="686">
        <f t="shared" si="599"/>
        <v>24.341545299629665</v>
      </c>
      <c r="AN241" s="686">
        <f t="shared" si="600"/>
        <v>18.032566247613818</v>
      </c>
    </row>
    <row r="242" spans="2:40">
      <c r="B242" s="666"/>
      <c r="C242" s="678" t="s">
        <v>143</v>
      </c>
      <c r="D242" s="681">
        <v>17.65987164776179</v>
      </c>
      <c r="E242" s="681">
        <v>17.358249196663614</v>
      </c>
      <c r="F242" s="681">
        <v>24.733549180166641</v>
      </c>
      <c r="G242" s="681">
        <v>20.655675739940232</v>
      </c>
      <c r="H242" s="682">
        <v>21.143001176524987</v>
      </c>
      <c r="I242" s="682">
        <f t="shared" si="590"/>
        <v>101.55034694105727</v>
      </c>
      <c r="K242" s="683">
        <v>19.668121945088689</v>
      </c>
      <c r="L242" s="683">
        <v>20.814365371304209</v>
      </c>
      <c r="M242" s="683">
        <v>20.909934550747344</v>
      </c>
      <c r="N242" s="683">
        <v>19.951092976819126</v>
      </c>
      <c r="O242" s="684">
        <v>28.514199392124127</v>
      </c>
      <c r="P242" s="684">
        <f t="shared" si="591"/>
        <v>109.8577142360835</v>
      </c>
      <c r="R242" s="685">
        <f t="shared" si="588"/>
        <v>-2.0082502973268994</v>
      </c>
      <c r="S242" s="685">
        <f t="shared" si="588"/>
        <v>-3.4561161746405951</v>
      </c>
      <c r="T242" s="685">
        <f t="shared" si="588"/>
        <v>3.8236146294192963</v>
      </c>
      <c r="U242" s="685">
        <f t="shared" si="588"/>
        <v>0.70458276312110613</v>
      </c>
      <c r="V242" s="685">
        <f t="shared" si="588"/>
        <v>-7.37119821559914</v>
      </c>
      <c r="W242" s="685">
        <f t="shared" si="588"/>
        <v>-8.307367295026225</v>
      </c>
      <c r="Y242" s="685">
        <f>R242/K242</f>
        <v>-0.10210686627496622</v>
      </c>
      <c r="Z242" s="685">
        <f t="shared" si="589"/>
        <v>-0.16604475385088516</v>
      </c>
      <c r="AA242" s="685">
        <f t="shared" si="589"/>
        <v>0.18286114765876377</v>
      </c>
      <c r="AB242" s="685">
        <f t="shared" si="589"/>
        <v>3.5315496947447955E-2</v>
      </c>
      <c r="AC242" s="685">
        <f t="shared" si="589"/>
        <v>-0.25850973805125071</v>
      </c>
      <c r="AD242" s="637"/>
      <c r="AE242" s="681">
        <f t="shared" si="593"/>
        <v>80.40734576453228</v>
      </c>
      <c r="AF242" s="683">
        <f t="shared" si="594"/>
        <v>81.343514843959369</v>
      </c>
      <c r="AH242" s="685">
        <f>G242-N242</f>
        <v>0.70458276312110613</v>
      </c>
      <c r="AI242" s="685">
        <f>SUM(D242:G242)-SUM(K242:N242)</f>
        <v>-0.93616907942708849</v>
      </c>
      <c r="AJ242" s="685">
        <f>SUM(D242:H242)-SUM(K242:O242)</f>
        <v>-8.307367295026225</v>
      </c>
      <c r="AL242" s="686">
        <f>IFERROR(AH242/N242,"0")</f>
        <v>3.5315496947447955E-2</v>
      </c>
      <c r="AM242" s="686">
        <f>SUM(R242:U242)/SUM(K242:N242)</f>
        <v>-1.1508834861917854E-2</v>
      </c>
      <c r="AN242" s="686">
        <f>SUM(R242:V242)/SUM(K242:O242)</f>
        <v>-7.5619334998849097E-2</v>
      </c>
    </row>
    <row r="243" spans="2:40">
      <c r="B243" s="666"/>
      <c r="C243" s="678" t="s">
        <v>144</v>
      </c>
      <c r="D243" s="681">
        <v>0.79878532772248811</v>
      </c>
      <c r="E243" s="681">
        <v>0.61948139469116548</v>
      </c>
      <c r="F243" s="681">
        <v>0.12232514532381111</v>
      </c>
      <c r="G243" s="681">
        <v>7.9783696451964967E-2</v>
      </c>
      <c r="H243" s="682">
        <v>4.2313764577251893</v>
      </c>
      <c r="I243" s="682">
        <f t="shared" si="590"/>
        <v>5.8517520219146189</v>
      </c>
      <c r="K243" s="683">
        <v>0.88766811999999995</v>
      </c>
      <c r="L243" s="683">
        <v>0.92487737999999997</v>
      </c>
      <c r="M243" s="683">
        <v>1.0348964599999999</v>
      </c>
      <c r="N243" s="683">
        <v>2.0562790199999998</v>
      </c>
      <c r="O243" s="684">
        <v>2.0562790199999998</v>
      </c>
      <c r="P243" s="684">
        <f t="shared" si="591"/>
        <v>6.9599999999999991</v>
      </c>
      <c r="R243" s="685">
        <f t="shared" si="588"/>
        <v>-8.8882792277511835E-2</v>
      </c>
      <c r="S243" s="685">
        <f t="shared" si="588"/>
        <v>-0.30539598530883449</v>
      </c>
      <c r="T243" s="685">
        <f t="shared" si="588"/>
        <v>-0.91257131467618879</v>
      </c>
      <c r="U243" s="685">
        <f t="shared" si="588"/>
        <v>-1.9764953235480349</v>
      </c>
      <c r="V243" s="685">
        <f t="shared" si="588"/>
        <v>2.1750974377251895</v>
      </c>
      <c r="W243" s="685">
        <f t="shared" si="588"/>
        <v>-1.1082479780853802</v>
      </c>
      <c r="Y243" s="685">
        <f t="shared" ref="Y243" si="601">R243/K243</f>
        <v>-0.10013065725229812</v>
      </c>
      <c r="Z243" s="685">
        <f t="shared" si="589"/>
        <v>-0.33020159419277234</v>
      </c>
      <c r="AA243" s="685">
        <f t="shared" si="589"/>
        <v>-0.88179962918820776</v>
      </c>
      <c r="AB243" s="685">
        <f t="shared" si="589"/>
        <v>-0.96119996572645816</v>
      </c>
      <c r="AC243" s="685">
        <f t="shared" si="589"/>
        <v>1.0577832174376751</v>
      </c>
      <c r="AD243" s="637"/>
      <c r="AE243" s="681">
        <f t="shared" si="593"/>
        <v>1.6203755641894295</v>
      </c>
      <c r="AF243" s="683">
        <f t="shared" si="594"/>
        <v>4.9037209799999992</v>
      </c>
      <c r="AH243" s="685">
        <f t="shared" ref="AH243" si="602">G243-N243</f>
        <v>-1.9764953235480349</v>
      </c>
      <c r="AI243" s="685">
        <f t="shared" ref="AI243" si="603">SUM(D243:G243)-SUM(K243:N243)</f>
        <v>-3.2833454158105697</v>
      </c>
      <c r="AJ243" s="685">
        <f t="shared" ref="AJ243" si="604">SUM(D243:H243)-SUM(K243:O243)</f>
        <v>-1.1082479780853802</v>
      </c>
      <c r="AL243" s="686">
        <f t="shared" ref="AL243" si="605">IFERROR(AH243/N243,"0")</f>
        <v>-0.96119996572645816</v>
      </c>
      <c r="AM243" s="686">
        <f t="shared" ref="AM243" si="606">SUM(R243:U243)/SUM(K243:N243)</f>
        <v>-0.66956203854212171</v>
      </c>
      <c r="AN243" s="686">
        <f t="shared" ref="AN243" si="607">SUM(R243:V243)/SUM(K243:O243)</f>
        <v>-0.15923103133410643</v>
      </c>
    </row>
    <row r="244" spans="2:40">
      <c r="B244" s="666"/>
      <c r="C244" s="678" t="s">
        <v>145</v>
      </c>
      <c r="D244" s="681">
        <v>-1.154019153192503E-2</v>
      </c>
      <c r="E244" s="681">
        <v>1.0850591297107575</v>
      </c>
      <c r="F244" s="681">
        <v>1.5385305314496544E-2</v>
      </c>
      <c r="G244" s="681">
        <v>0</v>
      </c>
      <c r="H244" s="682">
        <v>0</v>
      </c>
      <c r="I244" s="682">
        <f t="shared" si="590"/>
        <v>1.0889042434933289</v>
      </c>
      <c r="K244" s="683">
        <v>1.7935796867605325E-2</v>
      </c>
      <c r="L244" s="683">
        <v>1.7844496522113611E-2</v>
      </c>
      <c r="M244" s="683">
        <v>1.7672986544179793E-2</v>
      </c>
      <c r="N244" s="683">
        <v>1.6784770962276596E-2</v>
      </c>
      <c r="O244" s="684">
        <v>1.6631867700974058E-2</v>
      </c>
      <c r="P244" s="684">
        <f t="shared" si="591"/>
        <v>8.6869918597149376E-2</v>
      </c>
      <c r="R244" s="685">
        <f t="shared" si="588"/>
        <v>-2.9475988399530355E-2</v>
      </c>
      <c r="S244" s="685">
        <f t="shared" si="588"/>
        <v>1.0672146331886438</v>
      </c>
      <c r="T244" s="685">
        <f t="shared" si="588"/>
        <v>-2.2876812296832496E-3</v>
      </c>
      <c r="U244" s="685">
        <f t="shared" si="588"/>
        <v>-1.6784770962276596E-2</v>
      </c>
      <c r="V244" s="685">
        <f t="shared" si="588"/>
        <v>-1.6631867700974058E-2</v>
      </c>
      <c r="W244" s="685">
        <f t="shared" si="588"/>
        <v>1.0020343248961796</v>
      </c>
      <c r="Y244" s="685">
        <f>R244/K244</f>
        <v>-1.6434167166984537</v>
      </c>
      <c r="Z244" s="685">
        <f t="shared" si="589"/>
        <v>59.806374019357115</v>
      </c>
      <c r="AA244" s="685">
        <f t="shared" si="589"/>
        <v>-0.12944508410983013</v>
      </c>
      <c r="AB244" s="685">
        <f t="shared" si="589"/>
        <v>-1</v>
      </c>
      <c r="AC244" s="685">
        <f t="shared" si="589"/>
        <v>-1</v>
      </c>
      <c r="AD244" s="652"/>
      <c r="AE244" s="681">
        <f t="shared" si="593"/>
        <v>1.0889042434933289</v>
      </c>
      <c r="AF244" s="683">
        <f t="shared" si="594"/>
        <v>7.0238050896175325E-2</v>
      </c>
      <c r="AG244" s="653"/>
      <c r="AH244" s="685">
        <f>G244-N244</f>
        <v>-1.6784770962276596E-2</v>
      </c>
      <c r="AI244" s="685">
        <f>SUM(D244:G244)-SUM(K244:N244)</f>
        <v>1.0186661925971536</v>
      </c>
      <c r="AJ244" s="685">
        <f>SUM(D244:H244)-SUM(K244:O244)</f>
        <v>1.0020343248961796</v>
      </c>
      <c r="AK244" s="653"/>
      <c r="AL244" s="686">
        <f>IFERROR(AH244/N244,"0")</f>
        <v>-1</v>
      </c>
      <c r="AM244" s="686">
        <f>SUM(R244:U244)/SUM(K244:N244)</f>
        <v>14.503053253896928</v>
      </c>
      <c r="AN244" s="686">
        <f>SUM(R244:V244)/SUM(K244:O244)</f>
        <v>11.534882742817043</v>
      </c>
    </row>
    <row r="245" spans="2:40" s="106" customFormat="1">
      <c r="B245" s="695"/>
      <c r="C245" s="671" t="s">
        <v>76</v>
      </c>
      <c r="D245" s="696">
        <f>SUM(D237:D244)</f>
        <v>105.34857447833183</v>
      </c>
      <c r="E245" s="696">
        <f t="shared" ref="E245:H245" si="608">SUM(E237:E244)</f>
        <v>98.367058284248799</v>
      </c>
      <c r="F245" s="696">
        <f t="shared" si="608"/>
        <v>100.05734010626827</v>
      </c>
      <c r="G245" s="696">
        <f t="shared" si="608"/>
        <v>95.075824592288711</v>
      </c>
      <c r="H245" s="702">
        <f t="shared" si="608"/>
        <v>96.436441582632341</v>
      </c>
      <c r="I245" s="702">
        <f t="shared" si="590"/>
        <v>495.28523904376993</v>
      </c>
      <c r="K245" s="697">
        <f t="shared" ref="K245:O245" si="609">SUM(K237:K244)</f>
        <v>101.62929913293884</v>
      </c>
      <c r="L245" s="697">
        <f t="shared" si="609"/>
        <v>99.752711818851694</v>
      </c>
      <c r="M245" s="697">
        <f t="shared" si="609"/>
        <v>96.912106657150034</v>
      </c>
      <c r="N245" s="697">
        <f t="shared" si="609"/>
        <v>96.900860587662521</v>
      </c>
      <c r="O245" s="698">
        <f t="shared" si="609"/>
        <v>105.27283309093167</v>
      </c>
      <c r="P245" s="698">
        <f t="shared" si="591"/>
        <v>500.46781128753474</v>
      </c>
      <c r="R245" s="699">
        <f t="shared" si="588"/>
        <v>3.7192753453929868</v>
      </c>
      <c r="S245" s="699">
        <f t="shared" si="588"/>
        <v>-1.3856535346028949</v>
      </c>
      <c r="T245" s="699">
        <f t="shared" si="588"/>
        <v>3.145233449118237</v>
      </c>
      <c r="U245" s="699">
        <f t="shared" si="588"/>
        <v>-1.8250359953738098</v>
      </c>
      <c r="V245" s="699">
        <f t="shared" si="588"/>
        <v>-8.8363915082993287</v>
      </c>
      <c r="W245" s="699">
        <f t="shared" si="588"/>
        <v>-5.1825722437648096</v>
      </c>
      <c r="Y245" s="699">
        <f t="shared" ref="Y245" si="610">R245/K245</f>
        <v>3.6596487205209319E-2</v>
      </c>
      <c r="Z245" s="699">
        <f t="shared" si="589"/>
        <v>-1.3890885865029968E-2</v>
      </c>
      <c r="AA245" s="699">
        <f t="shared" si="589"/>
        <v>3.2454494671602378E-2</v>
      </c>
      <c r="AB245" s="699">
        <f t="shared" si="589"/>
        <v>-1.883405352961514E-2</v>
      </c>
      <c r="AC245" s="699">
        <f t="shared" si="589"/>
        <v>-8.3938004220582771E-2</v>
      </c>
      <c r="AD245" s="639"/>
      <c r="AE245" s="696">
        <f t="shared" si="593"/>
        <v>398.84879746113762</v>
      </c>
      <c r="AF245" s="697">
        <f t="shared" si="594"/>
        <v>395.19497819660307</v>
      </c>
      <c r="AH245" s="699">
        <f t="shared" ref="AH245" si="611">G245-N245</f>
        <v>-1.8250359953738098</v>
      </c>
      <c r="AI245" s="699">
        <f t="shared" ref="AI245" si="612">SUM(D245:G245)-SUM(K245:N245)</f>
        <v>3.6538192645345475</v>
      </c>
      <c r="AJ245" s="699">
        <f t="shared" ref="AJ245" si="613">SUM(D245:H245)-SUM(K245:O245)</f>
        <v>-5.1825722437648096</v>
      </c>
      <c r="AL245" s="700">
        <f t="shared" ref="AL245" si="614">IFERROR(AH245/N245,"0")</f>
        <v>-1.883405352961514E-2</v>
      </c>
      <c r="AM245" s="700">
        <f t="shared" ref="AM245" si="615">SUM(R245:U245)/SUM(K245:N245)</f>
        <v>9.2456115743373736E-3</v>
      </c>
      <c r="AN245" s="700">
        <f t="shared" ref="AN245" si="616">SUM(R245:V245)/SUM(K245:O245)</f>
        <v>-1.0355455689411474E-2</v>
      </c>
    </row>
    <row r="247" spans="2:40" s="106" customFormat="1">
      <c r="C247" s="664" t="s">
        <v>146</v>
      </c>
      <c r="D247" s="696">
        <f>SUM(D227,D235,D245)</f>
        <v>235.01917885064574</v>
      </c>
      <c r="E247" s="696">
        <f t="shared" ref="E247:H247" si="617">SUM(E227,E235,E245)</f>
        <v>245.26944903504929</v>
      </c>
      <c r="F247" s="696">
        <f t="shared" si="617"/>
        <v>260.57540792732772</v>
      </c>
      <c r="G247" s="696">
        <f t="shared" si="617"/>
        <v>234.87218702244485</v>
      </c>
      <c r="H247" s="702">
        <f t="shared" si="617"/>
        <v>251.83000740423998</v>
      </c>
      <c r="I247" s="702">
        <f t="shared" si="590"/>
        <v>1227.5662302397077</v>
      </c>
      <c r="K247" s="697">
        <f>SUM(K227,K235,K245)</f>
        <v>237.78142167442689</v>
      </c>
      <c r="L247" s="697">
        <f t="shared" ref="L247:O247" si="618">SUM(L227,L235,L245)</f>
        <v>237.29597397761751</v>
      </c>
      <c r="M247" s="697">
        <f t="shared" si="618"/>
        <v>229.25660497283309</v>
      </c>
      <c r="N247" s="697">
        <f t="shared" si="618"/>
        <v>222.8868100477537</v>
      </c>
      <c r="O247" s="698">
        <f t="shared" si="618"/>
        <v>235.53534631169759</v>
      </c>
      <c r="P247" s="698">
        <f t="shared" si="591"/>
        <v>1162.7561569843288</v>
      </c>
      <c r="R247" s="699">
        <f t="shared" ref="R247:V247" si="619">D247-K247</f>
        <v>-2.7622428237811505</v>
      </c>
      <c r="S247" s="699">
        <f t="shared" si="619"/>
        <v>7.9734750574317843</v>
      </c>
      <c r="T247" s="699">
        <f t="shared" si="619"/>
        <v>31.318802954494629</v>
      </c>
      <c r="U247" s="699">
        <f t="shared" si="619"/>
        <v>11.98537697469115</v>
      </c>
      <c r="V247" s="699">
        <f t="shared" si="619"/>
        <v>16.294661092542384</v>
      </c>
      <c r="W247" s="699">
        <f t="shared" si="588"/>
        <v>64.810073255378938</v>
      </c>
      <c r="Y247" s="699">
        <f t="shared" ref="Y247:AC247" si="620">R247/K247</f>
        <v>-1.1616731047908552E-2</v>
      </c>
      <c r="Z247" s="699">
        <f t="shared" si="620"/>
        <v>3.3601392066533196E-2</v>
      </c>
      <c r="AA247" s="699">
        <f t="shared" si="620"/>
        <v>0.13661025364222726</v>
      </c>
      <c r="AB247" s="699">
        <f t="shared" si="620"/>
        <v>5.3773379286657978E-2</v>
      </c>
      <c r="AC247" s="699">
        <f t="shared" si="620"/>
        <v>6.9181383379200809E-2</v>
      </c>
      <c r="AD247" s="639"/>
      <c r="AE247" s="696">
        <f t="shared" si="593"/>
        <v>975.73622283546774</v>
      </c>
      <c r="AF247" s="697">
        <f t="shared" si="594"/>
        <v>927.22081067263116</v>
      </c>
      <c r="AH247" s="699">
        <f t="shared" ref="AH247" si="621">G247-N247</f>
        <v>11.98537697469115</v>
      </c>
      <c r="AI247" s="699">
        <f t="shared" ref="AI247" si="622">SUM(D247:G247)-SUM(K247:N247)</f>
        <v>48.515412162836583</v>
      </c>
      <c r="AJ247" s="699">
        <f t="shared" ref="AJ247" si="623">SUM(D247:H247)-SUM(K247:O247)</f>
        <v>64.810073255378938</v>
      </c>
      <c r="AL247" s="700">
        <f t="shared" ref="AL247" si="624">IFERROR(AH247/N247,"0")</f>
        <v>5.3773379286657978E-2</v>
      </c>
      <c r="AM247" s="700">
        <f t="shared" ref="AM247" si="625">SUM(R247:U247)/SUM(K247:N247)</f>
        <v>5.2323472040755874E-2</v>
      </c>
      <c r="AN247" s="700">
        <f t="shared" ref="AN247" si="626">SUM(R247:V247)/SUM(K247:O247)</f>
        <v>5.5738318706019363E-2</v>
      </c>
    </row>
    <row r="248" spans="2:40">
      <c r="C248" s="641"/>
      <c r="D248" s="638"/>
      <c r="E248" s="638"/>
      <c r="F248" s="638"/>
      <c r="G248" s="638"/>
      <c r="H248" s="638"/>
      <c r="I248" s="638"/>
      <c r="K248" s="638"/>
      <c r="L248" s="638"/>
      <c r="M248" s="638"/>
      <c r="N248" s="638"/>
      <c r="O248" s="638"/>
      <c r="P248" s="638"/>
      <c r="R248" s="638"/>
      <c r="S248" s="638"/>
      <c r="T248" s="638"/>
      <c r="U248" s="638"/>
      <c r="V248" s="638"/>
      <c r="W248" s="638"/>
      <c r="Y248" s="639"/>
      <c r="Z248" s="639"/>
      <c r="AA248" s="639"/>
      <c r="AB248" s="639"/>
      <c r="AC248" s="639"/>
      <c r="AD248" s="639"/>
      <c r="AE248" s="636"/>
      <c r="AF248" s="636"/>
      <c r="AH248" s="638"/>
      <c r="AI248" s="640"/>
      <c r="AJ248" s="640"/>
      <c r="AL248" s="639"/>
      <c r="AM248" s="639"/>
      <c r="AN248" s="639"/>
    </row>
    <row r="249" spans="2:40">
      <c r="C249" s="641"/>
      <c r="D249" s="638"/>
      <c r="E249" s="638"/>
      <c r="F249" s="638"/>
      <c r="G249" s="638"/>
      <c r="H249" s="638"/>
      <c r="I249" s="638"/>
      <c r="K249" s="638"/>
      <c r="L249" s="638"/>
      <c r="M249" s="638"/>
      <c r="N249" s="638"/>
      <c r="O249" s="638"/>
      <c r="P249" s="638"/>
      <c r="R249" s="638"/>
      <c r="S249" s="638"/>
      <c r="T249" s="638"/>
      <c r="U249" s="638"/>
      <c r="V249" s="638"/>
      <c r="W249" s="638"/>
      <c r="Y249" s="639"/>
      <c r="Z249" s="639"/>
      <c r="AA249" s="639"/>
      <c r="AB249" s="639"/>
      <c r="AC249" s="639"/>
      <c r="AD249" s="639"/>
      <c r="AE249" s="636"/>
      <c r="AF249" s="636"/>
      <c r="AH249" s="638"/>
      <c r="AI249" s="640"/>
      <c r="AJ249" s="640"/>
      <c r="AL249" s="639"/>
      <c r="AM249" s="639"/>
      <c r="AN249" s="639"/>
    </row>
    <row r="250" spans="2:40">
      <c r="AE250" s="636"/>
      <c r="AF250" s="636"/>
    </row>
    <row r="251" spans="2:40">
      <c r="AE251" s="636"/>
      <c r="AF251" s="636"/>
    </row>
    <row r="252" spans="2:40" ht="36" customHeight="1">
      <c r="B252" s="687" t="s">
        <v>56</v>
      </c>
      <c r="D252" s="735" t="s">
        <v>95</v>
      </c>
      <c r="E252" s="735"/>
      <c r="F252" s="735"/>
      <c r="G252" s="735"/>
      <c r="H252" s="736"/>
      <c r="I252" s="657"/>
      <c r="K252" s="735" t="s">
        <v>110</v>
      </c>
      <c r="L252" s="735"/>
      <c r="M252" s="735"/>
      <c r="N252" s="735"/>
      <c r="O252" s="736"/>
      <c r="P252" s="657"/>
      <c r="R252" s="735" t="s">
        <v>122</v>
      </c>
      <c r="S252" s="735"/>
      <c r="T252" s="735"/>
      <c r="U252" s="735"/>
      <c r="V252" s="736"/>
      <c r="W252" s="657"/>
      <c r="Y252" s="735" t="s">
        <v>123</v>
      </c>
      <c r="Z252" s="735"/>
      <c r="AA252" s="735"/>
      <c r="AB252" s="735"/>
      <c r="AC252" s="735"/>
      <c r="AD252" s="647"/>
      <c r="AE252" s="659" t="s">
        <v>124</v>
      </c>
      <c r="AF252" s="659" t="s">
        <v>125</v>
      </c>
      <c r="AG252" s="648"/>
      <c r="AH252" s="659" t="s">
        <v>126</v>
      </c>
      <c r="AI252" s="659" t="s">
        <v>127</v>
      </c>
      <c r="AJ252" s="659" t="s">
        <v>128</v>
      </c>
      <c r="AK252" s="648"/>
      <c r="AL252" s="659" t="s">
        <v>126</v>
      </c>
      <c r="AM252" s="659" t="s">
        <v>127</v>
      </c>
      <c r="AN252" s="659" t="s">
        <v>128</v>
      </c>
    </row>
    <row r="253" spans="2:40" ht="28.5" customHeight="1">
      <c r="D253" s="672">
        <v>2022</v>
      </c>
      <c r="E253" s="672">
        <v>2023</v>
      </c>
      <c r="F253" s="672">
        <v>2024</v>
      </c>
      <c r="G253" s="672">
        <v>2025</v>
      </c>
      <c r="H253" s="672">
        <v>2026</v>
      </c>
      <c r="I253" s="672" t="s">
        <v>76</v>
      </c>
      <c r="J253" s="635"/>
      <c r="K253" s="672">
        <v>2022</v>
      </c>
      <c r="L253" s="672">
        <v>2023</v>
      </c>
      <c r="M253" s="672">
        <v>2024</v>
      </c>
      <c r="N253" s="672">
        <v>2025</v>
      </c>
      <c r="O253" s="672">
        <v>2026</v>
      </c>
      <c r="P253" s="672" t="s">
        <v>76</v>
      </c>
      <c r="Q253" s="635"/>
      <c r="R253" s="672">
        <v>2022</v>
      </c>
      <c r="S253" s="672">
        <v>2023</v>
      </c>
      <c r="T253" s="672">
        <v>2024</v>
      </c>
      <c r="U253" s="672">
        <v>2025</v>
      </c>
      <c r="V253" s="672">
        <v>2026</v>
      </c>
      <c r="W253" s="672" t="s">
        <v>76</v>
      </c>
      <c r="X253" s="635"/>
      <c r="Y253" s="672">
        <v>2022</v>
      </c>
      <c r="Z253" s="672">
        <v>2023</v>
      </c>
      <c r="AA253" s="672">
        <v>2024</v>
      </c>
      <c r="AB253" s="672">
        <v>2025</v>
      </c>
      <c r="AC253" s="672">
        <v>2026</v>
      </c>
      <c r="AD253" s="634"/>
      <c r="AE253" s="660" t="s">
        <v>99</v>
      </c>
      <c r="AF253" s="660" t="s">
        <v>99</v>
      </c>
      <c r="AG253" s="635"/>
      <c r="AH253" s="660" t="s">
        <v>99</v>
      </c>
      <c r="AI253" s="660" t="s">
        <v>99</v>
      </c>
      <c r="AJ253" s="660" t="s">
        <v>99</v>
      </c>
      <c r="AK253" s="635"/>
      <c r="AL253" s="660" t="s">
        <v>100</v>
      </c>
      <c r="AM253" s="660" t="s">
        <v>100</v>
      </c>
      <c r="AN253" s="660" t="s">
        <v>100</v>
      </c>
    </row>
    <row r="254" spans="2:40">
      <c r="B254" s="11" t="s">
        <v>74</v>
      </c>
      <c r="C254" s="675" t="s">
        <v>129</v>
      </c>
      <c r="D254" s="681">
        <v>13.762570728923336</v>
      </c>
      <c r="E254" s="681">
        <v>14.47307090552934</v>
      </c>
      <c r="F254" s="681">
        <v>14.183788785490943</v>
      </c>
      <c r="G254" s="681">
        <v>17.601765974492871</v>
      </c>
      <c r="H254" s="682">
        <v>15.777743333526033</v>
      </c>
      <c r="I254" s="682">
        <f>SUM(D254:H254)</f>
        <v>75.798939727962534</v>
      </c>
      <c r="K254" s="683">
        <v>15.769507330747512</v>
      </c>
      <c r="L254" s="683">
        <v>15.519932100000252</v>
      </c>
      <c r="M254" s="683">
        <v>14.854935721082251</v>
      </c>
      <c r="N254" s="683">
        <v>14.647633302429901</v>
      </c>
      <c r="O254" s="684">
        <v>14.300873060623664</v>
      </c>
      <c r="P254" s="684">
        <f>SUM(K254:O254)</f>
        <v>75.092881514883572</v>
      </c>
      <c r="R254" s="685">
        <f>D254-K254</f>
        <v>-2.0069366018241759</v>
      </c>
      <c r="S254" s="685">
        <f t="shared" ref="S254:W269" si="627">E254-L254</f>
        <v>-1.0468611944709121</v>
      </c>
      <c r="T254" s="685">
        <f t="shared" si="627"/>
        <v>-0.67114693559130778</v>
      </c>
      <c r="U254" s="685">
        <f t="shared" si="627"/>
        <v>2.9541326720629701</v>
      </c>
      <c r="V254" s="685">
        <f t="shared" si="627"/>
        <v>1.4768702729023691</v>
      </c>
      <c r="W254" s="685">
        <f t="shared" si="627"/>
        <v>0.70605821307896122</v>
      </c>
      <c r="Y254" s="685">
        <f>R254/K254</f>
        <v>-0.12726691834633508</v>
      </c>
      <c r="Z254" s="685">
        <f t="shared" ref="Z254:AC258" si="628">S254/L254</f>
        <v>-6.7452691656485736E-2</v>
      </c>
      <c r="AA254" s="685">
        <f t="shared" si="628"/>
        <v>-4.5180063259298416E-2</v>
      </c>
      <c r="AB254" s="685">
        <f t="shared" si="628"/>
        <v>0.201679862614591</v>
      </c>
      <c r="AC254" s="685">
        <f t="shared" si="628"/>
        <v>0.10327133641713218</v>
      </c>
      <c r="AD254" s="637"/>
      <c r="AE254" s="681">
        <f t="shared" si="593"/>
        <v>60.021196394436494</v>
      </c>
      <c r="AF254" s="683">
        <f t="shared" si="594"/>
        <v>60.792008454259914</v>
      </c>
      <c r="AH254" s="685">
        <f>G254-N254</f>
        <v>2.9541326720629701</v>
      </c>
      <c r="AI254" s="685">
        <f>SUM(D254:G254)-SUM(K254:N254)</f>
        <v>-0.77081205982342027</v>
      </c>
      <c r="AJ254" s="685">
        <f>SUM(D254:H254)-SUM(K254:O254)</f>
        <v>0.70605821307896122</v>
      </c>
      <c r="AL254" s="686">
        <f>IFERROR(AH254/N254,"0")</f>
        <v>0.201679862614591</v>
      </c>
      <c r="AM254" s="686">
        <f>SUM(R254:U254)/SUM(K254:N254)</f>
        <v>-1.2679496523023859E-2</v>
      </c>
      <c r="AN254" s="686">
        <f>SUM(R254:V254)/SUM(K254:O254)</f>
        <v>9.4024653047706155E-3</v>
      </c>
    </row>
    <row r="255" spans="2:40">
      <c r="B255" s="665"/>
      <c r="C255" s="675" t="s">
        <v>130</v>
      </c>
      <c r="D255" s="681">
        <v>28.736707770245893</v>
      </c>
      <c r="E255" s="681">
        <v>30.379312453900727</v>
      </c>
      <c r="F255" s="681">
        <v>30.627421846582298</v>
      </c>
      <c r="G255" s="681">
        <v>29.491373017699718</v>
      </c>
      <c r="H255" s="682">
        <v>31.902806331629098</v>
      </c>
      <c r="I255" s="682">
        <f t="shared" ref="I255:I258" si="629">SUM(D255:H255)</f>
        <v>151.13762142005774</v>
      </c>
      <c r="K255" s="683">
        <v>37.739862604604824</v>
      </c>
      <c r="L255" s="683">
        <v>37.10908530306024</v>
      </c>
      <c r="M255" s="683">
        <v>34.395978544402439</v>
      </c>
      <c r="N255" s="683">
        <v>33.364603158906476</v>
      </c>
      <c r="O255" s="684">
        <v>34.592037384134592</v>
      </c>
      <c r="P255" s="684">
        <f t="shared" ref="P255:P258" si="630">SUM(K255:O255)</f>
        <v>177.20156699510858</v>
      </c>
      <c r="R255" s="685">
        <f t="shared" ref="R255:R258" si="631">D255-K255</f>
        <v>-9.0031548343589307</v>
      </c>
      <c r="S255" s="685">
        <f t="shared" si="627"/>
        <v>-6.729772849159513</v>
      </c>
      <c r="T255" s="685">
        <f t="shared" si="627"/>
        <v>-3.7685566978201415</v>
      </c>
      <c r="U255" s="685">
        <f t="shared" si="627"/>
        <v>-3.8732301412067578</v>
      </c>
      <c r="V255" s="685">
        <f t="shared" si="627"/>
        <v>-2.6892310525054945</v>
      </c>
      <c r="W255" s="685">
        <f t="shared" si="627"/>
        <v>-26.063945575050838</v>
      </c>
      <c r="Y255" s="685">
        <f t="shared" ref="Y255:Y258" si="632">R255/K255</f>
        <v>-0.23855823029044129</v>
      </c>
      <c r="Z255" s="685">
        <f t="shared" si="628"/>
        <v>-0.18135108408626108</v>
      </c>
      <c r="AA255" s="685">
        <f t="shared" si="628"/>
        <v>-0.10956387511857638</v>
      </c>
      <c r="AB255" s="685">
        <f t="shared" si="628"/>
        <v>-0.11608800268834676</v>
      </c>
      <c r="AC255" s="685">
        <f t="shared" si="628"/>
        <v>-7.7741331701349642E-2</v>
      </c>
      <c r="AD255" s="637"/>
      <c r="AE255" s="681">
        <f t="shared" si="593"/>
        <v>119.23481508842863</v>
      </c>
      <c r="AF255" s="683">
        <f t="shared" si="594"/>
        <v>142.60952961097399</v>
      </c>
      <c r="AH255" s="685">
        <f t="shared" ref="AH255:AH258" si="633">G255-N255</f>
        <v>-3.8732301412067578</v>
      </c>
      <c r="AI255" s="685">
        <f t="shared" ref="AI255:AI258" si="634">SUM(D255:G255)-SUM(K255:N255)</f>
        <v>-23.374714522545361</v>
      </c>
      <c r="AJ255" s="685">
        <f t="shared" ref="AJ255:AJ258" si="635">SUM(D255:H255)-SUM(K255:O255)</f>
        <v>-26.063945575050838</v>
      </c>
      <c r="AL255" s="686">
        <f t="shared" ref="AL255:AL258" si="636">IFERROR(AH255/N255,"0")</f>
        <v>-0.11608800268834676</v>
      </c>
      <c r="AM255" s="686">
        <f t="shared" ref="AM255:AM258" si="637">SUM(R255:U255)/SUM(K255:N255)</f>
        <v>-0.16390710064263916</v>
      </c>
      <c r="AN255" s="686">
        <f t="shared" ref="AN255:AN258" si="638">SUM(R255:V255)/SUM(K255:O255)</f>
        <v>-0.14708642828068388</v>
      </c>
    </row>
    <row r="256" spans="2:40">
      <c r="B256" s="666"/>
      <c r="C256" s="675" t="s">
        <v>131</v>
      </c>
      <c r="D256" s="681">
        <v>17.710332390451921</v>
      </c>
      <c r="E256" s="681">
        <v>18.466738614914057</v>
      </c>
      <c r="F256" s="681">
        <v>21.549474589703721</v>
      </c>
      <c r="G256" s="681">
        <v>23.705210331152909</v>
      </c>
      <c r="H256" s="682">
        <v>27.149539723567273</v>
      </c>
      <c r="I256" s="682">
        <f t="shared" si="629"/>
        <v>108.58129564978988</v>
      </c>
      <c r="K256" s="683">
        <v>18.000186144376261</v>
      </c>
      <c r="L256" s="683">
        <v>17.3979570416722</v>
      </c>
      <c r="M256" s="683">
        <v>17.26574602274416</v>
      </c>
      <c r="N256" s="683">
        <v>18.563196145890622</v>
      </c>
      <c r="O256" s="684">
        <v>18.694979012077752</v>
      </c>
      <c r="P256" s="684">
        <f t="shared" si="630"/>
        <v>89.922064366760992</v>
      </c>
      <c r="R256" s="685">
        <f t="shared" si="631"/>
        <v>-0.28985375392434065</v>
      </c>
      <c r="S256" s="685">
        <f t="shared" si="627"/>
        <v>1.0687815732418571</v>
      </c>
      <c r="T256" s="685">
        <f t="shared" si="627"/>
        <v>4.2837285669595602</v>
      </c>
      <c r="U256" s="685">
        <f t="shared" si="627"/>
        <v>5.1420141852622869</v>
      </c>
      <c r="V256" s="685">
        <f t="shared" si="627"/>
        <v>8.4545607114895205</v>
      </c>
      <c r="W256" s="685">
        <f t="shared" si="627"/>
        <v>18.659231283028888</v>
      </c>
      <c r="Y256" s="685">
        <f t="shared" si="632"/>
        <v>-1.6102819804166231E-2</v>
      </c>
      <c r="Z256" s="685">
        <f t="shared" si="628"/>
        <v>6.1431441098622891E-2</v>
      </c>
      <c r="AA256" s="685">
        <f t="shared" si="628"/>
        <v>0.24810561682748061</v>
      </c>
      <c r="AB256" s="685">
        <f t="shared" si="628"/>
        <v>0.27700047690335838</v>
      </c>
      <c r="AC256" s="685">
        <f t="shared" si="628"/>
        <v>0.45223697261320883</v>
      </c>
      <c r="AD256" s="637"/>
      <c r="AE256" s="681">
        <f t="shared" si="593"/>
        <v>81.431755926222607</v>
      </c>
      <c r="AF256" s="683">
        <f t="shared" si="594"/>
        <v>71.22708535468324</v>
      </c>
      <c r="AH256" s="685">
        <f t="shared" si="633"/>
        <v>5.1420141852622869</v>
      </c>
      <c r="AI256" s="685">
        <f t="shared" si="634"/>
        <v>10.204670571539367</v>
      </c>
      <c r="AJ256" s="685">
        <f t="shared" si="635"/>
        <v>18.659231283028888</v>
      </c>
      <c r="AL256" s="686">
        <f t="shared" si="636"/>
        <v>0.27700047690335838</v>
      </c>
      <c r="AM256" s="686">
        <f t="shared" si="637"/>
        <v>0.14326952339442314</v>
      </c>
      <c r="AN256" s="686">
        <f t="shared" si="638"/>
        <v>0.20750448084603945</v>
      </c>
    </row>
    <row r="257" spans="2:40">
      <c r="B257" s="666"/>
      <c r="C257" s="675" t="s">
        <v>132</v>
      </c>
      <c r="D257" s="681">
        <v>2.1415520812652322</v>
      </c>
      <c r="E257" s="681">
        <v>2.218537044114552</v>
      </c>
      <c r="F257" s="681">
        <v>2.5872452178661773</v>
      </c>
      <c r="G257" s="681">
        <v>2.8213202656931884</v>
      </c>
      <c r="H257" s="682">
        <v>2.6949907374566502</v>
      </c>
      <c r="I257" s="682">
        <f t="shared" si="629"/>
        <v>12.463645346395801</v>
      </c>
      <c r="K257" s="683">
        <v>3.7182137848211316</v>
      </c>
      <c r="L257" s="683">
        <v>3.4347545008342815</v>
      </c>
      <c r="M257" s="683">
        <v>3.6787342661972393</v>
      </c>
      <c r="N257" s="683">
        <v>3.344693230977378</v>
      </c>
      <c r="O257" s="684">
        <v>3.6726211046039041</v>
      </c>
      <c r="P257" s="684">
        <f t="shared" si="630"/>
        <v>17.849016887433937</v>
      </c>
      <c r="R257" s="685">
        <f t="shared" si="631"/>
        <v>-1.5766617035558994</v>
      </c>
      <c r="S257" s="685">
        <f t="shared" si="627"/>
        <v>-1.2162174567197295</v>
      </c>
      <c r="T257" s="685">
        <f t="shared" si="627"/>
        <v>-1.091489048331062</v>
      </c>
      <c r="U257" s="685">
        <f t="shared" si="627"/>
        <v>-0.52337296528418964</v>
      </c>
      <c r="V257" s="685">
        <f t="shared" si="627"/>
        <v>-0.97763036714725393</v>
      </c>
      <c r="W257" s="685">
        <f t="shared" si="627"/>
        <v>-5.3853715410381362</v>
      </c>
      <c r="Y257" s="685">
        <f t="shared" si="632"/>
        <v>-0.42403739935350337</v>
      </c>
      <c r="Z257" s="685">
        <f t="shared" si="628"/>
        <v>-0.35409152427759172</v>
      </c>
      <c r="AA257" s="685">
        <f t="shared" si="628"/>
        <v>-0.29670233546370012</v>
      </c>
      <c r="AB257" s="685">
        <f t="shared" si="628"/>
        <v>-0.15647861526937432</v>
      </c>
      <c r="AC257" s="685">
        <f t="shared" si="628"/>
        <v>-0.26619418102284537</v>
      </c>
      <c r="AD257" s="637"/>
      <c r="AE257" s="681">
        <f t="shared" si="593"/>
        <v>9.7686546089391495</v>
      </c>
      <c r="AF257" s="683">
        <f t="shared" si="594"/>
        <v>14.176395782830031</v>
      </c>
      <c r="AH257" s="685">
        <f t="shared" si="633"/>
        <v>-0.52337296528418964</v>
      </c>
      <c r="AI257" s="685">
        <f t="shared" si="634"/>
        <v>-4.4077411738908818</v>
      </c>
      <c r="AJ257" s="685">
        <f t="shared" si="635"/>
        <v>-5.3853715410381362</v>
      </c>
      <c r="AL257" s="686">
        <f t="shared" si="636"/>
        <v>-0.15647861526937432</v>
      </c>
      <c r="AM257" s="686">
        <f t="shared" si="637"/>
        <v>-0.31092114253958586</v>
      </c>
      <c r="AN257" s="686">
        <f t="shared" si="638"/>
        <v>-0.30171810442005592</v>
      </c>
    </row>
    <row r="258" spans="2:40" s="106" customFormat="1">
      <c r="B258" s="695"/>
      <c r="C258" s="676" t="s">
        <v>76</v>
      </c>
      <c r="D258" s="696">
        <f>SUM(D254:D257)</f>
        <v>62.351162970886378</v>
      </c>
      <c r="E258" s="696">
        <f t="shared" ref="E258:H258" si="639">SUM(E254:E257)</f>
        <v>65.537659018458669</v>
      </c>
      <c r="F258" s="696">
        <f t="shared" si="639"/>
        <v>68.947930439643144</v>
      </c>
      <c r="G258" s="696">
        <f t="shared" si="639"/>
        <v>73.619669589038693</v>
      </c>
      <c r="H258" s="702">
        <f t="shared" si="639"/>
        <v>77.525080126179049</v>
      </c>
      <c r="I258" s="702">
        <f t="shared" si="629"/>
        <v>347.98150214420588</v>
      </c>
      <c r="K258" s="697">
        <f t="shared" ref="K258:O258" si="640">SUM(K254:K257)</f>
        <v>75.227769864549728</v>
      </c>
      <c r="L258" s="697">
        <f t="shared" si="640"/>
        <v>73.461728945566989</v>
      </c>
      <c r="M258" s="697">
        <f t="shared" si="640"/>
        <v>70.195394554426088</v>
      </c>
      <c r="N258" s="697">
        <f t="shared" si="640"/>
        <v>69.920125838204385</v>
      </c>
      <c r="O258" s="698">
        <f t="shared" si="640"/>
        <v>71.260510561439915</v>
      </c>
      <c r="P258" s="698">
        <f t="shared" si="630"/>
        <v>360.06552976418709</v>
      </c>
      <c r="R258" s="699">
        <f t="shared" si="631"/>
        <v>-12.87660689366335</v>
      </c>
      <c r="S258" s="699">
        <f t="shared" si="627"/>
        <v>-7.9240699271083201</v>
      </c>
      <c r="T258" s="699">
        <f t="shared" si="627"/>
        <v>-1.2474641147829431</v>
      </c>
      <c r="U258" s="699">
        <f t="shared" si="627"/>
        <v>3.6995437508343088</v>
      </c>
      <c r="V258" s="699">
        <f t="shared" si="627"/>
        <v>6.2645695647391335</v>
      </c>
      <c r="W258" s="699">
        <f t="shared" si="627"/>
        <v>-12.084027619981214</v>
      </c>
      <c r="Y258" s="699">
        <f t="shared" si="632"/>
        <v>-0.17116826561319229</v>
      </c>
      <c r="Z258" s="699">
        <f t="shared" si="628"/>
        <v>-0.10786664077808224</v>
      </c>
      <c r="AA258" s="699">
        <f t="shared" si="628"/>
        <v>-1.7771309965580722E-2</v>
      </c>
      <c r="AB258" s="699">
        <f t="shared" si="628"/>
        <v>5.2910999608254086E-2</v>
      </c>
      <c r="AC258" s="699">
        <f t="shared" si="628"/>
        <v>8.791081505566678E-2</v>
      </c>
      <c r="AD258" s="639"/>
      <c r="AE258" s="696">
        <f t="shared" si="593"/>
        <v>270.45642201802684</v>
      </c>
      <c r="AF258" s="697">
        <f t="shared" si="594"/>
        <v>288.80501920274719</v>
      </c>
      <c r="AG258" s="638"/>
      <c r="AH258" s="699">
        <f t="shared" si="633"/>
        <v>3.6995437508343088</v>
      </c>
      <c r="AI258" s="699">
        <f t="shared" si="634"/>
        <v>-18.348597184720347</v>
      </c>
      <c r="AJ258" s="699">
        <f t="shared" si="635"/>
        <v>-12.084027619981214</v>
      </c>
      <c r="AL258" s="700">
        <f t="shared" si="636"/>
        <v>5.2910999608254086E-2</v>
      </c>
      <c r="AM258" s="700">
        <f t="shared" si="637"/>
        <v>-6.3532819600476562E-2</v>
      </c>
      <c r="AN258" s="700">
        <f t="shared" si="638"/>
        <v>-3.3560634443111512E-2</v>
      </c>
    </row>
    <row r="260" spans="2:40">
      <c r="B260" s="665" t="s">
        <v>75</v>
      </c>
      <c r="C260" s="675" t="s">
        <v>133</v>
      </c>
      <c r="D260" s="681">
        <v>2.2268789850161994</v>
      </c>
      <c r="E260" s="681">
        <v>4.3310815753567624</v>
      </c>
      <c r="F260" s="681">
        <v>8.4807759965873544</v>
      </c>
      <c r="G260" s="681">
        <v>11.410114943676303</v>
      </c>
      <c r="H260" s="682">
        <v>4.4378860039354473</v>
      </c>
      <c r="I260" s="682">
        <f>SUM(D260:H260)</f>
        <v>30.886737504572068</v>
      </c>
      <c r="K260" s="683">
        <v>10.311728835350131</v>
      </c>
      <c r="L260" s="683">
        <v>6.0561378796627796</v>
      </c>
      <c r="M260" s="683">
        <v>7.048925139048893</v>
      </c>
      <c r="N260" s="683">
        <v>6.8875364034301167</v>
      </c>
      <c r="O260" s="684">
        <v>6.5362029086153797</v>
      </c>
      <c r="P260" s="684">
        <f>SUM(K260:O260)</f>
        <v>36.840531166107297</v>
      </c>
      <c r="R260" s="685">
        <f t="shared" ref="R260:V266" si="641">D260-K260</f>
        <v>-8.0848498503339314</v>
      </c>
      <c r="S260" s="685">
        <f t="shared" si="641"/>
        <v>-1.7250563043060172</v>
      </c>
      <c r="T260" s="685">
        <f t="shared" si="641"/>
        <v>1.4318508575384614</v>
      </c>
      <c r="U260" s="685">
        <f t="shared" si="641"/>
        <v>4.5225785402461867</v>
      </c>
      <c r="V260" s="685">
        <f t="shared" si="641"/>
        <v>-2.0983169046799324</v>
      </c>
      <c r="W260" s="685">
        <f t="shared" si="627"/>
        <v>-5.9537936615352294</v>
      </c>
      <c r="Y260" s="685">
        <f>R260/K260</f>
        <v>-0.78404407053624903</v>
      </c>
      <c r="Z260" s="685">
        <f t="shared" ref="Z260:AC266" si="642">S260/L260</f>
        <v>-0.28484429162337244</v>
      </c>
      <c r="AA260" s="685">
        <f t="shared" si="642"/>
        <v>0.20313038219209406</v>
      </c>
      <c r="AB260" s="685">
        <f t="shared" si="642"/>
        <v>0.65663225213501031</v>
      </c>
      <c r="AC260" s="685">
        <f t="shared" si="642"/>
        <v>-0.32102995179573413</v>
      </c>
      <c r="AD260" s="637"/>
      <c r="AE260" s="681">
        <f t="shared" si="593"/>
        <v>26.448851500636621</v>
      </c>
      <c r="AF260" s="683">
        <f t="shared" si="594"/>
        <v>30.304328257491917</v>
      </c>
      <c r="AH260" s="685">
        <f>G260-N260</f>
        <v>4.5225785402461867</v>
      </c>
      <c r="AI260" s="685">
        <f>SUM(D260:G260)-SUM(K260:N260)</f>
        <v>-3.8554767568552961</v>
      </c>
      <c r="AJ260" s="685">
        <f>SUM(D260:H260)-SUM(K260:O260)</f>
        <v>-5.9537936615352294</v>
      </c>
      <c r="AL260" s="686">
        <f>IFERROR(AH260/N260,"0")</f>
        <v>0.65663225213501031</v>
      </c>
      <c r="AM260" s="686">
        <f>SUM(R260:U260)/SUM(K260:N260)</f>
        <v>-0.1272252835996171</v>
      </c>
      <c r="AN260" s="686">
        <f>SUM(R260:V260)/SUM(K260:O260)</f>
        <v>-0.16160987567444812</v>
      </c>
    </row>
    <row r="261" spans="2:40">
      <c r="B261" s="666"/>
      <c r="C261" s="677" t="s">
        <v>29</v>
      </c>
      <c r="D261" s="681">
        <v>4.6757683971143829</v>
      </c>
      <c r="E261" s="681">
        <v>4.9948267323956586</v>
      </c>
      <c r="F261" s="681">
        <v>4.3237466554178861</v>
      </c>
      <c r="G261" s="681">
        <v>2.8133524354180506</v>
      </c>
      <c r="H261" s="682">
        <v>3.29322158519913</v>
      </c>
      <c r="I261" s="682">
        <f t="shared" ref="I261:I266" si="643">SUM(D261:H261)</f>
        <v>20.100915805545107</v>
      </c>
      <c r="K261" s="683">
        <v>5.9434005612570573</v>
      </c>
      <c r="L261" s="683">
        <v>4.0072079166835186</v>
      </c>
      <c r="M261" s="683">
        <v>2.626309876977547</v>
      </c>
      <c r="N261" s="683">
        <v>2.1335877687111013</v>
      </c>
      <c r="O261" s="684">
        <v>1.9263922976242691</v>
      </c>
      <c r="P261" s="684">
        <f t="shared" ref="P261:P266" si="644">SUM(K261:O261)</f>
        <v>16.636898421253495</v>
      </c>
      <c r="R261" s="685">
        <f t="shared" si="641"/>
        <v>-1.2676321641426744</v>
      </c>
      <c r="S261" s="685">
        <f t="shared" si="641"/>
        <v>0.98761881571213994</v>
      </c>
      <c r="T261" s="685">
        <f t="shared" si="641"/>
        <v>1.697436778440339</v>
      </c>
      <c r="U261" s="685">
        <f t="shared" si="641"/>
        <v>0.67976466670694924</v>
      </c>
      <c r="V261" s="685">
        <f t="shared" si="641"/>
        <v>1.3668292875748609</v>
      </c>
      <c r="W261" s="685">
        <f t="shared" si="627"/>
        <v>3.464017384291612</v>
      </c>
      <c r="Y261" s="685">
        <f t="shared" ref="Y261:Y263" si="645">R261/K261</f>
        <v>-0.21328398634376483</v>
      </c>
      <c r="Z261" s="685">
        <f t="shared" si="642"/>
        <v>0.24646058708366744</v>
      </c>
      <c r="AA261" s="685">
        <f t="shared" si="642"/>
        <v>0.64632006806211728</v>
      </c>
      <c r="AB261" s="685">
        <f t="shared" si="642"/>
        <v>0.31860168898399455</v>
      </c>
      <c r="AC261" s="685">
        <f t="shared" si="642"/>
        <v>0.70952800696956086</v>
      </c>
      <c r="AD261" s="637"/>
      <c r="AE261" s="681">
        <f t="shared" si="593"/>
        <v>16.807694220345976</v>
      </c>
      <c r="AF261" s="683">
        <f t="shared" si="594"/>
        <v>14.710506123629226</v>
      </c>
      <c r="AH261" s="685">
        <f t="shared" ref="AH261:AH264" si="646">G261-N261</f>
        <v>0.67976466670694924</v>
      </c>
      <c r="AI261" s="685">
        <f t="shared" ref="AI261:AI264" si="647">SUM(D261:G261)-SUM(K261:N261)</f>
        <v>2.0971880967167493</v>
      </c>
      <c r="AJ261" s="685">
        <f t="shared" ref="AJ261:AJ264" si="648">SUM(D261:H261)-SUM(K261:O261)</f>
        <v>3.464017384291612</v>
      </c>
      <c r="AL261" s="686">
        <f t="shared" ref="AL261:AL264" si="649">IFERROR(AH261/N261,"0")</f>
        <v>0.31860168898399455</v>
      </c>
      <c r="AM261" s="686">
        <f t="shared" ref="AM261:AM263" si="650">SUM(R261:U261)/SUM(K261:N261)</f>
        <v>0.14256396612677233</v>
      </c>
      <c r="AN261" s="686">
        <f t="shared" ref="AN261:AN263" si="651">SUM(R261:V261)/SUM(K261:O261)</f>
        <v>0.20821293107532365</v>
      </c>
    </row>
    <row r="262" spans="2:40">
      <c r="B262" s="666"/>
      <c r="C262" s="677" t="s">
        <v>134</v>
      </c>
      <c r="D262" s="681">
        <v>0.94107731031072017</v>
      </c>
      <c r="E262" s="681">
        <v>1.9146778373800002</v>
      </c>
      <c r="F262" s="681">
        <v>1.6226378295744635</v>
      </c>
      <c r="G262" s="681">
        <v>2.3504396556560416</v>
      </c>
      <c r="H262" s="682">
        <v>0.72550191544986442</v>
      </c>
      <c r="I262" s="682">
        <f t="shared" si="643"/>
        <v>7.5543345483710898</v>
      </c>
      <c r="K262" s="683">
        <v>1.2797623883825642</v>
      </c>
      <c r="L262" s="683">
        <v>2.4473541121458462</v>
      </c>
      <c r="M262" s="683">
        <v>4.3757727522834715</v>
      </c>
      <c r="N262" s="683">
        <v>3.0903018741791968</v>
      </c>
      <c r="O262" s="684">
        <v>3.0675549082807332</v>
      </c>
      <c r="P262" s="684">
        <f t="shared" si="644"/>
        <v>14.260746035271811</v>
      </c>
      <c r="R262" s="685">
        <f t="shared" si="641"/>
        <v>-0.338685078071844</v>
      </c>
      <c r="S262" s="685">
        <f t="shared" si="641"/>
        <v>-0.532676274765846</v>
      </c>
      <c r="T262" s="685">
        <f t="shared" si="641"/>
        <v>-2.7531349227090081</v>
      </c>
      <c r="U262" s="685">
        <f t="shared" si="641"/>
        <v>-0.73986221852315515</v>
      </c>
      <c r="V262" s="685">
        <f t="shared" si="641"/>
        <v>-2.3420529928308689</v>
      </c>
      <c r="W262" s="685">
        <f t="shared" si="627"/>
        <v>-6.7064114869007216</v>
      </c>
      <c r="Y262" s="685">
        <f t="shared" si="645"/>
        <v>-0.26464684471614552</v>
      </c>
      <c r="Z262" s="685">
        <f t="shared" si="642"/>
        <v>-0.21765394395615031</v>
      </c>
      <c r="AA262" s="685">
        <f t="shared" si="642"/>
        <v>-0.62917685139665913</v>
      </c>
      <c r="AB262" s="685">
        <f t="shared" si="642"/>
        <v>-0.23941422186130834</v>
      </c>
      <c r="AC262" s="685">
        <f t="shared" si="642"/>
        <v>-0.76349179162485314</v>
      </c>
      <c r="AD262" s="637"/>
      <c r="AE262" s="681">
        <f t="shared" si="593"/>
        <v>6.828832632921225</v>
      </c>
      <c r="AF262" s="683">
        <f t="shared" si="594"/>
        <v>11.193191126991078</v>
      </c>
      <c r="AH262" s="685">
        <f t="shared" si="646"/>
        <v>-0.73986221852315515</v>
      </c>
      <c r="AI262" s="685">
        <f t="shared" si="647"/>
        <v>-4.3643584940698528</v>
      </c>
      <c r="AJ262" s="685">
        <f t="shared" si="648"/>
        <v>-6.7064114869007216</v>
      </c>
      <c r="AL262" s="686">
        <f t="shared" si="649"/>
        <v>-0.23941422186130834</v>
      </c>
      <c r="AM262" s="686">
        <f t="shared" si="650"/>
        <v>-0.389911906672058</v>
      </c>
      <c r="AN262" s="686">
        <f t="shared" si="651"/>
        <v>-0.47027073270314335</v>
      </c>
    </row>
    <row r="263" spans="2:40">
      <c r="B263" s="666"/>
      <c r="C263" s="675" t="s">
        <v>135</v>
      </c>
      <c r="D263" s="681">
        <v>2.3569853512263141</v>
      </c>
      <c r="E263" s="681">
        <v>2.6558337528799996</v>
      </c>
      <c r="F263" s="681">
        <v>2.0030587630081267</v>
      </c>
      <c r="G263" s="681">
        <v>1.528666262072476</v>
      </c>
      <c r="H263" s="682">
        <v>1.3861413746323918</v>
      </c>
      <c r="I263" s="682">
        <f t="shared" si="643"/>
        <v>9.9306855038193085</v>
      </c>
      <c r="K263" s="683">
        <v>0.61564544007428301</v>
      </c>
      <c r="L263" s="683">
        <v>0.48359282918725077</v>
      </c>
      <c r="M263" s="683">
        <v>0.54822288843532907</v>
      </c>
      <c r="N263" s="683">
        <v>0.46797328062553656</v>
      </c>
      <c r="O263" s="684">
        <v>0.46609999912369476</v>
      </c>
      <c r="P263" s="684">
        <f t="shared" si="644"/>
        <v>2.581534437446094</v>
      </c>
      <c r="R263" s="685">
        <f t="shared" si="641"/>
        <v>1.7413399111520311</v>
      </c>
      <c r="S263" s="685">
        <f t="shared" si="641"/>
        <v>2.1722409236927489</v>
      </c>
      <c r="T263" s="685">
        <f t="shared" si="641"/>
        <v>1.4548358745727976</v>
      </c>
      <c r="U263" s="685">
        <f t="shared" si="641"/>
        <v>1.0606929814469395</v>
      </c>
      <c r="V263" s="685">
        <f t="shared" si="641"/>
        <v>0.92004137550869713</v>
      </c>
      <c r="W263" s="685">
        <f t="shared" si="627"/>
        <v>7.3491510663732145</v>
      </c>
      <c r="Y263" s="685">
        <f t="shared" si="645"/>
        <v>2.8284785329392244</v>
      </c>
      <c r="Z263" s="685">
        <f t="shared" si="642"/>
        <v>4.4918799299475154</v>
      </c>
      <c r="AA263" s="685">
        <f t="shared" si="642"/>
        <v>2.6537306363202253</v>
      </c>
      <c r="AB263" s="685">
        <f t="shared" si="642"/>
        <v>2.2665673989530313</v>
      </c>
      <c r="AC263" s="685">
        <f t="shared" si="642"/>
        <v>1.9739141326720626</v>
      </c>
      <c r="AD263" s="637"/>
      <c r="AE263" s="681">
        <f t="shared" si="593"/>
        <v>8.5445441291869173</v>
      </c>
      <c r="AF263" s="683">
        <f t="shared" si="594"/>
        <v>2.1154344383223993</v>
      </c>
      <c r="AH263" s="685">
        <f t="shared" si="646"/>
        <v>1.0606929814469395</v>
      </c>
      <c r="AI263" s="685">
        <f t="shared" si="647"/>
        <v>6.429109690864518</v>
      </c>
      <c r="AJ263" s="685">
        <f t="shared" si="648"/>
        <v>7.3491510663732145</v>
      </c>
      <c r="AL263" s="686">
        <f t="shared" si="649"/>
        <v>2.2665673989530313</v>
      </c>
      <c r="AM263" s="686">
        <f t="shared" si="650"/>
        <v>3.0391439102991002</v>
      </c>
      <c r="AN263" s="686">
        <f t="shared" si="651"/>
        <v>2.8468150413843452</v>
      </c>
    </row>
    <row r="264" spans="2:40">
      <c r="B264" s="666"/>
      <c r="C264" s="675" t="s">
        <v>136</v>
      </c>
      <c r="D264" s="681">
        <v>0</v>
      </c>
      <c r="E264" s="681">
        <v>0</v>
      </c>
      <c r="F264" s="681">
        <v>0</v>
      </c>
      <c r="G264" s="681">
        <v>0</v>
      </c>
      <c r="H264" s="682">
        <v>0</v>
      </c>
      <c r="I264" s="682">
        <f t="shared" si="643"/>
        <v>0</v>
      </c>
      <c r="K264" s="683">
        <v>0</v>
      </c>
      <c r="L264" s="683">
        <v>0</v>
      </c>
      <c r="M264" s="683">
        <v>0</v>
      </c>
      <c r="N264" s="683">
        <v>0</v>
      </c>
      <c r="O264" s="684">
        <v>0</v>
      </c>
      <c r="P264" s="684">
        <f t="shared" si="644"/>
        <v>0</v>
      </c>
      <c r="R264" s="685">
        <f t="shared" si="641"/>
        <v>0</v>
      </c>
      <c r="S264" s="685">
        <f t="shared" si="641"/>
        <v>0</v>
      </c>
      <c r="T264" s="685">
        <f t="shared" si="641"/>
        <v>0</v>
      </c>
      <c r="U264" s="685">
        <f t="shared" si="641"/>
        <v>0</v>
      </c>
      <c r="V264" s="685">
        <f t="shared" si="641"/>
        <v>0</v>
      </c>
      <c r="W264" s="685">
        <f t="shared" si="627"/>
        <v>0</v>
      </c>
      <c r="X264" s="653"/>
      <c r="Y264" s="685" t="str">
        <f>IFERROR(R264/K264,"0")</f>
        <v>0</v>
      </c>
      <c r="Z264" s="685" t="str">
        <f t="shared" ref="Z264:AC264" si="652">IFERROR(S264/L264,"0")</f>
        <v>0</v>
      </c>
      <c r="AA264" s="685" t="str">
        <f t="shared" si="652"/>
        <v>0</v>
      </c>
      <c r="AB264" s="685" t="str">
        <f t="shared" si="652"/>
        <v>0</v>
      </c>
      <c r="AC264" s="685" t="str">
        <f t="shared" si="652"/>
        <v>0</v>
      </c>
      <c r="AD264" s="637"/>
      <c r="AE264" s="681"/>
      <c r="AF264" s="683"/>
      <c r="AH264" s="685">
        <f t="shared" si="646"/>
        <v>0</v>
      </c>
      <c r="AI264" s="685">
        <f t="shared" si="647"/>
        <v>0</v>
      </c>
      <c r="AJ264" s="685">
        <f t="shared" si="648"/>
        <v>0</v>
      </c>
      <c r="AL264" s="686" t="str">
        <f t="shared" si="649"/>
        <v>0</v>
      </c>
      <c r="AM264" s="686" t="str">
        <f>IFERROR(SUM(R264:U264)/SUM(K264:N264),"0")</f>
        <v>0</v>
      </c>
      <c r="AN264" s="686" t="str">
        <f>IFERROR(SUM(R264:V264)/SUM(K264:O264),"0")</f>
        <v>0</v>
      </c>
    </row>
    <row r="265" spans="2:40">
      <c r="B265" s="666"/>
      <c r="C265" s="675" t="s">
        <v>137</v>
      </c>
      <c r="D265" s="681">
        <v>10.999236868472128</v>
      </c>
      <c r="E265" s="681">
        <v>17.658478093798841</v>
      </c>
      <c r="F265" s="681">
        <v>17.506729326706257</v>
      </c>
      <c r="G265" s="681">
        <v>11.608897816679908</v>
      </c>
      <c r="H265" s="682">
        <v>19.364639795215062</v>
      </c>
      <c r="I265" s="682">
        <f t="shared" si="643"/>
        <v>77.137981900872191</v>
      </c>
      <c r="K265" s="683">
        <v>12.942210587426029</v>
      </c>
      <c r="L265" s="683">
        <v>14.586082999908882</v>
      </c>
      <c r="M265" s="683">
        <v>15.311966380381248</v>
      </c>
      <c r="N265" s="683">
        <v>15.358472617771845</v>
      </c>
      <c r="O265" s="684">
        <v>16.092791591635176</v>
      </c>
      <c r="P265" s="684">
        <f t="shared" si="644"/>
        <v>74.291524177123179</v>
      </c>
      <c r="R265" s="685">
        <f t="shared" si="641"/>
        <v>-1.9429737189539011</v>
      </c>
      <c r="S265" s="685">
        <f t="shared" si="641"/>
        <v>3.0723950938899591</v>
      </c>
      <c r="T265" s="685">
        <f t="shared" si="641"/>
        <v>2.1947629463250085</v>
      </c>
      <c r="U265" s="685">
        <f t="shared" si="641"/>
        <v>-3.7495748010919367</v>
      </c>
      <c r="V265" s="685">
        <f t="shared" si="641"/>
        <v>3.2718482035798857</v>
      </c>
      <c r="W265" s="685">
        <f t="shared" si="627"/>
        <v>2.8464577237490118</v>
      </c>
      <c r="Y265" s="685">
        <f>R265/K265</f>
        <v>-0.1501268817895447</v>
      </c>
      <c r="Z265" s="685">
        <f t="shared" si="642"/>
        <v>0.21063880507941385</v>
      </c>
      <c r="AA265" s="685">
        <f t="shared" si="642"/>
        <v>0.14333645279793003</v>
      </c>
      <c r="AB265" s="685">
        <f t="shared" si="642"/>
        <v>-0.24413721952749182</v>
      </c>
      <c r="AC265" s="685">
        <f t="shared" si="642"/>
        <v>0.20331141337097472</v>
      </c>
      <c r="AD265" s="637"/>
      <c r="AE265" s="681">
        <f t="shared" si="593"/>
        <v>57.773342105657129</v>
      </c>
      <c r="AF265" s="683">
        <f t="shared" si="594"/>
        <v>58.198732585488003</v>
      </c>
      <c r="AH265" s="685">
        <f>G265-N265</f>
        <v>-3.7495748010919367</v>
      </c>
      <c r="AI265" s="685">
        <f>SUM(D265:G265)-SUM(K265:N265)</f>
        <v>-0.42539047983087386</v>
      </c>
      <c r="AJ265" s="685">
        <f>SUM(D265:H265)-SUM(K265:O265)</f>
        <v>2.8464577237490118</v>
      </c>
      <c r="AL265" s="686">
        <f>IFERROR(AH265/N265,"0")</f>
        <v>-0.24413721952749182</v>
      </c>
      <c r="AM265" s="686">
        <f>SUM(R265:U265)/SUM(K265:N265)</f>
        <v>-7.3092739469199789E-3</v>
      </c>
      <c r="AN265" s="686">
        <f>SUM(R265:V265)/SUM(K265:O265)</f>
        <v>3.831470353149026E-2</v>
      </c>
    </row>
    <row r="266" spans="2:40" s="106" customFormat="1">
      <c r="B266" s="695"/>
      <c r="C266" s="676" t="s">
        <v>76</v>
      </c>
      <c r="D266" s="696">
        <f>SUM(D260:D265)</f>
        <v>21.199946912139744</v>
      </c>
      <c r="E266" s="696">
        <f t="shared" ref="E266:H266" si="653">SUM(E260:E265)</f>
        <v>31.554897991811263</v>
      </c>
      <c r="F266" s="696">
        <f t="shared" si="653"/>
        <v>33.936948571294081</v>
      </c>
      <c r="G266" s="696">
        <f t="shared" si="653"/>
        <v>29.711471113502782</v>
      </c>
      <c r="H266" s="702">
        <f t="shared" si="653"/>
        <v>29.207390674431895</v>
      </c>
      <c r="I266" s="702">
        <f t="shared" si="643"/>
        <v>145.61065526317978</v>
      </c>
      <c r="K266" s="697">
        <f t="shared" ref="K266:O266" si="654">SUM(K260:K265)</f>
        <v>31.092747812490064</v>
      </c>
      <c r="L266" s="697">
        <f t="shared" si="654"/>
        <v>27.580375737588277</v>
      </c>
      <c r="M266" s="697">
        <f t="shared" si="654"/>
        <v>29.911197037126492</v>
      </c>
      <c r="N266" s="697">
        <f t="shared" si="654"/>
        <v>27.937871944717795</v>
      </c>
      <c r="O266" s="698">
        <f t="shared" si="654"/>
        <v>28.089041705279254</v>
      </c>
      <c r="P266" s="698">
        <f t="shared" si="644"/>
        <v>144.6112342372019</v>
      </c>
      <c r="R266" s="699">
        <f t="shared" si="641"/>
        <v>-9.8928009003503199</v>
      </c>
      <c r="S266" s="699">
        <f t="shared" si="641"/>
        <v>3.9745222542229861</v>
      </c>
      <c r="T266" s="699">
        <f t="shared" si="641"/>
        <v>4.0257515341675898</v>
      </c>
      <c r="U266" s="699">
        <f t="shared" si="641"/>
        <v>1.7735991687849868</v>
      </c>
      <c r="V266" s="699">
        <f t="shared" si="641"/>
        <v>1.1183489691526418</v>
      </c>
      <c r="W266" s="699">
        <f t="shared" si="627"/>
        <v>0.99942102597788107</v>
      </c>
      <c r="Y266" s="699">
        <f t="shared" ref="Y266" si="655">R266/K266</f>
        <v>-0.31817068597508608</v>
      </c>
      <c r="Z266" s="699">
        <f t="shared" si="642"/>
        <v>0.14410689296035428</v>
      </c>
      <c r="AA266" s="699">
        <f t="shared" si="642"/>
        <v>0.13459011784686287</v>
      </c>
      <c r="AB266" s="699">
        <f t="shared" si="642"/>
        <v>6.348368881833609E-2</v>
      </c>
      <c r="AC266" s="699">
        <f t="shared" si="642"/>
        <v>3.9814422324790502E-2</v>
      </c>
      <c r="AD266" s="639"/>
      <c r="AE266" s="696">
        <f t="shared" si="593"/>
        <v>116.40326458874787</v>
      </c>
      <c r="AF266" s="697">
        <f t="shared" si="594"/>
        <v>116.52219253192264</v>
      </c>
      <c r="AH266" s="699">
        <f t="shared" ref="AH266" si="656">G266-N266</f>
        <v>1.7735991687849868</v>
      </c>
      <c r="AI266" s="699">
        <f t="shared" ref="AI266" si="657">SUM(D266:G266)-SUM(K266:N266)</f>
        <v>-0.11892794317476785</v>
      </c>
      <c r="AJ266" s="699">
        <f t="shared" ref="AJ266" si="658">SUM(D266:H266)-SUM(K266:O266)</f>
        <v>0.99942102597788107</v>
      </c>
      <c r="AL266" s="700">
        <f t="shared" ref="AL266" si="659">IFERROR(AH266/N266,"0")</f>
        <v>6.348368881833609E-2</v>
      </c>
      <c r="AM266" s="700">
        <f t="shared" ref="AM266" si="660">SUM(R266:U266)/SUM(K266:N266)</f>
        <v>-1.0206462871197302E-3</v>
      </c>
      <c r="AN266" s="700">
        <f t="shared" ref="AN266" si="661">SUM(R266:V266)/SUM(K266:O266)</f>
        <v>6.911088417505388E-3</v>
      </c>
    </row>
    <row r="268" spans="2:40">
      <c r="B268" s="665" t="s">
        <v>15</v>
      </c>
      <c r="C268" s="678" t="s">
        <v>138</v>
      </c>
      <c r="D268" s="681">
        <v>43.777157320508792</v>
      </c>
      <c r="E268" s="681">
        <v>42.945575672654421</v>
      </c>
      <c r="F268" s="681">
        <v>44.376397347414027</v>
      </c>
      <c r="G268" s="681">
        <v>42.03101126556404</v>
      </c>
      <c r="H268" s="682">
        <v>47.044636609727156</v>
      </c>
      <c r="I268" s="682">
        <f>SUM(D268:H268)</f>
        <v>220.17477821586843</v>
      </c>
      <c r="K268" s="683">
        <v>50.156687061504911</v>
      </c>
      <c r="L268" s="683">
        <v>48.190864413577273</v>
      </c>
      <c r="M268" s="683">
        <v>46.238190760850493</v>
      </c>
      <c r="N268" s="683">
        <v>46.225756828246602</v>
      </c>
      <c r="O268" s="684">
        <v>46.014193430098423</v>
      </c>
      <c r="P268" s="684">
        <f>SUM(K268:O268)</f>
        <v>236.82569249427772</v>
      </c>
      <c r="R268" s="685">
        <f t="shared" ref="R268:W278" si="662">D268-K268</f>
        <v>-6.3795297409961194</v>
      </c>
      <c r="S268" s="685">
        <f t="shared" si="662"/>
        <v>-5.2452887409228524</v>
      </c>
      <c r="T268" s="685">
        <f t="shared" si="662"/>
        <v>-1.861793413436466</v>
      </c>
      <c r="U268" s="685">
        <f t="shared" si="662"/>
        <v>-4.1947455626825629</v>
      </c>
      <c r="V268" s="685">
        <f t="shared" si="662"/>
        <v>1.0304431796287332</v>
      </c>
      <c r="W268" s="685">
        <f t="shared" si="627"/>
        <v>-16.650914278409289</v>
      </c>
      <c r="Y268" s="685">
        <f>R268/K268</f>
        <v>-0.1271920079803753</v>
      </c>
      <c r="Z268" s="685">
        <f t="shared" ref="Z268:AC276" si="663">S268/L268</f>
        <v>-0.10884404761673142</v>
      </c>
      <c r="AA268" s="685">
        <f t="shared" si="663"/>
        <v>-4.0265273852644591E-2</v>
      </c>
      <c r="AB268" s="685">
        <f t="shared" si="663"/>
        <v>-9.0744767646926475E-2</v>
      </c>
      <c r="AC268" s="685">
        <f t="shared" si="663"/>
        <v>2.239402894661429E-2</v>
      </c>
      <c r="AD268" s="637"/>
      <c r="AE268" s="681">
        <f t="shared" si="593"/>
        <v>173.13014160614128</v>
      </c>
      <c r="AF268" s="683">
        <f t="shared" si="594"/>
        <v>190.81149906417929</v>
      </c>
      <c r="AH268" s="685">
        <f>G268-N268</f>
        <v>-4.1947455626825629</v>
      </c>
      <c r="AI268" s="685">
        <f>SUM(D268:G268)-SUM(K268:N268)</f>
        <v>-17.681357458038008</v>
      </c>
      <c r="AJ268" s="685">
        <f>SUM(D268:H268)-SUM(K268:O268)</f>
        <v>-16.650914278409289</v>
      </c>
      <c r="AL268" s="686">
        <f>IFERROR(AH268/N268,"0")</f>
        <v>-9.0744767646926475E-2</v>
      </c>
      <c r="AM268" s="686">
        <f>SUM(R268:U268)/SUM(K268:N268)</f>
        <v>-9.2664003714424417E-2</v>
      </c>
      <c r="AN268" s="686">
        <f>SUM(R268:V268)/SUM(K268:O268)</f>
        <v>-7.0308732566301241E-2</v>
      </c>
    </row>
    <row r="269" spans="2:40">
      <c r="B269" s="666"/>
      <c r="C269" s="678" t="s">
        <v>139</v>
      </c>
      <c r="D269" s="681">
        <v>16.390309665517222</v>
      </c>
      <c r="E269" s="681">
        <v>15.987555088390248</v>
      </c>
      <c r="F269" s="681">
        <v>15.627741467446119</v>
      </c>
      <c r="G269" s="681">
        <v>15.17986869464124</v>
      </c>
      <c r="H269" s="682">
        <v>9.0677440738747759</v>
      </c>
      <c r="I269" s="682">
        <f t="shared" ref="I269:I278" si="664">SUM(D269:H269)</f>
        <v>72.253218989869609</v>
      </c>
      <c r="K269" s="683">
        <v>12.976376561205706</v>
      </c>
      <c r="L269" s="683">
        <v>12.473934988299641</v>
      </c>
      <c r="M269" s="683">
        <v>11.947836979466114</v>
      </c>
      <c r="N269" s="683">
        <v>11.9258884100795</v>
      </c>
      <c r="O269" s="684">
        <v>11.866385560589753</v>
      </c>
      <c r="P269" s="684">
        <f t="shared" ref="P269:P278" si="665">SUM(K269:O269)</f>
        <v>61.190422499640718</v>
      </c>
      <c r="R269" s="685">
        <f t="shared" si="662"/>
        <v>3.413933104311516</v>
      </c>
      <c r="S269" s="685">
        <f t="shared" si="662"/>
        <v>3.5136201000906073</v>
      </c>
      <c r="T269" s="685">
        <f t="shared" si="662"/>
        <v>3.6799044879800054</v>
      </c>
      <c r="U269" s="685">
        <f t="shared" si="662"/>
        <v>3.2539802845617398</v>
      </c>
      <c r="V269" s="685">
        <f t="shared" si="662"/>
        <v>-2.7986414867149776</v>
      </c>
      <c r="W269" s="685">
        <f t="shared" si="627"/>
        <v>11.062796490228891</v>
      </c>
      <c r="Y269" s="685">
        <f t="shared" ref="Y269:Y272" si="666">R269/K269</f>
        <v>0.26308831962520585</v>
      </c>
      <c r="Z269" s="685">
        <f t="shared" si="663"/>
        <v>0.28167696107012974</v>
      </c>
      <c r="AA269" s="685">
        <f t="shared" si="663"/>
        <v>0.30799754753135583</v>
      </c>
      <c r="AB269" s="685">
        <f t="shared" si="663"/>
        <v>0.27285013683438014</v>
      </c>
      <c r="AC269" s="685">
        <f t="shared" si="663"/>
        <v>-0.23584616161552452</v>
      </c>
      <c r="AD269" s="637"/>
      <c r="AE269" s="681">
        <f t="shared" si="593"/>
        <v>63.185474915994831</v>
      </c>
      <c r="AF269" s="683">
        <f t="shared" si="594"/>
        <v>49.324036939050963</v>
      </c>
      <c r="AH269" s="685">
        <f t="shared" ref="AH269:AH272" si="667">G269-N269</f>
        <v>3.2539802845617398</v>
      </c>
      <c r="AI269" s="685">
        <f t="shared" ref="AI269:AI272" si="668">SUM(D269:G269)-SUM(K269:N269)</f>
        <v>13.861437976943868</v>
      </c>
      <c r="AJ269" s="685">
        <f t="shared" ref="AJ269:AJ272" si="669">SUM(D269:H269)-SUM(K269:O269)</f>
        <v>11.062796490228891</v>
      </c>
      <c r="AL269" s="686">
        <f t="shared" ref="AL269:AL272" si="670">IFERROR(AH269/N269,"0")</f>
        <v>0.27285013683438014</v>
      </c>
      <c r="AM269" s="686">
        <f t="shared" ref="AM269:AM272" si="671">SUM(R269:U269)/SUM(K269:N269)</f>
        <v>0.28102805117254004</v>
      </c>
      <c r="AN269" s="686">
        <f t="shared" ref="AN269:AN272" si="672">SUM(R269:V269)/SUM(K269:O269)</f>
        <v>0.18079294174335611</v>
      </c>
    </row>
    <row r="270" spans="2:40">
      <c r="B270" s="666"/>
      <c r="C270" s="678" t="s">
        <v>140</v>
      </c>
      <c r="D270" s="681">
        <v>0</v>
      </c>
      <c r="E270" s="681">
        <v>0</v>
      </c>
      <c r="F270" s="681">
        <v>6.4420582654785591E-2</v>
      </c>
      <c r="G270" s="681">
        <v>0</v>
      </c>
      <c r="H270" s="682">
        <v>0</v>
      </c>
      <c r="I270" s="682">
        <f t="shared" si="664"/>
        <v>6.4420582654785591E-2</v>
      </c>
      <c r="K270" s="683">
        <v>5.3594177200223851E-2</v>
      </c>
      <c r="L270" s="683">
        <v>3.0975930875130661E-2</v>
      </c>
      <c r="M270" s="683">
        <v>1.4739394536779804E-2</v>
      </c>
      <c r="N270" s="683">
        <v>-1.7601449881936515E-2</v>
      </c>
      <c r="O270" s="684">
        <v>5.1650494957873799E-2</v>
      </c>
      <c r="P270" s="684">
        <f t="shared" si="665"/>
        <v>0.13335854768807159</v>
      </c>
      <c r="R270" s="685">
        <f t="shared" si="662"/>
        <v>-5.3594177200223851E-2</v>
      </c>
      <c r="S270" s="685">
        <f t="shared" si="662"/>
        <v>-3.0975930875130661E-2</v>
      </c>
      <c r="T270" s="685">
        <f t="shared" si="662"/>
        <v>4.9681188118005787E-2</v>
      </c>
      <c r="U270" s="685">
        <f t="shared" si="662"/>
        <v>1.7601449881936515E-2</v>
      </c>
      <c r="V270" s="685">
        <f t="shared" si="662"/>
        <v>-5.1650494957873799E-2</v>
      </c>
      <c r="W270" s="685">
        <f t="shared" si="662"/>
        <v>-6.8937965033286003E-2</v>
      </c>
      <c r="Y270" s="685">
        <f t="shared" si="666"/>
        <v>-1</v>
      </c>
      <c r="Z270" s="685">
        <f t="shared" si="663"/>
        <v>-1</v>
      </c>
      <c r="AA270" s="685">
        <f t="shared" si="663"/>
        <v>3.370639682249791</v>
      </c>
      <c r="AB270" s="685">
        <f t="shared" si="663"/>
        <v>-1</v>
      </c>
      <c r="AC270" s="685">
        <f t="shared" si="663"/>
        <v>-1</v>
      </c>
      <c r="AD270" s="637"/>
      <c r="AE270" s="681">
        <f t="shared" si="593"/>
        <v>6.4420582654785591E-2</v>
      </c>
      <c r="AF270" s="683">
        <f t="shared" si="594"/>
        <v>8.1708052730197794E-2</v>
      </c>
      <c r="AH270" s="685">
        <f t="shared" si="667"/>
        <v>1.7601449881936515E-2</v>
      </c>
      <c r="AI270" s="685">
        <f t="shared" si="668"/>
        <v>-1.7287470075412203E-2</v>
      </c>
      <c r="AJ270" s="685">
        <f t="shared" si="669"/>
        <v>-6.8937965033286003E-2</v>
      </c>
      <c r="AL270" s="686">
        <f t="shared" si="670"/>
        <v>-1</v>
      </c>
      <c r="AM270" s="686">
        <f t="shared" si="671"/>
        <v>-0.21157608702897251</v>
      </c>
      <c r="AN270" s="686">
        <f t="shared" si="672"/>
        <v>-0.51693698100652186</v>
      </c>
    </row>
    <row r="271" spans="2:40">
      <c r="B271" s="666"/>
      <c r="C271" s="678" t="s">
        <v>141</v>
      </c>
      <c r="D271" s="681">
        <v>0.65323236295306997</v>
      </c>
      <c r="E271" s="681">
        <v>0.67467047338359576</v>
      </c>
      <c r="F271" s="681">
        <v>1.1006069038381754</v>
      </c>
      <c r="G271" s="681">
        <v>0.72949356033240331</v>
      </c>
      <c r="H271" s="682">
        <v>1.3713597950838801</v>
      </c>
      <c r="I271" s="682">
        <f t="shared" si="664"/>
        <v>4.5293630955911244</v>
      </c>
      <c r="K271" s="683">
        <v>0.76088383979147167</v>
      </c>
      <c r="L271" s="683">
        <v>0.8224103643075521</v>
      </c>
      <c r="M271" s="683">
        <v>0.85284626102715</v>
      </c>
      <c r="N271" s="683">
        <v>0.82149034136774157</v>
      </c>
      <c r="O271" s="684">
        <v>0.8155430469031536</v>
      </c>
      <c r="P271" s="684">
        <f t="shared" si="665"/>
        <v>4.0731738533970692</v>
      </c>
      <c r="R271" s="685">
        <f t="shared" si="662"/>
        <v>-0.10765147683840171</v>
      </c>
      <c r="S271" s="685">
        <f t="shared" si="662"/>
        <v>-0.14773989092395634</v>
      </c>
      <c r="T271" s="685">
        <f t="shared" si="662"/>
        <v>0.24776064281102539</v>
      </c>
      <c r="U271" s="685">
        <f t="shared" si="662"/>
        <v>-9.199678103533826E-2</v>
      </c>
      <c r="V271" s="685">
        <f t="shared" si="662"/>
        <v>0.55581674818072646</v>
      </c>
      <c r="W271" s="685">
        <f t="shared" si="662"/>
        <v>0.45618924219405521</v>
      </c>
      <c r="Y271" s="685">
        <f t="shared" si="666"/>
        <v>-0.14148214380253463</v>
      </c>
      <c r="Z271" s="685">
        <f t="shared" si="663"/>
        <v>-0.17964254505516775</v>
      </c>
      <c r="AA271" s="685">
        <f t="shared" si="663"/>
        <v>0.29051032305943125</v>
      </c>
      <c r="AB271" s="685">
        <f t="shared" si="663"/>
        <v>-0.11198765999143469</v>
      </c>
      <c r="AC271" s="685">
        <f t="shared" si="663"/>
        <v>0.68152962653696703</v>
      </c>
      <c r="AD271" s="637"/>
      <c r="AE271" s="681">
        <f t="shared" si="593"/>
        <v>3.1580033005072443</v>
      </c>
      <c r="AF271" s="683">
        <f t="shared" si="594"/>
        <v>3.2576308064939155</v>
      </c>
      <c r="AH271" s="685">
        <f t="shared" si="667"/>
        <v>-9.199678103533826E-2</v>
      </c>
      <c r="AI271" s="685">
        <f t="shared" si="668"/>
        <v>-9.9627505986671139E-2</v>
      </c>
      <c r="AJ271" s="685">
        <f t="shared" si="669"/>
        <v>0.45618924219405521</v>
      </c>
      <c r="AL271" s="686">
        <f t="shared" si="670"/>
        <v>-0.11198765999143469</v>
      </c>
      <c r="AM271" s="686">
        <f t="shared" si="671"/>
        <v>-3.0582810608270505E-2</v>
      </c>
      <c r="AN271" s="686">
        <f t="shared" si="672"/>
        <v>0.11199847063085436</v>
      </c>
    </row>
    <row r="272" spans="2:40">
      <c r="B272" s="666"/>
      <c r="C272" s="678" t="s">
        <v>142</v>
      </c>
      <c r="D272" s="681">
        <v>1.8518812502623404E-2</v>
      </c>
      <c r="E272" s="681">
        <v>0.27840580081750521</v>
      </c>
      <c r="F272" s="681">
        <v>7.7242054734736901E-2</v>
      </c>
      <c r="G272" s="681">
        <v>4.6438790988888257E-2</v>
      </c>
      <c r="H272" s="682">
        <v>-4.6207061948826282E-2</v>
      </c>
      <c r="I272" s="682">
        <f t="shared" si="664"/>
        <v>0.37439839709492745</v>
      </c>
      <c r="K272" s="683">
        <v>0.11680262628321059</v>
      </c>
      <c r="L272" s="683">
        <v>0.12624751034268286</v>
      </c>
      <c r="M272" s="683">
        <v>0.13091969876911583</v>
      </c>
      <c r="N272" s="683">
        <v>0.12610627840951402</v>
      </c>
      <c r="O272" s="684">
        <v>0.12519331433219327</v>
      </c>
      <c r="P272" s="684">
        <f t="shared" si="665"/>
        <v>0.6252694281367166</v>
      </c>
      <c r="R272" s="685">
        <f t="shared" si="662"/>
        <v>-9.8283813780587176E-2</v>
      </c>
      <c r="S272" s="685">
        <f t="shared" si="662"/>
        <v>0.15215829047482235</v>
      </c>
      <c r="T272" s="685">
        <f t="shared" si="662"/>
        <v>-5.3677644034378927E-2</v>
      </c>
      <c r="U272" s="685">
        <f t="shared" si="662"/>
        <v>-7.9667487420625765E-2</v>
      </c>
      <c r="V272" s="685">
        <f t="shared" si="662"/>
        <v>-0.17140037628101956</v>
      </c>
      <c r="W272" s="685">
        <f t="shared" si="662"/>
        <v>-0.25087103104178915</v>
      </c>
      <c r="Y272" s="685">
        <f t="shared" si="666"/>
        <v>-0.84145208809157279</v>
      </c>
      <c r="Z272" s="685">
        <f t="shared" si="663"/>
        <v>1.2052379493410046</v>
      </c>
      <c r="AA272" s="685">
        <f t="shared" si="663"/>
        <v>-0.41000433501640143</v>
      </c>
      <c r="AB272" s="685">
        <f t="shared" si="663"/>
        <v>-0.631748779088665</v>
      </c>
      <c r="AC272" s="685">
        <f t="shared" si="663"/>
        <v>-1.3690856991469889</v>
      </c>
      <c r="AD272" s="637"/>
      <c r="AE272" s="681">
        <f t="shared" si="593"/>
        <v>0.42060545904375374</v>
      </c>
      <c r="AF272" s="683">
        <f t="shared" si="594"/>
        <v>0.50007611380452333</v>
      </c>
      <c r="AH272" s="685">
        <f t="shared" si="667"/>
        <v>-7.9667487420625765E-2</v>
      </c>
      <c r="AI272" s="685">
        <f t="shared" si="668"/>
        <v>-7.9470654760769588E-2</v>
      </c>
      <c r="AJ272" s="685">
        <f t="shared" si="669"/>
        <v>-0.25087103104178915</v>
      </c>
      <c r="AL272" s="686">
        <f t="shared" si="670"/>
        <v>-0.631748779088665</v>
      </c>
      <c r="AM272" s="686">
        <f t="shared" si="671"/>
        <v>-0.15891711794863714</v>
      </c>
      <c r="AN272" s="686">
        <f t="shared" si="672"/>
        <v>-0.40122068943843447</v>
      </c>
    </row>
    <row r="273" spans="2:40">
      <c r="B273" s="666"/>
      <c r="C273" s="678" t="s">
        <v>143</v>
      </c>
      <c r="D273" s="681">
        <v>14.396445851915301</v>
      </c>
      <c r="E273" s="681">
        <v>13.632515558574429</v>
      </c>
      <c r="F273" s="681">
        <v>14.293473147945914</v>
      </c>
      <c r="G273" s="681">
        <v>15.414988475479461</v>
      </c>
      <c r="H273" s="682">
        <v>10.185462244059732</v>
      </c>
      <c r="I273" s="682">
        <f t="shared" si="664"/>
        <v>67.922885277974842</v>
      </c>
      <c r="K273" s="683">
        <v>14.06918084130873</v>
      </c>
      <c r="L273" s="683">
        <v>15.202573880459644</v>
      </c>
      <c r="M273" s="683">
        <v>15.762028268497177</v>
      </c>
      <c r="N273" s="683">
        <v>15.359211623222176</v>
      </c>
      <c r="O273" s="684">
        <v>17.142940965110753</v>
      </c>
      <c r="P273" s="684">
        <f t="shared" si="665"/>
        <v>77.535935578598483</v>
      </c>
      <c r="R273" s="685">
        <f t="shared" si="662"/>
        <v>0.32726501060657043</v>
      </c>
      <c r="S273" s="685">
        <f t="shared" si="662"/>
        <v>-1.5700583218852149</v>
      </c>
      <c r="T273" s="685">
        <f t="shared" si="662"/>
        <v>-1.4685551205512635</v>
      </c>
      <c r="U273" s="685">
        <f t="shared" si="662"/>
        <v>5.5776852257285015E-2</v>
      </c>
      <c r="V273" s="685">
        <f t="shared" si="662"/>
        <v>-6.9574787210510216</v>
      </c>
      <c r="W273" s="685">
        <f t="shared" si="662"/>
        <v>-9.613050300623641</v>
      </c>
      <c r="Y273" s="685">
        <f>R273/K273</f>
        <v>2.3261127587875109E-2</v>
      </c>
      <c r="Z273" s="685">
        <f t="shared" si="663"/>
        <v>-0.10327582251734763</v>
      </c>
      <c r="AA273" s="685">
        <f t="shared" si="663"/>
        <v>-9.3170440728519391E-2</v>
      </c>
      <c r="AB273" s="685">
        <f t="shared" si="663"/>
        <v>3.6314918776790515E-3</v>
      </c>
      <c r="AC273" s="685">
        <f t="shared" si="663"/>
        <v>-0.4058509409331138</v>
      </c>
      <c r="AD273" s="637"/>
      <c r="AE273" s="681">
        <f t="shared" si="593"/>
        <v>57.737423033915107</v>
      </c>
      <c r="AF273" s="683">
        <f t="shared" si="594"/>
        <v>60.39299461348773</v>
      </c>
      <c r="AH273" s="685">
        <f>G273-N273</f>
        <v>5.5776852257285015E-2</v>
      </c>
      <c r="AI273" s="685">
        <f>SUM(D273:G273)-SUM(K273:N273)</f>
        <v>-2.6555715795726229</v>
      </c>
      <c r="AJ273" s="685">
        <f>SUM(D273:H273)-SUM(K273:O273)</f>
        <v>-9.613050300623641</v>
      </c>
      <c r="AL273" s="686">
        <f>IFERROR(AH273/N273,"0")</f>
        <v>3.6314918776790515E-3</v>
      </c>
      <c r="AM273" s="686">
        <f>SUM(R273:U273)/SUM(K273:N273)</f>
        <v>-4.3971516838470316E-2</v>
      </c>
      <c r="AN273" s="686">
        <f>SUM(R273:V273)/SUM(K273:O273)</f>
        <v>-0.12398187019848181</v>
      </c>
    </row>
    <row r="274" spans="2:40">
      <c r="B274" s="666"/>
      <c r="C274" s="678" t="s">
        <v>144</v>
      </c>
      <c r="D274" s="681">
        <v>0.47249963755533109</v>
      </c>
      <c r="E274" s="681">
        <v>1.0100064990972719E-2</v>
      </c>
      <c r="F274" s="681">
        <v>0.17485179225768693</v>
      </c>
      <c r="G274" s="681">
        <v>7.8154697808615892E-2</v>
      </c>
      <c r="H274" s="682">
        <v>4.344713126071718</v>
      </c>
      <c r="I274" s="682">
        <f t="shared" si="664"/>
        <v>5.0803193186843245</v>
      </c>
      <c r="K274" s="683">
        <v>8.0744049999999998E-2</v>
      </c>
      <c r="L274" s="683">
        <v>1.0345423199999999</v>
      </c>
      <c r="M274" s="683">
        <v>0.67274290000000003</v>
      </c>
      <c r="N274" s="683">
        <v>2.2113853699999999</v>
      </c>
      <c r="O274" s="684">
        <v>1.9105853700000002</v>
      </c>
      <c r="P274" s="684">
        <f t="shared" si="665"/>
        <v>5.9100000100000001</v>
      </c>
      <c r="R274" s="685">
        <f t="shared" si="662"/>
        <v>0.39175558755533108</v>
      </c>
      <c r="S274" s="685">
        <f t="shared" si="662"/>
        <v>-1.0244422550090271</v>
      </c>
      <c r="T274" s="685">
        <f t="shared" si="662"/>
        <v>-0.4978911077423131</v>
      </c>
      <c r="U274" s="685">
        <f t="shared" si="662"/>
        <v>-2.1332306721913841</v>
      </c>
      <c r="V274" s="685">
        <f t="shared" si="662"/>
        <v>2.4341277560717178</v>
      </c>
      <c r="W274" s="685">
        <f t="shared" si="662"/>
        <v>-0.82968069131567557</v>
      </c>
      <c r="Y274" s="685">
        <f t="shared" ref="Y274" si="673">R274/K274</f>
        <v>4.8518198871041402</v>
      </c>
      <c r="Z274" s="685">
        <f t="shared" si="663"/>
        <v>-0.99023716594699307</v>
      </c>
      <c r="AA274" s="685">
        <f t="shared" si="663"/>
        <v>-0.74009121128192223</v>
      </c>
      <c r="AB274" s="685">
        <f t="shared" si="663"/>
        <v>-0.9646580379571672</v>
      </c>
      <c r="AC274" s="685">
        <f t="shared" si="663"/>
        <v>1.2740219800132342</v>
      </c>
      <c r="AD274" s="637"/>
      <c r="AE274" s="681">
        <f t="shared" si="593"/>
        <v>0.73560619261260651</v>
      </c>
      <c r="AF274" s="683">
        <f t="shared" si="594"/>
        <v>3.9994146399999999</v>
      </c>
      <c r="AH274" s="685">
        <f t="shared" ref="AH274" si="674">G274-N274</f>
        <v>-2.1332306721913841</v>
      </c>
      <c r="AI274" s="685">
        <f t="shared" ref="AI274" si="675">SUM(D274:G274)-SUM(K274:N274)</f>
        <v>-3.2638084473873934</v>
      </c>
      <c r="AJ274" s="685">
        <f t="shared" ref="AJ274" si="676">SUM(D274:H274)-SUM(K274:O274)</f>
        <v>-0.82968069131567557</v>
      </c>
      <c r="AL274" s="686">
        <f t="shared" ref="AL274" si="677">IFERROR(AH274/N274,"0")</f>
        <v>-0.9646580379571672</v>
      </c>
      <c r="AM274" s="686">
        <f t="shared" ref="AM274" si="678">SUM(R274:U274)/SUM(K274:N274)</f>
        <v>-0.81607153575539071</v>
      </c>
      <c r="AN274" s="686">
        <f t="shared" ref="AN274" si="679">SUM(R274:V274)/SUM(K274:O274)</f>
        <v>-0.14038590353837835</v>
      </c>
    </row>
    <row r="275" spans="2:40">
      <c r="B275" s="666"/>
      <c r="C275" s="678" t="s">
        <v>145</v>
      </c>
      <c r="D275" s="681">
        <v>0</v>
      </c>
      <c r="E275" s="681">
        <v>0</v>
      </c>
      <c r="F275" s="681">
        <v>0.65119816817581189</v>
      </c>
      <c r="G275" s="681">
        <v>-2.6299773147671346E-2</v>
      </c>
      <c r="H275" s="682">
        <v>0</v>
      </c>
      <c r="I275" s="682">
        <f t="shared" si="664"/>
        <v>0.6248983950281406</v>
      </c>
      <c r="K275" s="683">
        <v>5.0983132488514549E-2</v>
      </c>
      <c r="L275" s="683">
        <v>5.5105726223480506E-2</v>
      </c>
      <c r="M275" s="683">
        <v>5.7145087915387735E-2</v>
      </c>
      <c r="N275" s="683">
        <v>5.5044079952420673E-2</v>
      </c>
      <c r="O275" s="684">
        <v>5.46455806207495E-2</v>
      </c>
      <c r="P275" s="684">
        <f t="shared" si="665"/>
        <v>0.27292360720055292</v>
      </c>
      <c r="R275" s="685">
        <f t="shared" si="662"/>
        <v>-5.0983132488514549E-2</v>
      </c>
      <c r="S275" s="685">
        <f t="shared" si="662"/>
        <v>-5.5105726223480506E-2</v>
      </c>
      <c r="T275" s="685">
        <f t="shared" si="662"/>
        <v>0.59405308026042414</v>
      </c>
      <c r="U275" s="685">
        <f t="shared" si="662"/>
        <v>-8.1343853100092012E-2</v>
      </c>
      <c r="V275" s="685">
        <f t="shared" si="662"/>
        <v>-5.46455806207495E-2</v>
      </c>
      <c r="W275" s="685">
        <f t="shared" si="662"/>
        <v>0.35197478782758768</v>
      </c>
      <c r="Y275" s="685">
        <f>R275/K275</f>
        <v>-1</v>
      </c>
      <c r="Z275" s="685">
        <f t="shared" si="663"/>
        <v>-1</v>
      </c>
      <c r="AA275" s="685">
        <f t="shared" si="663"/>
        <v>10.395523078729232</v>
      </c>
      <c r="AB275" s="685">
        <f t="shared" si="663"/>
        <v>-1.4777947632225752</v>
      </c>
      <c r="AC275" s="685">
        <f t="shared" si="663"/>
        <v>-1</v>
      </c>
      <c r="AD275" s="652"/>
      <c r="AE275" s="681">
        <f t="shared" si="593"/>
        <v>0.6248983950281406</v>
      </c>
      <c r="AF275" s="683">
        <f t="shared" si="594"/>
        <v>0.21827802657980344</v>
      </c>
      <c r="AG275" s="653"/>
      <c r="AH275" s="685">
        <f>G275-N275</f>
        <v>-8.1343853100092012E-2</v>
      </c>
      <c r="AI275" s="685">
        <f>SUM(D275:G275)-SUM(K275:N275)</f>
        <v>0.40662036844833715</v>
      </c>
      <c r="AJ275" s="685">
        <f>SUM(D275:H275)-SUM(K275:O275)</f>
        <v>0.35197478782758768</v>
      </c>
      <c r="AK275" s="653"/>
      <c r="AL275" s="686">
        <f>IFERROR(AH275/N275,"0")</f>
        <v>-1.4777947632225752</v>
      </c>
      <c r="AM275" s="686">
        <f>SUM(R275:U275)/SUM(K275:N275)</f>
        <v>1.8628552530901448</v>
      </c>
      <c r="AN275" s="686">
        <f>SUM(R275:V275)/SUM(K275:O275)</f>
        <v>1.2896458149512342</v>
      </c>
    </row>
    <row r="276" spans="2:40" s="106" customFormat="1">
      <c r="B276" s="695"/>
      <c r="C276" s="671" t="s">
        <v>76</v>
      </c>
      <c r="D276" s="696">
        <f>SUM(D268:D275)</f>
        <v>75.708163650952329</v>
      </c>
      <c r="E276" s="696">
        <f t="shared" ref="E276:H276" si="680">SUM(E268:E275)</f>
        <v>73.528822658811166</v>
      </c>
      <c r="F276" s="696">
        <f t="shared" si="680"/>
        <v>76.365931464467252</v>
      </c>
      <c r="G276" s="696">
        <f t="shared" si="680"/>
        <v>73.453655711666968</v>
      </c>
      <c r="H276" s="702">
        <f t="shared" si="680"/>
        <v>71.967708786868442</v>
      </c>
      <c r="I276" s="702">
        <f t="shared" si="664"/>
        <v>371.02428227276619</v>
      </c>
      <c r="K276" s="697">
        <f t="shared" ref="K276:O276" si="681">SUM(K268:K275)</f>
        <v>78.265252289782779</v>
      </c>
      <c r="L276" s="697">
        <f t="shared" si="681"/>
        <v>77.936655134085385</v>
      </c>
      <c r="M276" s="697">
        <f t="shared" si="681"/>
        <v>75.676449351062217</v>
      </c>
      <c r="N276" s="697">
        <f t="shared" si="681"/>
        <v>76.707281481396024</v>
      </c>
      <c r="O276" s="698">
        <f t="shared" si="681"/>
        <v>77.981137762612903</v>
      </c>
      <c r="P276" s="698">
        <f t="shared" si="665"/>
        <v>386.56677601893932</v>
      </c>
      <c r="R276" s="699">
        <f t="shared" si="662"/>
        <v>-2.5570886388304501</v>
      </c>
      <c r="S276" s="699">
        <f t="shared" si="662"/>
        <v>-4.4078324752742191</v>
      </c>
      <c r="T276" s="699">
        <f t="shared" si="662"/>
        <v>0.68948211340503462</v>
      </c>
      <c r="U276" s="699">
        <f t="shared" si="662"/>
        <v>-3.2536257697290552</v>
      </c>
      <c r="V276" s="699">
        <f t="shared" si="662"/>
        <v>-6.0134289757444606</v>
      </c>
      <c r="W276" s="699">
        <f t="shared" si="662"/>
        <v>-15.542493746173136</v>
      </c>
      <c r="Y276" s="699">
        <f t="shared" ref="Y276" si="682">R276/K276</f>
        <v>-3.2672080700163642E-2</v>
      </c>
      <c r="Z276" s="699">
        <f t="shared" si="663"/>
        <v>-5.6556603150222512E-2</v>
      </c>
      <c r="AA276" s="699">
        <f t="shared" si="663"/>
        <v>9.1109204953120186E-3</v>
      </c>
      <c r="AB276" s="699">
        <f t="shared" si="663"/>
        <v>-4.2416126694806197E-2</v>
      </c>
      <c r="AC276" s="699">
        <f t="shared" si="663"/>
        <v>-7.7113891234189269E-2</v>
      </c>
      <c r="AD276" s="639"/>
      <c r="AE276" s="696">
        <f t="shared" si="593"/>
        <v>299.05657348589773</v>
      </c>
      <c r="AF276" s="697">
        <f t="shared" si="594"/>
        <v>308.58563825632643</v>
      </c>
      <c r="AH276" s="699">
        <f t="shared" ref="AH276" si="683">G276-N276</f>
        <v>-3.2536257697290552</v>
      </c>
      <c r="AI276" s="699">
        <f t="shared" ref="AI276" si="684">SUM(D276:G276)-SUM(K276:N276)</f>
        <v>-9.5290647704287039</v>
      </c>
      <c r="AJ276" s="699">
        <f t="shared" ref="AJ276" si="685">SUM(D276:H276)-SUM(K276:O276)</f>
        <v>-15.542493746173136</v>
      </c>
      <c r="AL276" s="700">
        <f t="shared" ref="AL276" si="686">IFERROR(AH276/N276,"0")</f>
        <v>-4.2416126694806197E-2</v>
      </c>
      <c r="AM276" s="700">
        <f t="shared" ref="AM276" si="687">SUM(R276:U276)/SUM(K276:N276)</f>
        <v>-3.0879806410541305E-2</v>
      </c>
      <c r="AN276" s="700">
        <f t="shared" ref="AN276" si="688">SUM(R276:V276)/SUM(K276:O276)</f>
        <v>-4.0206491375791867E-2</v>
      </c>
    </row>
    <row r="278" spans="2:40" s="106" customFormat="1">
      <c r="C278" s="664" t="s">
        <v>146</v>
      </c>
      <c r="D278" s="696">
        <f>SUM(D258,D266,D276)</f>
        <v>159.25927353397844</v>
      </c>
      <c r="E278" s="696">
        <f t="shared" ref="E278:H278" si="689">SUM(E258,E266,E276)</f>
        <v>170.62137966908108</v>
      </c>
      <c r="F278" s="696">
        <f t="shared" si="689"/>
        <v>179.25081047540448</v>
      </c>
      <c r="G278" s="696">
        <f t="shared" si="689"/>
        <v>176.78479641420844</v>
      </c>
      <c r="H278" s="702">
        <f t="shared" si="689"/>
        <v>178.7001795874794</v>
      </c>
      <c r="I278" s="702">
        <f t="shared" si="664"/>
        <v>864.61643968015187</v>
      </c>
      <c r="K278" s="697">
        <f>SUM(K258,K266,K276)</f>
        <v>184.58576996682257</v>
      </c>
      <c r="L278" s="697">
        <f t="shared" ref="L278:O278" si="690">SUM(L258,L266,L276)</f>
        <v>178.97875981724064</v>
      </c>
      <c r="M278" s="697">
        <f t="shared" si="690"/>
        <v>175.7830409426148</v>
      </c>
      <c r="N278" s="697">
        <f t="shared" si="690"/>
        <v>174.56527926431821</v>
      </c>
      <c r="O278" s="698">
        <f t="shared" si="690"/>
        <v>177.33069002933206</v>
      </c>
      <c r="P278" s="698">
        <f t="shared" si="665"/>
        <v>891.24354002032828</v>
      </c>
      <c r="R278" s="699">
        <f t="shared" ref="R278:V278" si="691">D278-K278</f>
        <v>-25.326496432844124</v>
      </c>
      <c r="S278" s="699">
        <f t="shared" si="691"/>
        <v>-8.3573801481595638</v>
      </c>
      <c r="T278" s="699">
        <f t="shared" si="691"/>
        <v>3.4677695327896743</v>
      </c>
      <c r="U278" s="699">
        <f t="shared" si="691"/>
        <v>2.2195171498902369</v>
      </c>
      <c r="V278" s="699">
        <f t="shared" si="691"/>
        <v>1.3694895581473361</v>
      </c>
      <c r="W278" s="699">
        <f t="shared" si="662"/>
        <v>-26.627100340176412</v>
      </c>
      <c r="Y278" s="699">
        <f t="shared" ref="Y278:AC278" si="692">R278/K278</f>
        <v>-0.13720719878567186</v>
      </c>
      <c r="Z278" s="699">
        <f t="shared" si="692"/>
        <v>-4.6694815388672255E-2</v>
      </c>
      <c r="AA278" s="699">
        <f t="shared" si="692"/>
        <v>1.9727554570646798E-2</v>
      </c>
      <c r="AB278" s="699">
        <f t="shared" si="692"/>
        <v>1.2714539565050347E-2</v>
      </c>
      <c r="AC278" s="699">
        <f t="shared" si="692"/>
        <v>7.7228005931788257E-3</v>
      </c>
      <c r="AD278" s="639"/>
      <c r="AE278" s="696">
        <f t="shared" si="593"/>
        <v>685.91626009267247</v>
      </c>
      <c r="AF278" s="697">
        <f t="shared" si="594"/>
        <v>713.91284999099616</v>
      </c>
      <c r="AH278" s="699">
        <f t="shared" ref="AH278" si="693">G278-N278</f>
        <v>2.2195171498902369</v>
      </c>
      <c r="AI278" s="699">
        <f t="shared" ref="AI278" si="694">SUM(D278:G278)-SUM(K278:N278)</f>
        <v>-27.996589898323691</v>
      </c>
      <c r="AJ278" s="699">
        <f t="shared" ref="AJ278" si="695">SUM(D278:H278)-SUM(K278:O278)</f>
        <v>-26.627100340176412</v>
      </c>
      <c r="AL278" s="700">
        <f t="shared" ref="AL278" si="696">IFERROR(AH278/N278,"0")</f>
        <v>1.2714539565050347E-2</v>
      </c>
      <c r="AM278" s="700">
        <f t="shared" ref="AM278" si="697">SUM(R278:U278)/SUM(K278:N278)</f>
        <v>-3.921569684405718E-2</v>
      </c>
      <c r="AN278" s="700">
        <f t="shared" ref="AN278" si="698">SUM(R278:V278)/SUM(K278:O278)</f>
        <v>-2.9876345964391624E-2</v>
      </c>
    </row>
    <row r="279" spans="2:40">
      <c r="AE279" s="636"/>
      <c r="AF279" s="636"/>
    </row>
    <row r="280" spans="2:40">
      <c r="AE280" s="636"/>
      <c r="AF280" s="636"/>
    </row>
    <row r="281" spans="2:40">
      <c r="AE281" s="636"/>
      <c r="AF281" s="636"/>
    </row>
    <row r="282" spans="2:40">
      <c r="AE282" s="636"/>
      <c r="AF282" s="636"/>
    </row>
    <row r="283" spans="2:40" ht="36" customHeight="1">
      <c r="B283" s="687" t="s">
        <v>57</v>
      </c>
      <c r="D283" s="735" t="s">
        <v>95</v>
      </c>
      <c r="E283" s="735"/>
      <c r="F283" s="735"/>
      <c r="G283" s="735"/>
      <c r="H283" s="736"/>
      <c r="I283" s="657"/>
      <c r="K283" s="735" t="s">
        <v>110</v>
      </c>
      <c r="L283" s="735"/>
      <c r="M283" s="735"/>
      <c r="N283" s="735"/>
      <c r="O283" s="736"/>
      <c r="P283" s="657"/>
      <c r="R283" s="735" t="s">
        <v>122</v>
      </c>
      <c r="S283" s="735"/>
      <c r="T283" s="735"/>
      <c r="U283" s="735"/>
      <c r="V283" s="736"/>
      <c r="W283" s="657"/>
      <c r="Y283" s="735" t="s">
        <v>123</v>
      </c>
      <c r="Z283" s="735"/>
      <c r="AA283" s="735"/>
      <c r="AB283" s="735"/>
      <c r="AC283" s="735"/>
      <c r="AD283" s="647"/>
      <c r="AE283" s="659" t="s">
        <v>124</v>
      </c>
      <c r="AF283" s="659" t="s">
        <v>125</v>
      </c>
      <c r="AG283" s="648"/>
      <c r="AH283" s="659" t="s">
        <v>126</v>
      </c>
      <c r="AI283" s="659" t="s">
        <v>127</v>
      </c>
      <c r="AJ283" s="659" t="s">
        <v>128</v>
      </c>
      <c r="AK283" s="648"/>
      <c r="AL283" s="659" t="s">
        <v>126</v>
      </c>
      <c r="AM283" s="659" t="s">
        <v>127</v>
      </c>
      <c r="AN283" s="659" t="s">
        <v>128</v>
      </c>
    </row>
    <row r="284" spans="2:40" ht="28.5" customHeight="1">
      <c r="D284" s="672">
        <v>2022</v>
      </c>
      <c r="E284" s="672">
        <v>2023</v>
      </c>
      <c r="F284" s="672">
        <v>2024</v>
      </c>
      <c r="G284" s="672">
        <v>2025</v>
      </c>
      <c r="H284" s="672">
        <v>2026</v>
      </c>
      <c r="I284" s="672" t="s">
        <v>76</v>
      </c>
      <c r="J284" s="635"/>
      <c r="K284" s="672">
        <v>2022</v>
      </c>
      <c r="L284" s="672">
        <v>2023</v>
      </c>
      <c r="M284" s="672">
        <v>2024</v>
      </c>
      <c r="N284" s="672">
        <v>2025</v>
      </c>
      <c r="O284" s="672">
        <v>2026</v>
      </c>
      <c r="P284" s="672" t="s">
        <v>76</v>
      </c>
      <c r="Q284" s="635"/>
      <c r="R284" s="672">
        <v>2022</v>
      </c>
      <c r="S284" s="672">
        <v>2023</v>
      </c>
      <c r="T284" s="672">
        <v>2024</v>
      </c>
      <c r="U284" s="672">
        <v>2025</v>
      </c>
      <c r="V284" s="672">
        <v>2026</v>
      </c>
      <c r="W284" s="672" t="s">
        <v>76</v>
      </c>
      <c r="X284" s="635"/>
      <c r="Y284" s="672">
        <v>2022</v>
      </c>
      <c r="Z284" s="672">
        <v>2023</v>
      </c>
      <c r="AA284" s="672">
        <v>2024</v>
      </c>
      <c r="AB284" s="672">
        <v>2025</v>
      </c>
      <c r="AC284" s="672">
        <v>2026</v>
      </c>
      <c r="AD284" s="634"/>
      <c r="AE284" s="660" t="s">
        <v>99</v>
      </c>
      <c r="AF284" s="660" t="s">
        <v>99</v>
      </c>
      <c r="AG284" s="635"/>
      <c r="AH284" s="660" t="s">
        <v>99</v>
      </c>
      <c r="AI284" s="660" t="s">
        <v>99</v>
      </c>
      <c r="AJ284" s="660" t="s">
        <v>99</v>
      </c>
      <c r="AK284" s="635"/>
      <c r="AL284" s="660" t="s">
        <v>100</v>
      </c>
      <c r="AM284" s="660" t="s">
        <v>100</v>
      </c>
      <c r="AN284" s="660" t="s">
        <v>100</v>
      </c>
    </row>
    <row r="285" spans="2:40">
      <c r="B285" s="11" t="s">
        <v>74</v>
      </c>
      <c r="C285" s="675" t="s">
        <v>129</v>
      </c>
      <c r="D285" s="681">
        <v>13.901793609239602</v>
      </c>
      <c r="E285" s="681">
        <v>17.378343431934553</v>
      </c>
      <c r="F285" s="681">
        <v>17.500325131599702</v>
      </c>
      <c r="G285" s="681">
        <v>17.035135868433922</v>
      </c>
      <c r="H285" s="682">
        <v>14.911641258110452</v>
      </c>
      <c r="I285" s="682">
        <f>SUM(D285:H285)</f>
        <v>80.727239299318228</v>
      </c>
      <c r="K285" s="683">
        <v>19.602973467871394</v>
      </c>
      <c r="L285" s="683">
        <v>18.120250420107908</v>
      </c>
      <c r="M285" s="683">
        <v>17.553584859257356</v>
      </c>
      <c r="N285" s="683">
        <v>17.674098892864251</v>
      </c>
      <c r="O285" s="684">
        <v>17.678674685506518</v>
      </c>
      <c r="P285" s="684">
        <f>SUM(K285:O285)</f>
        <v>90.62958232560743</v>
      </c>
      <c r="R285" s="685">
        <f>D285-K285</f>
        <v>-5.7011798586317912</v>
      </c>
      <c r="S285" s="685">
        <f t="shared" ref="S285:W300" si="699">E285-L285</f>
        <v>-0.74190698817335488</v>
      </c>
      <c r="T285" s="685">
        <f t="shared" si="699"/>
        <v>-5.3259727657653855E-2</v>
      </c>
      <c r="U285" s="685">
        <f t="shared" si="699"/>
        <v>-0.63896302443032837</v>
      </c>
      <c r="V285" s="685">
        <f t="shared" si="699"/>
        <v>-2.7670334273960666</v>
      </c>
      <c r="W285" s="685">
        <f t="shared" si="699"/>
        <v>-9.902343026289202</v>
      </c>
      <c r="Y285" s="685">
        <f>R285/K285</f>
        <v>-0.29083240193003529</v>
      </c>
      <c r="Z285" s="685">
        <f t="shared" ref="Z285:AC289" si="700">S285/L285</f>
        <v>-4.0943528426630689E-2</v>
      </c>
      <c r="AA285" s="685">
        <f t="shared" si="700"/>
        <v>-3.0341225501619349E-3</v>
      </c>
      <c r="AB285" s="685">
        <f t="shared" si="700"/>
        <v>-3.6152509290773724E-2</v>
      </c>
      <c r="AC285" s="685">
        <f t="shared" si="700"/>
        <v>-0.15651814836915121</v>
      </c>
      <c r="AD285" s="637"/>
      <c r="AE285" s="681">
        <f t="shared" si="593"/>
        <v>65.815598041207778</v>
      </c>
      <c r="AF285" s="683">
        <f t="shared" si="594"/>
        <v>72.950907640100908</v>
      </c>
      <c r="AH285" s="685">
        <f>G285-N285</f>
        <v>-0.63896302443032837</v>
      </c>
      <c r="AI285" s="685">
        <f>SUM(D285:G285)-SUM(K285:N285)</f>
        <v>-7.1353095988931301</v>
      </c>
      <c r="AJ285" s="685">
        <f>SUM(D285:H285)-SUM(K285:O285)</f>
        <v>-9.902343026289202</v>
      </c>
      <c r="AL285" s="686">
        <f>IFERROR(AH285/N285,"0")</f>
        <v>-3.6152509290773724E-2</v>
      </c>
      <c r="AM285" s="686">
        <f>SUM(R285:U285)/SUM(K285:N285)</f>
        <v>-9.7809743973231514E-2</v>
      </c>
      <c r="AN285" s="686">
        <f>SUM(R285:V285)/SUM(K285:O285)</f>
        <v>-0.10926170872897517</v>
      </c>
    </row>
    <row r="286" spans="2:40">
      <c r="B286" s="665"/>
      <c r="C286" s="675" t="s">
        <v>130</v>
      </c>
      <c r="D286" s="681">
        <v>39.388958080329672</v>
      </c>
      <c r="E286" s="681">
        <v>45.469956104803593</v>
      </c>
      <c r="F286" s="681">
        <v>50.537172886499988</v>
      </c>
      <c r="G286" s="681">
        <v>51.198480240014717</v>
      </c>
      <c r="H286" s="682">
        <v>53.859662921787375</v>
      </c>
      <c r="I286" s="682">
        <f t="shared" ref="I286:I289" si="701">SUM(D286:H286)</f>
        <v>240.45423023343534</v>
      </c>
      <c r="K286" s="683">
        <v>50.831678698913855</v>
      </c>
      <c r="L286" s="683">
        <v>51.602355391526459</v>
      </c>
      <c r="M286" s="683">
        <v>50.020183925001909</v>
      </c>
      <c r="N286" s="683">
        <v>48.708575987884025</v>
      </c>
      <c r="O286" s="684">
        <v>58.719476941200604</v>
      </c>
      <c r="P286" s="684">
        <f t="shared" ref="P286:P289" si="702">SUM(K286:O286)</f>
        <v>259.88227094452685</v>
      </c>
      <c r="R286" s="685">
        <f t="shared" ref="R286:R289" si="703">D286-K286</f>
        <v>-11.442720618584183</v>
      </c>
      <c r="S286" s="685">
        <f t="shared" si="699"/>
        <v>-6.1323992867228654</v>
      </c>
      <c r="T286" s="685">
        <f t="shared" si="699"/>
        <v>0.51698896149807894</v>
      </c>
      <c r="U286" s="685">
        <f t="shared" si="699"/>
        <v>2.4899042521306924</v>
      </c>
      <c r="V286" s="685">
        <f t="shared" si="699"/>
        <v>-4.8598140194132284</v>
      </c>
      <c r="W286" s="685">
        <f t="shared" si="699"/>
        <v>-19.428040711091512</v>
      </c>
      <c r="Y286" s="685">
        <f t="shared" ref="Y286:Y289" si="704">R286/K286</f>
        <v>-0.22511002806658606</v>
      </c>
      <c r="Z286" s="685">
        <f t="shared" si="700"/>
        <v>-0.1188395227348451</v>
      </c>
      <c r="AA286" s="685">
        <f t="shared" si="700"/>
        <v>1.0335606967643896E-2</v>
      </c>
      <c r="AB286" s="685">
        <f t="shared" si="700"/>
        <v>5.1118395511091139E-2</v>
      </c>
      <c r="AC286" s="685">
        <f t="shared" si="700"/>
        <v>-8.2763237558802799E-2</v>
      </c>
      <c r="AD286" s="637"/>
      <c r="AE286" s="681">
        <f t="shared" si="593"/>
        <v>186.59456731164795</v>
      </c>
      <c r="AF286" s="683">
        <f t="shared" si="594"/>
        <v>201.16279400332624</v>
      </c>
      <c r="AH286" s="685">
        <f t="shared" ref="AH286:AH289" si="705">G286-N286</f>
        <v>2.4899042521306924</v>
      </c>
      <c r="AI286" s="685">
        <f t="shared" ref="AI286:AI289" si="706">SUM(D286:G286)-SUM(K286:N286)</f>
        <v>-14.568226691678291</v>
      </c>
      <c r="AJ286" s="685">
        <f t="shared" ref="AJ286:AJ289" si="707">SUM(D286:H286)-SUM(K286:O286)</f>
        <v>-19.428040711091512</v>
      </c>
      <c r="AL286" s="686">
        <f t="shared" ref="AL286:AL289" si="708">IFERROR(AH286/N286,"0")</f>
        <v>5.1118395511091139E-2</v>
      </c>
      <c r="AM286" s="686">
        <f t="shared" ref="AM286:AM289" si="709">SUM(R286:U286)/SUM(K286:N286)</f>
        <v>-7.2420085254122038E-2</v>
      </c>
      <c r="AN286" s="686">
        <f t="shared" ref="AN286:AN289" si="710">SUM(R286:V286)/SUM(K286:O286)</f>
        <v>-7.4757083815226916E-2</v>
      </c>
    </row>
    <row r="287" spans="2:40">
      <c r="B287" s="666"/>
      <c r="C287" s="675" t="s">
        <v>131</v>
      </c>
      <c r="D287" s="681">
        <v>18.724368368427051</v>
      </c>
      <c r="E287" s="681">
        <v>20.144504610478176</v>
      </c>
      <c r="F287" s="681">
        <v>21.195160896604261</v>
      </c>
      <c r="G287" s="681">
        <v>21.714941271501811</v>
      </c>
      <c r="H287" s="682">
        <v>24.27408018855192</v>
      </c>
      <c r="I287" s="682">
        <f t="shared" si="701"/>
        <v>106.05305533556323</v>
      </c>
      <c r="K287" s="683">
        <v>24.17944062564521</v>
      </c>
      <c r="L287" s="683">
        <v>23.800578927114739</v>
      </c>
      <c r="M287" s="683">
        <v>23.809345802401651</v>
      </c>
      <c r="N287" s="683">
        <v>25.267327652790605</v>
      </c>
      <c r="O287" s="684">
        <v>28.481638724150528</v>
      </c>
      <c r="P287" s="684">
        <f t="shared" si="702"/>
        <v>125.53833173210275</v>
      </c>
      <c r="R287" s="685">
        <f t="shared" si="703"/>
        <v>-5.4550722572181591</v>
      </c>
      <c r="S287" s="685">
        <f t="shared" si="699"/>
        <v>-3.6560743166365626</v>
      </c>
      <c r="T287" s="685">
        <f t="shared" si="699"/>
        <v>-2.6141849057973907</v>
      </c>
      <c r="U287" s="685">
        <f t="shared" si="699"/>
        <v>-3.5523863812887946</v>
      </c>
      <c r="V287" s="685">
        <f t="shared" si="699"/>
        <v>-4.2075585355986078</v>
      </c>
      <c r="W287" s="685">
        <f t="shared" si="699"/>
        <v>-19.485276396539518</v>
      </c>
      <c r="Y287" s="685">
        <f t="shared" si="704"/>
        <v>-0.22560787661201714</v>
      </c>
      <c r="Z287" s="685">
        <f t="shared" si="700"/>
        <v>-0.15361283134467754</v>
      </c>
      <c r="AA287" s="685">
        <f t="shared" si="700"/>
        <v>-0.10979658691561771</v>
      </c>
      <c r="AB287" s="685">
        <f t="shared" si="700"/>
        <v>-0.14059208912409293</v>
      </c>
      <c r="AC287" s="685">
        <f t="shared" si="700"/>
        <v>-0.14772880789443057</v>
      </c>
      <c r="AD287" s="637"/>
      <c r="AE287" s="681">
        <f t="shared" si="593"/>
        <v>81.778975147011309</v>
      </c>
      <c r="AF287" s="683">
        <f t="shared" si="594"/>
        <v>97.056693007952219</v>
      </c>
      <c r="AH287" s="685">
        <f t="shared" si="705"/>
        <v>-3.5523863812887946</v>
      </c>
      <c r="AI287" s="685">
        <f t="shared" si="706"/>
        <v>-15.277717860940911</v>
      </c>
      <c r="AJ287" s="685">
        <f t="shared" si="707"/>
        <v>-19.485276396539518</v>
      </c>
      <c r="AL287" s="686">
        <f t="shared" si="708"/>
        <v>-0.14059208912409293</v>
      </c>
      <c r="AM287" s="686">
        <f t="shared" si="709"/>
        <v>-0.15741024536751058</v>
      </c>
      <c r="AN287" s="686">
        <f t="shared" si="710"/>
        <v>-0.15521375923746425</v>
      </c>
    </row>
    <row r="288" spans="2:40">
      <c r="B288" s="666"/>
      <c r="C288" s="675" t="s">
        <v>132</v>
      </c>
      <c r="D288" s="681">
        <v>1.9079508236672351</v>
      </c>
      <c r="E288" s="681">
        <v>2.7108736552206358</v>
      </c>
      <c r="F288" s="681">
        <v>3.8155623349179448</v>
      </c>
      <c r="G288" s="681">
        <v>4.5166489000305647</v>
      </c>
      <c r="H288" s="682">
        <v>4.3458048924292179</v>
      </c>
      <c r="I288" s="682">
        <f t="shared" si="701"/>
        <v>17.296840606265597</v>
      </c>
      <c r="K288" s="683">
        <v>3.9249817793552393</v>
      </c>
      <c r="L288" s="683">
        <v>3.6329006720359369</v>
      </c>
      <c r="M288" s="683">
        <v>3.5108932210391277</v>
      </c>
      <c r="N288" s="683">
        <v>3.5561298701509014</v>
      </c>
      <c r="O288" s="684">
        <v>3.4942495690028599</v>
      </c>
      <c r="P288" s="684">
        <f t="shared" si="702"/>
        <v>18.119155111584064</v>
      </c>
      <c r="R288" s="685">
        <f t="shared" si="703"/>
        <v>-2.0170309556880044</v>
      </c>
      <c r="S288" s="685">
        <f t="shared" si="699"/>
        <v>-0.92202701681530108</v>
      </c>
      <c r="T288" s="685">
        <f t="shared" si="699"/>
        <v>0.30466911387881712</v>
      </c>
      <c r="U288" s="685">
        <f t="shared" si="699"/>
        <v>0.96051902987966331</v>
      </c>
      <c r="V288" s="685">
        <f t="shared" si="699"/>
        <v>0.85155532342635798</v>
      </c>
      <c r="W288" s="685">
        <f t="shared" si="699"/>
        <v>-0.82231450531846662</v>
      </c>
      <c r="Y288" s="685">
        <f t="shared" si="704"/>
        <v>-0.51389562272550071</v>
      </c>
      <c r="Z288" s="685">
        <f t="shared" si="700"/>
        <v>-0.25379912638750513</v>
      </c>
      <c r="AA288" s="685">
        <f t="shared" si="700"/>
        <v>8.6778234112356009E-2</v>
      </c>
      <c r="AB288" s="685">
        <f t="shared" si="700"/>
        <v>0.27010234860711219</v>
      </c>
      <c r="AC288" s="685">
        <f t="shared" si="700"/>
        <v>0.24370191842632549</v>
      </c>
      <c r="AD288" s="637"/>
      <c r="AE288" s="681">
        <f t="shared" si="593"/>
        <v>12.951035713836379</v>
      </c>
      <c r="AF288" s="683">
        <f t="shared" si="594"/>
        <v>14.624905542581205</v>
      </c>
      <c r="AH288" s="685">
        <f t="shared" si="705"/>
        <v>0.96051902987966331</v>
      </c>
      <c r="AI288" s="685">
        <f t="shared" si="706"/>
        <v>-1.6738698287448255</v>
      </c>
      <c r="AJ288" s="685">
        <f t="shared" si="707"/>
        <v>-0.82231450531846662</v>
      </c>
      <c r="AL288" s="686">
        <f t="shared" si="708"/>
        <v>0.27010234860711219</v>
      </c>
      <c r="AM288" s="686">
        <f t="shared" si="709"/>
        <v>-0.11445337707455698</v>
      </c>
      <c r="AN288" s="686">
        <f t="shared" si="710"/>
        <v>-4.5383711340532609E-2</v>
      </c>
    </row>
    <row r="289" spans="2:40" s="106" customFormat="1">
      <c r="B289" s="695"/>
      <c r="C289" s="676" t="s">
        <v>76</v>
      </c>
      <c r="D289" s="696">
        <f>SUM(D285:D288)</f>
        <v>73.923070881663563</v>
      </c>
      <c r="E289" s="696">
        <f t="shared" ref="E289:H289" si="711">SUM(E285:E288)</f>
        <v>85.703677802436957</v>
      </c>
      <c r="F289" s="696">
        <f t="shared" si="711"/>
        <v>93.048221249621889</v>
      </c>
      <c r="G289" s="696">
        <f t="shared" si="711"/>
        <v>94.465206279981018</v>
      </c>
      <c r="H289" s="702">
        <f t="shared" si="711"/>
        <v>97.39118926087896</v>
      </c>
      <c r="I289" s="702">
        <f t="shared" si="701"/>
        <v>444.53136547458234</v>
      </c>
      <c r="K289" s="697">
        <f t="shared" ref="K289:O289" si="712">SUM(K285:K288)</f>
        <v>98.53907457178569</v>
      </c>
      <c r="L289" s="697">
        <f t="shared" si="712"/>
        <v>97.156085410785039</v>
      </c>
      <c r="M289" s="697">
        <f t="shared" si="712"/>
        <v>94.894007807700049</v>
      </c>
      <c r="N289" s="697">
        <f t="shared" si="712"/>
        <v>95.206132403689793</v>
      </c>
      <c r="O289" s="698">
        <f t="shared" si="712"/>
        <v>108.37403991986051</v>
      </c>
      <c r="P289" s="698">
        <f t="shared" si="702"/>
        <v>494.16934011382102</v>
      </c>
      <c r="R289" s="699">
        <f t="shared" si="703"/>
        <v>-24.616003690122128</v>
      </c>
      <c r="S289" s="699">
        <f t="shared" si="699"/>
        <v>-11.452407608348082</v>
      </c>
      <c r="T289" s="699">
        <f t="shared" si="699"/>
        <v>-1.8457865580781601</v>
      </c>
      <c r="U289" s="699">
        <f t="shared" si="699"/>
        <v>-0.74092612370877475</v>
      </c>
      <c r="V289" s="699">
        <f t="shared" si="699"/>
        <v>-10.982850658981548</v>
      </c>
      <c r="W289" s="699">
        <f t="shared" si="699"/>
        <v>-49.637974639238678</v>
      </c>
      <c r="Y289" s="699">
        <f t="shared" si="704"/>
        <v>-0.24980956840820923</v>
      </c>
      <c r="Z289" s="699">
        <f t="shared" si="700"/>
        <v>-0.11787637964133928</v>
      </c>
      <c r="AA289" s="699">
        <f t="shared" si="700"/>
        <v>-1.9451033850510276E-2</v>
      </c>
      <c r="AB289" s="699">
        <f t="shared" si="700"/>
        <v>-7.7823361269117111E-3</v>
      </c>
      <c r="AC289" s="699">
        <f t="shared" si="700"/>
        <v>-0.10134208032756785</v>
      </c>
      <c r="AD289" s="639"/>
      <c r="AE289" s="696">
        <f t="shared" si="593"/>
        <v>347.1401762137034</v>
      </c>
      <c r="AF289" s="697">
        <f t="shared" si="594"/>
        <v>385.79530019396054</v>
      </c>
      <c r="AG289" s="638"/>
      <c r="AH289" s="699">
        <f t="shared" si="705"/>
        <v>-0.74092612370877475</v>
      </c>
      <c r="AI289" s="699">
        <f t="shared" si="706"/>
        <v>-38.655123980257144</v>
      </c>
      <c r="AJ289" s="699">
        <f t="shared" si="707"/>
        <v>-49.637974639238678</v>
      </c>
      <c r="AL289" s="700">
        <f t="shared" si="708"/>
        <v>-7.7823361269117111E-3</v>
      </c>
      <c r="AM289" s="700">
        <f t="shared" si="709"/>
        <v>-0.10019594318754813</v>
      </c>
      <c r="AN289" s="700">
        <f t="shared" si="710"/>
        <v>-0.10044729733294598</v>
      </c>
    </row>
    <row r="291" spans="2:40">
      <c r="B291" s="665" t="s">
        <v>75</v>
      </c>
      <c r="C291" s="675" t="s">
        <v>133</v>
      </c>
      <c r="D291" s="681">
        <v>9.2492863693477823</v>
      </c>
      <c r="E291" s="681">
        <v>7.6845572576011483</v>
      </c>
      <c r="F291" s="681">
        <v>9.7182096102117121</v>
      </c>
      <c r="G291" s="681">
        <v>16.196259324437715</v>
      </c>
      <c r="H291" s="682">
        <v>30.600000000000005</v>
      </c>
      <c r="I291" s="682">
        <f>SUM(D291:H291)</f>
        <v>73.448312561598371</v>
      </c>
      <c r="K291" s="683">
        <v>11.676495062156114</v>
      </c>
      <c r="L291" s="683">
        <v>18.817674646831165</v>
      </c>
      <c r="M291" s="683">
        <v>21.571542011543894</v>
      </c>
      <c r="N291" s="683">
        <v>16.740642195417738</v>
      </c>
      <c r="O291" s="684">
        <v>15.252979808369213</v>
      </c>
      <c r="P291" s="684">
        <f>SUM(K291:O291)</f>
        <v>84.059333724318122</v>
      </c>
      <c r="R291" s="685">
        <f t="shared" ref="R291:V297" si="713">D291-K291</f>
        <v>-2.4272086928083318</v>
      </c>
      <c r="S291" s="685">
        <f t="shared" si="713"/>
        <v>-11.133117389230016</v>
      </c>
      <c r="T291" s="685">
        <f t="shared" si="713"/>
        <v>-11.853332401332182</v>
      </c>
      <c r="U291" s="685">
        <f t="shared" si="713"/>
        <v>-0.54438287098002291</v>
      </c>
      <c r="V291" s="685">
        <f t="shared" si="713"/>
        <v>15.347020191630792</v>
      </c>
      <c r="W291" s="685">
        <f t="shared" si="699"/>
        <v>-10.611021162719751</v>
      </c>
      <c r="Y291" s="685">
        <f>R291/K291</f>
        <v>-0.20787134151882539</v>
      </c>
      <c r="Z291" s="685">
        <f t="shared" ref="Z291:AC297" si="714">S291/L291</f>
        <v>-0.59163087885063403</v>
      </c>
      <c r="AA291" s="685">
        <f t="shared" si="714"/>
        <v>-0.54948934086348278</v>
      </c>
      <c r="AB291" s="685">
        <f t="shared" si="714"/>
        <v>-3.2518637255686156E-2</v>
      </c>
      <c r="AC291" s="685">
        <f t="shared" si="714"/>
        <v>1.0061653778109625</v>
      </c>
      <c r="AD291" s="637"/>
      <c r="AE291" s="681">
        <f t="shared" si="593"/>
        <v>42.848312561598362</v>
      </c>
      <c r="AF291" s="683">
        <f t="shared" si="594"/>
        <v>68.806353915948904</v>
      </c>
      <c r="AH291" s="685">
        <f>G291-N291</f>
        <v>-0.54438287098002291</v>
      </c>
      <c r="AI291" s="685">
        <f>SUM(D291:G291)-SUM(K291:N291)</f>
        <v>-25.958041354350541</v>
      </c>
      <c r="AJ291" s="685">
        <f>SUM(D291:H291)-SUM(K291:O291)</f>
        <v>-10.611021162719751</v>
      </c>
      <c r="AL291" s="686">
        <f>IFERROR(AH291/N291,"0")</f>
        <v>-3.2518637255686156E-2</v>
      </c>
      <c r="AM291" s="686">
        <f>SUM(R291:U291)/SUM(K291:N291)</f>
        <v>-0.37726227124401707</v>
      </c>
      <c r="AN291" s="686">
        <f>SUM(R291:V291)/SUM(K291:O291)</f>
        <v>-0.12623251568374044</v>
      </c>
    </row>
    <row r="292" spans="2:40">
      <c r="B292" s="666"/>
      <c r="C292" s="677" t="s">
        <v>29</v>
      </c>
      <c r="D292" s="681">
        <v>7.4581659976864314</v>
      </c>
      <c r="E292" s="681">
        <v>5.5087900304812987</v>
      </c>
      <c r="F292" s="681">
        <v>5.4096950292424246</v>
      </c>
      <c r="G292" s="681">
        <v>5.2771388810800293</v>
      </c>
      <c r="H292" s="682">
        <v>4.4000000000000004</v>
      </c>
      <c r="I292" s="682">
        <f t="shared" ref="I292:I297" si="715">SUM(D292:H292)</f>
        <v>28.053789938490183</v>
      </c>
      <c r="K292" s="683">
        <v>8.2704996353019382</v>
      </c>
      <c r="L292" s="683">
        <v>6.1790921722908845</v>
      </c>
      <c r="M292" s="683">
        <v>6.1973737274663474</v>
      </c>
      <c r="N292" s="683">
        <v>5.6163641726856497</v>
      </c>
      <c r="O292" s="684">
        <v>5.0285197903688097</v>
      </c>
      <c r="P292" s="684">
        <f t="shared" ref="P292:P297" si="716">SUM(K292:O292)</f>
        <v>31.291849498113628</v>
      </c>
      <c r="R292" s="685">
        <f t="shared" si="713"/>
        <v>-0.81233363761550681</v>
      </c>
      <c r="S292" s="685">
        <f t="shared" si="713"/>
        <v>-0.67030214180958581</v>
      </c>
      <c r="T292" s="685">
        <f t="shared" si="713"/>
        <v>-0.78767869822392278</v>
      </c>
      <c r="U292" s="685">
        <f t="shared" si="713"/>
        <v>-0.33922529160562043</v>
      </c>
      <c r="V292" s="685">
        <f t="shared" si="713"/>
        <v>-0.62851979036880934</v>
      </c>
      <c r="W292" s="685">
        <f t="shared" si="699"/>
        <v>-3.2380595596234443</v>
      </c>
      <c r="Y292" s="685">
        <f t="shared" ref="Y292:Y294" si="717">R292/K292</f>
        <v>-9.8220624319736188E-2</v>
      </c>
      <c r="Z292" s="685">
        <f t="shared" si="714"/>
        <v>-0.10847906506645827</v>
      </c>
      <c r="AA292" s="685">
        <f t="shared" si="714"/>
        <v>-0.12709878940057839</v>
      </c>
      <c r="AB292" s="685">
        <f t="shared" si="714"/>
        <v>-6.0399447253686303E-2</v>
      </c>
      <c r="AC292" s="685">
        <f t="shared" si="714"/>
        <v>-0.1249910145670743</v>
      </c>
      <c r="AD292" s="637"/>
      <c r="AE292" s="681">
        <f t="shared" si="593"/>
        <v>23.653789938490185</v>
      </c>
      <c r="AF292" s="683">
        <f t="shared" si="594"/>
        <v>26.26332970774482</v>
      </c>
      <c r="AH292" s="685">
        <f t="shared" ref="AH292:AH295" si="718">G292-N292</f>
        <v>-0.33922529160562043</v>
      </c>
      <c r="AI292" s="685">
        <f t="shared" ref="AI292:AI295" si="719">SUM(D292:G292)-SUM(K292:N292)</f>
        <v>-2.6095397692546349</v>
      </c>
      <c r="AJ292" s="685">
        <f t="shared" ref="AJ292:AJ295" si="720">SUM(D292:H292)-SUM(K292:O292)</f>
        <v>-3.2380595596234443</v>
      </c>
      <c r="AL292" s="686">
        <f t="shared" ref="AL292:AL295" si="721">IFERROR(AH292/N292,"0")</f>
        <v>-6.0399447253686303E-2</v>
      </c>
      <c r="AM292" s="686">
        <f t="shared" ref="AM292:AM294" si="722">SUM(R292:U292)/SUM(K292:N292)</f>
        <v>-9.9360583684295983E-2</v>
      </c>
      <c r="AN292" s="686">
        <f t="shared" ref="AN292:AN294" si="723">SUM(R292:V292)/SUM(K292:O292)</f>
        <v>-0.10347932805373634</v>
      </c>
    </row>
    <row r="293" spans="2:40">
      <c r="B293" s="666"/>
      <c r="C293" s="677" t="s">
        <v>134</v>
      </c>
      <c r="D293" s="681">
        <v>4.7432443828372248</v>
      </c>
      <c r="E293" s="681">
        <v>4.8659705839692808</v>
      </c>
      <c r="F293" s="681">
        <v>4.4097284144141415</v>
      </c>
      <c r="G293" s="681">
        <v>2.8738920702874435</v>
      </c>
      <c r="H293" s="682">
        <v>5.9</v>
      </c>
      <c r="I293" s="682">
        <f t="shared" si="715"/>
        <v>22.79283545150809</v>
      </c>
      <c r="K293" s="683">
        <v>4.7208760042108295</v>
      </c>
      <c r="L293" s="683">
        <v>4.4077407832380491</v>
      </c>
      <c r="M293" s="683">
        <v>4.3904912377709202</v>
      </c>
      <c r="N293" s="683">
        <v>4.6094204407221024</v>
      </c>
      <c r="O293" s="684">
        <v>4.2177334110263462</v>
      </c>
      <c r="P293" s="684">
        <f t="shared" si="716"/>
        <v>22.346261876968249</v>
      </c>
      <c r="R293" s="685">
        <f t="shared" si="713"/>
        <v>2.2368378626395291E-2</v>
      </c>
      <c r="S293" s="685">
        <f t="shared" si="713"/>
        <v>0.45822980073123176</v>
      </c>
      <c r="T293" s="685">
        <f t="shared" si="713"/>
        <v>1.9237176643221332E-2</v>
      </c>
      <c r="U293" s="685">
        <f t="shared" si="713"/>
        <v>-1.7355283704346589</v>
      </c>
      <c r="V293" s="685">
        <f t="shared" si="713"/>
        <v>1.6822665889736541</v>
      </c>
      <c r="W293" s="685">
        <f t="shared" si="699"/>
        <v>0.44657357453984048</v>
      </c>
      <c r="Y293" s="685">
        <f t="shared" si="717"/>
        <v>4.7381838892704671E-3</v>
      </c>
      <c r="Z293" s="685">
        <f t="shared" si="714"/>
        <v>0.10396024250650317</v>
      </c>
      <c r="AA293" s="685">
        <f t="shared" si="714"/>
        <v>4.3815545007187323E-3</v>
      </c>
      <c r="AB293" s="685">
        <f t="shared" si="714"/>
        <v>-0.37651769734478258</v>
      </c>
      <c r="AC293" s="685">
        <f t="shared" si="714"/>
        <v>0.39885559968672607</v>
      </c>
      <c r="AD293" s="637"/>
      <c r="AE293" s="681">
        <f t="shared" si="593"/>
        <v>16.892835451508091</v>
      </c>
      <c r="AF293" s="683">
        <f t="shared" si="594"/>
        <v>18.128528465941901</v>
      </c>
      <c r="AH293" s="685">
        <f t="shared" si="718"/>
        <v>-1.7355283704346589</v>
      </c>
      <c r="AI293" s="685">
        <f t="shared" si="719"/>
        <v>-1.2356930144338101</v>
      </c>
      <c r="AJ293" s="685">
        <f t="shared" si="720"/>
        <v>0.44657357453984048</v>
      </c>
      <c r="AL293" s="686">
        <f t="shared" si="721"/>
        <v>-0.37651769734478258</v>
      </c>
      <c r="AM293" s="686">
        <f t="shared" si="722"/>
        <v>-6.8162896770982223E-2</v>
      </c>
      <c r="AN293" s="686">
        <f t="shared" si="723"/>
        <v>1.9984263005532757E-2</v>
      </c>
    </row>
    <row r="294" spans="2:40">
      <c r="B294" s="666"/>
      <c r="C294" s="675" t="s">
        <v>135</v>
      </c>
      <c r="D294" s="681">
        <v>0.29241316967336811</v>
      </c>
      <c r="E294" s="681">
        <v>1.6838722753874351</v>
      </c>
      <c r="F294" s="681">
        <v>2.5749821068048617</v>
      </c>
      <c r="G294" s="681">
        <v>4.1518740390403055</v>
      </c>
      <c r="H294" s="682">
        <v>5.0999999999999996</v>
      </c>
      <c r="I294" s="682">
        <f t="shared" si="715"/>
        <v>13.803141590905971</v>
      </c>
      <c r="K294" s="683">
        <v>1.6558150860696814</v>
      </c>
      <c r="L294" s="683">
        <v>1.6328452728668921</v>
      </c>
      <c r="M294" s="683">
        <v>1.5965547208073918</v>
      </c>
      <c r="N294" s="683">
        <v>1.6015720649635705</v>
      </c>
      <c r="O294" s="684">
        <v>1.6004678156547003</v>
      </c>
      <c r="P294" s="684">
        <f t="shared" si="716"/>
        <v>8.0872549603622357</v>
      </c>
      <c r="R294" s="685">
        <f t="shared" si="713"/>
        <v>-1.3634019163963134</v>
      </c>
      <c r="S294" s="685">
        <f t="shared" si="713"/>
        <v>5.1027002520543041E-2</v>
      </c>
      <c r="T294" s="685">
        <f t="shared" si="713"/>
        <v>0.97842738599746992</v>
      </c>
      <c r="U294" s="685">
        <f t="shared" si="713"/>
        <v>2.550301974076735</v>
      </c>
      <c r="V294" s="685">
        <f t="shared" si="713"/>
        <v>3.4995321843452993</v>
      </c>
      <c r="W294" s="685">
        <f t="shared" si="699"/>
        <v>5.7158866305437357</v>
      </c>
      <c r="Y294" s="685">
        <f t="shared" si="717"/>
        <v>-0.82340227955800704</v>
      </c>
      <c r="Z294" s="685">
        <f t="shared" si="714"/>
        <v>3.1250359950487916E-2</v>
      </c>
      <c r="AA294" s="685">
        <f t="shared" si="714"/>
        <v>0.61283673728556609</v>
      </c>
      <c r="AB294" s="685">
        <f t="shared" si="714"/>
        <v>1.5923741615303113</v>
      </c>
      <c r="AC294" s="685">
        <f t="shared" si="714"/>
        <v>2.1865682959164987</v>
      </c>
      <c r="AD294" s="637"/>
      <c r="AE294" s="681">
        <f t="shared" si="593"/>
        <v>8.7031415909059717</v>
      </c>
      <c r="AF294" s="683">
        <f t="shared" si="594"/>
        <v>6.4867871447075354</v>
      </c>
      <c r="AH294" s="685">
        <f t="shared" si="718"/>
        <v>2.550301974076735</v>
      </c>
      <c r="AI294" s="685">
        <f t="shared" si="719"/>
        <v>2.2163544461984364</v>
      </c>
      <c r="AJ294" s="685">
        <f t="shared" si="720"/>
        <v>5.7158866305437357</v>
      </c>
      <c r="AL294" s="686">
        <f t="shared" si="721"/>
        <v>1.5923741615303113</v>
      </c>
      <c r="AM294" s="686">
        <f t="shared" si="722"/>
        <v>0.34167214011434338</v>
      </c>
      <c r="AN294" s="686">
        <f t="shared" si="723"/>
        <v>0.70677710280667516</v>
      </c>
    </row>
    <row r="295" spans="2:40">
      <c r="B295" s="666"/>
      <c r="C295" s="675" t="s">
        <v>136</v>
      </c>
      <c r="D295" s="681">
        <v>0</v>
      </c>
      <c r="E295" s="681">
        <v>0</v>
      </c>
      <c r="F295" s="681">
        <v>0</v>
      </c>
      <c r="G295" s="681">
        <v>0</v>
      </c>
      <c r="H295" s="682">
        <v>0</v>
      </c>
      <c r="I295" s="682">
        <f t="shared" si="715"/>
        <v>0</v>
      </c>
      <c r="K295" s="683">
        <v>0</v>
      </c>
      <c r="L295" s="683">
        <v>0</v>
      </c>
      <c r="M295" s="683">
        <v>0</v>
      </c>
      <c r="N295" s="683">
        <v>0</v>
      </c>
      <c r="O295" s="684">
        <v>0</v>
      </c>
      <c r="P295" s="684">
        <f t="shared" si="716"/>
        <v>0</v>
      </c>
      <c r="R295" s="685">
        <f t="shared" si="713"/>
        <v>0</v>
      </c>
      <c r="S295" s="685">
        <f t="shared" si="713"/>
        <v>0</v>
      </c>
      <c r="T295" s="685">
        <f t="shared" si="713"/>
        <v>0</v>
      </c>
      <c r="U295" s="685">
        <f t="shared" si="713"/>
        <v>0</v>
      </c>
      <c r="V295" s="685">
        <f t="shared" si="713"/>
        <v>0</v>
      </c>
      <c r="W295" s="685">
        <f t="shared" si="699"/>
        <v>0</v>
      </c>
      <c r="Y295" s="685" t="str">
        <f>IFERROR(R295/K295,"0")</f>
        <v>0</v>
      </c>
      <c r="Z295" s="685" t="str">
        <f>IFERROR(S295/L295,"0")</f>
        <v>0</v>
      </c>
      <c r="AA295" s="685" t="str">
        <f>IFERROR(T295/M295,"0")</f>
        <v>0</v>
      </c>
      <c r="AB295" s="685" t="str">
        <f>IFERROR(U295/N295,"0")</f>
        <v>0</v>
      </c>
      <c r="AC295" s="685" t="str">
        <f>IFERROR(V295/O295,"0")</f>
        <v>0</v>
      </c>
      <c r="AD295" s="637"/>
      <c r="AE295" s="681">
        <f t="shared" si="593"/>
        <v>0</v>
      </c>
      <c r="AF295" s="683">
        <f t="shared" si="594"/>
        <v>0</v>
      </c>
      <c r="AH295" s="685">
        <f t="shared" si="718"/>
        <v>0</v>
      </c>
      <c r="AI295" s="685">
        <f t="shared" si="719"/>
        <v>0</v>
      </c>
      <c r="AJ295" s="685">
        <f t="shared" si="720"/>
        <v>0</v>
      </c>
      <c r="AL295" s="686" t="str">
        <f t="shared" si="721"/>
        <v>0</v>
      </c>
      <c r="AM295" s="686" t="str">
        <f>IFERROR(SUM(R295:U295)/SUM(K295:N295),"0")</f>
        <v>0</v>
      </c>
      <c r="AN295" s="686" t="str">
        <f>IFERROR(SUM(R295:V295)/SUM(K295:O295),"0")</f>
        <v>0</v>
      </c>
    </row>
    <row r="296" spans="2:40">
      <c r="B296" s="666"/>
      <c r="C296" s="675" t="s">
        <v>137</v>
      </c>
      <c r="D296" s="681">
        <v>18.52140274331159</v>
      </c>
      <c r="E296" s="681">
        <v>19.681982180262164</v>
      </c>
      <c r="F296" s="681">
        <v>23.673926276641044</v>
      </c>
      <c r="G296" s="681">
        <v>23.862651898609769</v>
      </c>
      <c r="H296" s="682">
        <v>20.100000000000001</v>
      </c>
      <c r="I296" s="682">
        <f t="shared" si="715"/>
        <v>105.83996309882457</v>
      </c>
      <c r="K296" s="683">
        <v>26.363427976028127</v>
      </c>
      <c r="L296" s="683">
        <v>26.326367754106041</v>
      </c>
      <c r="M296" s="683">
        <v>21.412028042996006</v>
      </c>
      <c r="N296" s="683">
        <v>27.083456570114777</v>
      </c>
      <c r="O296" s="684">
        <v>25.059367730457559</v>
      </c>
      <c r="P296" s="684">
        <f t="shared" si="716"/>
        <v>126.24464807370251</v>
      </c>
      <c r="R296" s="685">
        <f t="shared" si="713"/>
        <v>-7.8420252327165372</v>
      </c>
      <c r="S296" s="685">
        <f t="shared" si="713"/>
        <v>-6.6443855738438771</v>
      </c>
      <c r="T296" s="685">
        <f t="shared" si="713"/>
        <v>2.2618982336450379</v>
      </c>
      <c r="U296" s="685">
        <f t="shared" si="713"/>
        <v>-3.2208046715050074</v>
      </c>
      <c r="V296" s="685">
        <f t="shared" si="713"/>
        <v>-4.9593677304575579</v>
      </c>
      <c r="W296" s="685">
        <f t="shared" si="699"/>
        <v>-20.404684974877938</v>
      </c>
      <c r="Y296" s="685">
        <f>R296/K296</f>
        <v>-0.29745848073502329</v>
      </c>
      <c r="Z296" s="685">
        <f t="shared" si="714"/>
        <v>-0.25238519935237069</v>
      </c>
      <c r="AA296" s="685">
        <f t="shared" si="714"/>
        <v>0.10563680512201259</v>
      </c>
      <c r="AB296" s="685">
        <f t="shared" si="714"/>
        <v>-0.11892147751402612</v>
      </c>
      <c r="AC296" s="685">
        <f t="shared" si="714"/>
        <v>-0.19790474300075267</v>
      </c>
      <c r="AD296" s="637"/>
      <c r="AE296" s="681">
        <f t="shared" si="593"/>
        <v>85.73996309882456</v>
      </c>
      <c r="AF296" s="683">
        <f t="shared" si="594"/>
        <v>101.18528034324495</v>
      </c>
      <c r="AH296" s="685">
        <f>G296-N296</f>
        <v>-3.2208046715050074</v>
      </c>
      <c r="AI296" s="685">
        <f>SUM(D296:G296)-SUM(K296:N296)</f>
        <v>-15.445317244420394</v>
      </c>
      <c r="AJ296" s="685">
        <f>SUM(D296:H296)-SUM(K296:O296)</f>
        <v>-20.404684974877938</v>
      </c>
      <c r="AL296" s="686">
        <f>IFERROR(AH296/N296,"0")</f>
        <v>-0.11892147751402612</v>
      </c>
      <c r="AM296" s="686">
        <f>SUM(R296:U296)/SUM(K296:N296)</f>
        <v>-0.1526439141348043</v>
      </c>
      <c r="AN296" s="686">
        <f>SUM(R296:V296)/SUM(K296:O296)</f>
        <v>-0.16162811878540423</v>
      </c>
    </row>
    <row r="297" spans="2:40" s="106" customFormat="1">
      <c r="B297" s="695"/>
      <c r="C297" s="676" t="s">
        <v>76</v>
      </c>
      <c r="D297" s="696">
        <f>SUM(D291:D296)</f>
        <v>40.264512662856397</v>
      </c>
      <c r="E297" s="696">
        <f t="shared" ref="E297:H297" si="724">SUM(E291:E296)</f>
        <v>39.425172327701333</v>
      </c>
      <c r="F297" s="696">
        <f t="shared" si="724"/>
        <v>45.786541437314185</v>
      </c>
      <c r="G297" s="696">
        <f t="shared" si="724"/>
        <v>52.361816213455263</v>
      </c>
      <c r="H297" s="702">
        <f t="shared" si="724"/>
        <v>66.100000000000009</v>
      </c>
      <c r="I297" s="702">
        <f t="shared" si="715"/>
        <v>243.93804264132717</v>
      </c>
      <c r="K297" s="697">
        <f t="shared" ref="K297:O297" si="725">SUM(K291:K296)</f>
        <v>52.687113763766689</v>
      </c>
      <c r="L297" s="697">
        <f t="shared" si="725"/>
        <v>57.363720629333031</v>
      </c>
      <c r="M297" s="697">
        <f t="shared" si="725"/>
        <v>55.167989740584552</v>
      </c>
      <c r="N297" s="697">
        <f t="shared" si="725"/>
        <v>55.651455443903835</v>
      </c>
      <c r="O297" s="698">
        <f t="shared" si="725"/>
        <v>51.15906855587663</v>
      </c>
      <c r="P297" s="698">
        <f t="shared" si="716"/>
        <v>272.02934813346474</v>
      </c>
      <c r="R297" s="699">
        <f t="shared" si="713"/>
        <v>-12.422601100910292</v>
      </c>
      <c r="S297" s="699">
        <f t="shared" si="713"/>
        <v>-17.938548301631698</v>
      </c>
      <c r="T297" s="699">
        <f t="shared" si="713"/>
        <v>-9.3814483032703677</v>
      </c>
      <c r="U297" s="699">
        <f t="shared" si="713"/>
        <v>-3.2896392304485715</v>
      </c>
      <c r="V297" s="699">
        <f t="shared" si="713"/>
        <v>14.940931444123379</v>
      </c>
      <c r="W297" s="699">
        <f t="shared" si="699"/>
        <v>-28.091305492137565</v>
      </c>
      <c r="Y297" s="699">
        <f t="shared" ref="Y297" si="726">R297/K297</f>
        <v>-0.23578063426684429</v>
      </c>
      <c r="Z297" s="699">
        <f t="shared" si="714"/>
        <v>-0.31271591355702255</v>
      </c>
      <c r="AA297" s="699">
        <f t="shared" si="714"/>
        <v>-0.17005238630924532</v>
      </c>
      <c r="AB297" s="699">
        <f t="shared" si="714"/>
        <v>-5.911146805072328E-2</v>
      </c>
      <c r="AC297" s="699">
        <f t="shared" si="714"/>
        <v>0.29204854321780099</v>
      </c>
      <c r="AD297" s="639"/>
      <c r="AE297" s="696">
        <f t="shared" si="593"/>
        <v>177.83804264132718</v>
      </c>
      <c r="AF297" s="697">
        <f t="shared" si="594"/>
        <v>220.87027957758812</v>
      </c>
      <c r="AH297" s="699">
        <f t="shared" ref="AH297" si="727">G297-N297</f>
        <v>-3.2896392304485715</v>
      </c>
      <c r="AI297" s="699">
        <f t="shared" ref="AI297" si="728">SUM(D297:G297)-SUM(K297:N297)</f>
        <v>-43.032236936260944</v>
      </c>
      <c r="AJ297" s="699">
        <f t="shared" ref="AJ297" si="729">SUM(D297:H297)-SUM(K297:O297)</f>
        <v>-28.091305492137565</v>
      </c>
      <c r="AL297" s="700">
        <f t="shared" ref="AL297" si="730">IFERROR(AH297/N297,"0")</f>
        <v>-5.911146805072328E-2</v>
      </c>
      <c r="AM297" s="700">
        <f t="shared" ref="AM297" si="731">SUM(R297:U297)/SUM(K297:N297)</f>
        <v>-0.19483036386135605</v>
      </c>
      <c r="AN297" s="700">
        <f t="shared" ref="AN297" si="732">SUM(R297:V297)/SUM(K297:O297)</f>
        <v>-0.10326571630923888</v>
      </c>
    </row>
    <row r="299" spans="2:40">
      <c r="B299" s="665" t="s">
        <v>15</v>
      </c>
      <c r="C299" s="678" t="s">
        <v>138</v>
      </c>
      <c r="D299" s="681">
        <v>52.859904842719779</v>
      </c>
      <c r="E299" s="681">
        <v>53.065099121411137</v>
      </c>
      <c r="F299" s="681">
        <v>56.525636063064248</v>
      </c>
      <c r="G299" s="681">
        <v>54.812056552568109</v>
      </c>
      <c r="H299" s="682">
        <v>51.468307076673277</v>
      </c>
      <c r="I299" s="682">
        <f>SUM(D299:H299)</f>
        <v>268.73100365643654</v>
      </c>
      <c r="K299" s="683">
        <v>52.723538979932179</v>
      </c>
      <c r="L299" s="683">
        <v>51.733487395370069</v>
      </c>
      <c r="M299" s="683">
        <v>50.329812546828663</v>
      </c>
      <c r="N299" s="683">
        <v>50.236783108288506</v>
      </c>
      <c r="O299" s="684">
        <v>49.952287811572091</v>
      </c>
      <c r="P299" s="684">
        <f>SUM(K299:O299)</f>
        <v>254.97590984199152</v>
      </c>
      <c r="R299" s="685">
        <f t="shared" ref="R299:W309" si="733">D299-K299</f>
        <v>0.13636586278759921</v>
      </c>
      <c r="S299" s="685">
        <f t="shared" si="733"/>
        <v>1.3316117260410678</v>
      </c>
      <c r="T299" s="685">
        <f t="shared" si="733"/>
        <v>6.1958235162355848</v>
      </c>
      <c r="U299" s="685">
        <f t="shared" si="733"/>
        <v>4.5752734442796026</v>
      </c>
      <c r="V299" s="685">
        <f t="shared" si="733"/>
        <v>1.5160192651011855</v>
      </c>
      <c r="W299" s="685">
        <f t="shared" si="699"/>
        <v>13.755093814445019</v>
      </c>
      <c r="Y299" s="685">
        <f>R299/K299</f>
        <v>2.5864322734386867E-3</v>
      </c>
      <c r="Z299" s="685">
        <f t="shared" ref="Z299:AC307" si="734">S299/L299</f>
        <v>2.5739840731484141E-2</v>
      </c>
      <c r="AA299" s="685">
        <f t="shared" si="734"/>
        <v>0.12310444253037439</v>
      </c>
      <c r="AB299" s="685">
        <f t="shared" si="734"/>
        <v>9.1074172373205434E-2</v>
      </c>
      <c r="AC299" s="685">
        <f t="shared" si="734"/>
        <v>3.0349345976301411E-2</v>
      </c>
      <c r="AD299" s="637"/>
      <c r="AE299" s="681">
        <f t="shared" si="593"/>
        <v>217.26269657976326</v>
      </c>
      <c r="AF299" s="683">
        <f t="shared" si="594"/>
        <v>205.02362203041943</v>
      </c>
      <c r="AH299" s="685">
        <f>G299-N299</f>
        <v>4.5752734442796026</v>
      </c>
      <c r="AI299" s="685">
        <f>SUM(D299:G299)-SUM(K299:N299)</f>
        <v>12.239074549343826</v>
      </c>
      <c r="AJ299" s="685">
        <f>SUM(D299:H299)-SUM(K299:O299)</f>
        <v>13.755093814445019</v>
      </c>
      <c r="AL299" s="686">
        <f>IFERROR(AH299/N299,"0")</f>
        <v>9.1074172373205434E-2</v>
      </c>
      <c r="AM299" s="686">
        <f>SUM(R299:U299)/SUM(K299:N299)</f>
        <v>5.9695923953230805E-2</v>
      </c>
      <c r="AN299" s="686">
        <f>SUM(R299:V299)/SUM(K299:O299)</f>
        <v>5.3946640774687561E-2</v>
      </c>
    </row>
    <row r="300" spans="2:40">
      <c r="B300" s="666"/>
      <c r="C300" s="678" t="s">
        <v>139</v>
      </c>
      <c r="D300" s="681">
        <v>9.4252676218429112</v>
      </c>
      <c r="E300" s="681">
        <v>8.7647466205726268</v>
      </c>
      <c r="F300" s="681">
        <v>10.145097086648779</v>
      </c>
      <c r="G300" s="681">
        <v>9.0276270432577626</v>
      </c>
      <c r="H300" s="682">
        <v>8.7542197217242972</v>
      </c>
      <c r="I300" s="682">
        <f t="shared" ref="I300:I309" si="735">SUM(D300:H300)</f>
        <v>46.116958094046375</v>
      </c>
      <c r="K300" s="683">
        <v>9.3918627113978008</v>
      </c>
      <c r="L300" s="683">
        <v>9.2155043029067478</v>
      </c>
      <c r="M300" s="683">
        <v>8.9654486225962575</v>
      </c>
      <c r="N300" s="683">
        <v>8.9488772735217879</v>
      </c>
      <c r="O300" s="684">
        <v>8.8982126875934977</v>
      </c>
      <c r="P300" s="684">
        <f t="shared" ref="P300:P309" si="736">SUM(K300:O300)</f>
        <v>45.419905598016094</v>
      </c>
      <c r="R300" s="685">
        <f t="shared" si="733"/>
        <v>3.3404910445110403E-2</v>
      </c>
      <c r="S300" s="685">
        <f t="shared" si="733"/>
        <v>-0.45075768233412106</v>
      </c>
      <c r="T300" s="685">
        <f t="shared" si="733"/>
        <v>1.1796484640525211</v>
      </c>
      <c r="U300" s="685">
        <f t="shared" si="733"/>
        <v>7.8749769735974695E-2</v>
      </c>
      <c r="V300" s="685">
        <f t="shared" si="733"/>
        <v>-0.14399296586920052</v>
      </c>
      <c r="W300" s="685">
        <f t="shared" si="699"/>
        <v>0.69705249603028108</v>
      </c>
      <c r="Y300" s="685">
        <f t="shared" ref="Y300:Y303" si="737">R300/K300</f>
        <v>3.5567928824780186E-3</v>
      </c>
      <c r="Z300" s="685">
        <f t="shared" si="734"/>
        <v>-4.8912969656141704E-2</v>
      </c>
      <c r="AA300" s="685">
        <f t="shared" si="734"/>
        <v>0.13157718188015369</v>
      </c>
      <c r="AB300" s="685">
        <f t="shared" si="734"/>
        <v>8.7999608586634571E-3</v>
      </c>
      <c r="AC300" s="685">
        <f t="shared" si="734"/>
        <v>-1.6182234671684736E-2</v>
      </c>
      <c r="AD300" s="637"/>
      <c r="AE300" s="681">
        <f t="shared" si="593"/>
        <v>37.362738372322077</v>
      </c>
      <c r="AF300" s="683">
        <f t="shared" si="594"/>
        <v>36.521692910422594</v>
      </c>
      <c r="AH300" s="685">
        <f t="shared" ref="AH300:AH303" si="738">G300-N300</f>
        <v>7.8749769735974695E-2</v>
      </c>
      <c r="AI300" s="685">
        <f t="shared" ref="AI300:AI303" si="739">SUM(D300:G300)-SUM(K300:N300)</f>
        <v>0.84104546189948337</v>
      </c>
      <c r="AJ300" s="685">
        <f t="shared" ref="AJ300:AJ303" si="740">SUM(D300:H300)-SUM(K300:O300)</f>
        <v>0.69705249603028108</v>
      </c>
      <c r="AL300" s="686">
        <f t="shared" ref="AL300:AL303" si="741">IFERROR(AH300/N300,"0")</f>
        <v>8.7999608586634571E-3</v>
      </c>
      <c r="AM300" s="686">
        <f t="shared" ref="AM300:AM303" si="742">SUM(R300:U300)/SUM(K300:N300)</f>
        <v>2.3028654886352948E-2</v>
      </c>
      <c r="AN300" s="686">
        <f t="shared" ref="AN300:AN303" si="743">SUM(R300:V300)/SUM(K300:O300)</f>
        <v>1.5346850391972883E-2</v>
      </c>
    </row>
    <row r="301" spans="2:40">
      <c r="B301" s="666"/>
      <c r="C301" s="678" t="s">
        <v>140</v>
      </c>
      <c r="D301" s="681">
        <v>1.6271491473019153</v>
      </c>
      <c r="E301" s="681">
        <v>2.3860290849370287</v>
      </c>
      <c r="F301" s="681">
        <v>0.23216373112647334</v>
      </c>
      <c r="G301" s="681">
        <v>0.53366371835829751</v>
      </c>
      <c r="H301" s="682">
        <v>1.376903999900164</v>
      </c>
      <c r="I301" s="682">
        <f t="shared" si="735"/>
        <v>6.1559096816238794</v>
      </c>
      <c r="K301" s="683">
        <v>1.5542427295338532</v>
      </c>
      <c r="L301" s="683">
        <v>0.86514238649138053</v>
      </c>
      <c r="M301" s="683">
        <v>0.40986455877010725</v>
      </c>
      <c r="N301" s="683">
        <v>0.21763654257736131</v>
      </c>
      <c r="O301" s="684">
        <v>0.78054346794329299</v>
      </c>
      <c r="P301" s="684">
        <f t="shared" si="736"/>
        <v>3.8274296853159955</v>
      </c>
      <c r="R301" s="685">
        <f t="shared" si="733"/>
        <v>7.290641776806206E-2</v>
      </c>
      <c r="S301" s="685">
        <f t="shared" si="733"/>
        <v>1.5208866984456482</v>
      </c>
      <c r="T301" s="685">
        <f t="shared" si="733"/>
        <v>-0.1777008276436339</v>
      </c>
      <c r="U301" s="685">
        <f t="shared" si="733"/>
        <v>0.3160271757809362</v>
      </c>
      <c r="V301" s="685">
        <f t="shared" si="733"/>
        <v>0.596360531956871</v>
      </c>
      <c r="W301" s="685">
        <f t="shared" si="733"/>
        <v>2.3284799963078839</v>
      </c>
      <c r="Y301" s="685">
        <f t="shared" si="737"/>
        <v>4.6907999878454038E-2</v>
      </c>
      <c r="Z301" s="685">
        <f t="shared" si="734"/>
        <v>1.7579611428052495</v>
      </c>
      <c r="AA301" s="685">
        <f t="shared" si="734"/>
        <v>-0.43355987689412828</v>
      </c>
      <c r="AB301" s="685">
        <f t="shared" si="734"/>
        <v>1.4520869153607365</v>
      </c>
      <c r="AC301" s="685">
        <f t="shared" si="734"/>
        <v>0.76403244207303644</v>
      </c>
      <c r="AD301" s="637"/>
      <c r="AE301" s="681">
        <f t="shared" si="593"/>
        <v>4.7790056817237154</v>
      </c>
      <c r="AF301" s="683">
        <f t="shared" si="594"/>
        <v>3.0468862173727027</v>
      </c>
      <c r="AH301" s="685">
        <f t="shared" si="738"/>
        <v>0.3160271757809362</v>
      </c>
      <c r="AI301" s="685">
        <f t="shared" si="739"/>
        <v>1.7321194643510127</v>
      </c>
      <c r="AJ301" s="685">
        <f t="shared" si="740"/>
        <v>2.3284799963078839</v>
      </c>
      <c r="AL301" s="686">
        <f t="shared" si="741"/>
        <v>1.4520869153607365</v>
      </c>
      <c r="AM301" s="686">
        <f t="shared" si="742"/>
        <v>0.56848839791746497</v>
      </c>
      <c r="AN301" s="686">
        <f t="shared" si="743"/>
        <v>0.60836649860378633</v>
      </c>
    </row>
    <row r="302" spans="2:40">
      <c r="B302" s="666"/>
      <c r="C302" s="678" t="s">
        <v>141</v>
      </c>
      <c r="D302" s="681">
        <v>6.1335428190612982</v>
      </c>
      <c r="E302" s="681">
        <v>6.8816897748953716</v>
      </c>
      <c r="F302" s="681">
        <v>10.17763590277001</v>
      </c>
      <c r="G302" s="681">
        <v>9.0525192621772117</v>
      </c>
      <c r="H302" s="682">
        <v>8.3644298179224208</v>
      </c>
      <c r="I302" s="682">
        <f t="shared" si="735"/>
        <v>40.609817576826316</v>
      </c>
      <c r="K302" s="683">
        <v>8.1978623550117078</v>
      </c>
      <c r="L302" s="683">
        <v>8.0070643671699564</v>
      </c>
      <c r="M302" s="683">
        <v>7.7774468738414173</v>
      </c>
      <c r="N302" s="683">
        <v>7.7283696344401953</v>
      </c>
      <c r="O302" s="684">
        <v>7.6505797123964125</v>
      </c>
      <c r="P302" s="684">
        <f t="shared" si="736"/>
        <v>39.361322942859687</v>
      </c>
      <c r="R302" s="685">
        <f t="shared" si="733"/>
        <v>-2.0643195359504096</v>
      </c>
      <c r="S302" s="685">
        <f t="shared" si="733"/>
        <v>-1.1253745922745848</v>
      </c>
      <c r="T302" s="685">
        <f t="shared" si="733"/>
        <v>2.400189028928593</v>
      </c>
      <c r="U302" s="685">
        <f t="shared" si="733"/>
        <v>1.3241496277370164</v>
      </c>
      <c r="V302" s="685">
        <f t="shared" si="733"/>
        <v>0.71385010552600825</v>
      </c>
      <c r="W302" s="685">
        <f t="shared" si="733"/>
        <v>1.2484946339666294</v>
      </c>
      <c r="Y302" s="685">
        <f t="shared" si="737"/>
        <v>-0.25181192932428315</v>
      </c>
      <c r="Z302" s="685">
        <f t="shared" si="734"/>
        <v>-0.14054771395229099</v>
      </c>
      <c r="AA302" s="685">
        <f t="shared" si="734"/>
        <v>0.30860886199060561</v>
      </c>
      <c r="AB302" s="685">
        <f t="shared" si="734"/>
        <v>0.17133621842259764</v>
      </c>
      <c r="AC302" s="685">
        <f t="shared" si="734"/>
        <v>9.3306668561251679E-2</v>
      </c>
      <c r="AD302" s="637"/>
      <c r="AE302" s="681">
        <f t="shared" ref="AE302:AE365" si="744">SUM(D302:G302)</f>
        <v>32.245387758903895</v>
      </c>
      <c r="AF302" s="683">
        <f t="shared" ref="AF302:AF365" si="745">SUM(K302:N302)</f>
        <v>31.710743230463276</v>
      </c>
      <c r="AH302" s="685">
        <f t="shared" si="738"/>
        <v>1.3241496277370164</v>
      </c>
      <c r="AI302" s="685">
        <f t="shared" si="739"/>
        <v>0.53464452844061938</v>
      </c>
      <c r="AJ302" s="685">
        <f t="shared" si="740"/>
        <v>1.2484946339666294</v>
      </c>
      <c r="AL302" s="686">
        <f t="shared" si="741"/>
        <v>0.17133621842259764</v>
      </c>
      <c r="AM302" s="686">
        <f t="shared" si="742"/>
        <v>1.6860044072603216E-2</v>
      </c>
      <c r="AN302" s="686">
        <f t="shared" si="743"/>
        <v>3.1718817880665405E-2</v>
      </c>
    </row>
    <row r="303" spans="2:40">
      <c r="B303" s="666"/>
      <c r="C303" s="678" t="s">
        <v>142</v>
      </c>
      <c r="D303" s="681">
        <v>3.3660378245259275</v>
      </c>
      <c r="E303" s="681">
        <v>3.4167373079871188</v>
      </c>
      <c r="F303" s="681">
        <v>6.5874958550966882</v>
      </c>
      <c r="G303" s="681">
        <v>6.0519661987382189</v>
      </c>
      <c r="H303" s="682">
        <v>5.0031885222944625</v>
      </c>
      <c r="I303" s="682">
        <f t="shared" si="735"/>
        <v>24.425425708642418</v>
      </c>
      <c r="K303" s="683">
        <v>3.119459215467296</v>
      </c>
      <c r="L303" s="683">
        <v>3.0468565642283783</v>
      </c>
      <c r="M303" s="683">
        <v>2.959482273885687</v>
      </c>
      <c r="N303" s="683">
        <v>2.9408073510716632</v>
      </c>
      <c r="O303" s="684">
        <v>2.9112066480247756</v>
      </c>
      <c r="P303" s="684">
        <f t="shared" si="736"/>
        <v>14.9778120526778</v>
      </c>
      <c r="R303" s="685">
        <f t="shared" si="733"/>
        <v>0.24657860905863149</v>
      </c>
      <c r="S303" s="685">
        <f t="shared" si="733"/>
        <v>0.36988074375874058</v>
      </c>
      <c r="T303" s="685">
        <f t="shared" si="733"/>
        <v>3.6280135812110013</v>
      </c>
      <c r="U303" s="685">
        <f t="shared" si="733"/>
        <v>3.1111588476665557</v>
      </c>
      <c r="V303" s="685">
        <f t="shared" si="733"/>
        <v>2.091981874269687</v>
      </c>
      <c r="W303" s="685">
        <f t="shared" si="733"/>
        <v>9.4476136559646182</v>
      </c>
      <c r="Y303" s="685">
        <f t="shared" si="737"/>
        <v>7.904530626206438E-2</v>
      </c>
      <c r="Z303" s="685">
        <f t="shared" si="734"/>
        <v>0.12139749146754256</v>
      </c>
      <c r="AA303" s="685">
        <f t="shared" si="734"/>
        <v>1.2258946820612506</v>
      </c>
      <c r="AB303" s="685">
        <f t="shared" si="734"/>
        <v>1.0579267786898092</v>
      </c>
      <c r="AC303" s="685">
        <f t="shared" si="734"/>
        <v>0.71859614489719426</v>
      </c>
      <c r="AD303" s="637"/>
      <c r="AE303" s="681">
        <f t="shared" si="744"/>
        <v>19.422237186347957</v>
      </c>
      <c r="AF303" s="683">
        <f t="shared" si="745"/>
        <v>12.066605404653025</v>
      </c>
      <c r="AH303" s="685">
        <f t="shared" si="738"/>
        <v>3.1111588476665557</v>
      </c>
      <c r="AI303" s="685">
        <f t="shared" si="739"/>
        <v>7.3556317816949317</v>
      </c>
      <c r="AJ303" s="685">
        <f t="shared" si="740"/>
        <v>9.4476136559646182</v>
      </c>
      <c r="AL303" s="686">
        <f t="shared" si="741"/>
        <v>1.0579267786898092</v>
      </c>
      <c r="AM303" s="686">
        <f t="shared" si="742"/>
        <v>0.60958583918377829</v>
      </c>
      <c r="AN303" s="686">
        <f t="shared" si="743"/>
        <v>0.63077394900782779</v>
      </c>
    </row>
    <row r="304" spans="2:40">
      <c r="B304" s="666"/>
      <c r="C304" s="678" t="s">
        <v>143</v>
      </c>
      <c r="D304" s="681">
        <v>26.138884112143085</v>
      </c>
      <c r="E304" s="681">
        <v>19.347832292149729</v>
      </c>
      <c r="F304" s="681">
        <v>18.830651396945875</v>
      </c>
      <c r="G304" s="681">
        <v>21.1585143232004</v>
      </c>
      <c r="H304" s="682">
        <v>24.151568310354918</v>
      </c>
      <c r="I304" s="682">
        <f t="shared" si="735"/>
        <v>109.62745043479401</v>
      </c>
      <c r="K304" s="683">
        <v>27.095298931702381</v>
      </c>
      <c r="L304" s="683">
        <v>26.972615840964629</v>
      </c>
      <c r="M304" s="683">
        <v>26.34916477951473</v>
      </c>
      <c r="N304" s="683">
        <v>26.249954003008472</v>
      </c>
      <c r="O304" s="684">
        <v>26.011957297773375</v>
      </c>
      <c r="P304" s="684">
        <f t="shared" si="736"/>
        <v>132.67899085296358</v>
      </c>
      <c r="R304" s="685">
        <f t="shared" si="733"/>
        <v>-0.95641481955929564</v>
      </c>
      <c r="S304" s="685">
        <f t="shared" si="733"/>
        <v>-7.6247835488149001</v>
      </c>
      <c r="T304" s="685">
        <f t="shared" si="733"/>
        <v>-7.5185133825688553</v>
      </c>
      <c r="U304" s="685">
        <f t="shared" si="733"/>
        <v>-5.0914396798080723</v>
      </c>
      <c r="V304" s="685">
        <f t="shared" si="733"/>
        <v>-1.8603889874184567</v>
      </c>
      <c r="W304" s="685">
        <f t="shared" si="733"/>
        <v>-23.051540418169566</v>
      </c>
      <c r="Y304" s="685">
        <f>R304/K304</f>
        <v>-3.529818297890263E-2</v>
      </c>
      <c r="Z304" s="685">
        <f t="shared" si="734"/>
        <v>-0.28268609888532831</v>
      </c>
      <c r="AA304" s="685">
        <f t="shared" si="734"/>
        <v>-0.28534162071103503</v>
      </c>
      <c r="AB304" s="685">
        <f t="shared" si="734"/>
        <v>-0.19395994671931802</v>
      </c>
      <c r="AC304" s="685">
        <f t="shared" si="734"/>
        <v>-7.1520530582206754E-2</v>
      </c>
      <c r="AD304" s="637"/>
      <c r="AE304" s="681">
        <f t="shared" si="744"/>
        <v>85.475882124439096</v>
      </c>
      <c r="AF304" s="683">
        <f t="shared" si="745"/>
        <v>106.66703355519022</v>
      </c>
      <c r="AH304" s="685">
        <f>G304-N304</f>
        <v>-5.0914396798080723</v>
      </c>
      <c r="AI304" s="685">
        <f>SUM(D304:G304)-SUM(K304:N304)</f>
        <v>-21.19115143075112</v>
      </c>
      <c r="AJ304" s="685">
        <f>SUM(D304:H304)-SUM(K304:O304)</f>
        <v>-23.051540418169566</v>
      </c>
      <c r="AL304" s="686">
        <f>IFERROR(AH304/N304,"0")</f>
        <v>-0.19395994671931802</v>
      </c>
      <c r="AM304" s="686">
        <f>SUM(R304:U304)/SUM(K304:N304)</f>
        <v>-0.19866636133446688</v>
      </c>
      <c r="AN304" s="686">
        <f>SUM(R304:V304)/SUM(K304:O304)</f>
        <v>-0.17373919013082914</v>
      </c>
    </row>
    <row r="305" spans="2:62">
      <c r="B305" s="666"/>
      <c r="C305" s="678" t="s">
        <v>144</v>
      </c>
      <c r="D305" s="681">
        <v>1.1427841975003346</v>
      </c>
      <c r="E305" s="681">
        <v>1.9346469878306893</v>
      </c>
      <c r="F305" s="681">
        <v>1.2952628262728494</v>
      </c>
      <c r="G305" s="681">
        <v>1.2029945019404735</v>
      </c>
      <c r="H305" s="682">
        <v>1.5114685642392542</v>
      </c>
      <c r="I305" s="682">
        <f t="shared" si="735"/>
        <v>7.0871570777836013</v>
      </c>
      <c r="K305" s="683">
        <v>5.5786369222679424</v>
      </c>
      <c r="L305" s="683">
        <v>5.5166043209819842</v>
      </c>
      <c r="M305" s="683">
        <v>0.15022201164041074</v>
      </c>
      <c r="N305" s="683">
        <v>0.187974323124043</v>
      </c>
      <c r="O305" s="684">
        <v>0.22471050635611786</v>
      </c>
      <c r="P305" s="684">
        <f t="shared" si="736"/>
        <v>11.658148084370499</v>
      </c>
      <c r="R305" s="685">
        <f t="shared" si="733"/>
        <v>-4.4358527247676083</v>
      </c>
      <c r="S305" s="685">
        <f t="shared" si="733"/>
        <v>-3.5819573331512951</v>
      </c>
      <c r="T305" s="685">
        <f t="shared" si="733"/>
        <v>1.1450408146324387</v>
      </c>
      <c r="U305" s="685">
        <f t="shared" si="733"/>
        <v>1.0150201788164306</v>
      </c>
      <c r="V305" s="685">
        <f t="shared" si="733"/>
        <v>1.2867580578831364</v>
      </c>
      <c r="W305" s="685">
        <f t="shared" si="733"/>
        <v>-4.5709910065868975</v>
      </c>
      <c r="Y305" s="685">
        <f t="shared" ref="Y305" si="746">R305/K305</f>
        <v>-0.79514992400047679</v>
      </c>
      <c r="Z305" s="685">
        <f t="shared" si="734"/>
        <v>-0.64930473978849512</v>
      </c>
      <c r="AA305" s="685">
        <f t="shared" si="734"/>
        <v>7.6223238001455105</v>
      </c>
      <c r="AB305" s="685">
        <f t="shared" si="734"/>
        <v>5.3997810017202488</v>
      </c>
      <c r="AC305" s="685">
        <f t="shared" si="734"/>
        <v>5.7262923694537955</v>
      </c>
      <c r="AD305" s="637"/>
      <c r="AE305" s="681">
        <f t="shared" si="744"/>
        <v>5.575688513544347</v>
      </c>
      <c r="AF305" s="683">
        <f t="shared" si="745"/>
        <v>11.433437578014381</v>
      </c>
      <c r="AH305" s="685">
        <f t="shared" ref="AH305" si="747">G305-N305</f>
        <v>1.0150201788164306</v>
      </c>
      <c r="AI305" s="685">
        <f t="shared" ref="AI305" si="748">SUM(D305:G305)-SUM(K305:N305)</f>
        <v>-5.8577490644700339</v>
      </c>
      <c r="AJ305" s="685">
        <f t="shared" ref="AJ305" si="749">SUM(D305:H305)-SUM(K305:O305)</f>
        <v>-4.5709910065868975</v>
      </c>
      <c r="AL305" s="686">
        <f t="shared" ref="AL305" si="750">IFERROR(AH305/N305,"0")</f>
        <v>5.3997810017202488</v>
      </c>
      <c r="AM305" s="686">
        <f t="shared" ref="AM305" si="751">SUM(R305:U305)/SUM(K305:N305)</f>
        <v>-0.51233489705091273</v>
      </c>
      <c r="AN305" s="686">
        <f t="shared" ref="AN305" si="752">SUM(R305:V305)/SUM(K305:O305)</f>
        <v>-0.39208551594185009</v>
      </c>
    </row>
    <row r="306" spans="2:62">
      <c r="B306" s="666"/>
      <c r="C306" s="678" t="s">
        <v>145</v>
      </c>
      <c r="D306" s="681">
        <v>0</v>
      </c>
      <c r="E306" s="681">
        <v>0</v>
      </c>
      <c r="F306" s="681">
        <v>0</v>
      </c>
      <c r="G306" s="681">
        <v>0</v>
      </c>
      <c r="H306" s="682">
        <v>0</v>
      </c>
      <c r="I306" s="682">
        <f t="shared" si="735"/>
        <v>0</v>
      </c>
      <c r="K306" s="683">
        <v>0</v>
      </c>
      <c r="L306" s="683">
        <v>0</v>
      </c>
      <c r="M306" s="683">
        <v>0</v>
      </c>
      <c r="N306" s="683">
        <v>0</v>
      </c>
      <c r="O306" s="684">
        <v>0</v>
      </c>
      <c r="P306" s="684">
        <f t="shared" si="736"/>
        <v>0</v>
      </c>
      <c r="R306" s="685">
        <f t="shared" si="733"/>
        <v>0</v>
      </c>
      <c r="S306" s="685">
        <f t="shared" si="733"/>
        <v>0</v>
      </c>
      <c r="T306" s="685">
        <f t="shared" si="733"/>
        <v>0</v>
      </c>
      <c r="U306" s="685">
        <f t="shared" si="733"/>
        <v>0</v>
      </c>
      <c r="V306" s="685">
        <f t="shared" si="733"/>
        <v>0</v>
      </c>
      <c r="W306" s="685">
        <f t="shared" si="733"/>
        <v>0</v>
      </c>
      <c r="Y306" s="685" t="str">
        <f>IFERROR(R306/K306,"0")</f>
        <v>0</v>
      </c>
      <c r="Z306" s="685" t="str">
        <f>IFERROR(S306/L306,"0")</f>
        <v>0</v>
      </c>
      <c r="AA306" s="685" t="str">
        <f>IFERROR(T306/M306,"0")</f>
        <v>0</v>
      </c>
      <c r="AB306" s="685" t="str">
        <f>IFERROR(U306/N306,"0")</f>
        <v>0</v>
      </c>
      <c r="AC306" s="685" t="str">
        <f>IFERROR(V306/O306,"0")</f>
        <v>0</v>
      </c>
      <c r="AD306" s="652"/>
      <c r="AE306" s="681"/>
      <c r="AF306" s="683"/>
      <c r="AG306" s="653"/>
      <c r="AH306" s="685">
        <f>G306-N306</f>
        <v>0</v>
      </c>
      <c r="AI306" s="685">
        <f>SUM(D306:G306)-SUM(K306:N306)</f>
        <v>0</v>
      </c>
      <c r="AJ306" s="685">
        <f>SUM(D306:H306)-SUM(K306:O306)</f>
        <v>0</v>
      </c>
      <c r="AK306" s="653"/>
      <c r="AL306" s="686" t="str">
        <f>IFERROR(AH306/N306,"0")</f>
        <v>0</v>
      </c>
      <c r="AM306" s="686" t="str">
        <f>IFERROR(SUM(R306:U306)/SUM(K306:N306),"0")</f>
        <v>0</v>
      </c>
      <c r="AN306" s="686" t="str">
        <f>IFERROR(SUM(R306:V306)/SUM(K306:O306),"0")</f>
        <v>0</v>
      </c>
    </row>
    <row r="307" spans="2:62" s="106" customFormat="1">
      <c r="B307" s="695"/>
      <c r="C307" s="671" t="s">
        <v>76</v>
      </c>
      <c r="D307" s="696">
        <f>SUM(D299:D306)</f>
        <v>100.69357056509526</v>
      </c>
      <c r="E307" s="696">
        <f t="shared" ref="E307:H307" si="753">SUM(E299:E306)</f>
        <v>95.796781189783701</v>
      </c>
      <c r="F307" s="696">
        <f t="shared" si="753"/>
        <v>103.79394286192493</v>
      </c>
      <c r="G307" s="696">
        <f t="shared" si="753"/>
        <v>101.83934160024049</v>
      </c>
      <c r="H307" s="702">
        <f t="shared" si="753"/>
        <v>100.63008601310879</v>
      </c>
      <c r="I307" s="702">
        <f t="shared" si="735"/>
        <v>502.75372223015313</v>
      </c>
      <c r="K307" s="697">
        <f t="shared" ref="K307:O307" si="754">SUM(K299:K306)</f>
        <v>107.66090184531316</v>
      </c>
      <c r="L307" s="697">
        <f t="shared" si="754"/>
        <v>105.35727517811314</v>
      </c>
      <c r="M307" s="697">
        <f t="shared" si="754"/>
        <v>96.941441667077271</v>
      </c>
      <c r="N307" s="697">
        <f t="shared" si="754"/>
        <v>96.510402236032022</v>
      </c>
      <c r="O307" s="698">
        <f t="shared" si="754"/>
        <v>96.429498131659571</v>
      </c>
      <c r="P307" s="698">
        <f t="shared" si="736"/>
        <v>502.89951905819515</v>
      </c>
      <c r="R307" s="699">
        <f t="shared" si="733"/>
        <v>-6.9673312802179055</v>
      </c>
      <c r="S307" s="699">
        <f t="shared" si="733"/>
        <v>-9.5604939883294406</v>
      </c>
      <c r="T307" s="699">
        <f t="shared" si="733"/>
        <v>6.8525011948476617</v>
      </c>
      <c r="U307" s="699">
        <f t="shared" si="733"/>
        <v>5.3289393642084661</v>
      </c>
      <c r="V307" s="699">
        <f t="shared" si="733"/>
        <v>4.2005878814492235</v>
      </c>
      <c r="W307" s="699">
        <f t="shared" si="733"/>
        <v>-0.14579682804202321</v>
      </c>
      <c r="Y307" s="699">
        <f t="shared" ref="Y307" si="755">R307/K307</f>
        <v>-6.4715520312365063E-2</v>
      </c>
      <c r="Z307" s="699">
        <f t="shared" si="734"/>
        <v>-9.0743557786273618E-2</v>
      </c>
      <c r="AA307" s="699">
        <f t="shared" si="734"/>
        <v>7.0687015552966248E-2</v>
      </c>
      <c r="AB307" s="699">
        <f t="shared" si="734"/>
        <v>5.5216217534516859E-2</v>
      </c>
      <c r="AC307" s="699">
        <f t="shared" si="734"/>
        <v>4.3561233469388901E-2</v>
      </c>
      <c r="AD307" s="639"/>
      <c r="AE307" s="696">
        <f t="shared" si="744"/>
        <v>402.12363621704435</v>
      </c>
      <c r="AF307" s="697">
        <f t="shared" si="745"/>
        <v>406.4700209265356</v>
      </c>
      <c r="AH307" s="699">
        <f t="shared" ref="AH307" si="756">G307-N307</f>
        <v>5.3289393642084661</v>
      </c>
      <c r="AI307" s="699">
        <f t="shared" ref="AI307" si="757">SUM(D307:G307)-SUM(K307:N307)</f>
        <v>-4.3463847094912467</v>
      </c>
      <c r="AJ307" s="699">
        <f t="shared" ref="AJ307" si="758">SUM(D307:H307)-SUM(K307:O307)</f>
        <v>-0.14579682804202321</v>
      </c>
      <c r="AL307" s="700">
        <f t="shared" ref="AL307" si="759">IFERROR(AH307/N307,"0")</f>
        <v>5.5216217534516859E-2</v>
      </c>
      <c r="AM307" s="700">
        <f t="shared" ref="AM307" si="760">SUM(R307:U307)/SUM(K307:N307)</f>
        <v>-1.0693001908440311E-2</v>
      </c>
      <c r="AN307" s="700">
        <f t="shared" ref="AN307" si="761">SUM(R307:V307)/SUM(K307:O307)</f>
        <v>-2.899124427779047E-4</v>
      </c>
    </row>
    <row r="309" spans="2:62" s="106" customFormat="1">
      <c r="C309" s="664" t="s">
        <v>146</v>
      </c>
      <c r="D309" s="696">
        <f>SUM(D289,D297,D307)</f>
        <v>214.88115410961521</v>
      </c>
      <c r="E309" s="696">
        <f t="shared" ref="E309:H309" si="762">SUM(E289,E297,E307)</f>
        <v>220.92563131992199</v>
      </c>
      <c r="F309" s="696">
        <f t="shared" si="762"/>
        <v>242.62870554886101</v>
      </c>
      <c r="G309" s="696">
        <f t="shared" si="762"/>
        <v>248.66636409367678</v>
      </c>
      <c r="H309" s="702">
        <f t="shared" si="762"/>
        <v>264.12127527398775</v>
      </c>
      <c r="I309" s="702">
        <f t="shared" si="735"/>
        <v>1191.2231303460626</v>
      </c>
      <c r="K309" s="697">
        <f>SUM(K289,K297,K307)</f>
        <v>258.88709018086553</v>
      </c>
      <c r="L309" s="697">
        <f t="shared" ref="L309:O309" si="763">SUM(L289,L297,L307)</f>
        <v>259.87708121823118</v>
      </c>
      <c r="M309" s="697">
        <f t="shared" si="763"/>
        <v>247.00343921536188</v>
      </c>
      <c r="N309" s="697">
        <f t="shared" si="763"/>
        <v>247.36799008362567</v>
      </c>
      <c r="O309" s="698">
        <f t="shared" si="763"/>
        <v>255.96260660739671</v>
      </c>
      <c r="P309" s="698">
        <f t="shared" si="736"/>
        <v>1269.0982073054811</v>
      </c>
      <c r="R309" s="699">
        <f t="shared" ref="R309:V309" si="764">D309-K309</f>
        <v>-44.005936071250318</v>
      </c>
      <c r="S309" s="699">
        <f t="shared" si="764"/>
        <v>-38.951449898309193</v>
      </c>
      <c r="T309" s="699">
        <f t="shared" si="764"/>
        <v>-4.3747336665008731</v>
      </c>
      <c r="U309" s="699">
        <f t="shared" si="764"/>
        <v>1.2983740100511056</v>
      </c>
      <c r="V309" s="699">
        <f t="shared" si="764"/>
        <v>8.1586686665910406</v>
      </c>
      <c r="W309" s="699">
        <f t="shared" si="733"/>
        <v>-77.875076959418493</v>
      </c>
      <c r="Y309" s="699">
        <f t="shared" ref="Y309:AC309" si="765">R309/K309</f>
        <v>-0.16998119157083724</v>
      </c>
      <c r="Z309" s="699">
        <f t="shared" si="765"/>
        <v>-0.14988412874161766</v>
      </c>
      <c r="AA309" s="699">
        <f t="shared" si="765"/>
        <v>-1.7711225723810876E-2</v>
      </c>
      <c r="AB309" s="699">
        <f t="shared" si="765"/>
        <v>5.2487551425395625E-3</v>
      </c>
      <c r="AC309" s="699">
        <f t="shared" si="765"/>
        <v>3.1874455314893149E-2</v>
      </c>
      <c r="AD309" s="639"/>
      <c r="AE309" s="696">
        <f t="shared" si="744"/>
        <v>927.10185507207495</v>
      </c>
      <c r="AF309" s="697">
        <f t="shared" si="745"/>
        <v>1013.1356006980843</v>
      </c>
      <c r="AH309" s="699">
        <f t="shared" ref="AH309" si="766">G309-N309</f>
        <v>1.2983740100511056</v>
      </c>
      <c r="AI309" s="699">
        <f t="shared" ref="AI309" si="767">SUM(D309:G309)-SUM(K309:N309)</f>
        <v>-86.033745626009363</v>
      </c>
      <c r="AJ309" s="699">
        <f t="shared" ref="AJ309" si="768">SUM(D309:H309)-SUM(K309:O309)</f>
        <v>-77.875076959418493</v>
      </c>
      <c r="AL309" s="700">
        <f t="shared" ref="AL309" si="769">IFERROR(AH309/N309,"0")</f>
        <v>5.2487551425395625E-3</v>
      </c>
      <c r="AM309" s="700">
        <f t="shared" ref="AM309" si="770">SUM(R309:U309)/SUM(K309:N309)</f>
        <v>-8.4918292839309115E-2</v>
      </c>
      <c r="AN309" s="700">
        <f t="shared" ref="AN309" si="771">SUM(R309:V309)/SUM(K309:O309)</f>
        <v>-6.1362530110857801E-2</v>
      </c>
    </row>
    <row r="310" spans="2:62">
      <c r="C310" s="641"/>
      <c r="D310" s="638"/>
      <c r="E310" s="638"/>
      <c r="F310" s="638"/>
      <c r="G310" s="638"/>
      <c r="H310" s="638"/>
      <c r="I310" s="638"/>
      <c r="K310" s="638"/>
      <c r="L310" s="638"/>
      <c r="M310" s="638"/>
      <c r="N310" s="638"/>
      <c r="O310" s="638"/>
      <c r="P310" s="638"/>
      <c r="R310" s="638"/>
      <c r="S310" s="638"/>
      <c r="T310" s="638"/>
      <c r="U310" s="638"/>
      <c r="V310" s="638"/>
      <c r="W310" s="638"/>
      <c r="Y310" s="639"/>
      <c r="Z310" s="639"/>
      <c r="AA310" s="639"/>
      <c r="AB310" s="639"/>
      <c r="AC310" s="639"/>
      <c r="AD310" s="639"/>
      <c r="AE310" s="636"/>
      <c r="AF310" s="636"/>
      <c r="AH310" s="638"/>
      <c r="AI310" s="640"/>
      <c r="AJ310" s="640"/>
      <c r="AL310" s="639"/>
      <c r="AM310" s="639"/>
      <c r="AN310" s="639"/>
    </row>
    <row r="311" spans="2:62">
      <c r="C311" s="641"/>
      <c r="D311" s="638"/>
      <c r="E311" s="638"/>
      <c r="F311" s="638"/>
      <c r="G311" s="638"/>
      <c r="H311" s="638"/>
      <c r="I311" s="638"/>
      <c r="K311" s="638"/>
      <c r="L311" s="638"/>
      <c r="M311" s="638"/>
      <c r="N311" s="638"/>
      <c r="O311" s="638"/>
      <c r="P311" s="638"/>
      <c r="R311" s="638"/>
      <c r="S311" s="638"/>
      <c r="T311" s="638"/>
      <c r="U311" s="638"/>
      <c r="V311" s="638"/>
      <c r="W311" s="638"/>
      <c r="Y311" s="639"/>
      <c r="Z311" s="639"/>
      <c r="AA311" s="639"/>
      <c r="AB311" s="639"/>
      <c r="AC311" s="639"/>
      <c r="AD311" s="639"/>
      <c r="AE311" s="636"/>
      <c r="AF311" s="636"/>
      <c r="AH311" s="638"/>
      <c r="AI311" s="640"/>
      <c r="AJ311" s="640"/>
      <c r="AL311" s="639"/>
      <c r="AM311" s="639"/>
      <c r="AN311" s="639"/>
    </row>
    <row r="312" spans="2:62">
      <c r="AE312" s="636"/>
      <c r="AF312" s="636"/>
    </row>
    <row r="313" spans="2:62">
      <c r="AE313" s="636"/>
      <c r="AF313" s="636"/>
    </row>
    <row r="314" spans="2:62" ht="36" customHeight="1">
      <c r="B314" s="687" t="s">
        <v>147</v>
      </c>
      <c r="D314" s="735" t="s">
        <v>95</v>
      </c>
      <c r="E314" s="735"/>
      <c r="F314" s="735"/>
      <c r="G314" s="735"/>
      <c r="H314" s="736"/>
      <c r="I314" s="657"/>
      <c r="K314" s="735" t="s">
        <v>110</v>
      </c>
      <c r="L314" s="735"/>
      <c r="M314" s="735"/>
      <c r="N314" s="735"/>
      <c r="O314" s="736"/>
      <c r="P314" s="657"/>
      <c r="R314" s="735" t="s">
        <v>122</v>
      </c>
      <c r="S314" s="735"/>
      <c r="T314" s="735"/>
      <c r="U314" s="735"/>
      <c r="V314" s="736"/>
      <c r="W314" s="657"/>
      <c r="Y314" s="735" t="s">
        <v>123</v>
      </c>
      <c r="Z314" s="735"/>
      <c r="AA314" s="735"/>
      <c r="AB314" s="735"/>
      <c r="AC314" s="735"/>
      <c r="AD314" s="647"/>
      <c r="AE314" s="659" t="s">
        <v>124</v>
      </c>
      <c r="AF314" s="659" t="s">
        <v>125</v>
      </c>
      <c r="AG314" s="648"/>
      <c r="AH314" s="659" t="s">
        <v>126</v>
      </c>
      <c r="AI314" s="659" t="s">
        <v>127</v>
      </c>
      <c r="AJ314" s="659" t="s">
        <v>128</v>
      </c>
      <c r="AK314" s="648"/>
      <c r="AL314" s="659" t="s">
        <v>126</v>
      </c>
      <c r="AM314" s="659" t="s">
        <v>127</v>
      </c>
      <c r="AN314" s="659" t="s">
        <v>128</v>
      </c>
    </row>
    <row r="315" spans="2:62" ht="28.5" customHeight="1">
      <c r="D315" s="672">
        <v>2022</v>
      </c>
      <c r="E315" s="672">
        <v>2023</v>
      </c>
      <c r="F315" s="672">
        <v>2024</v>
      </c>
      <c r="G315" s="672">
        <v>2025</v>
      </c>
      <c r="H315" s="672">
        <v>2026</v>
      </c>
      <c r="I315" s="672" t="s">
        <v>76</v>
      </c>
      <c r="J315" s="635"/>
      <c r="K315" s="672">
        <v>2022</v>
      </c>
      <c r="L315" s="672">
        <v>2023</v>
      </c>
      <c r="M315" s="672">
        <v>2024</v>
      </c>
      <c r="N315" s="672">
        <v>2025</v>
      </c>
      <c r="O315" s="672">
        <v>2026</v>
      </c>
      <c r="P315" s="672" t="s">
        <v>76</v>
      </c>
      <c r="Q315" s="635"/>
      <c r="R315" s="672">
        <v>2022</v>
      </c>
      <c r="S315" s="672">
        <v>2023</v>
      </c>
      <c r="T315" s="672">
        <v>2024</v>
      </c>
      <c r="U315" s="672">
        <v>2025</v>
      </c>
      <c r="V315" s="672">
        <v>2026</v>
      </c>
      <c r="W315" s="672" t="s">
        <v>76</v>
      </c>
      <c r="X315" s="635"/>
      <c r="Y315" s="672">
        <v>2022</v>
      </c>
      <c r="Z315" s="672">
        <v>2023</v>
      </c>
      <c r="AA315" s="672">
        <v>2024</v>
      </c>
      <c r="AB315" s="672">
        <v>2025</v>
      </c>
      <c r="AC315" s="672">
        <v>2026</v>
      </c>
      <c r="AD315" s="634"/>
      <c r="AE315" s="660" t="s">
        <v>99</v>
      </c>
      <c r="AF315" s="660" t="s">
        <v>99</v>
      </c>
      <c r="AG315" s="635"/>
      <c r="AH315" s="660" t="s">
        <v>99</v>
      </c>
      <c r="AI315" s="660" t="s">
        <v>99</v>
      </c>
      <c r="AJ315" s="660" t="s">
        <v>99</v>
      </c>
      <c r="AK315" s="635"/>
      <c r="AL315" s="660" t="s">
        <v>100</v>
      </c>
      <c r="AM315" s="660" t="s">
        <v>100</v>
      </c>
      <c r="AN315" s="660" t="s">
        <v>100</v>
      </c>
    </row>
    <row r="316" spans="2:62">
      <c r="B316" s="11" t="s">
        <v>74</v>
      </c>
      <c r="C316" s="675" t="s">
        <v>129</v>
      </c>
      <c r="D316" s="681">
        <v>9.4055545023380738</v>
      </c>
      <c r="E316" s="681">
        <v>11.048625028928269</v>
      </c>
      <c r="F316" s="681">
        <v>11.508858909028</v>
      </c>
      <c r="G316" s="681">
        <v>10.181850214874945</v>
      </c>
      <c r="H316" s="682">
        <v>16.9737167748142</v>
      </c>
      <c r="I316" s="682">
        <f>SUM(D316:H316)</f>
        <v>59.118605429983482</v>
      </c>
      <c r="K316" s="683">
        <v>13.395767964894725</v>
      </c>
      <c r="L316" s="683">
        <v>12.995575172219183</v>
      </c>
      <c r="M316" s="683">
        <v>11.720748698529224</v>
      </c>
      <c r="N316" s="683">
        <v>10.868271912210703</v>
      </c>
      <c r="O316" s="684">
        <v>11.961907164784556</v>
      </c>
      <c r="P316" s="684">
        <f>SUM(K316:O316)</f>
        <v>60.942270912638385</v>
      </c>
      <c r="R316" s="685">
        <f>D316-K316</f>
        <v>-3.9902134625566514</v>
      </c>
      <c r="S316" s="685">
        <f t="shared" ref="S316:W331" si="772">E316-L316</f>
        <v>-1.9469501432909144</v>
      </c>
      <c r="T316" s="685">
        <f t="shared" si="772"/>
        <v>-0.21188978950122461</v>
      </c>
      <c r="U316" s="685">
        <f t="shared" si="772"/>
        <v>-0.6864216973357582</v>
      </c>
      <c r="V316" s="685">
        <f t="shared" si="772"/>
        <v>5.0118096100296441</v>
      </c>
      <c r="W316" s="685">
        <f t="shared" si="772"/>
        <v>-1.8236654826549028</v>
      </c>
      <c r="Y316" s="685">
        <f>R316/K316</f>
        <v>-0.29787119880050938</v>
      </c>
      <c r="Z316" s="685">
        <f t="shared" ref="Z316:AC320" si="773">S316/L316</f>
        <v>-0.14981638884694662</v>
      </c>
      <c r="AA316" s="685">
        <f t="shared" si="773"/>
        <v>-1.8078178702680789E-2</v>
      </c>
      <c r="AB316" s="685">
        <f t="shared" si="773"/>
        <v>-6.3158310988203265E-2</v>
      </c>
      <c r="AC316" s="685">
        <f t="shared" si="773"/>
        <v>0.41898081476373933</v>
      </c>
      <c r="AD316" s="637"/>
      <c r="AE316" s="681">
        <f t="shared" si="744"/>
        <v>42.144888655169282</v>
      </c>
      <c r="AF316" s="683">
        <f t="shared" si="745"/>
        <v>48.980363747853829</v>
      </c>
      <c r="AH316" s="685">
        <f>G316-N316</f>
        <v>-0.6864216973357582</v>
      </c>
      <c r="AI316" s="685">
        <f>SUM(D316:G316)-SUM(K316:N316)</f>
        <v>-6.8354750926845469</v>
      </c>
      <c r="AJ316" s="685">
        <f>SUM(D316:H316)-SUM(K316:O316)</f>
        <v>-1.8236654826549028</v>
      </c>
      <c r="AL316" s="686">
        <f>IFERROR(AH316/N316,"0")</f>
        <v>-6.3158310988203265E-2</v>
      </c>
      <c r="AM316" s="686">
        <f>SUM(R316:U316)/SUM(K316:N316)</f>
        <v>-0.13955541710292135</v>
      </c>
      <c r="AN316" s="686">
        <f>SUM(R316:V316)/SUM(K316:O316)</f>
        <v>-2.9924475332879456E-2</v>
      </c>
    </row>
    <row r="317" spans="2:62">
      <c r="B317" s="665"/>
      <c r="C317" s="675" t="s">
        <v>130</v>
      </c>
      <c r="D317" s="681">
        <v>35.421529998526005</v>
      </c>
      <c r="E317" s="681">
        <v>36.254436716001905</v>
      </c>
      <c r="F317" s="681">
        <v>40.2200352003223</v>
      </c>
      <c r="G317" s="681">
        <v>42.185798389701702</v>
      </c>
      <c r="H317" s="682">
        <v>47.517663246958591</v>
      </c>
      <c r="I317" s="682">
        <f t="shared" ref="I317:I320" si="774">SUM(D317:H317)</f>
        <v>201.5994635515105</v>
      </c>
      <c r="K317" s="683">
        <v>39.520228020006307</v>
      </c>
      <c r="L317" s="683">
        <v>40.299560207403523</v>
      </c>
      <c r="M317" s="683">
        <v>40.683324754214063</v>
      </c>
      <c r="N317" s="683">
        <v>41.520268489388208</v>
      </c>
      <c r="O317" s="684">
        <v>42.852083870059346</v>
      </c>
      <c r="P317" s="684">
        <f t="shared" ref="P317:P320" si="775">SUM(K317:O317)</f>
        <v>204.87546534107145</v>
      </c>
      <c r="R317" s="685">
        <f t="shared" ref="R317:R320" si="776">D317-K317</f>
        <v>-4.0986980214803026</v>
      </c>
      <c r="S317" s="685">
        <f t="shared" si="772"/>
        <v>-4.0451234914016183</v>
      </c>
      <c r="T317" s="685">
        <f t="shared" si="772"/>
        <v>-0.4632895538917623</v>
      </c>
      <c r="U317" s="685">
        <f t="shared" si="772"/>
        <v>0.66552990031349424</v>
      </c>
      <c r="V317" s="685">
        <f t="shared" si="772"/>
        <v>4.6655793768992453</v>
      </c>
      <c r="W317" s="685">
        <f t="shared" si="772"/>
        <v>-3.2760017895609508</v>
      </c>
      <c r="Y317" s="685">
        <f t="shared" ref="Y317:Y320" si="777">R317/K317</f>
        <v>-0.10371139608317595</v>
      </c>
      <c r="Z317" s="685">
        <f t="shared" si="773"/>
        <v>-0.10037636814355308</v>
      </c>
      <c r="AA317" s="685">
        <f t="shared" si="773"/>
        <v>-1.1387701390943319E-2</v>
      </c>
      <c r="AB317" s="685">
        <f t="shared" si="773"/>
        <v>1.6029036529077143E-2</v>
      </c>
      <c r="AC317" s="685">
        <f t="shared" si="773"/>
        <v>0.10887637089124329</v>
      </c>
      <c r="AD317" s="637"/>
      <c r="AE317" s="681">
        <f t="shared" si="744"/>
        <v>154.0818003045519</v>
      </c>
      <c r="AF317" s="683">
        <f t="shared" si="745"/>
        <v>162.0233814710121</v>
      </c>
      <c r="AH317" s="685">
        <f t="shared" ref="AH317:AH320" si="778">G317-N317</f>
        <v>0.66552990031349424</v>
      </c>
      <c r="AI317" s="685">
        <f t="shared" ref="AI317:AI320" si="779">SUM(D317:G317)-SUM(K317:N317)</f>
        <v>-7.9415811664601961</v>
      </c>
      <c r="AJ317" s="685">
        <f t="shared" ref="AJ317:AJ320" si="780">SUM(D317:H317)-SUM(K317:O317)</f>
        <v>-3.2760017895609508</v>
      </c>
      <c r="AL317" s="686">
        <f t="shared" ref="AL317:AL320" si="781">IFERROR(AH317/N317,"0")</f>
        <v>1.6029036529077143E-2</v>
      </c>
      <c r="AM317" s="686">
        <f t="shared" ref="AM317:AM320" si="782">SUM(R317:U317)/SUM(K317:N317)</f>
        <v>-4.9015031622957651E-2</v>
      </c>
      <c r="AN317" s="686">
        <f t="shared" ref="AN317:AN320" si="783">SUM(R317:V317)/SUM(K317:O317)</f>
        <v>-1.5990210365634264E-2</v>
      </c>
      <c r="BA317" s="106"/>
      <c r="BJ317" s="106"/>
    </row>
    <row r="318" spans="2:62">
      <c r="B318" s="666"/>
      <c r="C318" s="675" t="s">
        <v>131</v>
      </c>
      <c r="D318" s="681">
        <v>14.329397299394611</v>
      </c>
      <c r="E318" s="681">
        <v>15.716759483505784</v>
      </c>
      <c r="F318" s="681">
        <v>18.804844428499212</v>
      </c>
      <c r="G318" s="681">
        <v>20.521680519331117</v>
      </c>
      <c r="H318" s="682">
        <v>20.411973038556816</v>
      </c>
      <c r="I318" s="682">
        <f t="shared" si="774"/>
        <v>89.784654769287528</v>
      </c>
      <c r="K318" s="683">
        <v>16.357156158350691</v>
      </c>
      <c r="L318" s="683">
        <v>16.067832830013263</v>
      </c>
      <c r="M318" s="683">
        <v>17.974202258629383</v>
      </c>
      <c r="N318" s="683">
        <v>22.424664283448685</v>
      </c>
      <c r="O318" s="684">
        <v>24.409098900287312</v>
      </c>
      <c r="P318" s="684">
        <f t="shared" si="775"/>
        <v>97.232954430729336</v>
      </c>
      <c r="R318" s="685">
        <f t="shared" si="776"/>
        <v>-2.02775885895608</v>
      </c>
      <c r="S318" s="685">
        <f t="shared" si="772"/>
        <v>-0.35107334650747823</v>
      </c>
      <c r="T318" s="685">
        <f t="shared" si="772"/>
        <v>0.83064216986982942</v>
      </c>
      <c r="U318" s="685">
        <f t="shared" si="772"/>
        <v>-1.9029837641175682</v>
      </c>
      <c r="V318" s="685">
        <f t="shared" si="772"/>
        <v>-3.9971258617304954</v>
      </c>
      <c r="W318" s="685">
        <f t="shared" si="772"/>
        <v>-7.4482996614418084</v>
      </c>
      <c r="Y318" s="685">
        <f t="shared" si="777"/>
        <v>-0.12396768969652859</v>
      </c>
      <c r="Z318" s="685">
        <f t="shared" si="773"/>
        <v>-2.1849452270358755E-2</v>
      </c>
      <c r="AA318" s="685">
        <f t="shared" si="773"/>
        <v>4.6213020078320281E-2</v>
      </c>
      <c r="AB318" s="685">
        <f t="shared" si="773"/>
        <v>-8.4861193017820677E-2</v>
      </c>
      <c r="AC318" s="685">
        <f t="shared" si="773"/>
        <v>-0.16375556828455665</v>
      </c>
      <c r="AD318" s="637"/>
      <c r="AE318" s="681">
        <f t="shared" si="744"/>
        <v>69.372681730730719</v>
      </c>
      <c r="AF318" s="683">
        <f t="shared" si="745"/>
        <v>72.823855530442017</v>
      </c>
      <c r="AH318" s="685">
        <f t="shared" si="778"/>
        <v>-1.9029837641175682</v>
      </c>
      <c r="AI318" s="685">
        <f t="shared" si="779"/>
        <v>-3.4511737997112988</v>
      </c>
      <c r="AJ318" s="685">
        <f t="shared" si="780"/>
        <v>-7.4482996614418084</v>
      </c>
      <c r="AL318" s="686">
        <f t="shared" si="781"/>
        <v>-8.4861193017820677E-2</v>
      </c>
      <c r="AM318" s="686">
        <f t="shared" si="782"/>
        <v>-4.7390704248948042E-2</v>
      </c>
      <c r="AN318" s="686">
        <f t="shared" si="783"/>
        <v>-7.6602626188306433E-2</v>
      </c>
    </row>
    <row r="319" spans="2:62">
      <c r="B319" s="666"/>
      <c r="C319" s="675" t="s">
        <v>132</v>
      </c>
      <c r="D319" s="681">
        <v>2.3216857900159527</v>
      </c>
      <c r="E319" s="681">
        <v>3.3053198505068733</v>
      </c>
      <c r="F319" s="681">
        <v>7.0351369196846623</v>
      </c>
      <c r="G319" s="681">
        <v>6.6713618168776749</v>
      </c>
      <c r="H319" s="682">
        <v>6.5404950761455067</v>
      </c>
      <c r="I319" s="682">
        <f t="shared" si="774"/>
        <v>25.87399945323067</v>
      </c>
      <c r="K319" s="683">
        <v>3.4399637374760901</v>
      </c>
      <c r="L319" s="683">
        <v>4.4096005090398478</v>
      </c>
      <c r="M319" s="683">
        <v>3.9687055571574925</v>
      </c>
      <c r="N319" s="683">
        <v>3.7335107458600625</v>
      </c>
      <c r="O319" s="684">
        <v>3.5601838293046106</v>
      </c>
      <c r="P319" s="684">
        <f t="shared" si="775"/>
        <v>19.111964378838103</v>
      </c>
      <c r="R319" s="685">
        <f t="shared" si="776"/>
        <v>-1.1182779474601374</v>
      </c>
      <c r="S319" s="685">
        <f t="shared" si="772"/>
        <v>-1.1042806585329745</v>
      </c>
      <c r="T319" s="685">
        <f t="shared" si="772"/>
        <v>3.0664313625271697</v>
      </c>
      <c r="U319" s="685">
        <f t="shared" si="772"/>
        <v>2.9378510710176124</v>
      </c>
      <c r="V319" s="685">
        <f t="shared" si="772"/>
        <v>2.9803112468408961</v>
      </c>
      <c r="W319" s="685">
        <f t="shared" si="772"/>
        <v>6.7620350743925677</v>
      </c>
      <c r="Y319" s="685">
        <f t="shared" si="777"/>
        <v>-0.32508422553332517</v>
      </c>
      <c r="Z319" s="685">
        <f t="shared" si="773"/>
        <v>-0.25042646295716753</v>
      </c>
      <c r="AA319" s="685">
        <f t="shared" si="773"/>
        <v>0.7726527751591229</v>
      </c>
      <c r="AB319" s="685">
        <f t="shared" si="773"/>
        <v>0.78688700019821167</v>
      </c>
      <c r="AC319" s="685">
        <f t="shared" si="773"/>
        <v>0.83712285368787331</v>
      </c>
      <c r="AD319" s="637"/>
      <c r="AE319" s="681">
        <f t="shared" si="744"/>
        <v>19.333504377085163</v>
      </c>
      <c r="AF319" s="683">
        <f t="shared" si="745"/>
        <v>15.551780549533493</v>
      </c>
      <c r="AH319" s="685">
        <f t="shared" si="778"/>
        <v>2.9378510710176124</v>
      </c>
      <c r="AI319" s="685">
        <f t="shared" si="779"/>
        <v>3.7817238275516694</v>
      </c>
      <c r="AJ319" s="685">
        <f t="shared" si="780"/>
        <v>6.7620350743925677</v>
      </c>
      <c r="AL319" s="686">
        <f t="shared" si="781"/>
        <v>0.78688700019821167</v>
      </c>
      <c r="AM319" s="686">
        <f t="shared" si="782"/>
        <v>0.24316982968648632</v>
      </c>
      <c r="AN319" s="686">
        <f t="shared" si="783"/>
        <v>0.35381161979769549</v>
      </c>
    </row>
    <row r="320" spans="2:62" s="106" customFormat="1">
      <c r="B320" s="695"/>
      <c r="C320" s="676" t="s">
        <v>76</v>
      </c>
      <c r="D320" s="696">
        <f>SUM(D316:D319)</f>
        <v>61.478167590274644</v>
      </c>
      <c r="E320" s="696">
        <f t="shared" ref="E320:H320" si="784">SUM(E316:E319)</f>
        <v>66.325141078942835</v>
      </c>
      <c r="F320" s="696">
        <f t="shared" si="784"/>
        <v>77.568875457534176</v>
      </c>
      <c r="G320" s="696">
        <f t="shared" si="784"/>
        <v>79.560690940785435</v>
      </c>
      <c r="H320" s="702">
        <f t="shared" si="784"/>
        <v>91.443848136475111</v>
      </c>
      <c r="I320" s="702">
        <f t="shared" si="774"/>
        <v>376.37672320401225</v>
      </c>
      <c r="K320" s="697">
        <f t="shared" ref="K320:O320" si="785">SUM(K316:K319)</f>
        <v>72.713115880727813</v>
      </c>
      <c r="L320" s="697">
        <f t="shared" si="785"/>
        <v>73.772568718675814</v>
      </c>
      <c r="M320" s="697">
        <f t="shared" si="785"/>
        <v>74.346981268530172</v>
      </c>
      <c r="N320" s="697">
        <f t="shared" si="785"/>
        <v>78.546715430907653</v>
      </c>
      <c r="O320" s="698">
        <f t="shared" si="785"/>
        <v>82.783273764435819</v>
      </c>
      <c r="P320" s="698">
        <f t="shared" si="775"/>
        <v>382.16265506327721</v>
      </c>
      <c r="R320" s="699">
        <f t="shared" si="776"/>
        <v>-11.234948290453168</v>
      </c>
      <c r="S320" s="699">
        <f t="shared" si="772"/>
        <v>-7.4474276397329788</v>
      </c>
      <c r="T320" s="699">
        <f t="shared" si="772"/>
        <v>3.2218941890040043</v>
      </c>
      <c r="U320" s="699">
        <f t="shared" si="772"/>
        <v>1.0139755098777812</v>
      </c>
      <c r="V320" s="699">
        <f t="shared" si="772"/>
        <v>8.6605743720392923</v>
      </c>
      <c r="W320" s="699">
        <f t="shared" si="772"/>
        <v>-5.7859318592649629</v>
      </c>
      <c r="Y320" s="699">
        <f t="shared" si="777"/>
        <v>-0.15451061551098963</v>
      </c>
      <c r="Z320" s="699">
        <f t="shared" si="773"/>
        <v>-0.10095117696298453</v>
      </c>
      <c r="AA320" s="699">
        <f t="shared" si="773"/>
        <v>4.3335911344766033E-2</v>
      </c>
      <c r="AB320" s="699">
        <f t="shared" si="773"/>
        <v>1.2909203196022987E-2</v>
      </c>
      <c r="AC320" s="699">
        <f t="shared" si="773"/>
        <v>0.10461744236744508</v>
      </c>
      <c r="AD320" s="639"/>
      <c r="AE320" s="696">
        <f t="shared" si="744"/>
        <v>284.93287506753711</v>
      </c>
      <c r="AF320" s="697">
        <f t="shared" si="745"/>
        <v>299.37938129884139</v>
      </c>
      <c r="AG320" s="638"/>
      <c r="AH320" s="699">
        <f t="shared" si="778"/>
        <v>1.0139755098777812</v>
      </c>
      <c r="AI320" s="699">
        <f t="shared" si="779"/>
        <v>-14.446506231304284</v>
      </c>
      <c r="AJ320" s="699">
        <f t="shared" si="780"/>
        <v>-5.7859318592649629</v>
      </c>
      <c r="AL320" s="700">
        <f t="shared" si="781"/>
        <v>1.2909203196022987E-2</v>
      </c>
      <c r="AM320" s="700">
        <f t="shared" si="782"/>
        <v>-4.8254846972523524E-2</v>
      </c>
      <c r="AN320" s="700">
        <f t="shared" si="783"/>
        <v>-1.5139971900988217E-2</v>
      </c>
    </row>
    <row r="322" spans="2:62">
      <c r="B322" s="665" t="s">
        <v>75</v>
      </c>
      <c r="C322" s="675" t="s">
        <v>133</v>
      </c>
      <c r="D322" s="681">
        <v>14.67033239518452</v>
      </c>
      <c r="E322" s="681">
        <v>17.390014496834375</v>
      </c>
      <c r="F322" s="681">
        <v>26.26747073184313</v>
      </c>
      <c r="G322" s="681">
        <v>26.739010482201238</v>
      </c>
      <c r="H322" s="682">
        <v>38.270286347443957</v>
      </c>
      <c r="I322" s="682">
        <f>SUM(D322:H322)</f>
        <v>123.33711445350723</v>
      </c>
      <c r="K322" s="683">
        <v>17.355955541679059</v>
      </c>
      <c r="L322" s="683">
        <v>28.969718217317528</v>
      </c>
      <c r="M322" s="683">
        <v>29.236293958172261</v>
      </c>
      <c r="N322" s="683">
        <v>23.572848782538678</v>
      </c>
      <c r="O322" s="684">
        <v>14.616269062126182</v>
      </c>
      <c r="P322" s="684">
        <f>SUM(K322:O322)</f>
        <v>113.75108556183369</v>
      </c>
      <c r="R322" s="685">
        <f t="shared" ref="R322:V328" si="786">D322-K322</f>
        <v>-2.6856231464945388</v>
      </c>
      <c r="S322" s="685">
        <f t="shared" si="786"/>
        <v>-11.579703720483153</v>
      </c>
      <c r="T322" s="685">
        <f t="shared" si="786"/>
        <v>-2.9688232263291319</v>
      </c>
      <c r="U322" s="685">
        <f t="shared" si="786"/>
        <v>3.1661616996625597</v>
      </c>
      <c r="V322" s="685">
        <f t="shared" si="786"/>
        <v>23.654017285317774</v>
      </c>
      <c r="W322" s="685">
        <f t="shared" si="772"/>
        <v>9.5860288916735357</v>
      </c>
      <c r="Y322" s="685">
        <f>R322/K322</f>
        <v>-0.15473784431201215</v>
      </c>
      <c r="Z322" s="685">
        <f t="shared" ref="Z322:AC328" si="787">S322/L322</f>
        <v>-0.39971751308098791</v>
      </c>
      <c r="AA322" s="685">
        <f t="shared" si="787"/>
        <v>-0.10154581256354049</v>
      </c>
      <c r="AB322" s="685">
        <f t="shared" si="787"/>
        <v>0.13431391890181124</v>
      </c>
      <c r="AC322" s="685">
        <f t="shared" si="787"/>
        <v>1.618334828455662</v>
      </c>
      <c r="AD322" s="637"/>
      <c r="AE322" s="681">
        <f t="shared" si="744"/>
        <v>85.066828106063269</v>
      </c>
      <c r="AF322" s="683">
        <f t="shared" si="745"/>
        <v>99.134816499707512</v>
      </c>
      <c r="AH322" s="685">
        <f>G322-N322</f>
        <v>3.1661616996625597</v>
      </c>
      <c r="AI322" s="685">
        <f>SUM(D322:G322)-SUM(K322:N322)</f>
        <v>-14.067988393644242</v>
      </c>
      <c r="AJ322" s="685">
        <f>SUM(D322:H322)-SUM(K322:O322)</f>
        <v>9.5860288916735357</v>
      </c>
      <c r="AL322" s="686">
        <f>IFERROR(AH322/N322,"0")</f>
        <v>0.13431391890181124</v>
      </c>
      <c r="AM322" s="686">
        <f>SUM(R322:U322)/SUM(K322:N322)</f>
        <v>-0.14190764547070878</v>
      </c>
      <c r="AN322" s="686">
        <f>SUM(R322:V322)/SUM(K322:O322)</f>
        <v>8.4271977224012196E-2</v>
      </c>
    </row>
    <row r="323" spans="2:62">
      <c r="B323" s="666"/>
      <c r="C323" s="677" t="s">
        <v>29</v>
      </c>
      <c r="D323" s="681">
        <v>8.1054120224671671</v>
      </c>
      <c r="E323" s="681">
        <v>6.3895166471249052</v>
      </c>
      <c r="F323" s="681">
        <v>6.0641290051246983</v>
      </c>
      <c r="G323" s="681">
        <v>5.8303094012420642</v>
      </c>
      <c r="H323" s="682">
        <v>2.0968391470019849</v>
      </c>
      <c r="I323" s="682">
        <f t="shared" ref="I323:I328" si="788">SUM(D323:H323)</f>
        <v>28.486206222960817</v>
      </c>
      <c r="K323" s="683">
        <v>5.1545472318369407</v>
      </c>
      <c r="L323" s="683">
        <v>3.5734405793948216</v>
      </c>
      <c r="M323" s="683">
        <v>2.4138275099286846</v>
      </c>
      <c r="N323" s="683">
        <v>2.5230349059748196</v>
      </c>
      <c r="O323" s="684">
        <v>2.0782034676227887</v>
      </c>
      <c r="P323" s="684">
        <f t="shared" ref="P323:P328" si="789">SUM(K323:O323)</f>
        <v>15.743053694758055</v>
      </c>
      <c r="R323" s="685">
        <f t="shared" si="786"/>
        <v>2.9508647906302263</v>
      </c>
      <c r="S323" s="685">
        <f t="shared" si="786"/>
        <v>2.8160760677300836</v>
      </c>
      <c r="T323" s="685">
        <f t="shared" si="786"/>
        <v>3.6503014951960138</v>
      </c>
      <c r="U323" s="685">
        <f t="shared" si="786"/>
        <v>3.3072744952672446</v>
      </c>
      <c r="V323" s="685">
        <f t="shared" si="786"/>
        <v>1.8635679379196191E-2</v>
      </c>
      <c r="W323" s="685">
        <f t="shared" si="772"/>
        <v>12.743152528202762</v>
      </c>
      <c r="Y323" s="685">
        <f t="shared" ref="Y323:Y326" si="790">R323/K323</f>
        <v>0.57247798068553502</v>
      </c>
      <c r="Z323" s="685">
        <f t="shared" si="787"/>
        <v>0.78805733722512294</v>
      </c>
      <c r="AA323" s="685">
        <f t="shared" si="787"/>
        <v>1.5122462065667071</v>
      </c>
      <c r="AB323" s="685">
        <f t="shared" si="787"/>
        <v>1.3108318428077474</v>
      </c>
      <c r="AC323" s="685">
        <f t="shared" si="787"/>
        <v>8.9672063729703683E-3</v>
      </c>
      <c r="AD323" s="637"/>
      <c r="AE323" s="681">
        <f t="shared" si="744"/>
        <v>26.389367075958834</v>
      </c>
      <c r="AF323" s="683">
        <f t="shared" si="745"/>
        <v>13.664850227135267</v>
      </c>
      <c r="AH323" s="685">
        <f t="shared" ref="AH323:AH326" si="791">G323-N323</f>
        <v>3.3072744952672446</v>
      </c>
      <c r="AI323" s="685">
        <f t="shared" ref="AI323:AI326" si="792">SUM(D323:G323)-SUM(K323:N323)</f>
        <v>12.724516848823567</v>
      </c>
      <c r="AJ323" s="685">
        <f t="shared" ref="AJ323:AJ326" si="793">SUM(D323:H323)-SUM(K323:O323)</f>
        <v>12.743152528202762</v>
      </c>
      <c r="AL323" s="686">
        <f t="shared" ref="AL323:AL326" si="794">IFERROR(AH323/N323,"0")</f>
        <v>1.3108318428077474</v>
      </c>
      <c r="AM323" s="686">
        <f t="shared" ref="AM323:AM326" si="795">SUM(R323:U323)/SUM(K323:N323)</f>
        <v>0.93118597257331004</v>
      </c>
      <c r="AN323" s="686">
        <f t="shared" ref="AN323:AN326" si="796">SUM(R323:V323)/SUM(K323:O323)</f>
        <v>0.80944604365072048</v>
      </c>
    </row>
    <row r="324" spans="2:62">
      <c r="B324" s="666"/>
      <c r="C324" s="677" t="s">
        <v>134</v>
      </c>
      <c r="D324" s="681">
        <v>2.2428553313160871</v>
      </c>
      <c r="E324" s="681">
        <v>0.4945897430218798</v>
      </c>
      <c r="F324" s="681">
        <v>3.0018227165857794</v>
      </c>
      <c r="G324" s="681">
        <v>4.1425724334569036</v>
      </c>
      <c r="H324" s="682">
        <v>3.9291536633739761</v>
      </c>
      <c r="I324" s="682">
        <f t="shared" si="788"/>
        <v>13.810993887754625</v>
      </c>
      <c r="K324" s="683">
        <v>5.7135111894948931</v>
      </c>
      <c r="L324" s="683">
        <v>6.8351186590382689</v>
      </c>
      <c r="M324" s="683">
        <v>6.8924189344109665</v>
      </c>
      <c r="N324" s="683">
        <v>5.3840612601689175</v>
      </c>
      <c r="O324" s="684">
        <v>3.1757465683899868</v>
      </c>
      <c r="P324" s="684">
        <f t="shared" si="789"/>
        <v>28.000856611503032</v>
      </c>
      <c r="R324" s="685">
        <f t="shared" si="786"/>
        <v>-3.4706558581788061</v>
      </c>
      <c r="S324" s="685">
        <f t="shared" si="786"/>
        <v>-6.3405289160163889</v>
      </c>
      <c r="T324" s="685">
        <f t="shared" si="786"/>
        <v>-3.8905962178251872</v>
      </c>
      <c r="U324" s="685">
        <f t="shared" si="786"/>
        <v>-1.2414888267120139</v>
      </c>
      <c r="V324" s="685">
        <f t="shared" si="786"/>
        <v>0.75340709498398928</v>
      </c>
      <c r="W324" s="685">
        <f t="shared" si="772"/>
        <v>-14.189862723748407</v>
      </c>
      <c r="Y324" s="685">
        <f t="shared" si="790"/>
        <v>-0.60744710967926396</v>
      </c>
      <c r="Z324" s="685">
        <f t="shared" si="787"/>
        <v>-0.92763991853047489</v>
      </c>
      <c r="AA324" s="685">
        <f t="shared" si="787"/>
        <v>-0.5644747156039901</v>
      </c>
      <c r="AB324" s="685">
        <f t="shared" si="787"/>
        <v>-0.23058594000341368</v>
      </c>
      <c r="AC324" s="685">
        <f t="shared" si="787"/>
        <v>0.23723778921248909</v>
      </c>
      <c r="AD324" s="637"/>
      <c r="AE324" s="681">
        <f t="shared" si="744"/>
        <v>9.8818402243806496</v>
      </c>
      <c r="AF324" s="683">
        <f t="shared" si="745"/>
        <v>24.825110043113046</v>
      </c>
      <c r="AH324" s="685">
        <f t="shared" si="791"/>
        <v>-1.2414888267120139</v>
      </c>
      <c r="AI324" s="685">
        <f t="shared" si="792"/>
        <v>-14.943269818732396</v>
      </c>
      <c r="AJ324" s="685">
        <f t="shared" si="793"/>
        <v>-14.189862723748407</v>
      </c>
      <c r="AL324" s="686">
        <f t="shared" si="794"/>
        <v>-0.23058594000341368</v>
      </c>
      <c r="AM324" s="686">
        <f t="shared" si="795"/>
        <v>-0.60194173531480244</v>
      </c>
      <c r="AN324" s="686">
        <f t="shared" si="796"/>
        <v>-0.50676530795558128</v>
      </c>
    </row>
    <row r="325" spans="2:62">
      <c r="B325" s="666"/>
      <c r="C325" s="675" t="s">
        <v>135</v>
      </c>
      <c r="D325" s="681">
        <v>1.348268833976346</v>
      </c>
      <c r="E325" s="681">
        <v>2.8235062126575801</v>
      </c>
      <c r="F325" s="681">
        <v>4.1752219442287943</v>
      </c>
      <c r="G325" s="681">
        <v>2.3568483669049591</v>
      </c>
      <c r="H325" s="682">
        <v>1.0424366240450613</v>
      </c>
      <c r="I325" s="682">
        <f t="shared" si="788"/>
        <v>11.746281981812741</v>
      </c>
      <c r="K325" s="683">
        <v>2.7994509931669533</v>
      </c>
      <c r="L325" s="683">
        <v>2.7703972812815811</v>
      </c>
      <c r="M325" s="683">
        <v>2.9075227830422103</v>
      </c>
      <c r="N325" s="683">
        <v>2.9160924380450721</v>
      </c>
      <c r="O325" s="684">
        <v>2.9685591486325134</v>
      </c>
      <c r="P325" s="684">
        <f t="shared" si="789"/>
        <v>14.362022644168329</v>
      </c>
      <c r="R325" s="685">
        <f t="shared" si="786"/>
        <v>-1.4511821591906073</v>
      </c>
      <c r="S325" s="685">
        <f t="shared" si="786"/>
        <v>5.3108931375998925E-2</v>
      </c>
      <c r="T325" s="685">
        <f t="shared" si="786"/>
        <v>1.267699161186584</v>
      </c>
      <c r="U325" s="685">
        <f t="shared" si="786"/>
        <v>-0.55924407114011299</v>
      </c>
      <c r="V325" s="685">
        <f t="shared" si="786"/>
        <v>-1.926122524587452</v>
      </c>
      <c r="W325" s="685">
        <f t="shared" si="772"/>
        <v>-2.6157406623555879</v>
      </c>
      <c r="Y325" s="685">
        <f t="shared" si="790"/>
        <v>-0.51838098353310302</v>
      </c>
      <c r="Z325" s="685">
        <f t="shared" si="787"/>
        <v>1.9170149976262908E-2</v>
      </c>
      <c r="AA325" s="685">
        <f t="shared" si="787"/>
        <v>0.43600661311419209</v>
      </c>
      <c r="AB325" s="685">
        <f t="shared" si="787"/>
        <v>-0.19177858144820206</v>
      </c>
      <c r="AC325" s="685">
        <f t="shared" si="787"/>
        <v>-0.64884087806528401</v>
      </c>
      <c r="AD325" s="637"/>
      <c r="AE325" s="681">
        <f t="shared" si="744"/>
        <v>10.70384535776768</v>
      </c>
      <c r="AF325" s="683">
        <f t="shared" si="745"/>
        <v>11.393463495535816</v>
      </c>
      <c r="AH325" s="685">
        <f t="shared" si="791"/>
        <v>-0.55924407114011299</v>
      </c>
      <c r="AI325" s="685">
        <f t="shared" si="792"/>
        <v>-0.68961813776813585</v>
      </c>
      <c r="AJ325" s="685">
        <f t="shared" si="793"/>
        <v>-2.6157406623555879</v>
      </c>
      <c r="AL325" s="686">
        <f t="shared" si="794"/>
        <v>-0.19177858144820206</v>
      </c>
      <c r="AM325" s="686">
        <f t="shared" si="795"/>
        <v>-6.0527524228110571E-2</v>
      </c>
      <c r="AN325" s="686">
        <f t="shared" si="796"/>
        <v>-0.18212898887314496</v>
      </c>
    </row>
    <row r="326" spans="2:62">
      <c r="B326" s="666"/>
      <c r="C326" s="675" t="s">
        <v>136</v>
      </c>
      <c r="D326" s="681">
        <v>1.0701017001572173</v>
      </c>
      <c r="E326" s="681">
        <v>2.2204070725350751</v>
      </c>
      <c r="F326" s="681">
        <v>2.4337278272985365</v>
      </c>
      <c r="G326" s="681">
        <v>1.3928618263105501</v>
      </c>
      <c r="H326" s="682">
        <v>1.208811472054355</v>
      </c>
      <c r="I326" s="682">
        <f t="shared" si="788"/>
        <v>8.325909898355734</v>
      </c>
      <c r="K326" s="683">
        <v>2.6872710001171809</v>
      </c>
      <c r="L326" s="683">
        <v>2.5182900006107611</v>
      </c>
      <c r="M326" s="683">
        <v>2.4234946159991839</v>
      </c>
      <c r="N326" s="683">
        <v>2.6607400409678319</v>
      </c>
      <c r="O326" s="684">
        <v>2.8389608251915219</v>
      </c>
      <c r="P326" s="684">
        <f t="shared" si="789"/>
        <v>13.12875648288648</v>
      </c>
      <c r="R326" s="685">
        <f t="shared" si="786"/>
        <v>-1.6171692999599636</v>
      </c>
      <c r="S326" s="685">
        <f t="shared" si="786"/>
        <v>-0.29788292807568606</v>
      </c>
      <c r="T326" s="685">
        <f t="shared" si="786"/>
        <v>1.0233211299352618E-2</v>
      </c>
      <c r="U326" s="685">
        <f t="shared" si="786"/>
        <v>-1.2678782146572818</v>
      </c>
      <c r="V326" s="685">
        <f t="shared" si="786"/>
        <v>-1.6301493531371669</v>
      </c>
      <c r="W326" s="685">
        <f t="shared" si="772"/>
        <v>-4.8028465845307462</v>
      </c>
      <c r="Y326" s="685">
        <f t="shared" si="790"/>
        <v>-0.60178869190693662</v>
      </c>
      <c r="Z326" s="685">
        <f t="shared" si="787"/>
        <v>-0.11828777781885347</v>
      </c>
      <c r="AA326" s="685">
        <f t="shared" si="787"/>
        <v>4.2225021800321024E-3</v>
      </c>
      <c r="AB326" s="685">
        <f t="shared" si="787"/>
        <v>-0.47651337414988387</v>
      </c>
      <c r="AC326" s="685">
        <f t="shared" si="787"/>
        <v>-0.5742063570134659</v>
      </c>
      <c r="AD326" s="637"/>
      <c r="AE326" s="681">
        <f t="shared" si="744"/>
        <v>7.1170984263013786</v>
      </c>
      <c r="AF326" s="683">
        <f t="shared" si="745"/>
        <v>10.289795657694958</v>
      </c>
      <c r="AH326" s="685">
        <f t="shared" si="791"/>
        <v>-1.2678782146572818</v>
      </c>
      <c r="AI326" s="685">
        <f t="shared" si="792"/>
        <v>-3.1726972313935793</v>
      </c>
      <c r="AJ326" s="685">
        <f t="shared" si="793"/>
        <v>-4.8028465845307462</v>
      </c>
      <c r="AL326" s="686">
        <f t="shared" si="794"/>
        <v>-0.47651337414988387</v>
      </c>
      <c r="AM326" s="686">
        <f t="shared" si="795"/>
        <v>-0.30833432819639711</v>
      </c>
      <c r="AN326" s="686">
        <f t="shared" si="796"/>
        <v>-0.3658264658036216</v>
      </c>
    </row>
    <row r="327" spans="2:62">
      <c r="B327" s="666"/>
      <c r="C327" s="675" t="s">
        <v>137</v>
      </c>
      <c r="D327" s="681">
        <v>9.2198812078969343</v>
      </c>
      <c r="E327" s="681">
        <v>12.314375902621155</v>
      </c>
      <c r="F327" s="681">
        <v>16.047463837195203</v>
      </c>
      <c r="G327" s="681">
        <v>15.983405315896366</v>
      </c>
      <c r="H327" s="682">
        <v>32.426705227581799</v>
      </c>
      <c r="I327" s="682">
        <f t="shared" si="788"/>
        <v>85.991831491191448</v>
      </c>
      <c r="K327" s="683">
        <v>19.060947879916718</v>
      </c>
      <c r="L327" s="683">
        <v>19.879017399268879</v>
      </c>
      <c r="M327" s="683">
        <v>19.949285582111017</v>
      </c>
      <c r="N327" s="683">
        <v>20.142824651508192</v>
      </c>
      <c r="O327" s="684">
        <v>22.596064340429631</v>
      </c>
      <c r="P327" s="684">
        <f t="shared" si="789"/>
        <v>101.62813985323444</v>
      </c>
      <c r="R327" s="685">
        <f t="shared" si="786"/>
        <v>-9.8410666720197835</v>
      </c>
      <c r="S327" s="685">
        <f t="shared" si="786"/>
        <v>-7.5646414966477238</v>
      </c>
      <c r="T327" s="685">
        <f t="shared" si="786"/>
        <v>-3.9018217449158143</v>
      </c>
      <c r="U327" s="685">
        <f t="shared" si="786"/>
        <v>-4.1594193356118261</v>
      </c>
      <c r="V327" s="685">
        <f t="shared" si="786"/>
        <v>9.8306408871521676</v>
      </c>
      <c r="W327" s="685">
        <f t="shared" si="772"/>
        <v>-15.636308362042996</v>
      </c>
      <c r="Y327" s="685">
        <f>R327/K327</f>
        <v>-0.51629471598254961</v>
      </c>
      <c r="Z327" s="685">
        <f t="shared" si="787"/>
        <v>-0.38053397432641417</v>
      </c>
      <c r="AA327" s="685">
        <f t="shared" si="787"/>
        <v>-0.1955870413933353</v>
      </c>
      <c r="AB327" s="685">
        <f t="shared" si="787"/>
        <v>-0.20649632847299745</v>
      </c>
      <c r="AC327" s="685">
        <f t="shared" si="787"/>
        <v>0.43505987321707423</v>
      </c>
      <c r="AD327" s="637"/>
      <c r="AE327" s="681">
        <f t="shared" si="744"/>
        <v>53.565126263609656</v>
      </c>
      <c r="AF327" s="683">
        <f t="shared" si="745"/>
        <v>79.032075512804809</v>
      </c>
      <c r="AH327" s="685">
        <f>G327-N327</f>
        <v>-4.1594193356118261</v>
      </c>
      <c r="AI327" s="685">
        <f>SUM(D327:G327)-SUM(K327:N327)</f>
        <v>-25.466949249195153</v>
      </c>
      <c r="AJ327" s="685">
        <f>SUM(D327:H327)-SUM(K327:O327)</f>
        <v>-15.636308362042996</v>
      </c>
      <c r="AL327" s="686">
        <f>IFERROR(AH327/N327,"0")</f>
        <v>-0.20649632847299745</v>
      </c>
      <c r="AM327" s="686">
        <f>SUM(R327:U327)/SUM(K327:N327)</f>
        <v>-0.32223561236309661</v>
      </c>
      <c r="AN327" s="686">
        <f>SUM(R327:V327)/SUM(K327:O327)</f>
        <v>-0.15385805924052182</v>
      </c>
    </row>
    <row r="328" spans="2:62" s="106" customFormat="1">
      <c r="B328" s="695"/>
      <c r="C328" s="676" t="s">
        <v>76</v>
      </c>
      <c r="D328" s="696">
        <f>SUM(D322:D327)</f>
        <v>36.656851490998271</v>
      </c>
      <c r="E328" s="696">
        <f t="shared" ref="E328:H328" si="797">SUM(E322:E327)</f>
        <v>41.632410074794976</v>
      </c>
      <c r="F328" s="696">
        <f t="shared" si="797"/>
        <v>57.989836062276147</v>
      </c>
      <c r="G328" s="696">
        <f t="shared" si="797"/>
        <v>56.445007826012073</v>
      </c>
      <c r="H328" s="702">
        <f t="shared" si="797"/>
        <v>78.974232481501133</v>
      </c>
      <c r="I328" s="702">
        <f t="shared" si="788"/>
        <v>271.69833793558257</v>
      </c>
      <c r="K328" s="697">
        <f t="shared" ref="K328:O328" si="798">SUM(K322:K327)</f>
        <v>52.771683836211743</v>
      </c>
      <c r="L328" s="697">
        <f t="shared" si="798"/>
        <v>64.545982136911846</v>
      </c>
      <c r="M328" s="697">
        <f t="shared" si="798"/>
        <v>63.822843383664321</v>
      </c>
      <c r="N328" s="697">
        <f t="shared" si="798"/>
        <v>57.199602079203508</v>
      </c>
      <c r="O328" s="698">
        <f t="shared" si="798"/>
        <v>48.273803412392624</v>
      </c>
      <c r="P328" s="698">
        <f t="shared" si="789"/>
        <v>286.61391484838407</v>
      </c>
      <c r="R328" s="699">
        <f t="shared" si="786"/>
        <v>-16.114832345213472</v>
      </c>
      <c r="S328" s="699">
        <f t="shared" si="786"/>
        <v>-22.91357206211687</v>
      </c>
      <c r="T328" s="699">
        <f t="shared" si="786"/>
        <v>-5.8330073213881732</v>
      </c>
      <c r="U328" s="699">
        <f t="shared" si="786"/>
        <v>-0.75459425319143492</v>
      </c>
      <c r="V328" s="699">
        <f t="shared" si="786"/>
        <v>30.700429069108509</v>
      </c>
      <c r="W328" s="699">
        <f t="shared" si="772"/>
        <v>-14.915576912801498</v>
      </c>
      <c r="Y328" s="699">
        <f t="shared" ref="Y328" si="799">R328/K328</f>
        <v>-0.30536892465340532</v>
      </c>
      <c r="Z328" s="699">
        <f t="shared" si="787"/>
        <v>-0.35499610205812188</v>
      </c>
      <c r="AA328" s="699">
        <f t="shared" si="787"/>
        <v>-9.1393723816465877E-2</v>
      </c>
      <c r="AB328" s="699">
        <f t="shared" si="787"/>
        <v>-1.3192298997929366E-2</v>
      </c>
      <c r="AC328" s="699">
        <f t="shared" si="787"/>
        <v>0.6359645791080808</v>
      </c>
      <c r="AD328" s="639"/>
      <c r="AE328" s="696">
        <f t="shared" si="744"/>
        <v>192.72410545408147</v>
      </c>
      <c r="AF328" s="697">
        <f t="shared" si="745"/>
        <v>238.34011143599142</v>
      </c>
      <c r="AH328" s="699">
        <f t="shared" ref="AH328" si="800">G328-N328</f>
        <v>-0.75459425319143492</v>
      </c>
      <c r="AI328" s="699">
        <f t="shared" ref="AI328" si="801">SUM(D328:G328)-SUM(K328:N328)</f>
        <v>-45.61600598190995</v>
      </c>
      <c r="AJ328" s="699">
        <f t="shared" ref="AJ328" si="802">SUM(D328:H328)-SUM(K328:O328)</f>
        <v>-14.915576912801498</v>
      </c>
      <c r="AL328" s="700">
        <f t="shared" ref="AL328" si="803">IFERROR(AH328/N328,"0")</f>
        <v>-1.3192298997929366E-2</v>
      </c>
      <c r="AM328" s="700">
        <f t="shared" ref="AM328" si="804">SUM(R328:U328)/SUM(K328:N328)</f>
        <v>-0.19139038623031179</v>
      </c>
      <c r="AN328" s="700">
        <f t="shared" ref="AN328" si="805">SUM(R328:V328)/SUM(K328:O328)</f>
        <v>-5.2040658670363699E-2</v>
      </c>
    </row>
    <row r="330" spans="2:62">
      <c r="B330" s="665" t="s">
        <v>15</v>
      </c>
      <c r="C330" s="678" t="s">
        <v>138</v>
      </c>
      <c r="D330" s="681">
        <v>29.299729205266878</v>
      </c>
      <c r="E330" s="681">
        <v>30.148357868192296</v>
      </c>
      <c r="F330" s="681">
        <v>28.662597960378584</v>
      </c>
      <c r="G330" s="681">
        <v>32.151889559881674</v>
      </c>
      <c r="H330" s="682">
        <v>25.940272825661932</v>
      </c>
      <c r="I330" s="682">
        <f>SUM(D330:H330)</f>
        <v>146.20284741938138</v>
      </c>
      <c r="K330" s="683">
        <v>34.657929744038157</v>
      </c>
      <c r="L330" s="683">
        <v>34.425346887396074</v>
      </c>
      <c r="M330" s="683">
        <v>33.317418946565155</v>
      </c>
      <c r="N330" s="683">
        <v>33.400311680113525</v>
      </c>
      <c r="O330" s="684">
        <v>33.841239266147618</v>
      </c>
      <c r="P330" s="684">
        <f>SUM(K330:O330)</f>
        <v>169.64224652426054</v>
      </c>
      <c r="R330" s="685">
        <f t="shared" ref="R330:W340" si="806">D330-K330</f>
        <v>-5.3582005387712783</v>
      </c>
      <c r="S330" s="685">
        <f t="shared" si="806"/>
        <v>-4.2769890192037785</v>
      </c>
      <c r="T330" s="685">
        <f t="shared" si="806"/>
        <v>-4.6548209861865715</v>
      </c>
      <c r="U330" s="685">
        <f t="shared" si="806"/>
        <v>-1.2484221202318508</v>
      </c>
      <c r="V330" s="685">
        <f t="shared" si="806"/>
        <v>-7.9009664404856856</v>
      </c>
      <c r="W330" s="685">
        <f t="shared" si="772"/>
        <v>-23.439399104879158</v>
      </c>
      <c r="Y330" s="685">
        <f>R330/K330</f>
        <v>-0.15460244100970844</v>
      </c>
      <c r="Z330" s="685">
        <f t="shared" ref="Z330:AC338" si="807">S330/L330</f>
        <v>-0.12423953295789981</v>
      </c>
      <c r="AA330" s="685">
        <f t="shared" si="807"/>
        <v>-0.13971133219088863</v>
      </c>
      <c r="AB330" s="685">
        <f t="shared" si="807"/>
        <v>-3.7377558993713186E-2</v>
      </c>
      <c r="AC330" s="685">
        <f t="shared" si="807"/>
        <v>-0.23347154571816328</v>
      </c>
      <c r="AD330" s="637"/>
      <c r="AE330" s="681">
        <f t="shared" si="744"/>
        <v>120.26257459371945</v>
      </c>
      <c r="AF330" s="683">
        <f t="shared" si="745"/>
        <v>135.80100725811292</v>
      </c>
      <c r="AH330" s="685">
        <f>G330-N330</f>
        <v>-1.2484221202318508</v>
      </c>
      <c r="AI330" s="685">
        <f>SUM(D330:G330)-SUM(K330:N330)</f>
        <v>-15.538432664393468</v>
      </c>
      <c r="AJ330" s="685">
        <f>SUM(D330:H330)-SUM(K330:O330)</f>
        <v>-23.439399104879158</v>
      </c>
      <c r="AL330" s="686">
        <f>IFERROR(AH330/N330,"0")</f>
        <v>-3.7377558993713186E-2</v>
      </c>
      <c r="AM330" s="686">
        <f>SUM(R330:U330)/SUM(K330:N330)</f>
        <v>-0.11442059950895683</v>
      </c>
      <c r="AN330" s="686">
        <f>SUM(R330:V330)/SUM(K330:O330)</f>
        <v>-0.13816958679291655</v>
      </c>
    </row>
    <row r="331" spans="2:62">
      <c r="B331" s="666"/>
      <c r="C331" s="678" t="s">
        <v>139</v>
      </c>
      <c r="D331" s="681">
        <v>11.540663757379775</v>
      </c>
      <c r="E331" s="681">
        <v>10.638065470738312</v>
      </c>
      <c r="F331" s="681">
        <v>10.625687812606269</v>
      </c>
      <c r="G331" s="681">
        <v>10.609980501188272</v>
      </c>
      <c r="H331" s="682">
        <v>11.077318692497924</v>
      </c>
      <c r="I331" s="682">
        <f t="shared" ref="I331:I340" si="808">SUM(D331:H331)</f>
        <v>54.491716234410561</v>
      </c>
      <c r="K331" s="683">
        <v>12.269761902928408</v>
      </c>
      <c r="L331" s="683">
        <v>12.211024182572068</v>
      </c>
      <c r="M331" s="683">
        <v>11.798106993043859</v>
      </c>
      <c r="N331" s="683">
        <v>11.851681151658749</v>
      </c>
      <c r="O331" s="684">
        <v>11.940924593422983</v>
      </c>
      <c r="P331" s="684">
        <f t="shared" ref="P331:P340" si="809">SUM(K331:O331)</f>
        <v>60.071498823626065</v>
      </c>
      <c r="R331" s="685">
        <f t="shared" si="806"/>
        <v>-0.72909814554863317</v>
      </c>
      <c r="S331" s="685">
        <f t="shared" si="806"/>
        <v>-1.5729587118337562</v>
      </c>
      <c r="T331" s="685">
        <f t="shared" si="806"/>
        <v>-1.1724191804375899</v>
      </c>
      <c r="U331" s="685">
        <f t="shared" si="806"/>
        <v>-1.2417006504704773</v>
      </c>
      <c r="V331" s="685">
        <f t="shared" si="806"/>
        <v>-0.86360590092505873</v>
      </c>
      <c r="W331" s="685">
        <f t="shared" si="772"/>
        <v>-5.5797825892155046</v>
      </c>
      <c r="Y331" s="685">
        <f t="shared" ref="Y331:Y334" si="810">R331/K331</f>
        <v>-5.9422354835966314E-2</v>
      </c>
      <c r="Z331" s="685">
        <f t="shared" si="807"/>
        <v>-0.12881464227044354</v>
      </c>
      <c r="AA331" s="685">
        <f t="shared" si="807"/>
        <v>-9.9373499590133058E-2</v>
      </c>
      <c r="AB331" s="685">
        <f t="shared" si="807"/>
        <v>-0.10477000136783887</v>
      </c>
      <c r="AC331" s="685">
        <f t="shared" si="807"/>
        <v>-7.2323201957135694E-2</v>
      </c>
      <c r="AD331" s="637"/>
      <c r="AE331" s="681">
        <f t="shared" si="744"/>
        <v>43.414397541912635</v>
      </c>
      <c r="AF331" s="683">
        <f t="shared" si="745"/>
        <v>48.130574230203081</v>
      </c>
      <c r="AH331" s="685">
        <f t="shared" ref="AH331:AH334" si="811">G331-N331</f>
        <v>-1.2417006504704773</v>
      </c>
      <c r="AI331" s="685">
        <f t="shared" ref="AI331:AI334" si="812">SUM(D331:G331)-SUM(K331:N331)</f>
        <v>-4.7161766882904459</v>
      </c>
      <c r="AJ331" s="685">
        <f t="shared" ref="AJ331:AJ334" si="813">SUM(D331:H331)-SUM(K331:O331)</f>
        <v>-5.5797825892155046</v>
      </c>
      <c r="AL331" s="686">
        <f t="shared" ref="AL331:AL334" si="814">IFERROR(AH331/N331,"0")</f>
        <v>-0.10477000136783887</v>
      </c>
      <c r="AM331" s="686">
        <f t="shared" ref="AM331:AM334" si="815">SUM(R331:U331)/SUM(K331:N331)</f>
        <v>-9.7987126971174662E-2</v>
      </c>
      <c r="AN331" s="686">
        <f t="shared" ref="AN331:AN334" si="816">SUM(R331:V331)/SUM(K331:O331)</f>
        <v>-9.2885689528042742E-2</v>
      </c>
    </row>
    <row r="332" spans="2:62">
      <c r="B332" s="666"/>
      <c r="C332" s="678" t="s">
        <v>140</v>
      </c>
      <c r="D332" s="681">
        <v>0</v>
      </c>
      <c r="E332" s="681">
        <v>1.6147427369350514E-2</v>
      </c>
      <c r="F332" s="681">
        <v>0</v>
      </c>
      <c r="G332" s="681">
        <v>0</v>
      </c>
      <c r="H332" s="682">
        <v>0</v>
      </c>
      <c r="I332" s="682">
        <f t="shared" si="808"/>
        <v>1.6147427369350514E-2</v>
      </c>
      <c r="K332" s="683">
        <v>-1.9858867568227898E-2</v>
      </c>
      <c r="L332" s="683">
        <v>-1.9380423163937011E-2</v>
      </c>
      <c r="M332" s="683">
        <v>-2.0266883446703812E-2</v>
      </c>
      <c r="N332" s="683">
        <v>-2.0916650045965726E-2</v>
      </c>
      <c r="O332" s="684">
        <v>-2.0175055359733185E-2</v>
      </c>
      <c r="P332" s="684">
        <f t="shared" si="809"/>
        <v>-0.10059787958456763</v>
      </c>
      <c r="R332" s="685">
        <f t="shared" si="806"/>
        <v>1.9858867568227898E-2</v>
      </c>
      <c r="S332" s="685">
        <f t="shared" si="806"/>
        <v>3.5527850533287525E-2</v>
      </c>
      <c r="T332" s="685">
        <f t="shared" si="806"/>
        <v>2.0266883446703812E-2</v>
      </c>
      <c r="U332" s="685">
        <f t="shared" si="806"/>
        <v>2.0916650045965726E-2</v>
      </c>
      <c r="V332" s="685">
        <f t="shared" si="806"/>
        <v>2.0175055359733185E-2</v>
      </c>
      <c r="W332" s="685">
        <f t="shared" si="806"/>
        <v>0.11674530695391815</v>
      </c>
      <c r="Y332" s="685">
        <f t="shared" si="810"/>
        <v>-1</v>
      </c>
      <c r="Z332" s="685">
        <f t="shared" si="807"/>
        <v>-1.8331823940458412</v>
      </c>
      <c r="AA332" s="685">
        <f t="shared" si="807"/>
        <v>-1</v>
      </c>
      <c r="AB332" s="685">
        <f t="shared" si="807"/>
        <v>-1</v>
      </c>
      <c r="AC332" s="685">
        <f t="shared" si="807"/>
        <v>-1</v>
      </c>
      <c r="AD332" s="637"/>
      <c r="AE332" s="681">
        <f t="shared" si="744"/>
        <v>1.6147427369350514E-2</v>
      </c>
      <c r="AF332" s="683">
        <f t="shared" si="745"/>
        <v>-8.0422824224834447E-2</v>
      </c>
      <c r="AH332" s="685">
        <f t="shared" si="811"/>
        <v>2.0916650045965726E-2</v>
      </c>
      <c r="AI332" s="685">
        <f t="shared" si="812"/>
        <v>9.6570251594184961E-2</v>
      </c>
      <c r="AJ332" s="685">
        <f t="shared" si="813"/>
        <v>0.11674530695391815</v>
      </c>
      <c r="AL332" s="686">
        <f t="shared" si="814"/>
        <v>-1</v>
      </c>
      <c r="AM332" s="686">
        <f t="shared" si="815"/>
        <v>-1.2007816502962876</v>
      </c>
      <c r="AN332" s="686">
        <f t="shared" si="816"/>
        <v>-1.1605145897312494</v>
      </c>
    </row>
    <row r="333" spans="2:62">
      <c r="B333" s="666"/>
      <c r="C333" s="678" t="s">
        <v>141</v>
      </c>
      <c r="D333" s="681">
        <v>0.30205124117151561</v>
      </c>
      <c r="E333" s="681">
        <v>1.2321251971941811</v>
      </c>
      <c r="F333" s="681">
        <v>0.7935499055434756</v>
      </c>
      <c r="G333" s="681">
        <v>0.82543311424617105</v>
      </c>
      <c r="H333" s="682">
        <v>0.75896419988079566</v>
      </c>
      <c r="I333" s="682">
        <f t="shared" si="808"/>
        <v>3.9121236580361392</v>
      </c>
      <c r="K333" s="683">
        <v>1.4826794193066892</v>
      </c>
      <c r="L333" s="683">
        <v>1.4589033132710416</v>
      </c>
      <c r="M333" s="683">
        <v>1.3520781934806196</v>
      </c>
      <c r="N333" s="683">
        <v>1.3448028427904166</v>
      </c>
      <c r="O333" s="684">
        <v>1.3510093938474288</v>
      </c>
      <c r="P333" s="684">
        <f t="shared" si="809"/>
        <v>6.9894731626961963</v>
      </c>
      <c r="R333" s="685">
        <f t="shared" si="806"/>
        <v>-1.1806281781351737</v>
      </c>
      <c r="S333" s="685">
        <f t="shared" si="806"/>
        <v>-0.22677811607686049</v>
      </c>
      <c r="T333" s="685">
        <f t="shared" si="806"/>
        <v>-0.55852828793714404</v>
      </c>
      <c r="U333" s="685">
        <f t="shared" si="806"/>
        <v>-0.51936972854424557</v>
      </c>
      <c r="V333" s="685">
        <f t="shared" si="806"/>
        <v>-0.59204519396663313</v>
      </c>
      <c r="W333" s="685">
        <f t="shared" si="806"/>
        <v>-3.0773495046600572</v>
      </c>
      <c r="Y333" s="685">
        <f t="shared" si="810"/>
        <v>-0.79628014172291095</v>
      </c>
      <c r="Z333" s="685">
        <f t="shared" si="807"/>
        <v>-0.15544423952838651</v>
      </c>
      <c r="AA333" s="685">
        <f t="shared" si="807"/>
        <v>-0.41308874784774041</v>
      </c>
      <c r="AB333" s="685">
        <f t="shared" si="807"/>
        <v>-0.38620510904525784</v>
      </c>
      <c r="AC333" s="685">
        <f t="shared" si="807"/>
        <v>-0.43822433556927104</v>
      </c>
      <c r="AD333" s="637"/>
      <c r="AE333" s="681">
        <f t="shared" si="744"/>
        <v>3.1531594581553435</v>
      </c>
      <c r="AF333" s="683">
        <f t="shared" si="745"/>
        <v>5.6384637688487675</v>
      </c>
      <c r="AH333" s="685">
        <f t="shared" si="811"/>
        <v>-0.51936972854424557</v>
      </c>
      <c r="AI333" s="685">
        <f t="shared" si="812"/>
        <v>-2.4853043106934241</v>
      </c>
      <c r="AJ333" s="685">
        <f t="shared" si="813"/>
        <v>-3.0773495046600572</v>
      </c>
      <c r="AL333" s="686">
        <f t="shared" si="814"/>
        <v>-0.38620510904525784</v>
      </c>
      <c r="AM333" s="686">
        <f t="shared" si="815"/>
        <v>-0.44077685209651718</v>
      </c>
      <c r="AN333" s="686">
        <f t="shared" si="816"/>
        <v>-0.44028347101814558</v>
      </c>
    </row>
    <row r="334" spans="2:62">
      <c r="B334" s="666"/>
      <c r="C334" s="678" t="s">
        <v>142</v>
      </c>
      <c r="D334" s="681">
        <v>0.32167326431968651</v>
      </c>
      <c r="E334" s="681">
        <v>0.72646459082546422</v>
      </c>
      <c r="F334" s="681">
        <v>1.9074931510713049</v>
      </c>
      <c r="G334" s="681">
        <v>1.3245973393372137</v>
      </c>
      <c r="H334" s="682">
        <v>1.1126955038595558</v>
      </c>
      <c r="I334" s="682">
        <f t="shared" si="808"/>
        <v>5.3929238494132257</v>
      </c>
      <c r="K334" s="683">
        <v>0.82488242447994398</v>
      </c>
      <c r="L334" s="683">
        <v>0.81165468843937216</v>
      </c>
      <c r="M334" s="683">
        <v>0.75222298482181704</v>
      </c>
      <c r="N334" s="683">
        <v>0.74817537423376235</v>
      </c>
      <c r="O334" s="684">
        <v>0.75162836266598931</v>
      </c>
      <c r="P334" s="684">
        <f t="shared" si="809"/>
        <v>3.8885638346408853</v>
      </c>
      <c r="R334" s="685">
        <f t="shared" si="806"/>
        <v>-0.50320916016025752</v>
      </c>
      <c r="S334" s="685">
        <f t="shared" si="806"/>
        <v>-8.5190097613907945E-2</v>
      </c>
      <c r="T334" s="685">
        <f t="shared" si="806"/>
        <v>1.1552701662494878</v>
      </c>
      <c r="U334" s="685">
        <f t="shared" si="806"/>
        <v>0.57642196510345134</v>
      </c>
      <c r="V334" s="685">
        <f t="shared" si="806"/>
        <v>0.36106714119356653</v>
      </c>
      <c r="W334" s="685">
        <f t="shared" si="806"/>
        <v>1.5043600147723404</v>
      </c>
      <c r="Y334" s="685">
        <f t="shared" si="810"/>
        <v>-0.61003743712628034</v>
      </c>
      <c r="Z334" s="685">
        <f t="shared" si="807"/>
        <v>-0.10495854804671821</v>
      </c>
      <c r="AA334" s="685">
        <f t="shared" si="807"/>
        <v>1.5358081174867884</v>
      </c>
      <c r="AB334" s="685">
        <f t="shared" si="807"/>
        <v>0.77043696565633313</v>
      </c>
      <c r="AC334" s="685">
        <f t="shared" si="807"/>
        <v>0.48037987804621807</v>
      </c>
      <c r="AD334" s="637"/>
      <c r="AE334" s="681">
        <f t="shared" si="744"/>
        <v>4.2802283455536694</v>
      </c>
      <c r="AF334" s="683">
        <f t="shared" si="745"/>
        <v>3.1369354719748959</v>
      </c>
      <c r="AH334" s="685">
        <f t="shared" si="811"/>
        <v>0.57642196510345134</v>
      </c>
      <c r="AI334" s="685">
        <f t="shared" si="812"/>
        <v>1.1432928735787735</v>
      </c>
      <c r="AJ334" s="685">
        <f t="shared" si="813"/>
        <v>1.5043600147723404</v>
      </c>
      <c r="AL334" s="686">
        <f t="shared" si="814"/>
        <v>0.77043696565633313</v>
      </c>
      <c r="AM334" s="686">
        <f t="shared" si="815"/>
        <v>0.36446171232811481</v>
      </c>
      <c r="AN334" s="686">
        <f t="shared" si="816"/>
        <v>0.3868677688587488</v>
      </c>
    </row>
    <row r="335" spans="2:62">
      <c r="B335" s="666"/>
      <c r="C335" s="678" t="s">
        <v>143</v>
      </c>
      <c r="D335" s="681">
        <v>8.0128965322625021</v>
      </c>
      <c r="E335" s="681">
        <v>15.335552778044477</v>
      </c>
      <c r="F335" s="681">
        <v>19.592677196426873</v>
      </c>
      <c r="G335" s="681">
        <v>19.463470705960841</v>
      </c>
      <c r="H335" s="682">
        <v>27.127992054216687</v>
      </c>
      <c r="I335" s="682">
        <f t="shared" si="808"/>
        <v>89.532589266911387</v>
      </c>
      <c r="K335" s="683">
        <v>14.385169212331538</v>
      </c>
      <c r="L335" s="683">
        <v>14.29013701502768</v>
      </c>
      <c r="M335" s="683">
        <v>17.120731926920062</v>
      </c>
      <c r="N335" s="683">
        <v>17.071535709543252</v>
      </c>
      <c r="O335" s="684">
        <v>17.132184580792291</v>
      </c>
      <c r="P335" s="684">
        <f t="shared" si="809"/>
        <v>79.999758444614827</v>
      </c>
      <c r="R335" s="685">
        <f t="shared" si="806"/>
        <v>-6.3722726800690364</v>
      </c>
      <c r="S335" s="685">
        <f t="shared" si="806"/>
        <v>1.0454157630167966</v>
      </c>
      <c r="T335" s="685">
        <f t="shared" si="806"/>
        <v>2.4719452695068114</v>
      </c>
      <c r="U335" s="685">
        <f t="shared" si="806"/>
        <v>2.3919349964175893</v>
      </c>
      <c r="V335" s="685">
        <f t="shared" si="806"/>
        <v>9.9958074734243958</v>
      </c>
      <c r="W335" s="685">
        <f t="shared" si="806"/>
        <v>9.5328308222965603</v>
      </c>
      <c r="Y335" s="685">
        <f>R335/K335</f>
        <v>-0.44297516324010083</v>
      </c>
      <c r="Z335" s="685">
        <f t="shared" si="807"/>
        <v>7.3156454827369738E-2</v>
      </c>
      <c r="AA335" s="685">
        <f t="shared" si="807"/>
        <v>0.14438315371435773</v>
      </c>
      <c r="AB335" s="685">
        <f t="shared" si="807"/>
        <v>0.14011246774245745</v>
      </c>
      <c r="AC335" s="685">
        <f t="shared" si="807"/>
        <v>0.58345200673539155</v>
      </c>
      <c r="AD335" s="637"/>
      <c r="AE335" s="681">
        <f t="shared" si="744"/>
        <v>62.404597212694696</v>
      </c>
      <c r="AF335" s="683">
        <f t="shared" si="745"/>
        <v>62.867573863822528</v>
      </c>
      <c r="AH335" s="685">
        <f>G335-N335</f>
        <v>2.3919349964175893</v>
      </c>
      <c r="AI335" s="685">
        <f>SUM(D335:G335)-SUM(K335:N335)</f>
        <v>-0.46297665112783193</v>
      </c>
      <c r="AJ335" s="685">
        <f>SUM(D335:H335)-SUM(K335:O335)</f>
        <v>9.5328308222965603</v>
      </c>
      <c r="AL335" s="686">
        <f>IFERROR(AH335/N335,"0")</f>
        <v>0.14011246774245745</v>
      </c>
      <c r="AM335" s="686">
        <f>SUM(R335:U335)/SUM(K335:N335)</f>
        <v>-7.364315539369992E-3</v>
      </c>
      <c r="AN335" s="686">
        <f>SUM(R335:V335)/SUM(K335:O335)</f>
        <v>0.1191607450777029</v>
      </c>
    </row>
    <row r="336" spans="2:62">
      <c r="B336" s="666"/>
      <c r="C336" s="678" t="s">
        <v>144</v>
      </c>
      <c r="D336" s="681">
        <v>0.11948262243909323</v>
      </c>
      <c r="E336" s="681">
        <v>0.14079394258367098</v>
      </c>
      <c r="F336" s="681">
        <v>0.34797934537123698</v>
      </c>
      <c r="G336" s="681">
        <v>0.43070925278451927</v>
      </c>
      <c r="H336" s="682">
        <v>0.44556776963862871</v>
      </c>
      <c r="I336" s="682">
        <f t="shared" si="808"/>
        <v>1.484532932817149</v>
      </c>
      <c r="K336" s="683">
        <v>0.59718464868682319</v>
      </c>
      <c r="L336" s="683">
        <v>0.59146023874325659</v>
      </c>
      <c r="M336" s="683">
        <v>0.13999999999999999</v>
      </c>
      <c r="N336" s="683">
        <v>0.13999999999999999</v>
      </c>
      <c r="O336" s="684">
        <v>0.13999999999999999</v>
      </c>
      <c r="P336" s="684">
        <f t="shared" si="809"/>
        <v>1.6086448874300794</v>
      </c>
      <c r="R336" s="685">
        <f t="shared" si="806"/>
        <v>-0.47770202624772995</v>
      </c>
      <c r="S336" s="685">
        <f t="shared" si="806"/>
        <v>-0.45066629615958564</v>
      </c>
      <c r="T336" s="685">
        <f t="shared" si="806"/>
        <v>0.207979345371237</v>
      </c>
      <c r="U336" s="685">
        <f t="shared" si="806"/>
        <v>0.29070925278451931</v>
      </c>
      <c r="V336" s="685">
        <f t="shared" si="806"/>
        <v>0.30556776963862875</v>
      </c>
      <c r="W336" s="685">
        <f t="shared" si="806"/>
        <v>-0.12411195461293034</v>
      </c>
      <c r="Y336" s="685">
        <f t="shared" ref="Y336" si="817">R336/K336</f>
        <v>-0.79992348647637024</v>
      </c>
      <c r="Z336" s="685">
        <f t="shared" si="807"/>
        <v>-0.76195535496548006</v>
      </c>
      <c r="AA336" s="685">
        <f t="shared" si="807"/>
        <v>1.4855667526516929</v>
      </c>
      <c r="AB336" s="685">
        <f t="shared" si="807"/>
        <v>2.0764946627465668</v>
      </c>
      <c r="AC336" s="685">
        <f t="shared" si="807"/>
        <v>2.1826269259902058</v>
      </c>
      <c r="AD336" s="637"/>
      <c r="AE336" s="681">
        <f t="shared" si="744"/>
        <v>1.0389651631785204</v>
      </c>
      <c r="AF336" s="683">
        <f t="shared" si="745"/>
        <v>1.4686448874300795</v>
      </c>
      <c r="AH336" s="685">
        <f t="shared" ref="AH336" si="818">G336-N336</f>
        <v>0.29070925278451931</v>
      </c>
      <c r="AI336" s="685">
        <f t="shared" ref="AI336" si="819">SUM(D336:G336)-SUM(K336:N336)</f>
        <v>-0.42967972425155909</v>
      </c>
      <c r="AJ336" s="685">
        <f t="shared" ref="AJ336" si="820">SUM(D336:H336)-SUM(K336:O336)</f>
        <v>-0.12411195461293034</v>
      </c>
      <c r="AL336" s="686">
        <f t="shared" ref="AL336" si="821">IFERROR(AH336/N336,"0")</f>
        <v>2.0764946627465668</v>
      </c>
      <c r="AM336" s="686">
        <f t="shared" ref="AM336" si="822">SUM(R336:U336)/SUM(K336:N336)</f>
        <v>-0.29256883534551226</v>
      </c>
      <c r="AN336" s="686">
        <f t="shared" ref="AN336" si="823">SUM(R336:V336)/SUM(K336:O336)</f>
        <v>-7.7153109168306214E-2</v>
      </c>
      <c r="BJ336" s="106"/>
    </row>
    <row r="337" spans="2:40">
      <c r="B337" s="666"/>
      <c r="C337" s="678" t="s">
        <v>145</v>
      </c>
      <c r="D337" s="681">
        <v>1.3493448809493238E-2</v>
      </c>
      <c r="E337" s="681">
        <v>0</v>
      </c>
      <c r="F337" s="681">
        <v>0</v>
      </c>
      <c r="G337" s="681">
        <v>4.5690419119279561E-3</v>
      </c>
      <c r="H337" s="682">
        <v>0</v>
      </c>
      <c r="I337" s="682">
        <f t="shared" si="808"/>
        <v>1.8062490721421194E-2</v>
      </c>
      <c r="K337" s="683">
        <v>0</v>
      </c>
      <c r="L337" s="683">
        <v>0</v>
      </c>
      <c r="M337" s="683">
        <v>0</v>
      </c>
      <c r="N337" s="683">
        <v>0</v>
      </c>
      <c r="O337" s="684">
        <v>0</v>
      </c>
      <c r="P337" s="684">
        <f t="shared" si="809"/>
        <v>0</v>
      </c>
      <c r="R337" s="685">
        <f t="shared" si="806"/>
        <v>1.3493448809493238E-2</v>
      </c>
      <c r="S337" s="685">
        <f t="shared" si="806"/>
        <v>0</v>
      </c>
      <c r="T337" s="685">
        <f t="shared" si="806"/>
        <v>0</v>
      </c>
      <c r="U337" s="685">
        <f t="shared" si="806"/>
        <v>4.5690419119279561E-3</v>
      </c>
      <c r="V337" s="685">
        <f t="shared" si="806"/>
        <v>0</v>
      </c>
      <c r="W337" s="685">
        <f t="shared" si="806"/>
        <v>1.8062490721421194E-2</v>
      </c>
      <c r="Y337" s="685" t="str">
        <f>IFERROR(R337/K337,"0")</f>
        <v>0</v>
      </c>
      <c r="Z337" s="685" t="str">
        <f>IFERROR(S337/L337,"0")</f>
        <v>0</v>
      </c>
      <c r="AA337" s="685" t="str">
        <f>IFERROR(T337/M337,"0")</f>
        <v>0</v>
      </c>
      <c r="AB337" s="685" t="str">
        <f>IFERROR(U337/N337,"0")</f>
        <v>0</v>
      </c>
      <c r="AC337" s="685" t="str">
        <f>IFERROR(V337/O337,"0")</f>
        <v>0</v>
      </c>
      <c r="AD337" s="652"/>
      <c r="AE337" s="681">
        <f t="shared" si="744"/>
        <v>1.8062490721421194E-2</v>
      </c>
      <c r="AF337" s="683">
        <f t="shared" si="745"/>
        <v>0</v>
      </c>
      <c r="AG337" s="653"/>
      <c r="AH337" s="685">
        <f>G337-N337</f>
        <v>4.5690419119279561E-3</v>
      </c>
      <c r="AI337" s="685">
        <f>SUM(D337:G337)-SUM(K337:N337)</f>
        <v>1.8062490721421194E-2</v>
      </c>
      <c r="AJ337" s="685">
        <f>SUM(D337:H337)-SUM(K337:O337)</f>
        <v>1.8062490721421194E-2</v>
      </c>
      <c r="AK337" s="653"/>
      <c r="AL337" s="686" t="str">
        <f>IFERROR(AH337/N337,"0")</f>
        <v>0</v>
      </c>
      <c r="AM337" s="686" t="str">
        <f>IFERROR(SUM(R337:U337)/SUM(K337:N337),"0")</f>
        <v>0</v>
      </c>
      <c r="AN337" s="686" t="str">
        <f>IFERROR(SUM(R337:V337)/SUM(K337:O337),"0")</f>
        <v>0</v>
      </c>
    </row>
    <row r="338" spans="2:40" s="106" customFormat="1">
      <c r="B338" s="695"/>
      <c r="C338" s="671" t="s">
        <v>76</v>
      </c>
      <c r="D338" s="696">
        <f>SUM(D330:D337)</f>
        <v>49.609990071648944</v>
      </c>
      <c r="E338" s="696">
        <f t="shared" ref="E338:H338" si="824">SUM(E330:E337)</f>
        <v>58.237507274947745</v>
      </c>
      <c r="F338" s="696">
        <f t="shared" si="824"/>
        <v>61.929985371397741</v>
      </c>
      <c r="G338" s="696">
        <f t="shared" si="824"/>
        <v>64.810649515310615</v>
      </c>
      <c r="H338" s="702">
        <f t="shared" si="824"/>
        <v>66.462811045755515</v>
      </c>
      <c r="I338" s="702">
        <f t="shared" si="808"/>
        <v>301.05094327906056</v>
      </c>
      <c r="K338" s="697">
        <f t="shared" ref="K338:O338" si="825">SUM(K330:K337)</f>
        <v>64.197748484203345</v>
      </c>
      <c r="L338" s="697">
        <f t="shared" si="825"/>
        <v>63.769145902285565</v>
      </c>
      <c r="M338" s="697">
        <f t="shared" si="825"/>
        <v>64.460292161384814</v>
      </c>
      <c r="N338" s="697">
        <f t="shared" si="825"/>
        <v>64.535590108293732</v>
      </c>
      <c r="O338" s="698">
        <f t="shared" si="825"/>
        <v>65.136811141516574</v>
      </c>
      <c r="P338" s="698">
        <f t="shared" si="809"/>
        <v>322.09958779768408</v>
      </c>
      <c r="R338" s="699">
        <f t="shared" si="806"/>
        <v>-14.5877584125544</v>
      </c>
      <c r="S338" s="699">
        <f t="shared" si="806"/>
        <v>-5.53163862733782</v>
      </c>
      <c r="T338" s="699">
        <f t="shared" si="806"/>
        <v>-2.5303067899870726</v>
      </c>
      <c r="U338" s="699">
        <f t="shared" si="806"/>
        <v>0.27505940701688303</v>
      </c>
      <c r="V338" s="699">
        <f t="shared" si="806"/>
        <v>1.325999904238941</v>
      </c>
      <c r="W338" s="699">
        <f t="shared" si="806"/>
        <v>-21.048644518623519</v>
      </c>
      <c r="Y338" s="699">
        <f t="shared" ref="Y338" si="826">R338/K338</f>
        <v>-0.22723162037596847</v>
      </c>
      <c r="Z338" s="699">
        <f t="shared" si="807"/>
        <v>-8.6744750130635817E-2</v>
      </c>
      <c r="AA338" s="699">
        <f t="shared" si="807"/>
        <v>-3.925372822779203E-2</v>
      </c>
      <c r="AB338" s="699">
        <f t="shared" si="807"/>
        <v>4.2621351498501915E-3</v>
      </c>
      <c r="AC338" s="699">
        <f t="shared" si="807"/>
        <v>2.0357151064059102E-2</v>
      </c>
      <c r="AD338" s="639"/>
      <c r="AE338" s="696">
        <f t="shared" si="744"/>
        <v>234.58813223330506</v>
      </c>
      <c r="AF338" s="697">
        <f t="shared" si="745"/>
        <v>256.96277665616748</v>
      </c>
      <c r="AH338" s="699">
        <f t="shared" ref="AH338" si="827">G338-N338</f>
        <v>0.27505940701688303</v>
      </c>
      <c r="AI338" s="699">
        <f t="shared" ref="AI338" si="828">SUM(D338:G338)-SUM(K338:N338)</f>
        <v>-22.374644422862417</v>
      </c>
      <c r="AJ338" s="699">
        <f t="shared" ref="AJ338" si="829">SUM(D338:H338)-SUM(K338:O338)</f>
        <v>-21.048644518623519</v>
      </c>
      <c r="AL338" s="700">
        <f t="shared" ref="AL338" si="830">IFERROR(AH338/N338,"0")</f>
        <v>4.2621351498501915E-3</v>
      </c>
      <c r="AM338" s="700">
        <f t="shared" ref="AM338" si="831">SUM(R338:U338)/SUM(K338:N338)</f>
        <v>-8.7073484782588209E-2</v>
      </c>
      <c r="AN338" s="700">
        <f t="shared" ref="AN338" si="832">SUM(R338:V338)/SUM(K338:O338)</f>
        <v>-6.5348250404606109E-2</v>
      </c>
    </row>
    <row r="340" spans="2:40" s="106" customFormat="1">
      <c r="C340" s="664" t="s">
        <v>146</v>
      </c>
      <c r="D340" s="696">
        <f>SUM(D320,D328,D338)</f>
        <v>147.74500915292185</v>
      </c>
      <c r="E340" s="696">
        <f t="shared" ref="E340:H340" si="833">SUM(E320,E328,E338)</f>
        <v>166.19505842868557</v>
      </c>
      <c r="F340" s="696">
        <f t="shared" si="833"/>
        <v>197.48869689120806</v>
      </c>
      <c r="G340" s="696">
        <f t="shared" si="833"/>
        <v>200.81634828210812</v>
      </c>
      <c r="H340" s="702">
        <f t="shared" si="833"/>
        <v>236.88089166373175</v>
      </c>
      <c r="I340" s="702">
        <f t="shared" si="808"/>
        <v>949.12600441865538</v>
      </c>
      <c r="K340" s="697">
        <f>SUM(K320,K328,K338)</f>
        <v>189.68254820114291</v>
      </c>
      <c r="L340" s="697">
        <f t="shared" ref="L340:O340" si="834">SUM(L320,L328,L338)</f>
        <v>202.08769675787323</v>
      </c>
      <c r="M340" s="697">
        <f t="shared" si="834"/>
        <v>202.63011681357932</v>
      </c>
      <c r="N340" s="697">
        <f t="shared" si="834"/>
        <v>200.28190761840489</v>
      </c>
      <c r="O340" s="698">
        <f t="shared" si="834"/>
        <v>196.19388831834502</v>
      </c>
      <c r="P340" s="698">
        <f t="shared" si="809"/>
        <v>990.87615770934531</v>
      </c>
      <c r="R340" s="699">
        <f t="shared" ref="R340:V340" si="835">D340-K340</f>
        <v>-41.937539048221055</v>
      </c>
      <c r="S340" s="699">
        <f t="shared" si="835"/>
        <v>-35.892638329187662</v>
      </c>
      <c r="T340" s="699">
        <f t="shared" si="835"/>
        <v>-5.1414199223712558</v>
      </c>
      <c r="U340" s="699">
        <f t="shared" si="835"/>
        <v>0.5344406637032364</v>
      </c>
      <c r="V340" s="699">
        <f t="shared" si="835"/>
        <v>40.687003345386728</v>
      </c>
      <c r="W340" s="699">
        <f t="shared" si="806"/>
        <v>-41.750153290689923</v>
      </c>
      <c r="Y340" s="699">
        <f t="shared" ref="Y340:AC340" si="836">R340/K340</f>
        <v>-0.22109329216597043</v>
      </c>
      <c r="Z340" s="699">
        <f t="shared" si="836"/>
        <v>-0.17760922067507953</v>
      </c>
      <c r="AA340" s="699">
        <f t="shared" si="836"/>
        <v>-2.537342426299535E-2</v>
      </c>
      <c r="AB340" s="699">
        <f t="shared" si="836"/>
        <v>2.6684420478034435E-3</v>
      </c>
      <c r="AC340" s="699">
        <f t="shared" si="836"/>
        <v>0.20738160446347761</v>
      </c>
      <c r="AD340" s="639"/>
      <c r="AE340" s="696">
        <f t="shared" si="744"/>
        <v>712.24511275492364</v>
      </c>
      <c r="AF340" s="697">
        <f t="shared" si="745"/>
        <v>794.68226939100032</v>
      </c>
      <c r="AH340" s="699">
        <f t="shared" ref="AH340" si="837">G340-N340</f>
        <v>0.5344406637032364</v>
      </c>
      <c r="AI340" s="699">
        <f t="shared" ref="AI340" si="838">SUM(D340:G340)-SUM(K340:N340)</f>
        <v>-82.437156636076679</v>
      </c>
      <c r="AJ340" s="699">
        <f t="shared" ref="AJ340" si="839">SUM(D340:H340)-SUM(K340:O340)</f>
        <v>-41.750153290689923</v>
      </c>
      <c r="AL340" s="700">
        <f t="shared" ref="AL340" si="840">IFERROR(AH340/N340,"0")</f>
        <v>2.6684420478034435E-3</v>
      </c>
      <c r="AM340" s="700">
        <f t="shared" ref="AM340" si="841">SUM(R340:U340)/SUM(K340:N340)</f>
        <v>-0.10373599589588418</v>
      </c>
      <c r="AN340" s="700">
        <f t="shared" ref="AN340" si="842">SUM(R340:V340)/SUM(K340:O340)</f>
        <v>-4.2134582577106089E-2</v>
      </c>
    </row>
    <row r="341" spans="2:40">
      <c r="AE341" s="636"/>
      <c r="AF341" s="636"/>
    </row>
    <row r="342" spans="2:40">
      <c r="AE342" s="636"/>
      <c r="AF342" s="636"/>
    </row>
    <row r="343" spans="2:40">
      <c r="AE343" s="636"/>
      <c r="AF343" s="636"/>
    </row>
    <row r="344" spans="2:40">
      <c r="AE344" s="636"/>
      <c r="AF344" s="636"/>
    </row>
    <row r="345" spans="2:40" ht="36" customHeight="1">
      <c r="B345" s="687" t="s">
        <v>60</v>
      </c>
      <c r="D345" s="735" t="s">
        <v>95</v>
      </c>
      <c r="E345" s="735"/>
      <c r="F345" s="735"/>
      <c r="G345" s="735"/>
      <c r="H345" s="736"/>
      <c r="I345" s="657"/>
      <c r="K345" s="735" t="s">
        <v>110</v>
      </c>
      <c r="L345" s="735"/>
      <c r="M345" s="735"/>
      <c r="N345" s="735"/>
      <c r="O345" s="736"/>
      <c r="P345" s="657"/>
      <c r="R345" s="735" t="s">
        <v>122</v>
      </c>
      <c r="S345" s="735"/>
      <c r="T345" s="735"/>
      <c r="U345" s="735"/>
      <c r="V345" s="736"/>
      <c r="W345" s="657"/>
      <c r="Y345" s="735" t="s">
        <v>123</v>
      </c>
      <c r="Z345" s="735"/>
      <c r="AA345" s="735"/>
      <c r="AB345" s="735"/>
      <c r="AC345" s="735"/>
      <c r="AD345" s="647"/>
      <c r="AE345" s="659" t="s">
        <v>124</v>
      </c>
      <c r="AF345" s="659" t="s">
        <v>125</v>
      </c>
      <c r="AG345" s="648"/>
      <c r="AH345" s="659" t="s">
        <v>126</v>
      </c>
      <c r="AI345" s="659" t="s">
        <v>127</v>
      </c>
      <c r="AJ345" s="659" t="s">
        <v>128</v>
      </c>
      <c r="AK345" s="648"/>
      <c r="AL345" s="659" t="s">
        <v>126</v>
      </c>
      <c r="AM345" s="659" t="s">
        <v>127</v>
      </c>
      <c r="AN345" s="659" t="s">
        <v>128</v>
      </c>
    </row>
    <row r="346" spans="2:40" ht="28.5" customHeight="1">
      <c r="D346" s="672">
        <v>2022</v>
      </c>
      <c r="E346" s="672">
        <v>2023</v>
      </c>
      <c r="F346" s="672">
        <v>2024</v>
      </c>
      <c r="G346" s="672">
        <v>2025</v>
      </c>
      <c r="H346" s="672">
        <v>2026</v>
      </c>
      <c r="I346" s="672" t="s">
        <v>76</v>
      </c>
      <c r="J346" s="635"/>
      <c r="K346" s="672">
        <v>2022</v>
      </c>
      <c r="L346" s="672">
        <v>2023</v>
      </c>
      <c r="M346" s="672">
        <v>2024</v>
      </c>
      <c r="N346" s="672">
        <v>2025</v>
      </c>
      <c r="O346" s="672">
        <v>2026</v>
      </c>
      <c r="P346" s="672" t="s">
        <v>76</v>
      </c>
      <c r="Q346" s="635"/>
      <c r="R346" s="672">
        <v>2022</v>
      </c>
      <c r="S346" s="672">
        <v>2023</v>
      </c>
      <c r="T346" s="672">
        <v>2024</v>
      </c>
      <c r="U346" s="672">
        <v>2025</v>
      </c>
      <c r="V346" s="672">
        <v>2026</v>
      </c>
      <c r="W346" s="672" t="s">
        <v>76</v>
      </c>
      <c r="X346" s="635"/>
      <c r="Y346" s="672">
        <v>2022</v>
      </c>
      <c r="Z346" s="672">
        <v>2023</v>
      </c>
      <c r="AA346" s="672">
        <v>2024</v>
      </c>
      <c r="AB346" s="672">
        <v>2025</v>
      </c>
      <c r="AC346" s="672">
        <v>2026</v>
      </c>
      <c r="AD346" s="634"/>
      <c r="AE346" s="660" t="s">
        <v>99</v>
      </c>
      <c r="AF346" s="660" t="s">
        <v>99</v>
      </c>
      <c r="AG346" s="635"/>
      <c r="AH346" s="660" t="s">
        <v>99</v>
      </c>
      <c r="AI346" s="660" t="s">
        <v>99</v>
      </c>
      <c r="AJ346" s="660" t="s">
        <v>99</v>
      </c>
      <c r="AK346" s="635"/>
      <c r="AL346" s="660" t="s">
        <v>100</v>
      </c>
      <c r="AM346" s="660" t="s">
        <v>100</v>
      </c>
      <c r="AN346" s="660" t="s">
        <v>100</v>
      </c>
    </row>
    <row r="347" spans="2:40">
      <c r="B347" s="11" t="s">
        <v>74</v>
      </c>
      <c r="C347" s="675" t="s">
        <v>129</v>
      </c>
      <c r="D347" s="681">
        <v>24.895536910142649</v>
      </c>
      <c r="E347" s="681">
        <v>17.850071618757863</v>
      </c>
      <c r="F347" s="681">
        <v>19.527124786923281</v>
      </c>
      <c r="G347" s="681">
        <v>26.747039940067182</v>
      </c>
      <c r="H347" s="682">
        <v>28.501559619981499</v>
      </c>
      <c r="I347" s="682">
        <f>SUM(D347:H347)</f>
        <v>117.52133287587247</v>
      </c>
      <c r="K347" s="683">
        <v>26.344224258677936</v>
      </c>
      <c r="L347" s="683">
        <v>27.576155978279509</v>
      </c>
      <c r="M347" s="683">
        <v>26.287275989698667</v>
      </c>
      <c r="N347" s="683">
        <v>25.086951718083817</v>
      </c>
      <c r="O347" s="684">
        <v>24.923566205986315</v>
      </c>
      <c r="P347" s="684">
        <f>SUM(K347:O347)</f>
        <v>130.21817415072624</v>
      </c>
      <c r="R347" s="685">
        <f>D347-K347</f>
        <v>-1.4486873485352874</v>
      </c>
      <c r="S347" s="685">
        <f t="shared" ref="S347:W362" si="843">E347-L347</f>
        <v>-9.7260843595216464</v>
      </c>
      <c r="T347" s="685">
        <f t="shared" si="843"/>
        <v>-6.7601512027753863</v>
      </c>
      <c r="U347" s="685">
        <f t="shared" si="843"/>
        <v>1.660088221983365</v>
      </c>
      <c r="V347" s="685">
        <f t="shared" si="843"/>
        <v>3.5779934139951841</v>
      </c>
      <c r="W347" s="685">
        <f t="shared" si="843"/>
        <v>-12.696841274853767</v>
      </c>
      <c r="Y347" s="685">
        <f>R347/K347</f>
        <v>-5.499070059191747E-2</v>
      </c>
      <c r="Z347" s="685">
        <f t="shared" ref="Z347:AC351" si="844">S347/L347</f>
        <v>-0.35269906245027199</v>
      </c>
      <c r="AA347" s="685">
        <f t="shared" si="844"/>
        <v>-0.25716438650488255</v>
      </c>
      <c r="AB347" s="685">
        <f t="shared" si="844"/>
        <v>6.6173373339204769E-2</v>
      </c>
      <c r="AC347" s="685">
        <f t="shared" si="844"/>
        <v>0.14355864583840319</v>
      </c>
      <c r="AD347" s="637"/>
      <c r="AE347" s="681">
        <f t="shared" si="744"/>
        <v>89.019773255890982</v>
      </c>
      <c r="AF347" s="683">
        <f t="shared" si="745"/>
        <v>105.29460794473994</v>
      </c>
      <c r="AH347" s="685">
        <f>G347-N347</f>
        <v>1.660088221983365</v>
      </c>
      <c r="AI347" s="685">
        <f>SUM(D347:G347)-SUM(K347:N347)</f>
        <v>-16.274834688848955</v>
      </c>
      <c r="AJ347" s="685">
        <f>SUM(D347:H347)-SUM(K347:O347)</f>
        <v>-12.696841274853767</v>
      </c>
      <c r="AL347" s="686">
        <f>IFERROR(AH347/N347,"0")</f>
        <v>6.6173373339204769E-2</v>
      </c>
      <c r="AM347" s="686">
        <f>SUM(R347:U347)/SUM(K347:N347)</f>
        <v>-0.15456474938764397</v>
      </c>
      <c r="AN347" s="686">
        <f>SUM(R347:V347)/SUM(K347:O347)</f>
        <v>-9.7504371856399277E-2</v>
      </c>
    </row>
    <row r="348" spans="2:40">
      <c r="B348" s="665"/>
      <c r="C348" s="675" t="s">
        <v>130</v>
      </c>
      <c r="D348" s="681">
        <v>54.18914607138688</v>
      </c>
      <c r="E348" s="681">
        <v>77.847540998230869</v>
      </c>
      <c r="F348" s="681">
        <v>100.59599017430872</v>
      </c>
      <c r="G348" s="681">
        <v>95.430507389310662</v>
      </c>
      <c r="H348" s="682">
        <v>93.65667174958709</v>
      </c>
      <c r="I348" s="682">
        <f t="shared" ref="I348:I351" si="845">SUM(D348:H348)</f>
        <v>421.71985638282422</v>
      </c>
      <c r="K348" s="683">
        <v>62.230324373592914</v>
      </c>
      <c r="L348" s="683">
        <v>61.046798892537339</v>
      </c>
      <c r="M348" s="683">
        <v>67.445925420491264</v>
      </c>
      <c r="N348" s="683">
        <v>67.52481579080424</v>
      </c>
      <c r="O348" s="684">
        <v>68.280385648085371</v>
      </c>
      <c r="P348" s="684">
        <f t="shared" ref="P348:P351" si="846">SUM(K348:O348)</f>
        <v>326.52825012551114</v>
      </c>
      <c r="R348" s="685">
        <f t="shared" ref="R348:R351" si="847">D348-K348</f>
        <v>-8.0411783022060348</v>
      </c>
      <c r="S348" s="685">
        <f t="shared" si="843"/>
        <v>16.80074210569353</v>
      </c>
      <c r="T348" s="685">
        <f t="shared" si="843"/>
        <v>33.15006475381746</v>
      </c>
      <c r="U348" s="685">
        <f t="shared" si="843"/>
        <v>27.905691598506422</v>
      </c>
      <c r="V348" s="685">
        <f t="shared" si="843"/>
        <v>25.376286101501719</v>
      </c>
      <c r="W348" s="685">
        <f t="shared" si="843"/>
        <v>95.191606257313083</v>
      </c>
      <c r="Y348" s="685">
        <f t="shared" ref="Y348:Y351" si="848">R348/K348</f>
        <v>-0.1292163970403192</v>
      </c>
      <c r="Z348" s="685">
        <f t="shared" si="844"/>
        <v>0.27521086134702039</v>
      </c>
      <c r="AA348" s="685">
        <f t="shared" si="844"/>
        <v>0.4915058181371752</v>
      </c>
      <c r="AB348" s="685">
        <f t="shared" si="844"/>
        <v>0.41326571974605392</v>
      </c>
      <c r="AC348" s="685">
        <f t="shared" si="844"/>
        <v>0.37164825389666334</v>
      </c>
      <c r="AD348" s="637"/>
      <c r="AE348" s="681">
        <f t="shared" si="744"/>
        <v>328.06318463323714</v>
      </c>
      <c r="AF348" s="683">
        <f t="shared" si="745"/>
        <v>258.24786447742576</v>
      </c>
      <c r="AH348" s="685">
        <f t="shared" ref="AH348:AH351" si="849">G348-N348</f>
        <v>27.905691598506422</v>
      </c>
      <c r="AI348" s="685">
        <f t="shared" ref="AI348:AI351" si="850">SUM(D348:G348)-SUM(K348:N348)</f>
        <v>69.815320155811378</v>
      </c>
      <c r="AJ348" s="685">
        <f t="shared" ref="AJ348:AJ351" si="851">SUM(D348:H348)-SUM(K348:O348)</f>
        <v>95.191606257313083</v>
      </c>
      <c r="AL348" s="686">
        <f t="shared" ref="AL348:AL351" si="852">IFERROR(AH348/N348,"0")</f>
        <v>0.41326571974605392</v>
      </c>
      <c r="AM348" s="686">
        <f t="shared" ref="AM348:AM351" si="853">SUM(R348:U348)/SUM(K348:N348)</f>
        <v>0.27034229420283995</v>
      </c>
      <c r="AN348" s="686">
        <f t="shared" ref="AN348:AN351" si="854">SUM(R348:V348)/SUM(K348:O348)</f>
        <v>0.29152640306228722</v>
      </c>
    </row>
    <row r="349" spans="2:40">
      <c r="B349" s="666"/>
      <c r="C349" s="675" t="s">
        <v>131</v>
      </c>
      <c r="D349" s="681">
        <v>30.679536739602323</v>
      </c>
      <c r="E349" s="681">
        <v>30.800927386281355</v>
      </c>
      <c r="F349" s="681">
        <v>36.974905452211885</v>
      </c>
      <c r="G349" s="681">
        <v>43.430305898050236</v>
      </c>
      <c r="H349" s="682">
        <v>66.572152259198901</v>
      </c>
      <c r="I349" s="682">
        <f t="shared" si="845"/>
        <v>208.45782773534472</v>
      </c>
      <c r="K349" s="683">
        <v>28.308903614826942</v>
      </c>
      <c r="L349" s="683">
        <v>28.152561833199933</v>
      </c>
      <c r="M349" s="683">
        <v>31.472051291048487</v>
      </c>
      <c r="N349" s="683">
        <v>39.773911349221294</v>
      </c>
      <c r="O349" s="684">
        <v>42.596093337626023</v>
      </c>
      <c r="P349" s="684">
        <f t="shared" si="846"/>
        <v>170.30352142592267</v>
      </c>
      <c r="R349" s="685">
        <f t="shared" si="847"/>
        <v>2.3706331247753809</v>
      </c>
      <c r="S349" s="685">
        <f t="shared" si="843"/>
        <v>2.6483655530814225</v>
      </c>
      <c r="T349" s="685">
        <f t="shared" si="843"/>
        <v>5.5028541611633983</v>
      </c>
      <c r="U349" s="685">
        <f t="shared" si="843"/>
        <v>3.656394548828942</v>
      </c>
      <c r="V349" s="685">
        <f t="shared" si="843"/>
        <v>23.976058921572879</v>
      </c>
      <c r="W349" s="685">
        <f t="shared" si="843"/>
        <v>38.154306309422054</v>
      </c>
      <c r="Y349" s="685">
        <f t="shared" si="848"/>
        <v>8.3741608542329732E-2</v>
      </c>
      <c r="Z349" s="685">
        <f t="shared" si="844"/>
        <v>9.4071920302408893E-2</v>
      </c>
      <c r="AA349" s="685">
        <f t="shared" si="844"/>
        <v>0.17484891945154399</v>
      </c>
      <c r="AB349" s="685">
        <f t="shared" si="844"/>
        <v>9.192946896082746E-2</v>
      </c>
      <c r="AC349" s="685">
        <f t="shared" si="844"/>
        <v>0.56286990291652694</v>
      </c>
      <c r="AD349" s="637"/>
      <c r="AE349" s="681">
        <f t="shared" si="744"/>
        <v>141.88567547614582</v>
      </c>
      <c r="AF349" s="683">
        <f t="shared" si="745"/>
        <v>127.70742808829665</v>
      </c>
      <c r="AH349" s="685">
        <f t="shared" si="849"/>
        <v>3.656394548828942</v>
      </c>
      <c r="AI349" s="685">
        <f t="shared" si="850"/>
        <v>14.178247387849169</v>
      </c>
      <c r="AJ349" s="685">
        <f t="shared" si="851"/>
        <v>38.154306309422054</v>
      </c>
      <c r="AL349" s="686">
        <f t="shared" si="852"/>
        <v>9.192946896082746E-2</v>
      </c>
      <c r="AM349" s="686">
        <f t="shared" si="853"/>
        <v>0.11102132115640394</v>
      </c>
      <c r="AN349" s="686">
        <f t="shared" si="854"/>
        <v>0.22403709559240145</v>
      </c>
    </row>
    <row r="350" spans="2:40">
      <c r="B350" s="666"/>
      <c r="C350" s="675" t="s">
        <v>132</v>
      </c>
      <c r="D350" s="681">
        <v>3.0719376066415682</v>
      </c>
      <c r="E350" s="681">
        <v>5.7801413012283742</v>
      </c>
      <c r="F350" s="681">
        <v>12.187096549835442</v>
      </c>
      <c r="G350" s="681">
        <v>13.928480934327153</v>
      </c>
      <c r="H350" s="682">
        <v>13.655257122868724</v>
      </c>
      <c r="I350" s="682">
        <f t="shared" si="845"/>
        <v>48.622913514901263</v>
      </c>
      <c r="K350" s="683">
        <v>5.6521638179301403</v>
      </c>
      <c r="L350" s="683">
        <v>6.5650995364361293</v>
      </c>
      <c r="M350" s="683">
        <v>6.3167705911472138</v>
      </c>
      <c r="N350" s="683">
        <v>6.4261601155669483</v>
      </c>
      <c r="O350" s="684">
        <v>6.2390114905401779</v>
      </c>
      <c r="P350" s="684">
        <f t="shared" si="846"/>
        <v>31.199205551620611</v>
      </c>
      <c r="R350" s="685">
        <f t="shared" si="847"/>
        <v>-2.5802262112885721</v>
      </c>
      <c r="S350" s="685">
        <f t="shared" si="843"/>
        <v>-0.7849582352077551</v>
      </c>
      <c r="T350" s="685">
        <f t="shared" si="843"/>
        <v>5.8703259586882277</v>
      </c>
      <c r="U350" s="685">
        <f t="shared" si="843"/>
        <v>7.5023208187602046</v>
      </c>
      <c r="V350" s="685">
        <f t="shared" si="843"/>
        <v>7.4162456323285459</v>
      </c>
      <c r="W350" s="685">
        <f t="shared" si="843"/>
        <v>17.423707963280652</v>
      </c>
      <c r="Y350" s="685">
        <f t="shared" si="848"/>
        <v>-0.45650237579870218</v>
      </c>
      <c r="Z350" s="685">
        <f t="shared" si="844"/>
        <v>-0.1195653212645532</v>
      </c>
      <c r="AA350" s="685">
        <f t="shared" si="844"/>
        <v>0.92932391227177591</v>
      </c>
      <c r="AB350" s="685">
        <f t="shared" si="844"/>
        <v>1.167465591245747</v>
      </c>
      <c r="AC350" s="685">
        <f t="shared" si="844"/>
        <v>1.1886892087910617</v>
      </c>
      <c r="AD350" s="637"/>
      <c r="AE350" s="681">
        <f t="shared" si="744"/>
        <v>34.967656392032538</v>
      </c>
      <c r="AF350" s="683">
        <f t="shared" si="745"/>
        <v>24.960194061080433</v>
      </c>
      <c r="AH350" s="685">
        <f t="shared" si="849"/>
        <v>7.5023208187602046</v>
      </c>
      <c r="AI350" s="685">
        <f t="shared" si="850"/>
        <v>10.007462330952105</v>
      </c>
      <c r="AJ350" s="685">
        <f t="shared" si="851"/>
        <v>17.423707963280652</v>
      </c>
      <c r="AL350" s="686">
        <f t="shared" si="852"/>
        <v>1.167465591245747</v>
      </c>
      <c r="AM350" s="686">
        <f t="shared" si="853"/>
        <v>0.40093687999631361</v>
      </c>
      <c r="AN350" s="686">
        <f t="shared" si="854"/>
        <v>0.55846639858993441</v>
      </c>
    </row>
    <row r="351" spans="2:40" s="106" customFormat="1">
      <c r="B351" s="695"/>
      <c r="C351" s="676" t="s">
        <v>76</v>
      </c>
      <c r="D351" s="696">
        <f>SUM(D347:D350)</f>
        <v>112.83615732777342</v>
      </c>
      <c r="E351" s="696">
        <f t="shared" ref="E351:H351" si="855">SUM(E347:E350)</f>
        <v>132.27868130449846</v>
      </c>
      <c r="F351" s="696">
        <f t="shared" si="855"/>
        <v>169.28511696327934</v>
      </c>
      <c r="G351" s="696">
        <f t="shared" si="855"/>
        <v>179.53633416175524</v>
      </c>
      <c r="H351" s="702">
        <f t="shared" si="855"/>
        <v>202.38564075163623</v>
      </c>
      <c r="I351" s="702">
        <f t="shared" si="845"/>
        <v>796.32193050894261</v>
      </c>
      <c r="K351" s="697">
        <f t="shared" ref="K351:O351" si="856">SUM(K347:K350)</f>
        <v>122.53561606502794</v>
      </c>
      <c r="L351" s="697">
        <f t="shared" si="856"/>
        <v>123.3406162404529</v>
      </c>
      <c r="M351" s="697">
        <f t="shared" si="856"/>
        <v>131.52202329238563</v>
      </c>
      <c r="N351" s="697">
        <f t="shared" si="856"/>
        <v>138.81183897367629</v>
      </c>
      <c r="O351" s="698">
        <f t="shared" si="856"/>
        <v>142.03905668223788</v>
      </c>
      <c r="P351" s="698">
        <f t="shared" si="846"/>
        <v>658.24915125378061</v>
      </c>
      <c r="R351" s="699">
        <f t="shared" si="847"/>
        <v>-9.6994587372545169</v>
      </c>
      <c r="S351" s="699">
        <f t="shared" si="843"/>
        <v>8.9380650640455599</v>
      </c>
      <c r="T351" s="699">
        <f t="shared" si="843"/>
        <v>37.76309367089371</v>
      </c>
      <c r="U351" s="699">
        <f t="shared" si="843"/>
        <v>40.724495188078947</v>
      </c>
      <c r="V351" s="699">
        <f t="shared" si="843"/>
        <v>60.346584069398347</v>
      </c>
      <c r="W351" s="699">
        <f t="shared" si="843"/>
        <v>138.072779255162</v>
      </c>
      <c r="Y351" s="699">
        <f t="shared" si="848"/>
        <v>-7.9156240844352951E-2</v>
      </c>
      <c r="Z351" s="699">
        <f t="shared" si="844"/>
        <v>7.2466518625306481E-2</v>
      </c>
      <c r="AA351" s="699">
        <f t="shared" si="844"/>
        <v>0.28712372822111215</v>
      </c>
      <c r="AB351" s="699">
        <f t="shared" si="844"/>
        <v>0.29337912017577822</v>
      </c>
      <c r="AC351" s="699">
        <f t="shared" si="844"/>
        <v>0.42485908790849314</v>
      </c>
      <c r="AD351" s="639"/>
      <c r="AE351" s="696">
        <f t="shared" si="744"/>
        <v>593.93628975730644</v>
      </c>
      <c r="AF351" s="697">
        <f t="shared" si="745"/>
        <v>516.21009457154275</v>
      </c>
      <c r="AG351" s="638"/>
      <c r="AH351" s="699">
        <f t="shared" si="849"/>
        <v>40.724495188078947</v>
      </c>
      <c r="AI351" s="699">
        <f t="shared" si="850"/>
        <v>77.726195185763686</v>
      </c>
      <c r="AJ351" s="699">
        <f t="shared" si="851"/>
        <v>138.072779255162</v>
      </c>
      <c r="AL351" s="700">
        <f t="shared" si="852"/>
        <v>0.29337912017577822</v>
      </c>
      <c r="AM351" s="700">
        <f t="shared" si="853"/>
        <v>0.15057085478011986</v>
      </c>
      <c r="AN351" s="700">
        <f t="shared" si="854"/>
        <v>0.20975762595693745</v>
      </c>
    </row>
    <row r="353" spans="2:40">
      <c r="B353" s="665" t="s">
        <v>75</v>
      </c>
      <c r="C353" s="675" t="s">
        <v>133</v>
      </c>
      <c r="D353" s="681">
        <v>11.966715730959946</v>
      </c>
      <c r="E353" s="681">
        <v>17.546726756422096</v>
      </c>
      <c r="F353" s="681">
        <v>21.481078719111132</v>
      </c>
      <c r="G353" s="681">
        <v>25.58576695517651</v>
      </c>
      <c r="H353" s="682">
        <v>21.512719386971678</v>
      </c>
      <c r="I353" s="682">
        <f>SUM(D353:H353)</f>
        <v>98.093007548641367</v>
      </c>
      <c r="K353" s="683">
        <v>15.401892995082958</v>
      </c>
      <c r="L353" s="683">
        <v>26.304705854327942</v>
      </c>
      <c r="M353" s="683">
        <v>31.215067762019242</v>
      </c>
      <c r="N353" s="683">
        <v>27.083382566291331</v>
      </c>
      <c r="O353" s="684">
        <v>14.852150061711773</v>
      </c>
      <c r="P353" s="684">
        <f>SUM(K353:O353)</f>
        <v>114.85719923943324</v>
      </c>
      <c r="R353" s="685">
        <f t="shared" ref="R353:V359" si="857">D353-K353</f>
        <v>-3.4351772641230127</v>
      </c>
      <c r="S353" s="685">
        <f t="shared" si="857"/>
        <v>-8.7579790979058458</v>
      </c>
      <c r="T353" s="685">
        <f t="shared" si="857"/>
        <v>-9.7339890429081102</v>
      </c>
      <c r="U353" s="685">
        <f t="shared" si="857"/>
        <v>-1.4976156111148207</v>
      </c>
      <c r="V353" s="685">
        <f t="shared" si="857"/>
        <v>6.660569325259905</v>
      </c>
      <c r="W353" s="685">
        <f t="shared" si="843"/>
        <v>-16.764191690791876</v>
      </c>
      <c r="Y353" s="685">
        <f>R353/K353</f>
        <v>-0.22303604272667588</v>
      </c>
      <c r="Z353" s="685">
        <f t="shared" ref="Z353:AC359" si="858">S353/L353</f>
        <v>-0.33294343401543441</v>
      </c>
      <c r="AA353" s="685">
        <f t="shared" si="858"/>
        <v>-0.31183622976951814</v>
      </c>
      <c r="AB353" s="685">
        <f t="shared" si="858"/>
        <v>-5.5296475890673692E-2</v>
      </c>
      <c r="AC353" s="685">
        <f t="shared" si="858"/>
        <v>0.44845825672274725</v>
      </c>
      <c r="AD353" s="637"/>
      <c r="AE353" s="681">
        <f t="shared" si="744"/>
        <v>76.580288161669685</v>
      </c>
      <c r="AF353" s="683">
        <f t="shared" si="745"/>
        <v>100.00504917772147</v>
      </c>
      <c r="AH353" s="685">
        <f>G353-N353</f>
        <v>-1.4976156111148207</v>
      </c>
      <c r="AI353" s="685">
        <f>SUM(D353:G353)-SUM(K353:N353)</f>
        <v>-23.424761016051789</v>
      </c>
      <c r="AJ353" s="685">
        <f>SUM(D353:H353)-SUM(K353:O353)</f>
        <v>-16.764191690791876</v>
      </c>
      <c r="AL353" s="686">
        <f>IFERROR(AH353/N353,"0")</f>
        <v>-5.5296475890673692E-2</v>
      </c>
      <c r="AM353" s="686">
        <f>SUM(R353:U353)/SUM(K353:N353)</f>
        <v>-0.23423578317953786</v>
      </c>
      <c r="AN353" s="686">
        <f>SUM(R353:V353)/SUM(K353:O353)</f>
        <v>-0.14595682118144782</v>
      </c>
    </row>
    <row r="354" spans="2:40">
      <c r="B354" s="666"/>
      <c r="C354" s="677" t="s">
        <v>29</v>
      </c>
      <c r="D354" s="681">
        <v>7.5563801235627341</v>
      </c>
      <c r="E354" s="681">
        <v>6.9298735237096611</v>
      </c>
      <c r="F354" s="681">
        <v>10.30608410790925</v>
      </c>
      <c r="G354" s="681">
        <v>8.0592788082129658</v>
      </c>
      <c r="H354" s="682">
        <v>1.273570453558075</v>
      </c>
      <c r="I354" s="682">
        <f t="shared" ref="I354:I359" si="859">SUM(D354:H354)</f>
        <v>34.125187016952687</v>
      </c>
      <c r="K354" s="683">
        <v>7.848289476803763</v>
      </c>
      <c r="L354" s="683">
        <v>6.533418409828454</v>
      </c>
      <c r="M354" s="683">
        <v>4.9925576249860573</v>
      </c>
      <c r="N354" s="683">
        <v>4.4098256322742442</v>
      </c>
      <c r="O354" s="684">
        <v>4.122153814629903</v>
      </c>
      <c r="P354" s="684">
        <f t="shared" ref="P354:P359" si="860">SUM(K354:O354)</f>
        <v>27.906244958522425</v>
      </c>
      <c r="R354" s="685">
        <f t="shared" si="857"/>
        <v>-0.29190935324102885</v>
      </c>
      <c r="S354" s="685">
        <f t="shared" si="857"/>
        <v>0.39645511388120713</v>
      </c>
      <c r="T354" s="685">
        <f t="shared" si="857"/>
        <v>5.3135264829231925</v>
      </c>
      <c r="U354" s="685">
        <f t="shared" si="857"/>
        <v>3.6494531759387216</v>
      </c>
      <c r="V354" s="685">
        <f t="shared" si="857"/>
        <v>-2.8485833610718281</v>
      </c>
      <c r="W354" s="685">
        <f t="shared" si="843"/>
        <v>6.2189420584302617</v>
      </c>
      <c r="Y354" s="685">
        <f t="shared" ref="Y354:Y356" si="861">R354/K354</f>
        <v>-3.7194009484969932E-2</v>
      </c>
      <c r="Z354" s="685">
        <f t="shared" si="858"/>
        <v>6.0681115001727973E-2</v>
      </c>
      <c r="AA354" s="685">
        <f t="shared" si="858"/>
        <v>1.0642894648487971</v>
      </c>
      <c r="AB354" s="685">
        <f t="shared" si="858"/>
        <v>0.82757312425902385</v>
      </c>
      <c r="AC354" s="685">
        <f t="shared" si="858"/>
        <v>-0.69104247176850697</v>
      </c>
      <c r="AD354" s="637"/>
      <c r="AE354" s="681">
        <f t="shared" si="744"/>
        <v>32.851616563394614</v>
      </c>
      <c r="AF354" s="683">
        <f t="shared" si="745"/>
        <v>23.784091143892521</v>
      </c>
      <c r="AH354" s="685">
        <f t="shared" ref="AH354:AH357" si="862">G354-N354</f>
        <v>3.6494531759387216</v>
      </c>
      <c r="AI354" s="685">
        <f t="shared" ref="AI354:AI357" si="863">SUM(D354:G354)-SUM(K354:N354)</f>
        <v>9.0675254195020933</v>
      </c>
      <c r="AJ354" s="685">
        <f t="shared" ref="AJ354:AJ357" si="864">SUM(D354:H354)-SUM(K354:O354)</f>
        <v>6.2189420584302617</v>
      </c>
      <c r="AL354" s="686">
        <f t="shared" ref="AL354:AL357" si="865">IFERROR(AH354/N354,"0")</f>
        <v>0.82757312425902385</v>
      </c>
      <c r="AM354" s="686">
        <f t="shared" ref="AM354:AM356" si="866">SUM(R354:U354)/SUM(K354:N354)</f>
        <v>0.38124330102184834</v>
      </c>
      <c r="AN354" s="686">
        <f t="shared" ref="AN354:AN356" si="867">SUM(R354:V354)/SUM(K354:O354)</f>
        <v>0.22285126743757877</v>
      </c>
    </row>
    <row r="355" spans="2:40">
      <c r="B355" s="666"/>
      <c r="C355" s="677" t="s">
        <v>134</v>
      </c>
      <c r="D355" s="681">
        <v>1.1983957755389592</v>
      </c>
      <c r="E355" s="681">
        <v>1.5401868379429948</v>
      </c>
      <c r="F355" s="681">
        <v>2.0415895842225673</v>
      </c>
      <c r="G355" s="681">
        <v>4.6000870412779102</v>
      </c>
      <c r="H355" s="682">
        <v>3.7850012204470795</v>
      </c>
      <c r="I355" s="682">
        <f t="shared" si="859"/>
        <v>13.165260459429511</v>
      </c>
      <c r="K355" s="683">
        <v>8.319381204879587</v>
      </c>
      <c r="L355" s="683">
        <v>10.270117074903654</v>
      </c>
      <c r="M355" s="683">
        <v>7.4396261348836372</v>
      </c>
      <c r="N355" s="683">
        <v>5.6161908199198356</v>
      </c>
      <c r="O355" s="684">
        <v>8.211980254427564</v>
      </c>
      <c r="P355" s="684">
        <f t="shared" si="860"/>
        <v>39.857295489014284</v>
      </c>
      <c r="R355" s="685">
        <f t="shared" si="857"/>
        <v>-7.1209854293406281</v>
      </c>
      <c r="S355" s="685">
        <f t="shared" si="857"/>
        <v>-8.7299302369606586</v>
      </c>
      <c r="T355" s="685">
        <f t="shared" si="857"/>
        <v>-5.3980365506610699</v>
      </c>
      <c r="U355" s="685">
        <f t="shared" si="857"/>
        <v>-1.0161037786419254</v>
      </c>
      <c r="V355" s="685">
        <f t="shared" si="857"/>
        <v>-4.4269790339804844</v>
      </c>
      <c r="W355" s="685">
        <f t="shared" si="843"/>
        <v>-26.692035029584773</v>
      </c>
      <c r="Y355" s="685">
        <f t="shared" si="861"/>
        <v>-0.85595133267411028</v>
      </c>
      <c r="Z355" s="685">
        <f t="shared" si="858"/>
        <v>-0.8500322024851461</v>
      </c>
      <c r="AA355" s="685">
        <f t="shared" si="858"/>
        <v>-0.72557900797598351</v>
      </c>
      <c r="AB355" s="685">
        <f t="shared" si="858"/>
        <v>-0.18092401259550311</v>
      </c>
      <c r="AC355" s="685">
        <f t="shared" si="858"/>
        <v>-0.53908788097653282</v>
      </c>
      <c r="AD355" s="637"/>
      <c r="AE355" s="681">
        <f t="shared" si="744"/>
        <v>9.3802592389824326</v>
      </c>
      <c r="AF355" s="683">
        <f t="shared" si="745"/>
        <v>31.645315234586718</v>
      </c>
      <c r="AH355" s="685">
        <f t="shared" si="862"/>
        <v>-1.0161037786419254</v>
      </c>
      <c r="AI355" s="685">
        <f t="shared" si="863"/>
        <v>-22.265055995604285</v>
      </c>
      <c r="AJ355" s="685">
        <f t="shared" si="864"/>
        <v>-26.692035029584773</v>
      </c>
      <c r="AL355" s="686">
        <f t="shared" si="865"/>
        <v>-0.18092401259550311</v>
      </c>
      <c r="AM355" s="686">
        <f t="shared" si="866"/>
        <v>-0.70358142526163603</v>
      </c>
      <c r="AN355" s="686">
        <f t="shared" si="867"/>
        <v>-0.66969007059050945</v>
      </c>
    </row>
    <row r="356" spans="2:40">
      <c r="B356" s="666"/>
      <c r="C356" s="675" t="s">
        <v>135</v>
      </c>
      <c r="D356" s="681">
        <v>4.6344406452936298</v>
      </c>
      <c r="E356" s="681">
        <v>9.7329255818813252</v>
      </c>
      <c r="F356" s="681">
        <v>7.829025423555338</v>
      </c>
      <c r="G356" s="681">
        <v>4.2603814523801029</v>
      </c>
      <c r="H356" s="682">
        <v>2.0896397260257622</v>
      </c>
      <c r="I356" s="682">
        <f t="shared" si="859"/>
        <v>28.546412829136155</v>
      </c>
      <c r="K356" s="683">
        <v>9.0713397490928269</v>
      </c>
      <c r="L356" s="683">
        <v>8.8629733343466039</v>
      </c>
      <c r="M356" s="683">
        <v>8.6460819644062177</v>
      </c>
      <c r="N356" s="683">
        <v>8.6723504092109476</v>
      </c>
      <c r="O356" s="684">
        <v>8.7053419577534257</v>
      </c>
      <c r="P356" s="684">
        <f t="shared" si="860"/>
        <v>43.958087414810024</v>
      </c>
      <c r="R356" s="685">
        <f t="shared" si="857"/>
        <v>-4.4368991037991972</v>
      </c>
      <c r="S356" s="685">
        <f t="shared" si="857"/>
        <v>0.86995224753472122</v>
      </c>
      <c r="T356" s="685">
        <f t="shared" si="857"/>
        <v>-0.81705654085087964</v>
      </c>
      <c r="U356" s="685">
        <f t="shared" si="857"/>
        <v>-4.4119689568308447</v>
      </c>
      <c r="V356" s="685">
        <f t="shared" si="857"/>
        <v>-6.6157022317276635</v>
      </c>
      <c r="W356" s="685">
        <f t="shared" si="843"/>
        <v>-15.411674585673868</v>
      </c>
      <c r="Y356" s="685">
        <f t="shared" si="861"/>
        <v>-0.48911177692830943</v>
      </c>
      <c r="Z356" s="685">
        <f t="shared" si="858"/>
        <v>9.8155801074499768E-2</v>
      </c>
      <c r="AA356" s="685">
        <f t="shared" si="858"/>
        <v>-9.4500207633295571E-2</v>
      </c>
      <c r="AB356" s="685">
        <f t="shared" si="858"/>
        <v>-0.5087397013092172</v>
      </c>
      <c r="AC356" s="685">
        <f t="shared" si="858"/>
        <v>-0.75995891532272075</v>
      </c>
      <c r="AD356" s="637"/>
      <c r="AE356" s="681">
        <f t="shared" si="744"/>
        <v>26.456773103110393</v>
      </c>
      <c r="AF356" s="683">
        <f t="shared" si="745"/>
        <v>35.252745457056598</v>
      </c>
      <c r="AH356" s="685">
        <f t="shared" si="862"/>
        <v>-4.4119689568308447</v>
      </c>
      <c r="AI356" s="685">
        <f t="shared" si="863"/>
        <v>-8.7959723539462047</v>
      </c>
      <c r="AJ356" s="685">
        <f t="shared" si="864"/>
        <v>-15.411674585673868</v>
      </c>
      <c r="AL356" s="686">
        <f t="shared" si="865"/>
        <v>-0.5087397013092172</v>
      </c>
      <c r="AM356" s="686">
        <f t="shared" si="866"/>
        <v>-0.24951169731336478</v>
      </c>
      <c r="AN356" s="686">
        <f t="shared" si="867"/>
        <v>-0.35059929792308209</v>
      </c>
    </row>
    <row r="357" spans="2:40">
      <c r="B357" s="666"/>
      <c r="C357" s="675" t="s">
        <v>136</v>
      </c>
      <c r="D357" s="681">
        <v>0</v>
      </c>
      <c r="E357" s="681">
        <v>0</v>
      </c>
      <c r="F357" s="681">
        <v>0</v>
      </c>
      <c r="G357" s="681">
        <v>0</v>
      </c>
      <c r="H357" s="682">
        <v>0</v>
      </c>
      <c r="I357" s="682">
        <f t="shared" si="859"/>
        <v>0</v>
      </c>
      <c r="K357" s="683">
        <v>0</v>
      </c>
      <c r="L357" s="683">
        <v>0</v>
      </c>
      <c r="M357" s="683">
        <v>0</v>
      </c>
      <c r="N357" s="683">
        <v>0</v>
      </c>
      <c r="O357" s="684">
        <v>0</v>
      </c>
      <c r="P357" s="684">
        <f t="shared" si="860"/>
        <v>0</v>
      </c>
      <c r="R357" s="685">
        <f t="shared" si="857"/>
        <v>0</v>
      </c>
      <c r="S357" s="685">
        <f t="shared" si="857"/>
        <v>0</v>
      </c>
      <c r="T357" s="685">
        <f t="shared" si="857"/>
        <v>0</v>
      </c>
      <c r="U357" s="685">
        <f t="shared" si="857"/>
        <v>0</v>
      </c>
      <c r="V357" s="685">
        <f t="shared" si="857"/>
        <v>0</v>
      </c>
      <c r="W357" s="685">
        <f t="shared" si="843"/>
        <v>0</v>
      </c>
      <c r="Y357" s="685" t="str">
        <f>IFERROR(R357/K357,"0")</f>
        <v>0</v>
      </c>
      <c r="Z357" s="685" t="str">
        <f>IFERROR(S357/L357,"0")</f>
        <v>0</v>
      </c>
      <c r="AA357" s="685" t="str">
        <f>IFERROR(T357/M357,"0")</f>
        <v>0</v>
      </c>
      <c r="AB357" s="685" t="str">
        <f>IFERROR(U357/N357,"0")</f>
        <v>0</v>
      </c>
      <c r="AC357" s="685" t="str">
        <f>IFERROR(V357/O357,"0")</f>
        <v>0</v>
      </c>
      <c r="AD357" s="637"/>
      <c r="AE357" s="681">
        <f t="shared" si="744"/>
        <v>0</v>
      </c>
      <c r="AF357" s="683">
        <f t="shared" si="745"/>
        <v>0</v>
      </c>
      <c r="AH357" s="685">
        <f t="shared" si="862"/>
        <v>0</v>
      </c>
      <c r="AI357" s="685">
        <f t="shared" si="863"/>
        <v>0</v>
      </c>
      <c r="AJ357" s="685">
        <f t="shared" si="864"/>
        <v>0</v>
      </c>
      <c r="AL357" s="686" t="str">
        <f t="shared" si="865"/>
        <v>0</v>
      </c>
      <c r="AM357" s="686" t="str">
        <f>IFERROR(SUM(R357:U357)/SUM(K357:N357),"0")</f>
        <v>0</v>
      </c>
      <c r="AN357" s="686" t="str">
        <f>IFERROR(SUM(R357:V357)/SUM(K357:O357),"0")</f>
        <v>0</v>
      </c>
    </row>
    <row r="358" spans="2:40">
      <c r="B358" s="666"/>
      <c r="C358" s="675" t="s">
        <v>137</v>
      </c>
      <c r="D358" s="681">
        <v>21.385222538398402</v>
      </c>
      <c r="E358" s="681">
        <v>31.102778344095398</v>
      </c>
      <c r="F358" s="681">
        <v>29.311944357232598</v>
      </c>
      <c r="G358" s="681">
        <v>32.274059243377238</v>
      </c>
      <c r="H358" s="682">
        <v>45.778896001780765</v>
      </c>
      <c r="I358" s="682">
        <f t="shared" si="859"/>
        <v>159.8529004848844</v>
      </c>
      <c r="K358" s="683">
        <v>24.364753023407612</v>
      </c>
      <c r="L358" s="683">
        <v>24.663969943141975</v>
      </c>
      <c r="M358" s="683">
        <v>27.560474891436154</v>
      </c>
      <c r="N358" s="683">
        <v>30.617703038572483</v>
      </c>
      <c r="O358" s="684">
        <v>35.725896255841057</v>
      </c>
      <c r="P358" s="684">
        <f t="shared" si="860"/>
        <v>142.93279715239927</v>
      </c>
      <c r="R358" s="685">
        <f t="shared" si="857"/>
        <v>-2.9795304850092101</v>
      </c>
      <c r="S358" s="685">
        <f t="shared" si="857"/>
        <v>6.4388084009534232</v>
      </c>
      <c r="T358" s="685">
        <f t="shared" si="857"/>
        <v>1.7514694657964434</v>
      </c>
      <c r="U358" s="685">
        <f t="shared" si="857"/>
        <v>1.6563562048047551</v>
      </c>
      <c r="V358" s="685">
        <f t="shared" si="857"/>
        <v>10.052999745939708</v>
      </c>
      <c r="W358" s="685">
        <f t="shared" si="843"/>
        <v>16.920103332485127</v>
      </c>
      <c r="Y358" s="685">
        <f>R358/K358</f>
        <v>-0.12228855684056092</v>
      </c>
      <c r="Z358" s="685">
        <f t="shared" si="858"/>
        <v>0.26106131396514243</v>
      </c>
      <c r="AA358" s="685">
        <f t="shared" si="858"/>
        <v>6.3550046677195549E-2</v>
      </c>
      <c r="AB358" s="685">
        <f t="shared" si="858"/>
        <v>5.4097990391965764E-2</v>
      </c>
      <c r="AC358" s="685">
        <f t="shared" si="858"/>
        <v>0.28139251354110056</v>
      </c>
      <c r="AD358" s="637"/>
      <c r="AE358" s="681">
        <f t="shared" si="744"/>
        <v>114.07400448310364</v>
      </c>
      <c r="AF358" s="683">
        <f t="shared" si="745"/>
        <v>107.20690089655822</v>
      </c>
      <c r="AH358" s="685">
        <f>G358-N358</f>
        <v>1.6563562048047551</v>
      </c>
      <c r="AI358" s="685">
        <f>SUM(D358:G358)-SUM(K358:N358)</f>
        <v>6.8671035865454115</v>
      </c>
      <c r="AJ358" s="685">
        <f>SUM(D358:H358)-SUM(K358:O358)</f>
        <v>16.920103332485127</v>
      </c>
      <c r="AL358" s="686">
        <f>IFERROR(AH358/N358,"0")</f>
        <v>5.4097990391965764E-2</v>
      </c>
      <c r="AM358" s="686">
        <f>SUM(R358:U358)/SUM(K358:N358)</f>
        <v>6.4054678655167369E-2</v>
      </c>
      <c r="AN358" s="686">
        <f>SUM(R358:V358)/SUM(K358:O358)</f>
        <v>0.11837803268094162</v>
      </c>
    </row>
    <row r="359" spans="2:40" s="106" customFormat="1">
      <c r="B359" s="695"/>
      <c r="C359" s="676" t="s">
        <v>76</v>
      </c>
      <c r="D359" s="696">
        <f>SUM(D353:D358)</f>
        <v>46.741154813753667</v>
      </c>
      <c r="E359" s="696">
        <f t="shared" ref="E359:H359" si="868">SUM(E353:E358)</f>
        <v>66.852491044051476</v>
      </c>
      <c r="F359" s="696">
        <f t="shared" si="868"/>
        <v>70.969722192030872</v>
      </c>
      <c r="G359" s="696">
        <f t="shared" si="868"/>
        <v>74.779573500424732</v>
      </c>
      <c r="H359" s="702">
        <f t="shared" si="868"/>
        <v>74.439826788783364</v>
      </c>
      <c r="I359" s="702">
        <f t="shared" si="859"/>
        <v>333.78276833904414</v>
      </c>
      <c r="K359" s="697">
        <f t="shared" ref="K359:O359" si="869">SUM(K353:K358)</f>
        <v>65.005656449266752</v>
      </c>
      <c r="L359" s="697">
        <f t="shared" si="869"/>
        <v>76.635184616548628</v>
      </c>
      <c r="M359" s="697">
        <f t="shared" si="869"/>
        <v>79.853808377731312</v>
      </c>
      <c r="N359" s="697">
        <f t="shared" si="869"/>
        <v>76.399452466268841</v>
      </c>
      <c r="O359" s="698">
        <f t="shared" si="869"/>
        <v>71.617522344363721</v>
      </c>
      <c r="P359" s="698">
        <f t="shared" si="860"/>
        <v>369.5116242541792</v>
      </c>
      <c r="R359" s="699">
        <f t="shared" si="857"/>
        <v>-18.264501635513085</v>
      </c>
      <c r="S359" s="699">
        <f t="shared" si="857"/>
        <v>-9.782693572497152</v>
      </c>
      <c r="T359" s="699">
        <f t="shared" si="857"/>
        <v>-8.8840861857004398</v>
      </c>
      <c r="U359" s="699">
        <f t="shared" si="857"/>
        <v>-1.6198789658441086</v>
      </c>
      <c r="V359" s="699">
        <f t="shared" si="857"/>
        <v>2.8223044444196432</v>
      </c>
      <c r="W359" s="699">
        <f t="shared" si="843"/>
        <v>-35.728855915135057</v>
      </c>
      <c r="Y359" s="699">
        <f t="shared" ref="Y359" si="870">R359/K359</f>
        <v>-0.28096788238370451</v>
      </c>
      <c r="Z359" s="699">
        <f t="shared" si="858"/>
        <v>-0.12765276969639705</v>
      </c>
      <c r="AA359" s="699">
        <f t="shared" si="858"/>
        <v>-0.11125438305554791</v>
      </c>
      <c r="AB359" s="699">
        <f t="shared" si="858"/>
        <v>-2.120275621817188E-2</v>
      </c>
      <c r="AC359" s="699">
        <f t="shared" si="858"/>
        <v>3.9408015692709283E-2</v>
      </c>
      <c r="AD359" s="639"/>
      <c r="AE359" s="696">
        <f t="shared" si="744"/>
        <v>259.34294155026078</v>
      </c>
      <c r="AF359" s="697">
        <f t="shared" si="745"/>
        <v>297.8941019098155</v>
      </c>
      <c r="AH359" s="699">
        <f t="shared" ref="AH359" si="871">G359-N359</f>
        <v>-1.6198789658441086</v>
      </c>
      <c r="AI359" s="699">
        <f t="shared" ref="AI359" si="872">SUM(D359:G359)-SUM(K359:N359)</f>
        <v>-38.551160359554729</v>
      </c>
      <c r="AJ359" s="699">
        <f t="shared" ref="AJ359" si="873">SUM(D359:H359)-SUM(K359:O359)</f>
        <v>-35.728855915135057</v>
      </c>
      <c r="AL359" s="700">
        <f t="shared" ref="AL359" si="874">IFERROR(AH359/N359,"0")</f>
        <v>-2.120275621817188E-2</v>
      </c>
      <c r="AM359" s="700">
        <f t="shared" ref="AM359" si="875">SUM(R359:U359)/SUM(K359:N359)</f>
        <v>-0.12941229823753198</v>
      </c>
      <c r="AN359" s="700">
        <f t="shared" ref="AN359" si="876">SUM(R359:V359)/SUM(K359:O359)</f>
        <v>-9.6692102683508599E-2</v>
      </c>
    </row>
    <row r="361" spans="2:40">
      <c r="B361" s="665" t="s">
        <v>15</v>
      </c>
      <c r="C361" s="678" t="s">
        <v>138</v>
      </c>
      <c r="D361" s="681">
        <v>76.3341811085225</v>
      </c>
      <c r="E361" s="681">
        <v>70.609942248338029</v>
      </c>
      <c r="F361" s="681">
        <v>81.153655705642436</v>
      </c>
      <c r="G361" s="681">
        <v>138.71371298128878</v>
      </c>
      <c r="H361" s="682">
        <v>128.74870535560902</v>
      </c>
      <c r="I361" s="682">
        <f>SUM(D361:H361)</f>
        <v>495.56019739940075</v>
      </c>
      <c r="K361" s="683">
        <v>85.418818858410077</v>
      </c>
      <c r="L361" s="683">
        <v>85.789427046793207</v>
      </c>
      <c r="M361" s="683">
        <v>85.312428033810036</v>
      </c>
      <c r="N361" s="683">
        <v>88.039838666480307</v>
      </c>
      <c r="O361" s="684">
        <v>89.817134053244914</v>
      </c>
      <c r="P361" s="684">
        <f>SUM(K361:O361)</f>
        <v>434.37764665873851</v>
      </c>
      <c r="R361" s="685">
        <f t="shared" ref="R361:W371" si="877">D361-K361</f>
        <v>-9.0846377498875768</v>
      </c>
      <c r="S361" s="685">
        <f t="shared" si="877"/>
        <v>-15.179484798455178</v>
      </c>
      <c r="T361" s="685">
        <f t="shared" si="877"/>
        <v>-4.1587723281676006</v>
      </c>
      <c r="U361" s="685">
        <f t="shared" si="877"/>
        <v>50.673874314808472</v>
      </c>
      <c r="V361" s="685">
        <f t="shared" si="877"/>
        <v>38.931571302364105</v>
      </c>
      <c r="W361" s="685">
        <f t="shared" si="843"/>
        <v>61.182550740662236</v>
      </c>
      <c r="Y361" s="685">
        <f>R361/K361</f>
        <v>-0.10635405489446347</v>
      </c>
      <c r="Z361" s="685">
        <f t="shared" ref="Z361:AC369" si="878">S361/L361</f>
        <v>-0.17693887604792652</v>
      </c>
      <c r="AA361" s="685">
        <f t="shared" si="878"/>
        <v>-4.8747555590838931E-2</v>
      </c>
      <c r="AB361" s="685">
        <f t="shared" si="878"/>
        <v>0.57557890930236</v>
      </c>
      <c r="AC361" s="685">
        <f t="shared" si="878"/>
        <v>0.43345372475684762</v>
      </c>
      <c r="AD361" s="637"/>
      <c r="AE361" s="681">
        <f t="shared" si="744"/>
        <v>366.81149204379176</v>
      </c>
      <c r="AF361" s="683">
        <f t="shared" si="745"/>
        <v>344.56051260549361</v>
      </c>
      <c r="AH361" s="685">
        <f>G361-N361</f>
        <v>50.673874314808472</v>
      </c>
      <c r="AI361" s="685">
        <f>SUM(D361:G361)-SUM(K361:N361)</f>
        <v>22.250979438298145</v>
      </c>
      <c r="AJ361" s="685">
        <f>SUM(D361:H361)-SUM(K361:O361)</f>
        <v>61.182550740662236</v>
      </c>
      <c r="AL361" s="686">
        <f>IFERROR(AH361/N361,"0")</f>
        <v>0.57557890930236</v>
      </c>
      <c r="AM361" s="686">
        <f>SUM(R361:U361)/SUM(K361:N361)</f>
        <v>6.4577856789337015E-2</v>
      </c>
      <c r="AN361" s="686">
        <f>SUM(R361:V361)/SUM(K361:O361)</f>
        <v>0.14085105716484822</v>
      </c>
    </row>
    <row r="362" spans="2:40">
      <c r="B362" s="666"/>
      <c r="C362" s="678" t="s">
        <v>139</v>
      </c>
      <c r="D362" s="681">
        <v>34.84566178105591</v>
      </c>
      <c r="E362" s="681">
        <v>28.240345480627944</v>
      </c>
      <c r="F362" s="681">
        <v>30.961560938058494</v>
      </c>
      <c r="G362" s="681">
        <v>40.413759123873902</v>
      </c>
      <c r="H362" s="682">
        <v>40.072022766186699</v>
      </c>
      <c r="I362" s="682">
        <f t="shared" ref="I362:I371" si="879">SUM(D362:H362)</f>
        <v>174.53335008980295</v>
      </c>
      <c r="K362" s="683">
        <v>33.233514782229705</v>
      </c>
      <c r="L362" s="683">
        <v>32.911789269095124</v>
      </c>
      <c r="M362" s="683">
        <v>31.880461009280328</v>
      </c>
      <c r="N362" s="683">
        <v>31.856303623036268</v>
      </c>
      <c r="O362" s="684">
        <v>32.007655891571012</v>
      </c>
      <c r="P362" s="684">
        <f t="shared" ref="P362:P371" si="880">SUM(K362:O362)</f>
        <v>161.88972457521243</v>
      </c>
      <c r="R362" s="685">
        <f t="shared" si="877"/>
        <v>1.6121469988262049</v>
      </c>
      <c r="S362" s="685">
        <f t="shared" si="877"/>
        <v>-4.6714437884671796</v>
      </c>
      <c r="T362" s="685">
        <f t="shared" si="877"/>
        <v>-0.91890007122183448</v>
      </c>
      <c r="U362" s="685">
        <f t="shared" si="877"/>
        <v>8.5574555008376336</v>
      </c>
      <c r="V362" s="685">
        <f t="shared" si="877"/>
        <v>8.0643668746156862</v>
      </c>
      <c r="W362" s="685">
        <f t="shared" si="843"/>
        <v>12.643625514590525</v>
      </c>
      <c r="Y362" s="685">
        <f t="shared" ref="Y362:Y365" si="881">R362/K362</f>
        <v>4.8509674928763062E-2</v>
      </c>
      <c r="Z362" s="685">
        <f t="shared" si="878"/>
        <v>-0.14193831123164627</v>
      </c>
      <c r="AA362" s="685">
        <f t="shared" si="878"/>
        <v>-2.8823299354245373E-2</v>
      </c>
      <c r="AB362" s="685">
        <f t="shared" si="878"/>
        <v>0.26862675601350922</v>
      </c>
      <c r="AC362" s="685">
        <f t="shared" si="878"/>
        <v>0.25195118636411545</v>
      </c>
      <c r="AD362" s="637"/>
      <c r="AE362" s="681">
        <f t="shared" si="744"/>
        <v>134.46132732361625</v>
      </c>
      <c r="AF362" s="683">
        <f t="shared" si="745"/>
        <v>129.88206868364142</v>
      </c>
      <c r="AH362" s="685">
        <f t="shared" ref="AH362:AH365" si="882">G362-N362</f>
        <v>8.5574555008376336</v>
      </c>
      <c r="AI362" s="685">
        <f t="shared" ref="AI362:AI365" si="883">SUM(D362:G362)-SUM(K362:N362)</f>
        <v>4.5792586399748245</v>
      </c>
      <c r="AJ362" s="685">
        <f t="shared" ref="AJ362:AJ365" si="884">SUM(D362:H362)-SUM(K362:O362)</f>
        <v>12.643625514590525</v>
      </c>
      <c r="AL362" s="686">
        <f t="shared" ref="AL362:AL365" si="885">IFERROR(AH362/N362,"0")</f>
        <v>0.26862675601350922</v>
      </c>
      <c r="AM362" s="686">
        <f t="shared" ref="AM362:AM365" si="886">SUM(R362:U362)/SUM(K362:N362)</f>
        <v>3.5257050387214689E-2</v>
      </c>
      <c r="AN362" s="686">
        <f t="shared" ref="AN362:AN365" si="887">SUM(R362:V362)/SUM(K362:O362)</f>
        <v>7.8100234883755101E-2</v>
      </c>
    </row>
    <row r="363" spans="2:40">
      <c r="B363" s="666"/>
      <c r="C363" s="678" t="s">
        <v>140</v>
      </c>
      <c r="D363" s="681">
        <v>0</v>
      </c>
      <c r="E363" s="681">
        <v>0</v>
      </c>
      <c r="F363" s="681">
        <v>0</v>
      </c>
      <c r="G363" s="681">
        <v>0</v>
      </c>
      <c r="H363" s="682">
        <v>0</v>
      </c>
      <c r="I363" s="682">
        <f t="shared" si="879"/>
        <v>0</v>
      </c>
      <c r="K363" s="683">
        <v>-9.9018005835789236E-3</v>
      </c>
      <c r="L363" s="683">
        <v>1.0178809723161431E-2</v>
      </c>
      <c r="M363" s="683">
        <v>2.7138840792327867E-3</v>
      </c>
      <c r="N363" s="683">
        <v>-1.8630449527814452E-3</v>
      </c>
      <c r="O363" s="684">
        <v>-1.4490780358900057E-3</v>
      </c>
      <c r="P363" s="684">
        <f t="shared" si="880"/>
        <v>-3.2122976985615725E-4</v>
      </c>
      <c r="R363" s="685">
        <f t="shared" si="877"/>
        <v>9.9018005835789236E-3</v>
      </c>
      <c r="S363" s="685">
        <f t="shared" si="877"/>
        <v>-1.0178809723161431E-2</v>
      </c>
      <c r="T363" s="685">
        <f t="shared" si="877"/>
        <v>-2.7138840792327867E-3</v>
      </c>
      <c r="U363" s="685">
        <f t="shared" si="877"/>
        <v>1.8630449527814452E-3</v>
      </c>
      <c r="V363" s="685">
        <f t="shared" si="877"/>
        <v>1.4490780358900057E-3</v>
      </c>
      <c r="W363" s="685">
        <f t="shared" si="877"/>
        <v>3.2122976985615725E-4</v>
      </c>
      <c r="Y363" s="685">
        <f t="shared" si="881"/>
        <v>-1</v>
      </c>
      <c r="Z363" s="685">
        <f t="shared" si="878"/>
        <v>-1</v>
      </c>
      <c r="AA363" s="685">
        <f t="shared" si="878"/>
        <v>-1</v>
      </c>
      <c r="AB363" s="685">
        <f t="shared" si="878"/>
        <v>-1</v>
      </c>
      <c r="AC363" s="685">
        <f t="shared" si="878"/>
        <v>-1</v>
      </c>
      <c r="AD363" s="637"/>
      <c r="AE363" s="681">
        <f t="shared" si="744"/>
        <v>0</v>
      </c>
      <c r="AF363" s="683">
        <f t="shared" si="745"/>
        <v>1.1278482660338485E-3</v>
      </c>
      <c r="AH363" s="685">
        <f t="shared" si="882"/>
        <v>1.8630449527814452E-3</v>
      </c>
      <c r="AI363" s="685">
        <f t="shared" si="883"/>
        <v>-1.1278482660338485E-3</v>
      </c>
      <c r="AJ363" s="685">
        <f t="shared" si="884"/>
        <v>3.2122976985615725E-4</v>
      </c>
      <c r="AL363" s="686">
        <f t="shared" si="885"/>
        <v>-1</v>
      </c>
      <c r="AM363" s="686">
        <f t="shared" si="886"/>
        <v>-1</v>
      </c>
      <c r="AN363" s="686">
        <f t="shared" si="887"/>
        <v>-1</v>
      </c>
    </row>
    <row r="364" spans="2:40">
      <c r="B364" s="666"/>
      <c r="C364" s="678" t="s">
        <v>141</v>
      </c>
      <c r="D364" s="681">
        <v>0.78321624206544105</v>
      </c>
      <c r="E364" s="681">
        <v>1.4563904742332368</v>
      </c>
      <c r="F364" s="681">
        <v>6.2549419011274807</v>
      </c>
      <c r="G364" s="681">
        <v>14.266294256282853</v>
      </c>
      <c r="H364" s="682">
        <v>7.7312364557823363</v>
      </c>
      <c r="I364" s="682">
        <f t="shared" si="879"/>
        <v>30.492079329491347</v>
      </c>
      <c r="K364" s="683">
        <v>3.4132038810306398</v>
      </c>
      <c r="L364" s="683">
        <v>3.3504684198619907</v>
      </c>
      <c r="M364" s="683">
        <v>3.2057647025494562</v>
      </c>
      <c r="N364" s="683">
        <v>3.1653563682554955</v>
      </c>
      <c r="O364" s="684">
        <v>3.1420878204858069</v>
      </c>
      <c r="P364" s="684">
        <f t="shared" si="880"/>
        <v>16.276881192183389</v>
      </c>
      <c r="R364" s="685">
        <f t="shared" si="877"/>
        <v>-2.6299876389651988</v>
      </c>
      <c r="S364" s="685">
        <f t="shared" si="877"/>
        <v>-1.894077945628754</v>
      </c>
      <c r="T364" s="685">
        <f t="shared" si="877"/>
        <v>3.0491771985780245</v>
      </c>
      <c r="U364" s="685">
        <f t="shared" si="877"/>
        <v>11.100937888027357</v>
      </c>
      <c r="V364" s="685">
        <f t="shared" si="877"/>
        <v>4.5891486352965298</v>
      </c>
      <c r="W364" s="685">
        <f t="shared" si="877"/>
        <v>14.215198137307958</v>
      </c>
      <c r="Y364" s="685">
        <f t="shared" si="881"/>
        <v>-0.77053341395213004</v>
      </c>
      <c r="Z364" s="685">
        <f t="shared" si="878"/>
        <v>-0.56531735514963399</v>
      </c>
      <c r="AA364" s="685">
        <f t="shared" si="878"/>
        <v>0.95115439887185049</v>
      </c>
      <c r="AB364" s="685">
        <f t="shared" si="878"/>
        <v>3.507010458397565</v>
      </c>
      <c r="AC364" s="685">
        <f t="shared" si="878"/>
        <v>1.4605411743669816</v>
      </c>
      <c r="AD364" s="637"/>
      <c r="AE364" s="681">
        <f t="shared" si="744"/>
        <v>22.760842873709009</v>
      </c>
      <c r="AF364" s="683">
        <f t="shared" si="745"/>
        <v>13.134793371697583</v>
      </c>
      <c r="AH364" s="685">
        <f t="shared" si="882"/>
        <v>11.100937888027357</v>
      </c>
      <c r="AI364" s="685">
        <f t="shared" si="883"/>
        <v>9.6260495020114263</v>
      </c>
      <c r="AJ364" s="685">
        <f t="shared" si="884"/>
        <v>14.215198137307958</v>
      </c>
      <c r="AL364" s="686">
        <f t="shared" si="885"/>
        <v>3.507010458397565</v>
      </c>
      <c r="AM364" s="686">
        <f t="shared" si="886"/>
        <v>0.73286645854310284</v>
      </c>
      <c r="AN364" s="686">
        <f t="shared" si="887"/>
        <v>0.87333672645681604</v>
      </c>
    </row>
    <row r="365" spans="2:40">
      <c r="B365" s="666"/>
      <c r="C365" s="678" t="s">
        <v>142</v>
      </c>
      <c r="D365" s="681">
        <v>2.838050029531404</v>
      </c>
      <c r="E365" s="681">
        <v>4.3122288121297911</v>
      </c>
      <c r="F365" s="681">
        <v>6.6885322254675117</v>
      </c>
      <c r="G365" s="681">
        <v>8.8918049429428017</v>
      </c>
      <c r="H365" s="682">
        <v>11.615877611673328</v>
      </c>
      <c r="I365" s="682">
        <f t="shared" si="879"/>
        <v>34.346493621744834</v>
      </c>
      <c r="K365" s="683">
        <v>3.0605861189060346</v>
      </c>
      <c r="L365" s="683">
        <v>3.0043318521500861</v>
      </c>
      <c r="M365" s="683">
        <v>2.8745774618477071</v>
      </c>
      <c r="N365" s="683">
        <v>2.8383437086530785</v>
      </c>
      <c r="O365" s="684">
        <v>2.8174790322981735</v>
      </c>
      <c r="P365" s="684">
        <f t="shared" si="880"/>
        <v>14.59531817385508</v>
      </c>
      <c r="R365" s="685">
        <f t="shared" si="877"/>
        <v>-0.22253608937463065</v>
      </c>
      <c r="S365" s="685">
        <f t="shared" si="877"/>
        <v>1.307896959979705</v>
      </c>
      <c r="T365" s="685">
        <f t="shared" si="877"/>
        <v>3.8139547636198046</v>
      </c>
      <c r="U365" s="685">
        <f t="shared" si="877"/>
        <v>6.0534612342897232</v>
      </c>
      <c r="V365" s="685">
        <f t="shared" si="877"/>
        <v>8.7983985793751547</v>
      </c>
      <c r="W365" s="685">
        <f t="shared" si="877"/>
        <v>19.751175447889754</v>
      </c>
      <c r="Y365" s="685">
        <f t="shared" si="881"/>
        <v>-7.2710285131324187E-2</v>
      </c>
      <c r="Z365" s="685">
        <f t="shared" si="878"/>
        <v>0.43533704808398344</v>
      </c>
      <c r="AA365" s="685">
        <f t="shared" si="878"/>
        <v>1.3267879590095613</v>
      </c>
      <c r="AB365" s="685">
        <f t="shared" si="878"/>
        <v>2.1327442535711651</v>
      </c>
      <c r="AC365" s="685">
        <f t="shared" si="878"/>
        <v>3.1227911471619501</v>
      </c>
      <c r="AD365" s="637"/>
      <c r="AE365" s="681">
        <f t="shared" si="744"/>
        <v>22.730616010071508</v>
      </c>
      <c r="AF365" s="683">
        <f t="shared" si="745"/>
        <v>11.777839141556907</v>
      </c>
      <c r="AH365" s="685">
        <f t="shared" si="882"/>
        <v>6.0534612342897232</v>
      </c>
      <c r="AI365" s="685">
        <f t="shared" si="883"/>
        <v>10.952776868514601</v>
      </c>
      <c r="AJ365" s="685">
        <f t="shared" si="884"/>
        <v>19.751175447889754</v>
      </c>
      <c r="AL365" s="686">
        <f t="shared" si="885"/>
        <v>2.1327442535711651</v>
      </c>
      <c r="AM365" s="686">
        <f t="shared" si="886"/>
        <v>0.92994790783555892</v>
      </c>
      <c r="AN365" s="686">
        <f t="shared" si="887"/>
        <v>1.3532541882691176</v>
      </c>
    </row>
    <row r="366" spans="2:40">
      <c r="B366" s="666"/>
      <c r="C366" s="678" t="s">
        <v>143</v>
      </c>
      <c r="D366" s="681">
        <v>34.285580255944282</v>
      </c>
      <c r="E366" s="681">
        <v>40.018608332793804</v>
      </c>
      <c r="F366" s="681">
        <v>49.284766866650166</v>
      </c>
      <c r="G366" s="681">
        <v>59.147918485756477</v>
      </c>
      <c r="H366" s="682">
        <v>47.908403120909284</v>
      </c>
      <c r="I366" s="682">
        <f t="shared" si="879"/>
        <v>230.64527706205399</v>
      </c>
      <c r="K366" s="683">
        <v>44.054531943815903</v>
      </c>
      <c r="L366" s="683">
        <v>40.059039045003864</v>
      </c>
      <c r="M366" s="683">
        <v>38.768445390955961</v>
      </c>
      <c r="N366" s="683">
        <v>38.293988946766405</v>
      </c>
      <c r="O366" s="684">
        <v>38.026447263566212</v>
      </c>
      <c r="P366" s="684">
        <f t="shared" si="880"/>
        <v>199.20245259010832</v>
      </c>
      <c r="R366" s="685">
        <f t="shared" si="877"/>
        <v>-9.7689516878716205</v>
      </c>
      <c r="S366" s="685">
        <f t="shared" si="877"/>
        <v>-4.0430712210060449E-2</v>
      </c>
      <c r="T366" s="685">
        <f t="shared" si="877"/>
        <v>10.516321475694205</v>
      </c>
      <c r="U366" s="685">
        <f t="shared" si="877"/>
        <v>20.853929538990073</v>
      </c>
      <c r="V366" s="685">
        <f t="shared" si="877"/>
        <v>9.8819558573430726</v>
      </c>
      <c r="W366" s="685">
        <f t="shared" si="877"/>
        <v>31.44282447194567</v>
      </c>
      <c r="Y366" s="685">
        <f>R366/K366</f>
        <v>-0.22174680462682625</v>
      </c>
      <c r="Z366" s="685">
        <f t="shared" si="878"/>
        <v>-1.0092781348209335E-3</v>
      </c>
      <c r="AA366" s="685">
        <f t="shared" si="878"/>
        <v>0.27125981889765149</v>
      </c>
      <c r="AB366" s="685">
        <f t="shared" si="878"/>
        <v>0.54457449099856714</v>
      </c>
      <c r="AC366" s="685">
        <f t="shared" si="878"/>
        <v>0.25987060502523313</v>
      </c>
      <c r="AD366" s="637"/>
      <c r="AE366" s="681">
        <f t="shared" ref="AE366:AE402" si="888">SUM(D366:G366)</f>
        <v>182.73687394114472</v>
      </c>
      <c r="AF366" s="683">
        <f t="shared" ref="AF366:AF402" si="889">SUM(K366:N366)</f>
        <v>161.17600532654211</v>
      </c>
      <c r="AH366" s="685">
        <f>G366-N366</f>
        <v>20.853929538990073</v>
      </c>
      <c r="AI366" s="685">
        <f>SUM(D366:G366)-SUM(K366:N366)</f>
        <v>21.560868614602612</v>
      </c>
      <c r="AJ366" s="685">
        <f>SUM(D366:H366)-SUM(K366:O366)</f>
        <v>31.44282447194567</v>
      </c>
      <c r="AL366" s="686">
        <f>IFERROR(AH366/N366,"0")</f>
        <v>0.54457449099856714</v>
      </c>
      <c r="AM366" s="686">
        <f>SUM(R366:U366)/SUM(K366:N366)</f>
        <v>0.13377219872722582</v>
      </c>
      <c r="AN366" s="686">
        <f>SUM(R366:V366)/SUM(K366:O366)</f>
        <v>0.1578435609758502</v>
      </c>
    </row>
    <row r="367" spans="2:40">
      <c r="B367" s="666"/>
      <c r="C367" s="678" t="s">
        <v>144</v>
      </c>
      <c r="D367" s="681">
        <v>3.1326978197063628E-2</v>
      </c>
      <c r="E367" s="681">
        <v>0.36050054033424705</v>
      </c>
      <c r="F367" s="681">
        <v>0.33723691893113505</v>
      </c>
      <c r="G367" s="681">
        <v>0.77015633364071534</v>
      </c>
      <c r="H367" s="682">
        <v>2.4509982913892587</v>
      </c>
      <c r="I367" s="682">
        <f t="shared" si="879"/>
        <v>3.9502190624924198</v>
      </c>
      <c r="K367" s="683">
        <v>1.302480311360054</v>
      </c>
      <c r="L367" s="683">
        <v>1.2899951758796888</v>
      </c>
      <c r="M367" s="683">
        <v>0.50666666666666671</v>
      </c>
      <c r="N367" s="683">
        <v>0.50666666666666671</v>
      </c>
      <c r="O367" s="684">
        <v>0.50666666666666671</v>
      </c>
      <c r="P367" s="684">
        <f t="shared" si="880"/>
        <v>4.1124754872397435</v>
      </c>
      <c r="R367" s="685">
        <f t="shared" si="877"/>
        <v>-1.2711533331629905</v>
      </c>
      <c r="S367" s="685">
        <f t="shared" si="877"/>
        <v>-0.92949463554544176</v>
      </c>
      <c r="T367" s="685">
        <f t="shared" si="877"/>
        <v>-0.16942974773553166</v>
      </c>
      <c r="U367" s="685">
        <f t="shared" si="877"/>
        <v>0.26348966697404863</v>
      </c>
      <c r="V367" s="685">
        <f t="shared" si="877"/>
        <v>1.9443316247225919</v>
      </c>
      <c r="W367" s="685">
        <f t="shared" si="877"/>
        <v>-0.16225642474732371</v>
      </c>
      <c r="Y367" s="685">
        <f t="shared" ref="Y367" si="890">R367/K367</f>
        <v>-0.97594821363222617</v>
      </c>
      <c r="Z367" s="685">
        <f t="shared" si="878"/>
        <v>-0.72054117172305687</v>
      </c>
      <c r="AA367" s="685">
        <f t="shared" si="878"/>
        <v>-0.33440081789907561</v>
      </c>
      <c r="AB367" s="685">
        <f t="shared" si="878"/>
        <v>0.52004539534351701</v>
      </c>
      <c r="AC367" s="685">
        <f t="shared" si="878"/>
        <v>3.8374966277419573</v>
      </c>
      <c r="AD367" s="637"/>
      <c r="AE367" s="681">
        <f t="shared" si="888"/>
        <v>1.4992207711031611</v>
      </c>
      <c r="AF367" s="683">
        <f t="shared" si="889"/>
        <v>3.6058088205730767</v>
      </c>
      <c r="AH367" s="685">
        <f t="shared" ref="AH367" si="891">G367-N367</f>
        <v>0.26348966697404863</v>
      </c>
      <c r="AI367" s="685">
        <f t="shared" ref="AI367" si="892">SUM(D367:G367)-SUM(K367:N367)</f>
        <v>-2.1065880494699156</v>
      </c>
      <c r="AJ367" s="685">
        <f t="shared" ref="AJ367" si="893">SUM(D367:H367)-SUM(K367:O367)</f>
        <v>-0.16225642474732371</v>
      </c>
      <c r="AL367" s="686">
        <f t="shared" ref="AL367" si="894">IFERROR(AH367/N367,"0")</f>
        <v>0.52004539534351701</v>
      </c>
      <c r="AM367" s="686">
        <f t="shared" ref="AM367" si="895">SUM(R367:U367)/SUM(K367:N367)</f>
        <v>-0.58422067122657706</v>
      </c>
      <c r="AN367" s="686">
        <f t="shared" ref="AN367" si="896">SUM(R367:V367)/SUM(K367:O367)</f>
        <v>-3.9454684958190066E-2</v>
      </c>
    </row>
    <row r="368" spans="2:40">
      <c r="B368" s="666"/>
      <c r="C368" s="678" t="s">
        <v>145</v>
      </c>
      <c r="D368" s="681">
        <v>0.12069146180015237</v>
      </c>
      <c r="E368" s="681">
        <v>2.7989605937225641</v>
      </c>
      <c r="F368" s="681">
        <v>6.9535040903419754</v>
      </c>
      <c r="G368" s="681">
        <v>4.0763830184619678</v>
      </c>
      <c r="H368" s="682">
        <v>3.4620350865873273</v>
      </c>
      <c r="I368" s="682">
        <f t="shared" si="879"/>
        <v>17.411574250913986</v>
      </c>
      <c r="K368" s="683">
        <v>0</v>
      </c>
      <c r="L368" s="683">
        <v>0</v>
      </c>
      <c r="M368" s="683">
        <v>0</v>
      </c>
      <c r="N368" s="683">
        <v>0</v>
      </c>
      <c r="O368" s="684">
        <v>0</v>
      </c>
      <c r="P368" s="684">
        <f t="shared" si="880"/>
        <v>0</v>
      </c>
      <c r="R368" s="685">
        <f t="shared" si="877"/>
        <v>0.12069146180015237</v>
      </c>
      <c r="S368" s="685">
        <f t="shared" si="877"/>
        <v>2.7989605937225641</v>
      </c>
      <c r="T368" s="685">
        <f t="shared" si="877"/>
        <v>6.9535040903419754</v>
      </c>
      <c r="U368" s="685">
        <f t="shared" si="877"/>
        <v>4.0763830184619678</v>
      </c>
      <c r="V368" s="685">
        <f t="shared" si="877"/>
        <v>3.4620350865873273</v>
      </c>
      <c r="W368" s="685">
        <f t="shared" si="877"/>
        <v>17.411574250913986</v>
      </c>
      <c r="Y368" s="685" t="str">
        <f>IFERROR(R368/K368,"0")</f>
        <v>0</v>
      </c>
      <c r="Z368" s="685" t="str">
        <f>IFERROR(S368/L368,"0")</f>
        <v>0</v>
      </c>
      <c r="AA368" s="685" t="str">
        <f>IFERROR(T368/M368,"0")</f>
        <v>0</v>
      </c>
      <c r="AB368" s="685" t="str">
        <f>IFERROR(U368/N368,"0")</f>
        <v>0</v>
      </c>
      <c r="AC368" s="685" t="str">
        <f>IFERROR(V368/O368,"0")</f>
        <v>0</v>
      </c>
      <c r="AD368" s="652"/>
      <c r="AE368" s="681">
        <f t="shared" si="888"/>
        <v>13.949539164326659</v>
      </c>
      <c r="AF368" s="683">
        <f t="shared" si="889"/>
        <v>0</v>
      </c>
      <c r="AG368" s="653"/>
      <c r="AH368" s="685">
        <f>G368-N368</f>
        <v>4.0763830184619678</v>
      </c>
      <c r="AI368" s="685">
        <f>SUM(D368:G368)-SUM(K368:N368)</f>
        <v>13.949539164326659</v>
      </c>
      <c r="AJ368" s="685">
        <f>SUM(D368:H368)-SUM(K368:O368)</f>
        <v>17.411574250913986</v>
      </c>
      <c r="AK368" s="653"/>
      <c r="AL368" s="686" t="str">
        <f>IFERROR(AH368/N368,"0")</f>
        <v>0</v>
      </c>
      <c r="AM368" s="686" t="str">
        <f>IFERROR(SUM(R368:U368)/SUM(K368:N368),"0")</f>
        <v>0</v>
      </c>
      <c r="AN368" s="686" t="str">
        <f>IFERROR(SUM(R368:V368)/SUM(K368:O368),"0")</f>
        <v>0</v>
      </c>
    </row>
    <row r="369" spans="2:40" s="106" customFormat="1">
      <c r="B369" s="695"/>
      <c r="C369" s="671" t="s">
        <v>76</v>
      </c>
      <c r="D369" s="696">
        <f>SUM(D361:D368)</f>
        <v>149.23870785711676</v>
      </c>
      <c r="E369" s="696">
        <f t="shared" ref="E369:H369" si="897">SUM(E361:E368)</f>
        <v>147.79697648217962</v>
      </c>
      <c r="F369" s="696">
        <f t="shared" si="897"/>
        <v>181.63419864621918</v>
      </c>
      <c r="G369" s="696">
        <f t="shared" si="897"/>
        <v>266.28002914224749</v>
      </c>
      <c r="H369" s="702">
        <f t="shared" si="897"/>
        <v>241.98927868813726</v>
      </c>
      <c r="I369" s="702">
        <f t="shared" si="879"/>
        <v>986.93919081590025</v>
      </c>
      <c r="K369" s="697">
        <f t="shared" ref="K369:O369" si="898">SUM(K361:K368)</f>
        <v>170.47323409516883</v>
      </c>
      <c r="L369" s="697">
        <f t="shared" si="898"/>
        <v>166.41522961850711</v>
      </c>
      <c r="M369" s="697">
        <f t="shared" si="898"/>
        <v>162.55105714918938</v>
      </c>
      <c r="N369" s="697">
        <f t="shared" si="898"/>
        <v>164.69863493490544</v>
      </c>
      <c r="O369" s="698">
        <f t="shared" si="898"/>
        <v>166.31602164979691</v>
      </c>
      <c r="P369" s="698">
        <f t="shared" si="880"/>
        <v>830.45417744756764</v>
      </c>
      <c r="R369" s="699">
        <f t="shared" si="877"/>
        <v>-21.234526238052069</v>
      </c>
      <c r="S369" s="699">
        <f t="shared" si="877"/>
        <v>-18.618253136327496</v>
      </c>
      <c r="T369" s="699">
        <f t="shared" si="877"/>
        <v>19.0831414970298</v>
      </c>
      <c r="U369" s="699">
        <f t="shared" si="877"/>
        <v>101.58139420734204</v>
      </c>
      <c r="V369" s="699">
        <f t="shared" si="877"/>
        <v>75.673257038340353</v>
      </c>
      <c r="W369" s="699">
        <f t="shared" si="877"/>
        <v>156.4850133683326</v>
      </c>
      <c r="Y369" s="699">
        <f t="shared" ref="Y369" si="899">R369/K369</f>
        <v>-0.12456223025720053</v>
      </c>
      <c r="Z369" s="699">
        <f t="shared" si="878"/>
        <v>-0.1118783009163781</v>
      </c>
      <c r="AA369" s="699">
        <f t="shared" si="878"/>
        <v>0.11739783075981654</v>
      </c>
      <c r="AB369" s="699">
        <f t="shared" si="878"/>
        <v>0.61677131839915067</v>
      </c>
      <c r="AC369" s="699">
        <f t="shared" si="878"/>
        <v>0.45499679638610907</v>
      </c>
      <c r="AD369" s="639"/>
      <c r="AE369" s="696">
        <f t="shared" si="888"/>
        <v>744.94991212776301</v>
      </c>
      <c r="AF369" s="697">
        <f t="shared" si="889"/>
        <v>664.13815579777076</v>
      </c>
      <c r="AH369" s="699">
        <f t="shared" ref="AH369" si="900">G369-N369</f>
        <v>101.58139420734204</v>
      </c>
      <c r="AI369" s="699">
        <f t="shared" ref="AI369" si="901">SUM(D369:G369)-SUM(K369:N369)</f>
        <v>80.811756329992249</v>
      </c>
      <c r="AJ369" s="699">
        <f t="shared" ref="AJ369" si="902">SUM(D369:H369)-SUM(K369:O369)</f>
        <v>156.4850133683326</v>
      </c>
      <c r="AL369" s="700">
        <f t="shared" ref="AL369" si="903">IFERROR(AH369/N369,"0")</f>
        <v>0.61677131839915067</v>
      </c>
      <c r="AM369" s="700">
        <f t="shared" ref="AM369" si="904">SUM(R369:U369)/SUM(K369:N369)</f>
        <v>0.12167913501810511</v>
      </c>
      <c r="AN369" s="700">
        <f t="shared" ref="AN369" si="905">SUM(R369:V369)/SUM(K369:O369)</f>
        <v>0.18843304979125428</v>
      </c>
    </row>
    <row r="371" spans="2:40" s="106" customFormat="1">
      <c r="C371" s="664" t="s">
        <v>146</v>
      </c>
      <c r="D371" s="696">
        <f>SUM(D351,D359,D369)</f>
        <v>308.81601999864387</v>
      </c>
      <c r="E371" s="696">
        <f t="shared" ref="E371:H371" si="906">SUM(E351,E359,E369)</f>
        <v>346.92814883072958</v>
      </c>
      <c r="F371" s="696">
        <f t="shared" si="906"/>
        <v>421.88903780152941</v>
      </c>
      <c r="G371" s="696">
        <f t="shared" si="906"/>
        <v>520.59593680442742</v>
      </c>
      <c r="H371" s="702">
        <f t="shared" si="906"/>
        <v>518.81474622855683</v>
      </c>
      <c r="I371" s="702">
        <f t="shared" si="879"/>
        <v>2117.0438896638871</v>
      </c>
      <c r="K371" s="697">
        <f>SUM(K351,K359,K369)</f>
        <v>358.01450660946352</v>
      </c>
      <c r="L371" s="697">
        <f t="shared" ref="L371:O371" si="907">SUM(L351,L359,L369)</f>
        <v>366.39103047550861</v>
      </c>
      <c r="M371" s="697">
        <f t="shared" si="907"/>
        <v>373.92688881930633</v>
      </c>
      <c r="N371" s="697">
        <f t="shared" si="907"/>
        <v>379.90992637485056</v>
      </c>
      <c r="O371" s="698">
        <f t="shared" si="907"/>
        <v>379.97260067639854</v>
      </c>
      <c r="P371" s="698">
        <f t="shared" si="880"/>
        <v>1858.2149529555275</v>
      </c>
      <c r="R371" s="699">
        <f t="shared" ref="R371:V371" si="908">D371-K371</f>
        <v>-49.198486610819657</v>
      </c>
      <c r="S371" s="699">
        <f t="shared" si="908"/>
        <v>-19.462881644779031</v>
      </c>
      <c r="T371" s="699">
        <f t="shared" si="908"/>
        <v>47.962148982223084</v>
      </c>
      <c r="U371" s="699">
        <f t="shared" si="908"/>
        <v>140.68601042957687</v>
      </c>
      <c r="V371" s="699">
        <f t="shared" si="908"/>
        <v>138.84214555215829</v>
      </c>
      <c r="W371" s="699">
        <f t="shared" si="877"/>
        <v>258.82893670835961</v>
      </c>
      <c r="Y371" s="699">
        <f t="shared" ref="Y371:AC371" si="909">R371/K371</f>
        <v>-0.13742037180769137</v>
      </c>
      <c r="Z371" s="699">
        <f t="shared" si="909"/>
        <v>-5.3120518860736758E-2</v>
      </c>
      <c r="AA371" s="699">
        <f t="shared" si="909"/>
        <v>0.1282661140889495</v>
      </c>
      <c r="AB371" s="699">
        <f t="shared" si="909"/>
        <v>0.37031412096025207</v>
      </c>
      <c r="AC371" s="699">
        <f t="shared" si="909"/>
        <v>0.36540041388511169</v>
      </c>
      <c r="AD371" s="639"/>
      <c r="AE371" s="696">
        <f t="shared" si="888"/>
        <v>1598.2291434353301</v>
      </c>
      <c r="AF371" s="697">
        <f t="shared" si="889"/>
        <v>1478.2423522791289</v>
      </c>
      <c r="AH371" s="699">
        <f t="shared" ref="AH371" si="910">G371-N371</f>
        <v>140.68601042957687</v>
      </c>
      <c r="AI371" s="699">
        <f t="shared" ref="AI371" si="911">SUM(D371:G371)-SUM(K371:N371)</f>
        <v>119.98679115620121</v>
      </c>
      <c r="AJ371" s="699">
        <f t="shared" ref="AJ371" si="912">SUM(D371:H371)-SUM(K371:O371)</f>
        <v>258.82893670835961</v>
      </c>
      <c r="AL371" s="700">
        <f t="shared" ref="AL371" si="913">IFERROR(AH371/N371,"0")</f>
        <v>0.37031412096025207</v>
      </c>
      <c r="AM371" s="700">
        <f t="shared" ref="AM371" si="914">SUM(R371:U371)/SUM(K371:N371)</f>
        <v>8.1168551943602257E-2</v>
      </c>
      <c r="AN371" s="700">
        <f t="shared" ref="AN371" si="915">SUM(R371:V371)/SUM(K371:O371)</f>
        <v>0.13928901836501048</v>
      </c>
    </row>
    <row r="372" spans="2:40">
      <c r="C372" s="641"/>
      <c r="D372" s="638"/>
      <c r="E372" s="638"/>
      <c r="F372" s="638"/>
      <c r="G372" s="638"/>
      <c r="H372" s="638"/>
      <c r="I372" s="638"/>
      <c r="K372" s="638"/>
      <c r="L372" s="638"/>
      <c r="M372" s="638"/>
      <c r="N372" s="638"/>
      <c r="O372" s="638"/>
      <c r="P372" s="638"/>
      <c r="R372" s="638"/>
      <c r="S372" s="638"/>
      <c r="T372" s="638"/>
      <c r="U372" s="638"/>
      <c r="V372" s="638"/>
      <c r="W372" s="638"/>
      <c r="Y372" s="639"/>
      <c r="Z372" s="639"/>
      <c r="AA372" s="639"/>
      <c r="AB372" s="639"/>
      <c r="AC372" s="639"/>
      <c r="AD372" s="639"/>
      <c r="AE372" s="636"/>
      <c r="AF372" s="636"/>
      <c r="AH372" s="638"/>
      <c r="AI372" s="640"/>
      <c r="AJ372" s="645"/>
      <c r="AL372" s="639"/>
      <c r="AM372" s="639"/>
      <c r="AN372" s="639"/>
    </row>
    <row r="373" spans="2:40">
      <c r="C373" s="641"/>
      <c r="D373" s="638"/>
      <c r="E373" s="638"/>
      <c r="F373" s="638"/>
      <c r="G373" s="638"/>
      <c r="H373" s="638"/>
      <c r="I373" s="638"/>
      <c r="K373" s="638"/>
      <c r="L373" s="638"/>
      <c r="M373" s="638"/>
      <c r="N373" s="638"/>
      <c r="O373" s="638"/>
      <c r="P373" s="638"/>
      <c r="R373" s="638"/>
      <c r="S373" s="638"/>
      <c r="T373" s="638"/>
      <c r="U373" s="638"/>
      <c r="V373" s="638"/>
      <c r="W373" s="638"/>
      <c r="Y373" s="639"/>
      <c r="Z373" s="639"/>
      <c r="AA373" s="639"/>
      <c r="AB373" s="639"/>
      <c r="AC373" s="639"/>
      <c r="AD373" s="639"/>
      <c r="AE373" s="636"/>
      <c r="AF373" s="636"/>
      <c r="AH373" s="638"/>
      <c r="AI373" s="640"/>
      <c r="AJ373" s="640"/>
      <c r="AL373" s="639"/>
      <c r="AM373" s="639"/>
      <c r="AN373" s="639"/>
    </row>
    <row r="374" spans="2:40">
      <c r="AE374" s="636"/>
      <c r="AF374" s="636"/>
      <c r="AI374" s="106"/>
    </row>
    <row r="375" spans="2:40">
      <c r="AE375" s="636"/>
      <c r="AF375" s="636"/>
    </row>
    <row r="376" spans="2:40" ht="36" customHeight="1">
      <c r="B376" s="687" t="s">
        <v>61</v>
      </c>
      <c r="D376" s="735" t="s">
        <v>95</v>
      </c>
      <c r="E376" s="735"/>
      <c r="F376" s="735"/>
      <c r="G376" s="735"/>
      <c r="H376" s="736"/>
      <c r="I376" s="657"/>
      <c r="K376" s="735" t="s">
        <v>110</v>
      </c>
      <c r="L376" s="735"/>
      <c r="M376" s="735"/>
      <c r="N376" s="735"/>
      <c r="O376" s="736"/>
      <c r="P376" s="657"/>
      <c r="R376" s="735" t="s">
        <v>122</v>
      </c>
      <c r="S376" s="735"/>
      <c r="T376" s="735"/>
      <c r="U376" s="735"/>
      <c r="V376" s="736"/>
      <c r="W376" s="657"/>
      <c r="Y376" s="735" t="s">
        <v>123</v>
      </c>
      <c r="Z376" s="735"/>
      <c r="AA376" s="735"/>
      <c r="AB376" s="735"/>
      <c r="AC376" s="735"/>
      <c r="AD376" s="647"/>
      <c r="AE376" s="659" t="s">
        <v>124</v>
      </c>
      <c r="AF376" s="659" t="s">
        <v>125</v>
      </c>
      <c r="AG376" s="648"/>
      <c r="AH376" s="659" t="s">
        <v>126</v>
      </c>
      <c r="AI376" s="659" t="s">
        <v>127</v>
      </c>
      <c r="AJ376" s="659" t="s">
        <v>128</v>
      </c>
      <c r="AK376" s="648"/>
      <c r="AL376" s="659" t="s">
        <v>126</v>
      </c>
      <c r="AM376" s="659" t="s">
        <v>127</v>
      </c>
      <c r="AN376" s="659" t="s">
        <v>128</v>
      </c>
    </row>
    <row r="377" spans="2:40" ht="28.5" customHeight="1">
      <c r="D377" s="672">
        <v>2022</v>
      </c>
      <c r="E377" s="672">
        <v>2023</v>
      </c>
      <c r="F377" s="672">
        <v>2024</v>
      </c>
      <c r="G377" s="672">
        <v>2025</v>
      </c>
      <c r="H377" s="672">
        <v>2026</v>
      </c>
      <c r="I377" s="672" t="s">
        <v>76</v>
      </c>
      <c r="J377" s="635"/>
      <c r="K377" s="672">
        <v>2022</v>
      </c>
      <c r="L377" s="672">
        <v>2023</v>
      </c>
      <c r="M377" s="672">
        <v>2024</v>
      </c>
      <c r="N377" s="672">
        <v>2025</v>
      </c>
      <c r="O377" s="672">
        <v>2026</v>
      </c>
      <c r="P377" s="672" t="s">
        <v>76</v>
      </c>
      <c r="Q377" s="635"/>
      <c r="R377" s="672">
        <v>2022</v>
      </c>
      <c r="S377" s="672">
        <v>2023</v>
      </c>
      <c r="T377" s="672">
        <v>2024</v>
      </c>
      <c r="U377" s="672">
        <v>2025</v>
      </c>
      <c r="V377" s="672">
        <v>2026</v>
      </c>
      <c r="W377" s="672" t="s">
        <v>76</v>
      </c>
      <c r="X377" s="635"/>
      <c r="Y377" s="672">
        <v>2022</v>
      </c>
      <c r="Z377" s="672">
        <v>2023</v>
      </c>
      <c r="AA377" s="672">
        <v>2024</v>
      </c>
      <c r="AB377" s="672">
        <v>2025</v>
      </c>
      <c r="AC377" s="672">
        <v>2026</v>
      </c>
      <c r="AD377" s="634"/>
      <c r="AE377" s="660" t="s">
        <v>99</v>
      </c>
      <c r="AF377" s="660" t="s">
        <v>99</v>
      </c>
      <c r="AG377" s="635"/>
      <c r="AH377" s="660" t="s">
        <v>99</v>
      </c>
      <c r="AI377" s="660" t="s">
        <v>99</v>
      </c>
      <c r="AJ377" s="660" t="s">
        <v>99</v>
      </c>
      <c r="AK377" s="635"/>
      <c r="AL377" s="660" t="s">
        <v>100</v>
      </c>
      <c r="AM377" s="660" t="s">
        <v>100</v>
      </c>
      <c r="AN377" s="660" t="s">
        <v>100</v>
      </c>
    </row>
    <row r="378" spans="2:40">
      <c r="B378" s="11" t="s">
        <v>74</v>
      </c>
      <c r="C378" s="675" t="s">
        <v>129</v>
      </c>
      <c r="D378" s="681">
        <v>19.130948690627896</v>
      </c>
      <c r="E378" s="681">
        <v>20.759606480107962</v>
      </c>
      <c r="F378" s="681">
        <v>17.28357680060606</v>
      </c>
      <c r="G378" s="681">
        <v>18.99549736071851</v>
      </c>
      <c r="H378" s="682">
        <v>19.809662647649983</v>
      </c>
      <c r="I378" s="682">
        <f>SUM(D378:H378)</f>
        <v>95.97929197971041</v>
      </c>
      <c r="K378" s="683">
        <v>22.724222066155811</v>
      </c>
      <c r="L378" s="683">
        <v>24.393287182170805</v>
      </c>
      <c r="M378" s="683">
        <v>23.176498617803805</v>
      </c>
      <c r="N378" s="683">
        <v>21.185566985233176</v>
      </c>
      <c r="O378" s="684">
        <v>21.247986260031571</v>
      </c>
      <c r="P378" s="684">
        <f>SUM(K378:O378)</f>
        <v>112.72756111139516</v>
      </c>
      <c r="R378" s="685">
        <f>D378-K378</f>
        <v>-3.5932733755279145</v>
      </c>
      <c r="S378" s="685">
        <f t="shared" ref="S378:W393" si="916">E378-L378</f>
        <v>-3.6336807020628434</v>
      </c>
      <c r="T378" s="685">
        <f t="shared" si="916"/>
        <v>-5.8929218171977453</v>
      </c>
      <c r="U378" s="685">
        <f t="shared" si="916"/>
        <v>-2.1900696245146669</v>
      </c>
      <c r="V378" s="685">
        <f t="shared" si="916"/>
        <v>-1.4383236123815877</v>
      </c>
      <c r="W378" s="685">
        <f t="shared" si="916"/>
        <v>-16.748269131684751</v>
      </c>
      <c r="Y378" s="685">
        <f>R378/K378</f>
        <v>-0.15812525353198056</v>
      </c>
      <c r="Z378" s="685">
        <f t="shared" ref="Z378:AC382" si="917">S378/L378</f>
        <v>-0.14896232208993634</v>
      </c>
      <c r="AA378" s="685">
        <f t="shared" si="917"/>
        <v>-0.25426281658744171</v>
      </c>
      <c r="AB378" s="685">
        <f t="shared" si="917"/>
        <v>-0.10337554930869659</v>
      </c>
      <c r="AC378" s="685">
        <f t="shared" si="917"/>
        <v>-6.7692231855737778E-2</v>
      </c>
      <c r="AD378" s="637"/>
      <c r="AE378" s="681">
        <f t="shared" si="888"/>
        <v>76.169629332060424</v>
      </c>
      <c r="AF378" s="683">
        <f t="shared" si="889"/>
        <v>91.479574851363594</v>
      </c>
      <c r="AH378" s="685">
        <f>G378-N378</f>
        <v>-2.1900696245146669</v>
      </c>
      <c r="AI378" s="685">
        <f>SUM(D378:G378)-SUM(K378:N378)</f>
        <v>-15.30994551930317</v>
      </c>
      <c r="AJ378" s="685">
        <f>SUM(D378:H378)-SUM(K378:O378)</f>
        <v>-16.748269131684751</v>
      </c>
      <c r="AL378" s="686">
        <f>IFERROR(AH378/N378,"0")</f>
        <v>-0.10337554930869659</v>
      </c>
      <c r="AM378" s="686">
        <f>SUM(R378:U378)/SUM(K378:N378)</f>
        <v>-0.16735916781619106</v>
      </c>
      <c r="AN378" s="686">
        <f>SUM(R378:V378)/SUM(K378:O378)</f>
        <v>-0.14857297511417325</v>
      </c>
    </row>
    <row r="379" spans="2:40">
      <c r="B379" s="665"/>
      <c r="C379" s="675" t="s">
        <v>130</v>
      </c>
      <c r="D379" s="681">
        <v>41.900851107212453</v>
      </c>
      <c r="E379" s="681">
        <v>35.240408505766275</v>
      </c>
      <c r="F379" s="681">
        <v>35.523910014431515</v>
      </c>
      <c r="G379" s="681">
        <v>35.630784232126864</v>
      </c>
      <c r="H379" s="682">
        <v>34.067773712014329</v>
      </c>
      <c r="I379" s="682">
        <f t="shared" ref="I379:I382" si="918">SUM(D379:H379)</f>
        <v>182.36372757155146</v>
      </c>
      <c r="K379" s="683">
        <v>49.246357244985823</v>
      </c>
      <c r="L379" s="683">
        <v>46.769692811987809</v>
      </c>
      <c r="M379" s="683">
        <v>47.815682832138613</v>
      </c>
      <c r="N379" s="683">
        <v>47.892957278250755</v>
      </c>
      <c r="O379" s="684">
        <v>47.330040228980394</v>
      </c>
      <c r="P379" s="684">
        <f t="shared" ref="P379:P382" si="919">SUM(K379:O379)</f>
        <v>239.05473039634336</v>
      </c>
      <c r="R379" s="685">
        <f t="shared" ref="R379:R382" si="920">D379-K379</f>
        <v>-7.3455061377733699</v>
      </c>
      <c r="S379" s="685">
        <f t="shared" si="916"/>
        <v>-11.529284306221534</v>
      </c>
      <c r="T379" s="685">
        <f t="shared" si="916"/>
        <v>-12.291772817707098</v>
      </c>
      <c r="U379" s="685">
        <f t="shared" si="916"/>
        <v>-12.262173046123891</v>
      </c>
      <c r="V379" s="685">
        <f t="shared" si="916"/>
        <v>-13.262266516966065</v>
      </c>
      <c r="W379" s="685">
        <f t="shared" si="916"/>
        <v>-56.691002824791894</v>
      </c>
      <c r="Y379" s="685">
        <f t="shared" ref="Y379:Y382" si="921">R379/K379</f>
        <v>-0.14915836518083328</v>
      </c>
      <c r="Z379" s="685">
        <f t="shared" si="917"/>
        <v>-0.24651186725918364</v>
      </c>
      <c r="AA379" s="685">
        <f t="shared" si="917"/>
        <v>-0.25706571755669594</v>
      </c>
      <c r="AB379" s="685">
        <f t="shared" si="917"/>
        <v>-0.25603290635995896</v>
      </c>
      <c r="AC379" s="685">
        <f>V379/O379</f>
        <v>-0.28020822405398083</v>
      </c>
      <c r="AD379" s="637"/>
      <c r="AE379" s="681">
        <f t="shared" si="888"/>
        <v>148.29595385953712</v>
      </c>
      <c r="AF379" s="683">
        <f t="shared" si="889"/>
        <v>191.72469016736298</v>
      </c>
      <c r="AH379" s="685">
        <f t="shared" ref="AH379:AH382" si="922">G379-N379</f>
        <v>-12.262173046123891</v>
      </c>
      <c r="AI379" s="685">
        <f t="shared" ref="AI379:AI382" si="923">SUM(D379:G379)-SUM(K379:N379)</f>
        <v>-43.428736307825858</v>
      </c>
      <c r="AJ379" s="685">
        <f t="shared" ref="AJ379:AJ382" si="924">SUM(D379:H379)-SUM(K379:O379)</f>
        <v>-56.691002824791894</v>
      </c>
      <c r="AL379" s="686">
        <f t="shared" ref="AL379:AL382" si="925">IFERROR(AH379/N379,"0")</f>
        <v>-0.25603290635995896</v>
      </c>
      <c r="AM379" s="686">
        <f t="shared" ref="AM379:AM382" si="926">SUM(R379:U379)/SUM(K379:N379)</f>
        <v>-0.22651613764463763</v>
      </c>
      <c r="AN379" s="686">
        <f t="shared" ref="AN379:AN382" si="927">SUM(R379:V379)/SUM(K379:O379)</f>
        <v>-0.23714654267999843</v>
      </c>
    </row>
    <row r="380" spans="2:40">
      <c r="B380" s="666"/>
      <c r="C380" s="675" t="s">
        <v>131</v>
      </c>
      <c r="D380" s="681">
        <v>21.167554743789658</v>
      </c>
      <c r="E380" s="681">
        <v>28.122347268121818</v>
      </c>
      <c r="F380" s="681">
        <v>25.539377544095029</v>
      </c>
      <c r="G380" s="681">
        <v>33.757313214667384</v>
      </c>
      <c r="H380" s="682">
        <v>46.999810685842938</v>
      </c>
      <c r="I380" s="682">
        <f t="shared" si="918"/>
        <v>155.58640345651682</v>
      </c>
      <c r="K380" s="683">
        <v>28.392377850053641</v>
      </c>
      <c r="L380" s="683">
        <v>27.040783297050591</v>
      </c>
      <c r="M380" s="683">
        <v>28.149462853437672</v>
      </c>
      <c r="N380" s="683">
        <v>32.661911756423045</v>
      </c>
      <c r="O380" s="684">
        <v>33.788484013268658</v>
      </c>
      <c r="P380" s="684">
        <f t="shared" si="919"/>
        <v>150.03301977023361</v>
      </c>
      <c r="R380" s="685">
        <f t="shared" si="920"/>
        <v>-7.2248231062639832</v>
      </c>
      <c r="S380" s="685">
        <f t="shared" si="916"/>
        <v>1.0815639710712261</v>
      </c>
      <c r="T380" s="685">
        <f t="shared" si="916"/>
        <v>-2.6100853093426437</v>
      </c>
      <c r="U380" s="685">
        <f t="shared" si="916"/>
        <v>1.0954014582443392</v>
      </c>
      <c r="V380" s="685">
        <f t="shared" si="916"/>
        <v>13.21132667257428</v>
      </c>
      <c r="W380" s="685">
        <f t="shared" si="916"/>
        <v>5.5533836862832118</v>
      </c>
      <c r="Y380" s="685">
        <f t="shared" si="921"/>
        <v>-0.25446347412040848</v>
      </c>
      <c r="Z380" s="685">
        <f t="shared" si="917"/>
        <v>3.9997508917916411E-2</v>
      </c>
      <c r="AA380" s="685">
        <f t="shared" si="917"/>
        <v>-9.2722384186591844E-2</v>
      </c>
      <c r="AB380" s="685">
        <f t="shared" si="917"/>
        <v>3.3537579380329009E-2</v>
      </c>
      <c r="AC380" s="685">
        <f t="shared" si="917"/>
        <v>0.39100087081107943</v>
      </c>
      <c r="AD380" s="637"/>
      <c r="AE380" s="681">
        <f t="shared" si="888"/>
        <v>108.58659277067389</v>
      </c>
      <c r="AF380" s="683">
        <f t="shared" si="889"/>
        <v>116.24453575696495</v>
      </c>
      <c r="AH380" s="685">
        <f t="shared" si="922"/>
        <v>1.0954014582443392</v>
      </c>
      <c r="AI380" s="685">
        <f t="shared" si="923"/>
        <v>-7.6579429862910615</v>
      </c>
      <c r="AJ380" s="685">
        <f t="shared" si="924"/>
        <v>5.5533836862832118</v>
      </c>
      <c r="AL380" s="686">
        <f t="shared" si="925"/>
        <v>3.3537579380329009E-2</v>
      </c>
      <c r="AM380" s="686">
        <f t="shared" si="926"/>
        <v>-6.5877874916217091E-2</v>
      </c>
      <c r="AN380" s="686">
        <f t="shared" si="927"/>
        <v>3.7014409859828762E-2</v>
      </c>
    </row>
    <row r="381" spans="2:40">
      <c r="B381" s="666"/>
      <c r="C381" s="675" t="s">
        <v>132</v>
      </c>
      <c r="D381" s="681">
        <v>2.3061411245208339</v>
      </c>
      <c r="E381" s="681">
        <v>3.9501602863871783</v>
      </c>
      <c r="F381" s="681">
        <v>2.6206051429448807</v>
      </c>
      <c r="G381" s="681">
        <v>2.8034501220102888</v>
      </c>
      <c r="H381" s="682">
        <v>3.19832661764285</v>
      </c>
      <c r="I381" s="682">
        <f t="shared" si="918"/>
        <v>14.878683293506031</v>
      </c>
      <c r="K381" s="683">
        <v>4.2025345438553128</v>
      </c>
      <c r="L381" s="683">
        <v>4.1960435494190813</v>
      </c>
      <c r="M381" s="683">
        <v>4.1710587168018085</v>
      </c>
      <c r="N381" s="683">
        <v>4.16302882783335</v>
      </c>
      <c r="O381" s="684">
        <v>4.1307817385843899</v>
      </c>
      <c r="P381" s="684">
        <f t="shared" si="919"/>
        <v>20.863447376493944</v>
      </c>
      <c r="R381" s="685">
        <f t="shared" si="920"/>
        <v>-1.8963934193344789</v>
      </c>
      <c r="S381" s="685">
        <f t="shared" si="916"/>
        <v>-0.245883263031903</v>
      </c>
      <c r="T381" s="685">
        <f t="shared" si="916"/>
        <v>-1.5504535738569278</v>
      </c>
      <c r="U381" s="685">
        <f t="shared" si="916"/>
        <v>-1.3595787058230613</v>
      </c>
      <c r="V381" s="685">
        <f t="shared" si="916"/>
        <v>-0.93245512094153993</v>
      </c>
      <c r="W381" s="685">
        <f t="shared" si="916"/>
        <v>-5.9847640829879136</v>
      </c>
      <c r="Y381" s="685">
        <f t="shared" si="921"/>
        <v>-0.45124993014210163</v>
      </c>
      <c r="Z381" s="685">
        <f t="shared" si="917"/>
        <v>-5.8598834863366506E-2</v>
      </c>
      <c r="AA381" s="685">
        <f t="shared" si="917"/>
        <v>-0.37171703376205406</v>
      </c>
      <c r="AB381" s="685">
        <f t="shared" si="917"/>
        <v>-0.32658402380813073</v>
      </c>
      <c r="AC381" s="685">
        <f t="shared" si="917"/>
        <v>-0.22573333086852715</v>
      </c>
      <c r="AD381" s="637"/>
      <c r="AE381" s="681">
        <f t="shared" si="888"/>
        <v>11.68035667586318</v>
      </c>
      <c r="AF381" s="683">
        <f t="shared" si="889"/>
        <v>16.732665637909555</v>
      </c>
      <c r="AH381" s="685">
        <f t="shared" si="922"/>
        <v>-1.3595787058230613</v>
      </c>
      <c r="AI381" s="685">
        <f t="shared" si="923"/>
        <v>-5.052308962046375</v>
      </c>
      <c r="AJ381" s="685">
        <f t="shared" si="924"/>
        <v>-5.9847640829879136</v>
      </c>
      <c r="AL381" s="686">
        <f t="shared" si="925"/>
        <v>-0.32658402380813073</v>
      </c>
      <c r="AM381" s="686">
        <f t="shared" si="926"/>
        <v>-0.30194286262434195</v>
      </c>
      <c r="AN381" s="686">
        <f t="shared" si="927"/>
        <v>-0.28685403591214359</v>
      </c>
    </row>
    <row r="382" spans="2:40" s="106" customFormat="1">
      <c r="B382" s="695"/>
      <c r="C382" s="676" t="s">
        <v>76</v>
      </c>
      <c r="D382" s="696">
        <f>SUM(D378:D381)</f>
        <v>84.50549566615085</v>
      </c>
      <c r="E382" s="696">
        <f t="shared" ref="E382:H382" si="928">SUM(E378:E381)</f>
        <v>88.072522540383233</v>
      </c>
      <c r="F382" s="696">
        <f t="shared" si="928"/>
        <v>80.967469502077492</v>
      </c>
      <c r="G382" s="696">
        <f t="shared" si="928"/>
        <v>91.187044929523054</v>
      </c>
      <c r="H382" s="702">
        <f t="shared" si="928"/>
        <v>104.07557366315011</v>
      </c>
      <c r="I382" s="702">
        <f t="shared" si="918"/>
        <v>448.80810630128474</v>
      </c>
      <c r="K382" s="697">
        <f t="shared" ref="K382:O382" si="929">SUM(K378:K381)</f>
        <v>104.56549170505059</v>
      </c>
      <c r="L382" s="697">
        <f t="shared" si="929"/>
        <v>102.3998068406283</v>
      </c>
      <c r="M382" s="697">
        <f t="shared" si="929"/>
        <v>103.3127030201819</v>
      </c>
      <c r="N382" s="697">
        <f t="shared" si="929"/>
        <v>105.90346484774032</v>
      </c>
      <c r="O382" s="698">
        <f t="shared" si="929"/>
        <v>106.49729224086501</v>
      </c>
      <c r="P382" s="698">
        <f t="shared" si="919"/>
        <v>522.67875865446615</v>
      </c>
      <c r="R382" s="699">
        <f t="shared" si="920"/>
        <v>-20.05999603889974</v>
      </c>
      <c r="S382" s="699">
        <f t="shared" si="916"/>
        <v>-14.327284300245068</v>
      </c>
      <c r="T382" s="699">
        <f t="shared" si="916"/>
        <v>-22.345233518104408</v>
      </c>
      <c r="U382" s="699">
        <f t="shared" si="916"/>
        <v>-14.716419918217269</v>
      </c>
      <c r="V382" s="699">
        <f t="shared" si="916"/>
        <v>-2.4217185777148984</v>
      </c>
      <c r="W382" s="699">
        <f t="shared" si="916"/>
        <v>-73.870652353181413</v>
      </c>
      <c r="Y382" s="699">
        <f t="shared" si="921"/>
        <v>-0.19184145468835229</v>
      </c>
      <c r="Z382" s="699">
        <f t="shared" si="917"/>
        <v>-0.13991514966960419</v>
      </c>
      <c r="AA382" s="699">
        <f t="shared" si="917"/>
        <v>-0.21628737672016304</v>
      </c>
      <c r="AB382" s="699">
        <f t="shared" si="917"/>
        <v>-0.13896070293238641</v>
      </c>
      <c r="AC382" s="699">
        <f t="shared" si="917"/>
        <v>-2.273971973144346E-2</v>
      </c>
      <c r="AD382" s="639"/>
      <c r="AE382" s="696">
        <f t="shared" si="888"/>
        <v>344.73253263813461</v>
      </c>
      <c r="AF382" s="697">
        <f t="shared" si="889"/>
        <v>416.18146641360113</v>
      </c>
      <c r="AG382" s="638"/>
      <c r="AH382" s="699">
        <f t="shared" si="922"/>
        <v>-14.716419918217269</v>
      </c>
      <c r="AI382" s="699">
        <f t="shared" si="923"/>
        <v>-71.448933775466514</v>
      </c>
      <c r="AJ382" s="699">
        <f t="shared" si="924"/>
        <v>-73.870652353181413</v>
      </c>
      <c r="AL382" s="700">
        <f t="shared" si="925"/>
        <v>-0.13896070293238641</v>
      </c>
      <c r="AM382" s="700">
        <f t="shared" si="926"/>
        <v>-0.17167735601291897</v>
      </c>
      <c r="AN382" s="700">
        <f t="shared" si="927"/>
        <v>-0.14133088657236975</v>
      </c>
    </row>
    <row r="384" spans="2:40">
      <c r="B384" s="665" t="s">
        <v>75</v>
      </c>
      <c r="C384" s="675" t="s">
        <v>133</v>
      </c>
      <c r="D384" s="681">
        <v>9.3318727263736196</v>
      </c>
      <c r="E384" s="681">
        <v>10.06201109712141</v>
      </c>
      <c r="F384" s="681">
        <v>38.161208353293368</v>
      </c>
      <c r="G384" s="681">
        <v>15.406977958940729</v>
      </c>
      <c r="H384" s="682">
        <v>16.442328605781359</v>
      </c>
      <c r="I384" s="682">
        <f>SUM(D384:H384)</f>
        <v>89.404398741510491</v>
      </c>
      <c r="K384" s="683">
        <v>11.95411092963384</v>
      </c>
      <c r="L384" s="683">
        <v>23.102898188816656</v>
      </c>
      <c r="M384" s="683">
        <v>40.450730944355989</v>
      </c>
      <c r="N384" s="683">
        <v>19.519059536484182</v>
      </c>
      <c r="O384" s="684">
        <v>20.844337306838465</v>
      </c>
      <c r="P384" s="684">
        <f>SUM(K384:O384)</f>
        <v>115.87113690612912</v>
      </c>
      <c r="R384" s="685">
        <f t="shared" ref="R384:V390" si="930">D384-K384</f>
        <v>-2.6222382032602205</v>
      </c>
      <c r="S384" s="685">
        <f t="shared" si="930"/>
        <v>-13.040887091695247</v>
      </c>
      <c r="T384" s="685">
        <f t="shared" si="930"/>
        <v>-2.2895225910626209</v>
      </c>
      <c r="U384" s="685">
        <f t="shared" si="930"/>
        <v>-4.1120815775434529</v>
      </c>
      <c r="V384" s="685">
        <f t="shared" si="930"/>
        <v>-4.4020087010571061</v>
      </c>
      <c r="W384" s="685">
        <f t="shared" si="916"/>
        <v>-26.466738164618633</v>
      </c>
      <c r="Y384" s="685">
        <f>R384/K384</f>
        <v>-0.21935869749709114</v>
      </c>
      <c r="Z384" s="685">
        <f t="shared" ref="Z384:AC390" si="931">S384/L384</f>
        <v>-0.56446974683063378</v>
      </c>
      <c r="AA384" s="685">
        <f t="shared" si="931"/>
        <v>-5.6600277364878458E-2</v>
      </c>
      <c r="AB384" s="685">
        <f t="shared" si="931"/>
        <v>-0.21067006685733644</v>
      </c>
      <c r="AC384" s="685">
        <f t="shared" si="931"/>
        <v>-0.21118487175953182</v>
      </c>
      <c r="AD384" s="637"/>
      <c r="AE384" s="681">
        <f t="shared" si="888"/>
        <v>72.962070135729135</v>
      </c>
      <c r="AF384" s="683">
        <f t="shared" si="889"/>
        <v>95.026799599290655</v>
      </c>
      <c r="AH384" s="685">
        <f>G384-N384</f>
        <v>-4.1120815775434529</v>
      </c>
      <c r="AI384" s="685">
        <f>SUM(D384:G384)-SUM(K384:N384)</f>
        <v>-22.06472946356152</v>
      </c>
      <c r="AJ384" s="685">
        <f>SUM(D384:H384)-SUM(K384:O384)</f>
        <v>-26.466738164618633</v>
      </c>
      <c r="AL384" s="686">
        <f>IFERROR(AH384/N384,"0")</f>
        <v>-0.21067006685733644</v>
      </c>
      <c r="AM384" s="686">
        <f>SUM(R384:U384)/SUM(K384:N384)</f>
        <v>-0.23219480774480641</v>
      </c>
      <c r="AN384" s="686">
        <f>SUM(R384:V384)/SUM(K384:O384)</f>
        <v>-0.22841527986439097</v>
      </c>
    </row>
    <row r="385" spans="2:40">
      <c r="B385" s="666"/>
      <c r="C385" s="677" t="s">
        <v>29</v>
      </c>
      <c r="D385" s="681">
        <v>12.389104008007688</v>
      </c>
      <c r="E385" s="681">
        <v>9.1857485418730054</v>
      </c>
      <c r="F385" s="681">
        <v>7.7483526431501932</v>
      </c>
      <c r="G385" s="681">
        <v>6.8459068041095197</v>
      </c>
      <c r="H385" s="682">
        <v>7.846634119711192</v>
      </c>
      <c r="I385" s="682">
        <f t="shared" ref="I385:I390" si="932">SUM(D385:H385)</f>
        <v>44.015746116851595</v>
      </c>
      <c r="K385" s="683">
        <v>12.987546016219124</v>
      </c>
      <c r="L385" s="683">
        <v>7.6820556746985176</v>
      </c>
      <c r="M385" s="683">
        <v>6.296282734324663</v>
      </c>
      <c r="N385" s="683">
        <v>5.1453121175329954</v>
      </c>
      <c r="O385" s="684">
        <v>4.9756354938410992</v>
      </c>
      <c r="P385" s="684">
        <f t="shared" ref="P385:P390" si="933">SUM(K385:O385)</f>
        <v>37.0868320366164</v>
      </c>
      <c r="R385" s="685">
        <f t="shared" si="930"/>
        <v>-0.59844200821143545</v>
      </c>
      <c r="S385" s="685">
        <f t="shared" si="930"/>
        <v>1.5036928671744878</v>
      </c>
      <c r="T385" s="685">
        <f t="shared" si="930"/>
        <v>1.4520699088255302</v>
      </c>
      <c r="U385" s="685">
        <f t="shared" si="930"/>
        <v>1.7005946865765242</v>
      </c>
      <c r="V385" s="685">
        <f t="shared" si="930"/>
        <v>2.8709986258700928</v>
      </c>
      <c r="W385" s="685">
        <f t="shared" si="916"/>
        <v>6.9289140802351952</v>
      </c>
      <c r="Y385" s="685">
        <f t="shared" ref="Y385:Y387" si="934">R385/K385</f>
        <v>-4.6078143435571921E-2</v>
      </c>
      <c r="Z385" s="685">
        <f t="shared" si="931"/>
        <v>0.19574094888781188</v>
      </c>
      <c r="AA385" s="685">
        <f t="shared" si="931"/>
        <v>0.23062336462583882</v>
      </c>
      <c r="AB385" s="685">
        <f t="shared" si="931"/>
        <v>0.33051341643233539</v>
      </c>
      <c r="AC385" s="685">
        <f t="shared" si="931"/>
        <v>0.57701144495489054</v>
      </c>
      <c r="AD385" s="637"/>
      <c r="AE385" s="681">
        <f t="shared" si="888"/>
        <v>36.169111997140405</v>
      </c>
      <c r="AF385" s="683">
        <f t="shared" si="889"/>
        <v>32.111196542775303</v>
      </c>
      <c r="AH385" s="685">
        <f t="shared" ref="AH385:AH388" si="935">G385-N385</f>
        <v>1.7005946865765242</v>
      </c>
      <c r="AI385" s="685">
        <f t="shared" ref="AI385:AI388" si="936">SUM(D385:G385)-SUM(K385:N385)</f>
        <v>4.0579154543651015</v>
      </c>
      <c r="AJ385" s="685">
        <f t="shared" ref="AJ385:AJ388" si="937">SUM(D385:H385)-SUM(K385:O385)</f>
        <v>6.9289140802351952</v>
      </c>
      <c r="AL385" s="686">
        <f t="shared" ref="AL385:AL388" si="938">IFERROR(AH385/N385,"0")</f>
        <v>0.33051341643233539</v>
      </c>
      <c r="AM385" s="686">
        <f t="shared" ref="AM385:AM387" si="939">SUM(R385:U385)/SUM(K385:N385)</f>
        <v>0.12637073330355536</v>
      </c>
      <c r="AN385" s="686">
        <f t="shared" ref="AN385:AN387" si="940">SUM(R385:V385)/SUM(K385:O385)</f>
        <v>0.18682949445221356</v>
      </c>
    </row>
    <row r="386" spans="2:40">
      <c r="B386" s="666"/>
      <c r="C386" s="677" t="s">
        <v>134</v>
      </c>
      <c r="D386" s="681">
        <v>3.9941596151709047</v>
      </c>
      <c r="E386" s="681">
        <v>4.5688736200496356</v>
      </c>
      <c r="F386" s="681">
        <v>3.3677212611677452</v>
      </c>
      <c r="G386" s="681">
        <v>5.3946604172393595</v>
      </c>
      <c r="H386" s="682">
        <v>5.8541157947630618</v>
      </c>
      <c r="I386" s="682">
        <f t="shared" si="932"/>
        <v>23.179530708390708</v>
      </c>
      <c r="K386" s="683">
        <v>5.9988904696288996</v>
      </c>
      <c r="L386" s="683">
        <v>6.522846278180026</v>
      </c>
      <c r="M386" s="683">
        <v>6.9215262838838747</v>
      </c>
      <c r="N386" s="683">
        <v>5.7073484487140016</v>
      </c>
      <c r="O386" s="684">
        <v>5.5584198398919797</v>
      </c>
      <c r="P386" s="684">
        <f t="shared" si="933"/>
        <v>30.709031320298781</v>
      </c>
      <c r="R386" s="685">
        <f t="shared" si="930"/>
        <v>-2.0047308544579949</v>
      </c>
      <c r="S386" s="685">
        <f t="shared" si="930"/>
        <v>-1.9539726581303904</v>
      </c>
      <c r="T386" s="685">
        <f t="shared" si="930"/>
        <v>-3.5538050227161295</v>
      </c>
      <c r="U386" s="685">
        <f t="shared" si="930"/>
        <v>-0.31268803147464208</v>
      </c>
      <c r="V386" s="685">
        <f t="shared" si="930"/>
        <v>0.29569595487108202</v>
      </c>
      <c r="W386" s="685">
        <f t="shared" si="916"/>
        <v>-7.5295006119080732</v>
      </c>
      <c r="Y386" s="685">
        <f t="shared" si="934"/>
        <v>-0.3341836068865599</v>
      </c>
      <c r="Z386" s="685">
        <f t="shared" si="931"/>
        <v>-0.2995582871033991</v>
      </c>
      <c r="AA386" s="685">
        <f t="shared" si="931"/>
        <v>-0.51344239362217425</v>
      </c>
      <c r="AB386" s="685">
        <f t="shared" si="931"/>
        <v>-5.4786918003069882E-2</v>
      </c>
      <c r="AC386" s="685">
        <f t="shared" si="931"/>
        <v>5.3197844601250641E-2</v>
      </c>
      <c r="AD386" s="637"/>
      <c r="AE386" s="681">
        <f t="shared" si="888"/>
        <v>17.325414913627647</v>
      </c>
      <c r="AF386" s="683">
        <f t="shared" si="889"/>
        <v>25.150611480406802</v>
      </c>
      <c r="AH386" s="685">
        <f t="shared" si="935"/>
        <v>-0.31268803147464208</v>
      </c>
      <c r="AI386" s="685">
        <f t="shared" si="936"/>
        <v>-7.8251965667791552</v>
      </c>
      <c r="AJ386" s="685">
        <f t="shared" si="937"/>
        <v>-7.5295006119080732</v>
      </c>
      <c r="AL386" s="686">
        <f t="shared" si="938"/>
        <v>-5.4786918003069882E-2</v>
      </c>
      <c r="AM386" s="686">
        <f t="shared" si="939"/>
        <v>-0.31113345187950026</v>
      </c>
      <c r="AN386" s="686">
        <f t="shared" si="940"/>
        <v>-0.24518847675052022</v>
      </c>
    </row>
    <row r="387" spans="2:40">
      <c r="B387" s="666"/>
      <c r="C387" s="675" t="s">
        <v>135</v>
      </c>
      <c r="D387" s="681">
        <v>1.1529820074408019</v>
      </c>
      <c r="E387" s="681">
        <v>1.4496131222553779</v>
      </c>
      <c r="F387" s="681">
        <v>1.6219041948169961</v>
      </c>
      <c r="G387" s="681">
        <v>2.2207397264134991</v>
      </c>
      <c r="H387" s="682">
        <v>3.8493444293521106</v>
      </c>
      <c r="I387" s="682">
        <f t="shared" si="932"/>
        <v>10.294583480278785</v>
      </c>
      <c r="K387" s="683">
        <v>3.0556756855903715</v>
      </c>
      <c r="L387" s="683">
        <v>2.6835154703802804</v>
      </c>
      <c r="M387" s="683">
        <v>2.664811296234157</v>
      </c>
      <c r="N387" s="683">
        <v>2.6396580045580924</v>
      </c>
      <c r="O387" s="684">
        <v>2.5905690157478061</v>
      </c>
      <c r="P387" s="684">
        <f t="shared" si="933"/>
        <v>13.634229472510707</v>
      </c>
      <c r="R387" s="685">
        <f t="shared" si="930"/>
        <v>-1.9026936781495696</v>
      </c>
      <c r="S387" s="685">
        <f t="shared" si="930"/>
        <v>-1.2339023481249025</v>
      </c>
      <c r="T387" s="685">
        <f t="shared" si="930"/>
        <v>-1.0429071014171609</v>
      </c>
      <c r="U387" s="685">
        <f t="shared" si="930"/>
        <v>-0.41891827814459326</v>
      </c>
      <c r="V387" s="685">
        <f t="shared" si="930"/>
        <v>1.2587754136043046</v>
      </c>
      <c r="W387" s="685">
        <f t="shared" si="916"/>
        <v>-3.3396459922319224</v>
      </c>
      <c r="Y387" s="685">
        <f t="shared" si="934"/>
        <v>-0.62267526855748756</v>
      </c>
      <c r="Z387" s="685">
        <f t="shared" si="931"/>
        <v>-0.45980817392122075</v>
      </c>
      <c r="AA387" s="685">
        <f t="shared" si="931"/>
        <v>-0.39136245890692917</v>
      </c>
      <c r="AB387" s="685">
        <f t="shared" si="931"/>
        <v>-0.15870172477692798</v>
      </c>
      <c r="AC387" s="685">
        <f t="shared" si="931"/>
        <v>0.4859069208163676</v>
      </c>
      <c r="AD387" s="637"/>
      <c r="AE387" s="681">
        <f t="shared" si="888"/>
        <v>6.4452390509266753</v>
      </c>
      <c r="AF387" s="683">
        <f t="shared" si="889"/>
        <v>11.0436604567629</v>
      </c>
      <c r="AH387" s="685">
        <f t="shared" si="935"/>
        <v>-0.41891827814459326</v>
      </c>
      <c r="AI387" s="685">
        <f t="shared" si="936"/>
        <v>-4.5984214058362252</v>
      </c>
      <c r="AJ387" s="685">
        <f t="shared" si="937"/>
        <v>-3.3396459922319224</v>
      </c>
      <c r="AL387" s="686">
        <f t="shared" si="938"/>
        <v>-0.15870172477692798</v>
      </c>
      <c r="AM387" s="686">
        <f t="shared" si="939"/>
        <v>-0.41638561995268991</v>
      </c>
      <c r="AN387" s="686">
        <f t="shared" si="940"/>
        <v>-0.2449457080772556</v>
      </c>
    </row>
    <row r="388" spans="2:40">
      <c r="B388" s="666"/>
      <c r="C388" s="675" t="s">
        <v>136</v>
      </c>
      <c r="D388" s="681">
        <v>0</v>
      </c>
      <c r="E388" s="681">
        <v>3.2374391076013018E-2</v>
      </c>
      <c r="F388" s="681">
        <v>6.0554903519310671E-4</v>
      </c>
      <c r="G388" s="681">
        <v>7.2431258339682918E-4</v>
      </c>
      <c r="H388" s="682">
        <v>0</v>
      </c>
      <c r="I388" s="682">
        <f t="shared" si="932"/>
        <v>3.3704252694602956E-2</v>
      </c>
      <c r="K388" s="683">
        <v>0</v>
      </c>
      <c r="L388" s="683">
        <v>0</v>
      </c>
      <c r="M388" s="683">
        <v>0</v>
      </c>
      <c r="N388" s="683">
        <v>0</v>
      </c>
      <c r="O388" s="684">
        <v>0</v>
      </c>
      <c r="P388" s="684">
        <f t="shared" si="933"/>
        <v>0</v>
      </c>
      <c r="R388" s="685">
        <f t="shared" si="930"/>
        <v>0</v>
      </c>
      <c r="S388" s="685">
        <f t="shared" si="930"/>
        <v>3.2374391076013018E-2</v>
      </c>
      <c r="T388" s="685">
        <f t="shared" si="930"/>
        <v>6.0554903519310671E-4</v>
      </c>
      <c r="U388" s="685">
        <f t="shared" si="930"/>
        <v>7.2431258339682918E-4</v>
      </c>
      <c r="V388" s="685">
        <f t="shared" si="930"/>
        <v>0</v>
      </c>
      <c r="W388" s="685">
        <f t="shared" si="916"/>
        <v>3.3704252694602956E-2</v>
      </c>
      <c r="Y388" s="685" t="str">
        <f>IFERROR(R388/K388,"0")</f>
        <v>0</v>
      </c>
      <c r="Z388" s="685" t="str">
        <f>IFERROR(S388/L388,"0")</f>
        <v>0</v>
      </c>
      <c r="AA388" s="685" t="str">
        <f>IFERROR(T388/M388,"0")</f>
        <v>0</v>
      </c>
      <c r="AB388" s="685" t="str">
        <f>IFERROR(U388/N388,"0")</f>
        <v>0</v>
      </c>
      <c r="AC388" s="685" t="str">
        <f>IFERROR(V388/O388,"0")</f>
        <v>0</v>
      </c>
      <c r="AD388" s="637"/>
      <c r="AE388" s="681">
        <f t="shared" si="888"/>
        <v>3.3704252694602956E-2</v>
      </c>
      <c r="AF388" s="683">
        <f t="shared" si="889"/>
        <v>0</v>
      </c>
      <c r="AH388" s="685">
        <f t="shared" si="935"/>
        <v>7.2431258339682918E-4</v>
      </c>
      <c r="AI388" s="685">
        <f t="shared" si="936"/>
        <v>3.3704252694602956E-2</v>
      </c>
      <c r="AJ388" s="685">
        <f t="shared" si="937"/>
        <v>3.3704252694602956E-2</v>
      </c>
      <c r="AL388" s="686" t="str">
        <f t="shared" si="938"/>
        <v>0</v>
      </c>
      <c r="AM388" s="686" t="str">
        <f>IFERROR(SUM(R388:U388)/SUM(K388:N388),"0")</f>
        <v>0</v>
      </c>
      <c r="AN388" s="686" t="str">
        <f>IFERROR(SUM(R388:V388)/SUM(K388:O388),"0")</f>
        <v>0</v>
      </c>
    </row>
    <row r="389" spans="2:40">
      <c r="B389" s="666"/>
      <c r="C389" s="675" t="s">
        <v>137</v>
      </c>
      <c r="D389" s="681">
        <v>29.902257730593291</v>
      </c>
      <c r="E389" s="681">
        <v>25.961786344304681</v>
      </c>
      <c r="F389" s="681">
        <v>31.786380863539456</v>
      </c>
      <c r="G389" s="681">
        <v>29.976327700469504</v>
      </c>
      <c r="H389" s="682">
        <v>56.244412392618834</v>
      </c>
      <c r="I389" s="682">
        <f t="shared" si="932"/>
        <v>173.87116503152578</v>
      </c>
      <c r="K389" s="683">
        <v>29.234740517897926</v>
      </c>
      <c r="L389" s="683">
        <v>22.507532079907314</v>
      </c>
      <c r="M389" s="683">
        <v>22.581195520912878</v>
      </c>
      <c r="N389" s="683">
        <v>35.843752894680399</v>
      </c>
      <c r="O389" s="684">
        <v>42.267217677149262</v>
      </c>
      <c r="P389" s="684">
        <f t="shared" si="933"/>
        <v>152.43443869054778</v>
      </c>
      <c r="R389" s="685">
        <f t="shared" si="930"/>
        <v>0.66751721269536546</v>
      </c>
      <c r="S389" s="685">
        <f t="shared" si="930"/>
        <v>3.4542542643973668</v>
      </c>
      <c r="T389" s="685">
        <f t="shared" si="930"/>
        <v>9.2051853426265779</v>
      </c>
      <c r="U389" s="685">
        <f t="shared" si="930"/>
        <v>-5.8674251942108953</v>
      </c>
      <c r="V389" s="685">
        <f t="shared" si="930"/>
        <v>13.977194715469572</v>
      </c>
      <c r="W389" s="685">
        <f t="shared" si="916"/>
        <v>21.436726340977998</v>
      </c>
      <c r="Y389" s="685">
        <f>R389/K389</f>
        <v>2.283301308204538E-2</v>
      </c>
      <c r="Z389" s="685">
        <f t="shared" si="931"/>
        <v>0.15347103592405906</v>
      </c>
      <c r="AA389" s="685">
        <f t="shared" si="931"/>
        <v>0.40764827239113532</v>
      </c>
      <c r="AB389" s="685">
        <f t="shared" si="931"/>
        <v>-0.16369449960921043</v>
      </c>
      <c r="AC389" s="685">
        <f t="shared" si="931"/>
        <v>0.33068641570476498</v>
      </c>
      <c r="AD389" s="637"/>
      <c r="AE389" s="681">
        <f t="shared" si="888"/>
        <v>117.62675263890694</v>
      </c>
      <c r="AF389" s="683">
        <f t="shared" si="889"/>
        <v>110.16722101339852</v>
      </c>
      <c r="AH389" s="685">
        <f>G389-N389</f>
        <v>-5.8674251942108953</v>
      </c>
      <c r="AI389" s="685">
        <f>SUM(D389:G389)-SUM(K389:N389)</f>
        <v>7.4595316255084185</v>
      </c>
      <c r="AJ389" s="685">
        <f>SUM(D389:H389)-SUM(K389:O389)</f>
        <v>21.436726340977998</v>
      </c>
      <c r="AL389" s="686">
        <f>IFERROR(AH389/N389,"0")</f>
        <v>-0.16369449960921043</v>
      </c>
      <c r="AM389" s="686">
        <f>SUM(R389:U389)/SUM(K389:N389)</f>
        <v>6.7710990228220316E-2</v>
      </c>
      <c r="AN389" s="686">
        <f>SUM(R389:V389)/SUM(K389:O389)</f>
        <v>0.14062915522978367</v>
      </c>
    </row>
    <row r="390" spans="2:40" s="106" customFormat="1">
      <c r="B390" s="695"/>
      <c r="C390" s="676" t="s">
        <v>76</v>
      </c>
      <c r="D390" s="696">
        <f>SUM(D384:D389)</f>
        <v>56.770376087586307</v>
      </c>
      <c r="E390" s="696">
        <f t="shared" ref="E390:H390" si="941">SUM(E384:E389)</f>
        <v>51.260407116680128</v>
      </c>
      <c r="F390" s="696">
        <f t="shared" si="941"/>
        <v>82.686172865002959</v>
      </c>
      <c r="G390" s="696">
        <f t="shared" si="941"/>
        <v>59.845336919756008</v>
      </c>
      <c r="H390" s="702">
        <f t="shared" si="941"/>
        <v>90.236835342226556</v>
      </c>
      <c r="I390" s="702">
        <f t="shared" si="932"/>
        <v>340.79912833125195</v>
      </c>
      <c r="K390" s="697">
        <f t="shared" ref="K390:O390" si="942">SUM(K384:K389)</f>
        <v>63.230963618970158</v>
      </c>
      <c r="L390" s="697">
        <f t="shared" si="942"/>
        <v>62.498847691982789</v>
      </c>
      <c r="M390" s="697">
        <f t="shared" si="942"/>
        <v>78.914546779711557</v>
      </c>
      <c r="N390" s="697">
        <f t="shared" si="942"/>
        <v>68.855131001969667</v>
      </c>
      <c r="O390" s="698">
        <f t="shared" si="942"/>
        <v>76.236179333468613</v>
      </c>
      <c r="P390" s="698">
        <f t="shared" si="933"/>
        <v>349.73566842610279</v>
      </c>
      <c r="R390" s="699">
        <f t="shared" si="930"/>
        <v>-6.460587531383851</v>
      </c>
      <c r="S390" s="699">
        <f t="shared" si="930"/>
        <v>-11.238440575302661</v>
      </c>
      <c r="T390" s="699">
        <f t="shared" si="930"/>
        <v>3.7716260852914019</v>
      </c>
      <c r="U390" s="699">
        <f t="shared" si="930"/>
        <v>-9.0097940822136593</v>
      </c>
      <c r="V390" s="699">
        <f t="shared" si="930"/>
        <v>14.000656008757943</v>
      </c>
      <c r="W390" s="699">
        <f t="shared" si="916"/>
        <v>-8.9365400948508409</v>
      </c>
      <c r="Y390" s="699">
        <f t="shared" ref="Y390" si="943">R390/K390</f>
        <v>-0.10217442786915849</v>
      </c>
      <c r="Z390" s="699">
        <f t="shared" si="931"/>
        <v>-0.17981836450313152</v>
      </c>
      <c r="AA390" s="699">
        <f t="shared" si="931"/>
        <v>4.7793800245977763E-2</v>
      </c>
      <c r="AB390" s="699">
        <f t="shared" si="931"/>
        <v>-0.13085145509280818</v>
      </c>
      <c r="AC390" s="699">
        <f t="shared" si="931"/>
        <v>0.18364844790446475</v>
      </c>
      <c r="AD390" s="639"/>
      <c r="AE390" s="696">
        <f t="shared" si="888"/>
        <v>250.56229298902542</v>
      </c>
      <c r="AF390" s="697">
        <f t="shared" si="889"/>
        <v>273.49948909263418</v>
      </c>
      <c r="AH390" s="699">
        <f t="shared" ref="AH390" si="944">G390-N390</f>
        <v>-9.0097940822136593</v>
      </c>
      <c r="AI390" s="699">
        <f t="shared" ref="AI390" si="945">SUM(D390:G390)-SUM(K390:N390)</f>
        <v>-22.937196103608755</v>
      </c>
      <c r="AJ390" s="699">
        <f t="shared" ref="AJ390" si="946">SUM(D390:H390)-SUM(K390:O390)</f>
        <v>-8.9365400948508409</v>
      </c>
      <c r="AL390" s="700">
        <f t="shared" ref="AL390" si="947">IFERROR(AH390/N390,"0")</f>
        <v>-0.13085145509280818</v>
      </c>
      <c r="AM390" s="700">
        <f t="shared" ref="AM390" si="948">SUM(R390:U390)/SUM(K390:N390)</f>
        <v>-8.386559031501499E-2</v>
      </c>
      <c r="AN390" s="700">
        <f t="shared" ref="AN390" si="949">SUM(R390:V390)/SUM(K390:O390)</f>
        <v>-2.5552269618559276E-2</v>
      </c>
    </row>
    <row r="392" spans="2:40">
      <c r="B392" s="665" t="s">
        <v>15</v>
      </c>
      <c r="C392" s="678" t="s">
        <v>138</v>
      </c>
      <c r="D392" s="681">
        <v>31.508130230088661</v>
      </c>
      <c r="E392" s="681">
        <v>45.493613084216037</v>
      </c>
      <c r="F392" s="681">
        <v>51.921326841652672</v>
      </c>
      <c r="G392" s="681">
        <v>54.072463666909584</v>
      </c>
      <c r="H392" s="682">
        <v>61.048904185445451</v>
      </c>
      <c r="I392" s="682">
        <f>SUM(D392:H392)</f>
        <v>244.0444380083124</v>
      </c>
      <c r="K392" s="683">
        <v>44.121361967062718</v>
      </c>
      <c r="L392" s="683">
        <v>45.374914409928522</v>
      </c>
      <c r="M392" s="683">
        <v>47.023480714221279</v>
      </c>
      <c r="N392" s="683">
        <v>44.855693385238908</v>
      </c>
      <c r="O392" s="684">
        <v>46.359803676044194</v>
      </c>
      <c r="P392" s="684">
        <f>SUM(K392:O392)</f>
        <v>227.7352541524956</v>
      </c>
      <c r="R392" s="685">
        <f t="shared" ref="R392:W402" si="950">D392-K392</f>
        <v>-12.613231736974058</v>
      </c>
      <c r="S392" s="685">
        <f t="shared" si="950"/>
        <v>0.1186986742875149</v>
      </c>
      <c r="T392" s="685">
        <f t="shared" si="950"/>
        <v>4.8978461274313929</v>
      </c>
      <c r="U392" s="685">
        <f t="shared" si="950"/>
        <v>9.2167702816706765</v>
      </c>
      <c r="V392" s="685">
        <f t="shared" si="950"/>
        <v>14.689100509401257</v>
      </c>
      <c r="W392" s="685">
        <f t="shared" si="916"/>
        <v>16.309183855816798</v>
      </c>
      <c r="Y392" s="685">
        <f>R392/K392</f>
        <v>-0.2858758473138257</v>
      </c>
      <c r="Z392" s="685">
        <f t="shared" ref="Z392:AC400" si="951">S392/L392</f>
        <v>2.6159536790562486E-3</v>
      </c>
      <c r="AA392" s="685">
        <f t="shared" si="951"/>
        <v>0.10415745608449059</v>
      </c>
      <c r="AB392" s="685">
        <f t="shared" si="951"/>
        <v>0.20547604074500223</v>
      </c>
      <c r="AC392" s="685">
        <f t="shared" si="951"/>
        <v>0.3168499291335794</v>
      </c>
      <c r="AD392" s="637"/>
      <c r="AE392" s="681">
        <f t="shared" si="888"/>
        <v>182.99553382286695</v>
      </c>
      <c r="AF392" s="683">
        <f t="shared" si="889"/>
        <v>181.37545047645142</v>
      </c>
      <c r="AH392" s="685">
        <f>G392-N392</f>
        <v>9.2167702816706765</v>
      </c>
      <c r="AI392" s="685">
        <f>SUM(D392:G392)-SUM(K392:N392)</f>
        <v>1.6200833464155266</v>
      </c>
      <c r="AJ392" s="685">
        <f>SUM(D392:H392)-SUM(K392:O392)</f>
        <v>16.309183855816798</v>
      </c>
      <c r="AL392" s="686">
        <f>IFERROR(AH392/N392,"0")</f>
        <v>0.20547604074500223</v>
      </c>
      <c r="AM392" s="686">
        <f>SUM(R392:U392)/SUM(K392:N392)</f>
        <v>8.9322085329616718E-3</v>
      </c>
      <c r="AN392" s="686">
        <f>SUM(R392:V392)/SUM(K392:O392)</f>
        <v>7.1614664653088203E-2</v>
      </c>
    </row>
    <row r="393" spans="2:40">
      <c r="B393" s="666"/>
      <c r="C393" s="678" t="s">
        <v>139</v>
      </c>
      <c r="D393" s="681">
        <v>17.758989250929869</v>
      </c>
      <c r="E393" s="681">
        <v>20.277568986877814</v>
      </c>
      <c r="F393" s="681">
        <v>23.834633812103505</v>
      </c>
      <c r="G393" s="681">
        <v>22.364612987481671</v>
      </c>
      <c r="H393" s="682">
        <v>23.120073596938148</v>
      </c>
      <c r="I393" s="682">
        <f t="shared" ref="I393:I402" si="952">SUM(D393:H393)</f>
        <v>107.35587863433099</v>
      </c>
      <c r="K393" s="683">
        <v>11.597312658397676</v>
      </c>
      <c r="L393" s="683">
        <v>10.261081681375458</v>
      </c>
      <c r="M393" s="683">
        <v>9.3498271367375594</v>
      </c>
      <c r="N393" s="683">
        <v>10.092841595654344</v>
      </c>
      <c r="O393" s="684">
        <v>9.9219073961675868</v>
      </c>
      <c r="P393" s="684">
        <f t="shared" ref="P393:P402" si="953">SUM(K393:O393)</f>
        <v>51.222970468332619</v>
      </c>
      <c r="R393" s="685">
        <f t="shared" si="950"/>
        <v>6.1616765925321921</v>
      </c>
      <c r="S393" s="685">
        <f t="shared" si="950"/>
        <v>10.016487305502356</v>
      </c>
      <c r="T393" s="685">
        <f t="shared" si="950"/>
        <v>14.484806675365945</v>
      </c>
      <c r="U393" s="685">
        <f t="shared" si="950"/>
        <v>12.271771391827327</v>
      </c>
      <c r="V393" s="685">
        <f t="shared" si="950"/>
        <v>13.198166200770562</v>
      </c>
      <c r="W393" s="685">
        <f t="shared" si="916"/>
        <v>56.132908165998373</v>
      </c>
      <c r="Y393" s="685">
        <f t="shared" ref="Y393:Y396" si="954">R393/K393</f>
        <v>0.53130210196329308</v>
      </c>
      <c r="Z393" s="685">
        <f t="shared" si="951"/>
        <v>0.97616290528930716</v>
      </c>
      <c r="AA393" s="685">
        <f t="shared" si="951"/>
        <v>1.5492058263250563</v>
      </c>
      <c r="AB393" s="685">
        <f t="shared" si="951"/>
        <v>1.215888635080844</v>
      </c>
      <c r="AC393" s="685">
        <f t="shared" si="951"/>
        <v>1.3302045336432444</v>
      </c>
      <c r="AD393" s="637"/>
      <c r="AE393" s="681">
        <f t="shared" si="888"/>
        <v>84.235805037392851</v>
      </c>
      <c r="AF393" s="683">
        <f t="shared" si="889"/>
        <v>41.301063072165036</v>
      </c>
      <c r="AH393" s="685">
        <f t="shared" ref="AH393:AH396" si="955">G393-N393</f>
        <v>12.271771391827327</v>
      </c>
      <c r="AI393" s="685">
        <f t="shared" ref="AI393:AI396" si="956">SUM(D393:G393)-SUM(K393:N393)</f>
        <v>42.934741965227815</v>
      </c>
      <c r="AJ393" s="685">
        <f t="shared" ref="AJ393:AJ396" si="957">SUM(D393:H393)-SUM(K393:O393)</f>
        <v>56.132908165998373</v>
      </c>
      <c r="AL393" s="686">
        <f t="shared" ref="AL393:AL396" si="958">IFERROR(AH393/N393,"0")</f>
        <v>1.215888635080844</v>
      </c>
      <c r="AM393" s="686">
        <f t="shared" ref="AM393:AM396" si="959">SUM(R393:U393)/SUM(K393:N393)</f>
        <v>1.0395553714975392</v>
      </c>
      <c r="AN393" s="686">
        <f t="shared" ref="AN393:AN396" si="960">SUM(R393:V393)/SUM(K393:O393)</f>
        <v>1.0958542164340357</v>
      </c>
    </row>
    <row r="394" spans="2:40">
      <c r="B394" s="666"/>
      <c r="C394" s="678" t="s">
        <v>140</v>
      </c>
      <c r="D394" s="681">
        <v>0.39605349223113778</v>
      </c>
      <c r="E394" s="681">
        <v>-9.8354181551234682E-3</v>
      </c>
      <c r="F394" s="681">
        <v>0.25845063479684433</v>
      </c>
      <c r="G394" s="681">
        <v>3.3201565191924756E-2</v>
      </c>
      <c r="H394" s="682">
        <v>0</v>
      </c>
      <c r="I394" s="682">
        <f t="shared" si="952"/>
        <v>0.6778702740647834</v>
      </c>
      <c r="K394" s="683">
        <v>0.58152476581173551</v>
      </c>
      <c r="L394" s="683">
        <v>0</v>
      </c>
      <c r="M394" s="683">
        <v>7.3425301834857348E-2</v>
      </c>
      <c r="N394" s="683">
        <v>0.34737534384412905</v>
      </c>
      <c r="O394" s="684">
        <v>-0.20981833985255333</v>
      </c>
      <c r="P394" s="684">
        <f t="shared" si="953"/>
        <v>0.79250707163816858</v>
      </c>
      <c r="R394" s="685">
        <f t="shared" si="950"/>
        <v>-0.18547127358059773</v>
      </c>
      <c r="S394" s="685">
        <f t="shared" si="950"/>
        <v>-9.8354181551234682E-3</v>
      </c>
      <c r="T394" s="685">
        <f t="shared" si="950"/>
        <v>0.18502533296198698</v>
      </c>
      <c r="U394" s="685">
        <f t="shared" si="950"/>
        <v>-0.31417377865220431</v>
      </c>
      <c r="V394" s="685">
        <f t="shared" si="950"/>
        <v>0.20981833985255333</v>
      </c>
      <c r="W394" s="685">
        <f t="shared" si="950"/>
        <v>-0.11463679757338519</v>
      </c>
      <c r="Y394" s="685">
        <f t="shared" si="954"/>
        <v>-0.31893959549891765</v>
      </c>
      <c r="Z394" s="685" t="str">
        <f>IFERROR(S394/L394,"0")</f>
        <v>0</v>
      </c>
      <c r="AA394" s="685">
        <f t="shared" si="951"/>
        <v>2.5199124598511289</v>
      </c>
      <c r="AB394" s="685">
        <f t="shared" si="951"/>
        <v>-0.90442164137353798</v>
      </c>
      <c r="AC394" s="685">
        <f t="shared" si="951"/>
        <v>-1</v>
      </c>
      <c r="AD394" s="637"/>
      <c r="AE394" s="681">
        <f t="shared" si="888"/>
        <v>0.6778702740647834</v>
      </c>
      <c r="AF394" s="683">
        <f t="shared" si="889"/>
        <v>1.0023254114907219</v>
      </c>
      <c r="AH394" s="685">
        <f t="shared" si="955"/>
        <v>-0.31417377865220431</v>
      </c>
      <c r="AI394" s="685">
        <f t="shared" si="956"/>
        <v>-0.32445513742593846</v>
      </c>
      <c r="AJ394" s="685">
        <f t="shared" si="957"/>
        <v>-0.11463679757338519</v>
      </c>
      <c r="AL394" s="686">
        <f t="shared" si="958"/>
        <v>-0.90442164137353798</v>
      </c>
      <c r="AM394" s="686">
        <f t="shared" si="959"/>
        <v>-0.32370239615434698</v>
      </c>
      <c r="AN394" s="686">
        <f t="shared" si="960"/>
        <v>-0.1446508197541036</v>
      </c>
    </row>
    <row r="395" spans="2:40">
      <c r="B395" s="666"/>
      <c r="C395" s="678" t="s">
        <v>141</v>
      </c>
      <c r="D395" s="681">
        <v>1.3839838093184982</v>
      </c>
      <c r="E395" s="681">
        <v>4.6683762525070707</v>
      </c>
      <c r="F395" s="681">
        <v>9.4353337802764674</v>
      </c>
      <c r="G395" s="681">
        <v>2.2276775751522573</v>
      </c>
      <c r="H395" s="682">
        <v>5.2354969624757066</v>
      </c>
      <c r="I395" s="682">
        <f t="shared" si="952"/>
        <v>22.95086837973</v>
      </c>
      <c r="K395" s="683">
        <v>7.1892476535619405</v>
      </c>
      <c r="L395" s="683">
        <v>7.2722151515935112</v>
      </c>
      <c r="M395" s="683">
        <v>7.0104139781169543</v>
      </c>
      <c r="N395" s="683">
        <v>7.1499367461145047</v>
      </c>
      <c r="O395" s="684">
        <v>6.913373031557577</v>
      </c>
      <c r="P395" s="684">
        <f t="shared" si="953"/>
        <v>35.535186560944489</v>
      </c>
      <c r="R395" s="685">
        <f t="shared" si="950"/>
        <v>-5.8052638442434423</v>
      </c>
      <c r="S395" s="685">
        <f t="shared" si="950"/>
        <v>-2.6038388990864405</v>
      </c>
      <c r="T395" s="685">
        <f t="shared" si="950"/>
        <v>2.4249198021595131</v>
      </c>
      <c r="U395" s="685">
        <f t="shared" si="950"/>
        <v>-4.9222591709622474</v>
      </c>
      <c r="V395" s="685">
        <f t="shared" si="950"/>
        <v>-1.6778760690818704</v>
      </c>
      <c r="W395" s="685">
        <f t="shared" si="950"/>
        <v>-12.584318181214488</v>
      </c>
      <c r="Y395" s="685">
        <f t="shared" si="954"/>
        <v>-0.8074925394129665</v>
      </c>
      <c r="Z395" s="685">
        <f t="shared" si="951"/>
        <v>-0.35805306152361005</v>
      </c>
      <c r="AA395" s="685">
        <f t="shared" si="951"/>
        <v>0.34590251156763546</v>
      </c>
      <c r="AB395" s="685">
        <f t="shared" si="951"/>
        <v>-0.68843394644535205</v>
      </c>
      <c r="AC395" s="685">
        <f t="shared" si="951"/>
        <v>-0.24270006282358039</v>
      </c>
      <c r="AD395" s="637"/>
      <c r="AE395" s="681">
        <f t="shared" si="888"/>
        <v>17.715371417254293</v>
      </c>
      <c r="AF395" s="683">
        <f t="shared" si="889"/>
        <v>28.621813529386912</v>
      </c>
      <c r="AH395" s="685">
        <f t="shared" si="955"/>
        <v>-4.9222591709622474</v>
      </c>
      <c r="AI395" s="685">
        <f t="shared" si="956"/>
        <v>-10.90644211213262</v>
      </c>
      <c r="AJ395" s="685">
        <f t="shared" si="957"/>
        <v>-12.584318181214488</v>
      </c>
      <c r="AL395" s="686">
        <f t="shared" si="958"/>
        <v>-0.68843394644535205</v>
      </c>
      <c r="AM395" s="686">
        <f t="shared" si="959"/>
        <v>-0.38105349617118534</v>
      </c>
      <c r="AN395" s="686">
        <f t="shared" si="960"/>
        <v>-0.35413682603387486</v>
      </c>
    </row>
    <row r="396" spans="2:40">
      <c r="B396" s="666"/>
      <c r="C396" s="678" t="s">
        <v>142</v>
      </c>
      <c r="D396" s="681">
        <v>2.3340960262760894E-2</v>
      </c>
      <c r="E396" s="681">
        <v>0.30696157640633759</v>
      </c>
      <c r="F396" s="681">
        <v>1.1611338388784974E-2</v>
      </c>
      <c r="G396" s="681">
        <v>1.1940818851475357</v>
      </c>
      <c r="H396" s="682">
        <v>0</v>
      </c>
      <c r="I396" s="682">
        <f t="shared" si="952"/>
        <v>1.5359957602054191</v>
      </c>
      <c r="K396" s="683">
        <v>1.7938905016670774</v>
      </c>
      <c r="L396" s="683">
        <v>1.8145928913798834</v>
      </c>
      <c r="M396" s="683">
        <v>1.7492671909650139</v>
      </c>
      <c r="N396" s="683">
        <v>1.7840814831327207</v>
      </c>
      <c r="O396" s="684">
        <v>1.7250531367698716</v>
      </c>
      <c r="P396" s="684">
        <f t="shared" si="953"/>
        <v>8.8668852039145669</v>
      </c>
      <c r="R396" s="685">
        <f t="shared" si="950"/>
        <v>-1.7705495414043164</v>
      </c>
      <c r="S396" s="685">
        <f t="shared" si="950"/>
        <v>-1.5076313149735459</v>
      </c>
      <c r="T396" s="685">
        <f t="shared" si="950"/>
        <v>-1.7376558525762289</v>
      </c>
      <c r="U396" s="685">
        <f t="shared" si="950"/>
        <v>-0.58999959798518509</v>
      </c>
      <c r="V396" s="685">
        <f t="shared" si="950"/>
        <v>-1.7250531367698716</v>
      </c>
      <c r="W396" s="685">
        <f t="shared" si="950"/>
        <v>-7.3308894437091476</v>
      </c>
      <c r="Y396" s="685">
        <f t="shared" si="954"/>
        <v>-0.98698863713193752</v>
      </c>
      <c r="Z396" s="685">
        <f t="shared" si="951"/>
        <v>-0.83083722091906098</v>
      </c>
      <c r="AA396" s="685">
        <f t="shared" si="951"/>
        <v>-0.99336216991391724</v>
      </c>
      <c r="AB396" s="685">
        <f t="shared" si="951"/>
        <v>-0.33070215882134912</v>
      </c>
      <c r="AC396" s="685">
        <f t="shared" si="951"/>
        <v>-1</v>
      </c>
      <c r="AD396" s="637"/>
      <c r="AE396" s="681">
        <f t="shared" si="888"/>
        <v>1.5359957602054191</v>
      </c>
      <c r="AF396" s="683">
        <f t="shared" si="889"/>
        <v>7.141832067144696</v>
      </c>
      <c r="AH396" s="685">
        <f t="shared" si="955"/>
        <v>-0.58999959798518509</v>
      </c>
      <c r="AI396" s="685">
        <f t="shared" si="956"/>
        <v>-5.6058363069392767</v>
      </c>
      <c r="AJ396" s="685">
        <f t="shared" si="957"/>
        <v>-7.3308894437091476</v>
      </c>
      <c r="AL396" s="686">
        <f t="shared" si="958"/>
        <v>-0.33070215882134912</v>
      </c>
      <c r="AM396" s="686">
        <f t="shared" si="959"/>
        <v>-0.78492972870762123</v>
      </c>
      <c r="AN396" s="686">
        <f t="shared" si="960"/>
        <v>-0.82677166503437927</v>
      </c>
    </row>
    <row r="397" spans="2:40">
      <c r="B397" s="666"/>
      <c r="C397" s="678" t="s">
        <v>143</v>
      </c>
      <c r="D397" s="681">
        <v>20.696674104548755</v>
      </c>
      <c r="E397" s="681">
        <v>27.441888826818843</v>
      </c>
      <c r="F397" s="681">
        <v>34.171984385252308</v>
      </c>
      <c r="G397" s="681">
        <v>28.42743766700023</v>
      </c>
      <c r="H397" s="682">
        <v>25.509013488992494</v>
      </c>
      <c r="I397" s="682">
        <f t="shared" si="952"/>
        <v>136.24699847261263</v>
      </c>
      <c r="K397" s="683">
        <v>25.462678425686324</v>
      </c>
      <c r="L397" s="683">
        <v>25.886718291614624</v>
      </c>
      <c r="M397" s="683">
        <v>25.074147430101267</v>
      </c>
      <c r="N397" s="683">
        <v>25.547319265015901</v>
      </c>
      <c r="O397" s="684">
        <v>24.71060972566854</v>
      </c>
      <c r="P397" s="684">
        <f t="shared" si="953"/>
        <v>126.68147313808666</v>
      </c>
      <c r="R397" s="685">
        <f t="shared" si="950"/>
        <v>-4.7660043211375687</v>
      </c>
      <c r="S397" s="685">
        <f t="shared" si="950"/>
        <v>1.5551705352042191</v>
      </c>
      <c r="T397" s="685">
        <f t="shared" si="950"/>
        <v>9.0978369551510418</v>
      </c>
      <c r="U397" s="685">
        <f t="shared" si="950"/>
        <v>2.8801184019843298</v>
      </c>
      <c r="V397" s="685">
        <f t="shared" si="950"/>
        <v>0.7984037633239538</v>
      </c>
      <c r="W397" s="685">
        <f t="shared" si="950"/>
        <v>9.5655253345259723</v>
      </c>
      <c r="Y397" s="685">
        <f>R397/K397</f>
        <v>-0.18717607949404502</v>
      </c>
      <c r="Z397" s="685">
        <f t="shared" si="951"/>
        <v>6.0076001820129475E-2</v>
      </c>
      <c r="AA397" s="685">
        <f t="shared" si="951"/>
        <v>0.36283733995394707</v>
      </c>
      <c r="AB397" s="685">
        <f t="shared" si="951"/>
        <v>0.11273661913828739</v>
      </c>
      <c r="AC397" s="685">
        <f t="shared" si="951"/>
        <v>3.2310160380000626E-2</v>
      </c>
      <c r="AD397" s="637"/>
      <c r="AE397" s="681">
        <f t="shared" si="888"/>
        <v>110.73798498362014</v>
      </c>
      <c r="AF397" s="683">
        <f t="shared" si="889"/>
        <v>101.97086341241811</v>
      </c>
      <c r="AH397" s="685">
        <f>G397-N397</f>
        <v>2.8801184019843298</v>
      </c>
      <c r="AI397" s="685">
        <f>SUM(D397:G397)-SUM(K397:N397)</f>
        <v>8.7671215712020256</v>
      </c>
      <c r="AJ397" s="685">
        <f>SUM(D397:H397)-SUM(K397:O397)</f>
        <v>9.5655253345259723</v>
      </c>
      <c r="AL397" s="686">
        <f>IFERROR(AH397/N397,"0")</f>
        <v>0.11273661913828739</v>
      </c>
      <c r="AM397" s="686">
        <f>SUM(R397:U397)/SUM(K397:N397)</f>
        <v>8.5976731762519853E-2</v>
      </c>
      <c r="AN397" s="686">
        <f>SUM(R397:V397)/SUM(K397:O397)</f>
        <v>7.55084788451999E-2</v>
      </c>
    </row>
    <row r="398" spans="2:40">
      <c r="B398" s="666"/>
      <c r="C398" s="678" t="s">
        <v>144</v>
      </c>
      <c r="D398" s="681">
        <v>1.2010038374084683E-3</v>
      </c>
      <c r="E398" s="681">
        <v>0</v>
      </c>
      <c r="F398" s="681">
        <v>0</v>
      </c>
      <c r="G398" s="681">
        <v>0</v>
      </c>
      <c r="H398" s="682">
        <v>0</v>
      </c>
      <c r="I398" s="682">
        <f t="shared" si="952"/>
        <v>1.2010038374084683E-3</v>
      </c>
      <c r="K398" s="683">
        <v>0</v>
      </c>
      <c r="L398" s="683">
        <v>0</v>
      </c>
      <c r="M398" s="683">
        <v>0</v>
      </c>
      <c r="N398" s="683">
        <v>0</v>
      </c>
      <c r="O398" s="684">
        <v>0</v>
      </c>
      <c r="P398" s="684">
        <f t="shared" si="953"/>
        <v>0</v>
      </c>
      <c r="R398" s="685">
        <f t="shared" si="950"/>
        <v>1.2010038374084683E-3</v>
      </c>
      <c r="S398" s="685">
        <f t="shared" si="950"/>
        <v>0</v>
      </c>
      <c r="T398" s="685">
        <f t="shared" si="950"/>
        <v>0</v>
      </c>
      <c r="U398" s="685">
        <f t="shared" si="950"/>
        <v>0</v>
      </c>
      <c r="V398" s="685">
        <f t="shared" si="950"/>
        <v>0</v>
      </c>
      <c r="W398" s="685">
        <f t="shared" si="950"/>
        <v>1.2010038374084683E-3</v>
      </c>
      <c r="Y398" s="685" t="str">
        <f t="shared" ref="Y398:AC399" si="961">IFERROR(R398/K398,"0")</f>
        <v>0</v>
      </c>
      <c r="Z398" s="685" t="str">
        <f t="shared" si="961"/>
        <v>0</v>
      </c>
      <c r="AA398" s="685" t="str">
        <f t="shared" si="961"/>
        <v>0</v>
      </c>
      <c r="AB398" s="685" t="str">
        <f t="shared" si="961"/>
        <v>0</v>
      </c>
      <c r="AC398" s="685" t="str">
        <f t="shared" si="961"/>
        <v>0</v>
      </c>
      <c r="AD398" s="637"/>
      <c r="AE398" s="681">
        <f t="shared" si="888"/>
        <v>1.2010038374084683E-3</v>
      </c>
      <c r="AF398" s="683">
        <f t="shared" si="889"/>
        <v>0</v>
      </c>
      <c r="AH398" s="685">
        <f t="shared" ref="AH398" si="962">G398-N398</f>
        <v>0</v>
      </c>
      <c r="AI398" s="685">
        <f t="shared" ref="AI398" si="963">SUM(D398:G398)-SUM(K398:N398)</f>
        <v>1.2010038374084683E-3</v>
      </c>
      <c r="AJ398" s="685">
        <f t="shared" ref="AJ398" si="964">SUM(D398:H398)-SUM(K398:O398)</f>
        <v>1.2010038374084683E-3</v>
      </c>
      <c r="AL398" s="686" t="str">
        <f t="shared" ref="AL398" si="965">IFERROR(AH398/N398,"0")</f>
        <v>0</v>
      </c>
      <c r="AM398" s="686" t="str">
        <f>IFERROR(SUM(R398:U398)/SUM(K398:N398),"0")</f>
        <v>0</v>
      </c>
      <c r="AN398" s="686" t="str">
        <f>IFERROR(SUM(R398:V398)/SUM(K398:O398),"0")</f>
        <v>0</v>
      </c>
    </row>
    <row r="399" spans="2:40">
      <c r="B399" s="666"/>
      <c r="C399" s="678" t="s">
        <v>145</v>
      </c>
      <c r="D399" s="681">
        <v>0</v>
      </c>
      <c r="E399" s="681">
        <v>0</v>
      </c>
      <c r="F399" s="681">
        <v>0</v>
      </c>
      <c r="G399" s="681">
        <v>0</v>
      </c>
      <c r="H399" s="682">
        <v>0</v>
      </c>
      <c r="I399" s="682">
        <f t="shared" si="952"/>
        <v>0</v>
      </c>
      <c r="K399" s="683">
        <v>0</v>
      </c>
      <c r="L399" s="683">
        <v>0</v>
      </c>
      <c r="M399" s="683">
        <v>0</v>
      </c>
      <c r="N399" s="683">
        <v>0</v>
      </c>
      <c r="O399" s="684">
        <v>0</v>
      </c>
      <c r="P399" s="684">
        <f t="shared" si="953"/>
        <v>0</v>
      </c>
      <c r="R399" s="685">
        <f t="shared" si="950"/>
        <v>0</v>
      </c>
      <c r="S399" s="685">
        <f t="shared" si="950"/>
        <v>0</v>
      </c>
      <c r="T399" s="685">
        <f t="shared" si="950"/>
        <v>0</v>
      </c>
      <c r="U399" s="685">
        <f t="shared" si="950"/>
        <v>0</v>
      </c>
      <c r="V399" s="685">
        <f t="shared" si="950"/>
        <v>0</v>
      </c>
      <c r="W399" s="685">
        <f t="shared" si="950"/>
        <v>0</v>
      </c>
      <c r="Y399" s="685" t="str">
        <f t="shared" si="961"/>
        <v>0</v>
      </c>
      <c r="Z399" s="685" t="str">
        <f t="shared" si="961"/>
        <v>0</v>
      </c>
      <c r="AA399" s="685" t="str">
        <f t="shared" si="961"/>
        <v>0</v>
      </c>
      <c r="AB399" s="685" t="str">
        <f t="shared" si="961"/>
        <v>0</v>
      </c>
      <c r="AC399" s="685" t="str">
        <f t="shared" si="961"/>
        <v>0</v>
      </c>
      <c r="AD399" s="652"/>
      <c r="AE399" s="681">
        <f t="shared" si="888"/>
        <v>0</v>
      </c>
      <c r="AF399" s="683">
        <f t="shared" si="889"/>
        <v>0</v>
      </c>
      <c r="AG399" s="653"/>
      <c r="AH399" s="685">
        <f>G399-N399</f>
        <v>0</v>
      </c>
      <c r="AI399" s="685">
        <f>SUM(D399:G399)-SUM(K399:N399)</f>
        <v>0</v>
      </c>
      <c r="AJ399" s="685">
        <f>SUM(D399:H399)-SUM(K399:O399)</f>
        <v>0</v>
      </c>
      <c r="AK399" s="653"/>
      <c r="AL399" s="686" t="str">
        <f>IFERROR(AH399/N399,"0")</f>
        <v>0</v>
      </c>
      <c r="AM399" s="686" t="str">
        <f>IFERROR(SUM(R399:U399)/SUM(K399:N399),"0")</f>
        <v>0</v>
      </c>
      <c r="AN399" s="686" t="str">
        <f>IFERROR(SUM(R399:V399)/SUM(K399:O399),"0")</f>
        <v>0</v>
      </c>
    </row>
    <row r="400" spans="2:40" s="106" customFormat="1">
      <c r="B400" s="695"/>
      <c r="C400" s="671" t="s">
        <v>76</v>
      </c>
      <c r="D400" s="696">
        <f>SUM(D392:D399)</f>
        <v>71.76837285121708</v>
      </c>
      <c r="E400" s="696">
        <f t="shared" ref="E400:H400" si="966">SUM(E392:E399)</f>
        <v>98.178573308670977</v>
      </c>
      <c r="F400" s="696">
        <f t="shared" si="966"/>
        <v>119.63334079247059</v>
      </c>
      <c r="G400" s="696">
        <f t="shared" si="966"/>
        <v>108.31947534688322</v>
      </c>
      <c r="H400" s="702">
        <f t="shared" si="966"/>
        <v>114.91348823385179</v>
      </c>
      <c r="I400" s="702">
        <f t="shared" si="952"/>
        <v>512.81325053309365</v>
      </c>
      <c r="K400" s="697">
        <f t="shared" ref="K400:O400" si="967">SUM(K392:K399)</f>
        <v>90.746015972187465</v>
      </c>
      <c r="L400" s="697">
        <f t="shared" si="967"/>
        <v>90.60952242589201</v>
      </c>
      <c r="M400" s="697">
        <f t="shared" si="967"/>
        <v>90.280561751976933</v>
      </c>
      <c r="N400" s="697">
        <f t="shared" si="967"/>
        <v>89.777247819000507</v>
      </c>
      <c r="O400" s="698">
        <f t="shared" si="967"/>
        <v>89.42092862635522</v>
      </c>
      <c r="P400" s="698">
        <f t="shared" si="953"/>
        <v>450.83427659541223</v>
      </c>
      <c r="R400" s="699">
        <f t="shared" si="950"/>
        <v>-18.977643120970384</v>
      </c>
      <c r="S400" s="699">
        <f t="shared" si="950"/>
        <v>7.5690508827789671</v>
      </c>
      <c r="T400" s="699">
        <f t="shared" si="950"/>
        <v>29.352779040493658</v>
      </c>
      <c r="U400" s="699">
        <f t="shared" si="950"/>
        <v>18.542227527882716</v>
      </c>
      <c r="V400" s="699">
        <f t="shared" si="950"/>
        <v>25.492559607496574</v>
      </c>
      <c r="W400" s="699">
        <f t="shared" si="950"/>
        <v>61.978973937681417</v>
      </c>
      <c r="Y400" s="699">
        <f t="shared" ref="Y400" si="968">R400/K400</f>
        <v>-0.20912921540034107</v>
      </c>
      <c r="Z400" s="699">
        <f t="shared" si="951"/>
        <v>8.3534828129897334E-2</v>
      </c>
      <c r="AA400" s="699">
        <f t="shared" si="951"/>
        <v>0.32512844925724999</v>
      </c>
      <c r="AB400" s="699">
        <f t="shared" si="951"/>
        <v>0.20653593174593204</v>
      </c>
      <c r="AC400" s="699">
        <f t="shared" si="951"/>
        <v>0.28508493480331737</v>
      </c>
      <c r="AD400" s="639"/>
      <c r="AE400" s="696">
        <f t="shared" si="888"/>
        <v>397.89976229924184</v>
      </c>
      <c r="AF400" s="697">
        <f t="shared" si="889"/>
        <v>361.41334796905699</v>
      </c>
      <c r="AH400" s="699">
        <f t="shared" ref="AH400" si="969">G400-N400</f>
        <v>18.542227527882716</v>
      </c>
      <c r="AI400" s="699">
        <f t="shared" ref="AI400" si="970">SUM(D400:G400)-SUM(K400:N400)</f>
        <v>36.486414330184857</v>
      </c>
      <c r="AJ400" s="699">
        <f t="shared" ref="AJ400" si="971">SUM(D400:H400)-SUM(K400:O400)</f>
        <v>61.978973937681417</v>
      </c>
      <c r="AL400" s="700">
        <f t="shared" ref="AL400" si="972">IFERROR(AH400/N400,"0")</f>
        <v>0.20653593174593204</v>
      </c>
      <c r="AM400" s="700">
        <f t="shared" ref="AM400" si="973">SUM(R400:U400)/SUM(K400:N400)</f>
        <v>0.10095480572374654</v>
      </c>
      <c r="AN400" s="700">
        <f t="shared" ref="AN400" si="974">SUM(R400:V400)/SUM(K400:O400)</f>
        <v>0.13747617950820254</v>
      </c>
    </row>
    <row r="402" spans="3:40" s="106" customFormat="1">
      <c r="C402" s="664" t="s">
        <v>146</v>
      </c>
      <c r="D402" s="696">
        <f>SUM(D382,D390,D400)</f>
        <v>213.04424460495426</v>
      </c>
      <c r="E402" s="696">
        <f t="shared" ref="E402:H402" si="975">SUM(E382,E390,E400)</f>
        <v>237.51150296573434</v>
      </c>
      <c r="F402" s="696">
        <f t="shared" si="975"/>
        <v>283.28698315955103</v>
      </c>
      <c r="G402" s="696">
        <f t="shared" si="975"/>
        <v>259.35185719616231</v>
      </c>
      <c r="H402" s="702">
        <f t="shared" si="975"/>
        <v>309.22589723922846</v>
      </c>
      <c r="I402" s="702">
        <f t="shared" si="952"/>
        <v>1302.4204851656305</v>
      </c>
      <c r="K402" s="697">
        <f>SUM(K382,K390,K400)</f>
        <v>258.54247129620819</v>
      </c>
      <c r="L402" s="697">
        <f t="shared" ref="L402:O402" si="976">SUM(L382,L390,L400)</f>
        <v>255.5081769585031</v>
      </c>
      <c r="M402" s="697">
        <f t="shared" si="976"/>
        <v>272.50781155187042</v>
      </c>
      <c r="N402" s="697">
        <f t="shared" si="976"/>
        <v>264.53584366871053</v>
      </c>
      <c r="O402" s="698">
        <f t="shared" si="976"/>
        <v>272.15440020068888</v>
      </c>
      <c r="P402" s="698">
        <f t="shared" si="953"/>
        <v>1323.2487036759812</v>
      </c>
      <c r="R402" s="699">
        <f t="shared" ref="R402:V402" si="977">D402-K402</f>
        <v>-45.498226691253933</v>
      </c>
      <c r="S402" s="699">
        <f t="shared" si="977"/>
        <v>-17.996673992768763</v>
      </c>
      <c r="T402" s="699">
        <f t="shared" si="977"/>
        <v>10.77917160768061</v>
      </c>
      <c r="U402" s="699">
        <f t="shared" si="977"/>
        <v>-5.183986472548213</v>
      </c>
      <c r="V402" s="699">
        <f t="shared" si="977"/>
        <v>37.071497038539576</v>
      </c>
      <c r="W402" s="699">
        <f t="shared" si="950"/>
        <v>-20.82821851035078</v>
      </c>
      <c r="Y402" s="699">
        <f t="shared" ref="Y402:AC402" si="978">R402/K402</f>
        <v>-0.17597970060063092</v>
      </c>
      <c r="Z402" s="699">
        <f t="shared" si="978"/>
        <v>-7.0434826027863634E-2</v>
      </c>
      <c r="AA402" s="699">
        <f t="shared" si="978"/>
        <v>3.9555459149209937E-2</v>
      </c>
      <c r="AB402" s="699">
        <f t="shared" si="978"/>
        <v>-1.9596537091738461E-2</v>
      </c>
      <c r="AC402" s="699">
        <f t="shared" si="978"/>
        <v>0.13621494640984216</v>
      </c>
      <c r="AD402" s="639"/>
      <c r="AE402" s="696">
        <f t="shared" si="888"/>
        <v>993.19458792640194</v>
      </c>
      <c r="AF402" s="697">
        <f t="shared" si="889"/>
        <v>1051.0943034752922</v>
      </c>
      <c r="AH402" s="699">
        <f t="shared" ref="AH402" si="979">G402-N402</f>
        <v>-5.183986472548213</v>
      </c>
      <c r="AI402" s="699">
        <f t="shared" ref="AI402" si="980">SUM(D402:G402)-SUM(K402:N402)</f>
        <v>-57.899715548890299</v>
      </c>
      <c r="AJ402" s="699">
        <f t="shared" ref="AJ402" si="981">SUM(D402:H402)-SUM(K402:O402)</f>
        <v>-20.82821851035078</v>
      </c>
      <c r="AL402" s="700">
        <f t="shared" ref="AL402" si="982">IFERROR(AH402/N402,"0")</f>
        <v>-1.9596537091738461E-2</v>
      </c>
      <c r="AM402" s="700">
        <f t="shared" ref="AM402" si="983">SUM(R402:U402)/SUM(K402:N402)</f>
        <v>-5.5085176808068709E-2</v>
      </c>
      <c r="AN402" s="700">
        <f t="shared" ref="AN402" si="984">SUM(R402:V402)/SUM(K402:O402)</f>
        <v>-1.574021455867668E-2</v>
      </c>
    </row>
    <row r="403" spans="3:40">
      <c r="AE403" s="636"/>
      <c r="AF403" s="636"/>
    </row>
    <row r="404" spans="3:40">
      <c r="AE404" s="636"/>
      <c r="AF404" s="636"/>
    </row>
    <row r="405" spans="3:40">
      <c r="H405" s="636"/>
      <c r="I405" s="636"/>
      <c r="J405" s="636"/>
      <c r="K405" s="642"/>
      <c r="AE405" s="636"/>
      <c r="AF405" s="636"/>
    </row>
    <row r="406" spans="3:40">
      <c r="AE406" s="636"/>
      <c r="AF406" s="636"/>
    </row>
  </sheetData>
  <mergeCells count="52">
    <mergeCell ref="D2:H2"/>
    <mergeCell ref="K2:O2"/>
    <mergeCell ref="R2:V2"/>
    <mergeCell ref="Y2:AC2"/>
    <mergeCell ref="D33:H33"/>
    <mergeCell ref="K33:O33"/>
    <mergeCell ref="R33:V33"/>
    <mergeCell ref="Y33:AC33"/>
    <mergeCell ref="D64:H64"/>
    <mergeCell ref="K64:O64"/>
    <mergeCell ref="R64:V64"/>
    <mergeCell ref="Y64:AC64"/>
    <mergeCell ref="D95:H95"/>
    <mergeCell ref="K95:O95"/>
    <mergeCell ref="R95:V95"/>
    <mergeCell ref="Y95:AC95"/>
    <mergeCell ref="D126:H126"/>
    <mergeCell ref="K126:O126"/>
    <mergeCell ref="R126:V126"/>
    <mergeCell ref="Y126:AC126"/>
    <mergeCell ref="D159:H159"/>
    <mergeCell ref="K159:O159"/>
    <mergeCell ref="R159:V159"/>
    <mergeCell ref="Y159:AC159"/>
    <mergeCell ref="D190:H190"/>
    <mergeCell ref="K190:O190"/>
    <mergeCell ref="R190:V190"/>
    <mergeCell ref="Y190:AC190"/>
    <mergeCell ref="D221:H221"/>
    <mergeCell ref="K221:O221"/>
    <mergeCell ref="R221:V221"/>
    <mergeCell ref="Y221:AC221"/>
    <mergeCell ref="D252:H252"/>
    <mergeCell ref="K252:O252"/>
    <mergeCell ref="R252:V252"/>
    <mergeCell ref="Y252:AC252"/>
    <mergeCell ref="D283:H283"/>
    <mergeCell ref="K283:O283"/>
    <mergeCell ref="R283:V283"/>
    <mergeCell ref="Y283:AC283"/>
    <mergeCell ref="D376:H376"/>
    <mergeCell ref="K376:O376"/>
    <mergeCell ref="R376:V376"/>
    <mergeCell ref="Y376:AC376"/>
    <mergeCell ref="D314:H314"/>
    <mergeCell ref="K314:O314"/>
    <mergeCell ref="R314:V314"/>
    <mergeCell ref="Y314:AC314"/>
    <mergeCell ref="D345:H345"/>
    <mergeCell ref="K345:O345"/>
    <mergeCell ref="R345:V345"/>
    <mergeCell ref="Y345:AC345"/>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249977111117893"/>
    <pageSetUpPr fitToPage="1"/>
  </sheetPr>
  <dimension ref="A1:S144"/>
  <sheetViews>
    <sheetView showGridLines="0" topLeftCell="A4" zoomScale="70" zoomScaleNormal="70" workbookViewId="0">
      <selection activeCell="L98" sqref="L98:Q110"/>
    </sheetView>
  </sheetViews>
  <sheetFormatPr defaultColWidth="9" defaultRowHeight="13.5"/>
  <cols>
    <col min="1" max="1" width="9" style="28"/>
    <col min="2" max="2" width="35.26953125" style="28" bestFit="1" customWidth="1"/>
    <col min="3" max="8" width="10.26953125" style="28" customWidth="1"/>
    <col min="9" max="9" width="11.7265625" style="28" bestFit="1" customWidth="1"/>
    <col min="10" max="10" width="5.81640625" style="28" customWidth="1"/>
    <col min="11" max="11" width="35.26953125" style="28" customWidth="1"/>
    <col min="12" max="16" width="10.26953125" style="28" customWidth="1"/>
    <col min="17" max="17" width="9.7265625" style="28" bestFit="1" customWidth="1"/>
    <col min="18" max="16384" width="9" style="28"/>
  </cols>
  <sheetData>
    <row r="1" spans="1:17" ht="28.15" customHeight="1">
      <c r="A1" s="417" t="s">
        <v>15</v>
      </c>
      <c r="B1" s="3"/>
      <c r="C1" s="3"/>
      <c r="D1" s="3"/>
      <c r="E1" s="3"/>
      <c r="F1" s="3"/>
      <c r="G1" s="3"/>
      <c r="H1" s="3"/>
      <c r="I1" s="3"/>
      <c r="J1" s="3"/>
      <c r="K1" s="3"/>
      <c r="L1" s="3"/>
      <c r="M1" s="3"/>
      <c r="N1" s="3"/>
      <c r="O1" s="3"/>
      <c r="P1" s="3"/>
      <c r="Q1" s="3"/>
    </row>
    <row r="2" spans="1:17" ht="16">
      <c r="B2" s="4"/>
      <c r="C2" s="4"/>
      <c r="D2" s="4"/>
    </row>
    <row r="3" spans="1:17" ht="16">
      <c r="A3" s="4"/>
    </row>
    <row r="4" spans="1:17" ht="23.5">
      <c r="B4" s="140" t="s">
        <v>148</v>
      </c>
      <c r="C4"/>
      <c r="D4"/>
      <c r="E4"/>
      <c r="F4"/>
      <c r="G4"/>
      <c r="H4"/>
      <c r="K4" s="140" t="s">
        <v>149</v>
      </c>
      <c r="L4"/>
      <c r="M4"/>
      <c r="N4"/>
      <c r="O4"/>
      <c r="P4"/>
    </row>
    <row r="5" spans="1:17" ht="14.5">
      <c r="B5"/>
      <c r="C5"/>
      <c r="D5"/>
      <c r="E5"/>
      <c r="F5"/>
      <c r="G5"/>
      <c r="H5"/>
      <c r="J5"/>
      <c r="K5"/>
      <c r="L5"/>
      <c r="M5"/>
      <c r="N5"/>
      <c r="O5"/>
      <c r="P5"/>
    </row>
    <row r="6" spans="1:17" ht="24.75" customHeight="1">
      <c r="B6" s="83" t="s">
        <v>150</v>
      </c>
      <c r="C6" s="10"/>
      <c r="D6" s="10"/>
      <c r="E6" s="10"/>
      <c r="F6" s="10"/>
      <c r="G6" s="10"/>
      <c r="H6" s="10"/>
      <c r="K6" s="83" t="s">
        <v>151</v>
      </c>
      <c r="L6" s="10"/>
      <c r="M6" s="10"/>
      <c r="N6" s="10"/>
      <c r="O6" s="10"/>
      <c r="P6" s="10"/>
      <c r="Q6" s="10"/>
    </row>
    <row r="7" spans="1:17" ht="14.5">
      <c r="B7" s="146" t="s">
        <v>63</v>
      </c>
      <c r="C7" s="144">
        <v>2022</v>
      </c>
      <c r="D7" s="144">
        <v>2023</v>
      </c>
      <c r="E7" s="144">
        <v>2024</v>
      </c>
      <c r="F7" s="144">
        <v>2025</v>
      </c>
      <c r="G7" s="144">
        <v>2026</v>
      </c>
      <c r="H7" s="144" t="s">
        <v>76</v>
      </c>
      <c r="K7" s="146" t="s">
        <v>63</v>
      </c>
      <c r="L7" s="144">
        <v>2022</v>
      </c>
      <c r="M7" s="144">
        <v>2023</v>
      </c>
      <c r="N7" s="144">
        <v>2024</v>
      </c>
      <c r="O7" s="144">
        <v>2025</v>
      </c>
      <c r="P7" s="144">
        <v>2026</v>
      </c>
      <c r="Q7" s="144" t="s">
        <v>76</v>
      </c>
    </row>
    <row r="8" spans="1:17" ht="14.5">
      <c r="B8" s="143" t="s">
        <v>152</v>
      </c>
      <c r="C8" s="178">
        <v>528.07999999999993</v>
      </c>
      <c r="D8" s="178">
        <v>586.16279999999995</v>
      </c>
      <c r="E8" s="178">
        <v>600.69028000000026</v>
      </c>
      <c r="F8" s="178">
        <v>568.37760000000003</v>
      </c>
      <c r="G8" s="173">
        <v>554.68408940582549</v>
      </c>
      <c r="H8" s="174">
        <f>SUM(C8:G8)</f>
        <v>2837.994769405826</v>
      </c>
      <c r="K8" s="143" t="s">
        <v>152</v>
      </c>
      <c r="L8" s="545">
        <v>80.185120212198768</v>
      </c>
      <c r="M8" s="545">
        <v>96.422373979761133</v>
      </c>
      <c r="N8" s="545">
        <v>94.616744892878984</v>
      </c>
      <c r="O8" s="545">
        <v>89.846155923171324</v>
      </c>
      <c r="P8" s="546">
        <v>74.167766060622199</v>
      </c>
      <c r="Q8" s="547">
        <f>SUM(L8:P8)</f>
        <v>435.23816106863239</v>
      </c>
    </row>
    <row r="9" spans="1:17" ht="14.5">
      <c r="B9" s="143" t="s">
        <v>54</v>
      </c>
      <c r="C9" s="178">
        <v>298.55270000000002</v>
      </c>
      <c r="D9" s="178">
        <v>289.22790000000003</v>
      </c>
      <c r="E9" s="178">
        <v>287.55323000000027</v>
      </c>
      <c r="F9" s="178">
        <v>353.06159999999977</v>
      </c>
      <c r="G9" s="173">
        <v>302.70000000000005</v>
      </c>
      <c r="H9" s="174">
        <f t="shared" ref="H9:H17" si="0">SUM(C9:G9)</f>
        <v>1531.0954300000001</v>
      </c>
      <c r="K9" s="143" t="s">
        <v>153</v>
      </c>
      <c r="L9" s="545">
        <v>63.798255284980556</v>
      </c>
      <c r="M9" s="545">
        <v>67.520575626408146</v>
      </c>
      <c r="N9" s="545">
        <v>75.082209655159957</v>
      </c>
      <c r="O9" s="545">
        <v>82.470824266280729</v>
      </c>
      <c r="P9" s="546">
        <v>47.858969495740325</v>
      </c>
      <c r="Q9" s="547">
        <f t="shared" ref="Q9:Q20" si="1">SUM(L9:P9)</f>
        <v>336.7308343285697</v>
      </c>
    </row>
    <row r="10" spans="1:17" ht="14.5">
      <c r="B10" s="143" t="s">
        <v>55</v>
      </c>
      <c r="C10" s="178">
        <v>424.63950000000006</v>
      </c>
      <c r="D10" s="178">
        <v>412.56350000000003</v>
      </c>
      <c r="E10" s="178">
        <v>381.88709000000023</v>
      </c>
      <c r="F10" s="178">
        <v>366.96887000000021</v>
      </c>
      <c r="G10" s="173">
        <v>355.08000000000004</v>
      </c>
      <c r="H10" s="174">
        <f t="shared" si="0"/>
        <v>1941.1389600000007</v>
      </c>
      <c r="K10" s="143" t="s">
        <v>55</v>
      </c>
      <c r="L10" s="545">
        <v>69.037543862376779</v>
      </c>
      <c r="M10" s="545">
        <v>62.52945890329314</v>
      </c>
      <c r="N10" s="545">
        <v>60.055000643002856</v>
      </c>
      <c r="O10" s="545">
        <v>61.188859177151393</v>
      </c>
      <c r="P10" s="546">
        <v>52.155065113897876</v>
      </c>
      <c r="Q10" s="547">
        <f t="shared" si="1"/>
        <v>304.96592769972199</v>
      </c>
    </row>
    <row r="11" spans="1:17" ht="14.5">
      <c r="B11" s="143" t="s">
        <v>56</v>
      </c>
      <c r="C11" s="178">
        <v>285.78210000000001</v>
      </c>
      <c r="D11" s="178">
        <v>308.4239</v>
      </c>
      <c r="E11" s="178">
        <v>301.44916999999987</v>
      </c>
      <c r="F11" s="178">
        <v>287.12158999999991</v>
      </c>
      <c r="G11" s="173">
        <v>285.74451000000022</v>
      </c>
      <c r="H11" s="174">
        <f t="shared" si="0"/>
        <v>1468.52127</v>
      </c>
      <c r="K11" s="143" t="s">
        <v>56</v>
      </c>
      <c r="L11" s="545">
        <v>43.777157320508792</v>
      </c>
      <c r="M11" s="545">
        <v>42.945575672654421</v>
      </c>
      <c r="N11" s="545">
        <v>44.376397347414027</v>
      </c>
      <c r="O11" s="545">
        <v>42.03101126556404</v>
      </c>
      <c r="P11" s="546">
        <v>47.044636609727156</v>
      </c>
      <c r="Q11" s="547">
        <f t="shared" si="1"/>
        <v>220.17477821586843</v>
      </c>
    </row>
    <row r="12" spans="1:17" ht="14.5">
      <c r="B12" s="143" t="s">
        <v>57</v>
      </c>
      <c r="C12" s="178">
        <v>437.65714500000087</v>
      </c>
      <c r="D12" s="178">
        <v>430.74368400000139</v>
      </c>
      <c r="E12" s="178">
        <v>469.74177000000026</v>
      </c>
      <c r="F12" s="178">
        <v>447.80595000000068</v>
      </c>
      <c r="G12" s="173">
        <v>421.9</v>
      </c>
      <c r="H12" s="174">
        <f t="shared" si="0"/>
        <v>2207.848549000003</v>
      </c>
      <c r="K12" s="143" t="s">
        <v>57</v>
      </c>
      <c r="L12" s="545">
        <v>52.859904842719779</v>
      </c>
      <c r="M12" s="545">
        <v>53.065099121411137</v>
      </c>
      <c r="N12" s="545">
        <v>56.525636063064248</v>
      </c>
      <c r="O12" s="545">
        <v>54.812056552568109</v>
      </c>
      <c r="P12" s="546">
        <v>51.468307076673277</v>
      </c>
      <c r="Q12" s="547">
        <f t="shared" si="1"/>
        <v>268.73100365643654</v>
      </c>
    </row>
    <row r="13" spans="1:17" ht="14.5">
      <c r="B13" s="143" t="s">
        <v>58</v>
      </c>
      <c r="C13" s="178">
        <v>211.49620000000004</v>
      </c>
      <c r="D13" s="178">
        <v>219.45845000000003</v>
      </c>
      <c r="E13" s="178">
        <v>201.49922000000001</v>
      </c>
      <c r="F13" s="178">
        <v>210.28101999999998</v>
      </c>
      <c r="G13" s="173">
        <v>202</v>
      </c>
      <c r="H13" s="174">
        <f t="shared" si="0"/>
        <v>1044.7348900000002</v>
      </c>
      <c r="K13" s="143" t="s">
        <v>58</v>
      </c>
      <c r="L13" s="545">
        <v>29.299729205266878</v>
      </c>
      <c r="M13" s="545">
        <v>30.148357868192296</v>
      </c>
      <c r="N13" s="545">
        <v>28.662597960378584</v>
      </c>
      <c r="O13" s="545">
        <v>32.151889559881674</v>
      </c>
      <c r="P13" s="546">
        <v>25.940272825661932</v>
      </c>
      <c r="Q13" s="547">
        <f t="shared" si="1"/>
        <v>146.20284741938138</v>
      </c>
    </row>
    <row r="14" spans="1:17" ht="14.5">
      <c r="B14" s="143" t="s">
        <v>59</v>
      </c>
      <c r="C14" s="178">
        <v>586.52092000000005</v>
      </c>
      <c r="D14" s="178">
        <v>510.36228000000006</v>
      </c>
      <c r="E14" s="178">
        <v>470.14755000000002</v>
      </c>
      <c r="F14" s="178">
        <v>658.11891000000014</v>
      </c>
      <c r="G14" s="173">
        <v>640.00000000000011</v>
      </c>
      <c r="H14" s="174">
        <f t="shared" si="0"/>
        <v>2865.1496600000005</v>
      </c>
      <c r="K14" s="143" t="s">
        <v>59</v>
      </c>
      <c r="L14" s="545">
        <v>76.3341811085225</v>
      </c>
      <c r="M14" s="545">
        <v>70.609942248338029</v>
      </c>
      <c r="N14" s="545">
        <v>81.153655705642436</v>
      </c>
      <c r="O14" s="545">
        <v>138.71371298128878</v>
      </c>
      <c r="P14" s="546">
        <v>128.74870535560902</v>
      </c>
      <c r="Q14" s="547">
        <f t="shared" si="1"/>
        <v>495.56019739940075</v>
      </c>
    </row>
    <row r="15" spans="1:17" ht="14.5">
      <c r="B15" s="143" t="s">
        <v>61</v>
      </c>
      <c r="C15" s="178">
        <v>282.11370000000011</v>
      </c>
      <c r="D15" s="178">
        <v>312.50759999999968</v>
      </c>
      <c r="E15" s="178">
        <v>337.05730000000005</v>
      </c>
      <c r="F15" s="178">
        <v>314.78890000000007</v>
      </c>
      <c r="G15" s="173">
        <v>321.57697635400012</v>
      </c>
      <c r="H15" s="174">
        <f t="shared" si="0"/>
        <v>1568.0444763540002</v>
      </c>
      <c r="K15" s="143" t="s">
        <v>61</v>
      </c>
      <c r="L15" s="545">
        <v>31.508130230088661</v>
      </c>
      <c r="M15" s="545">
        <v>45.493613084216037</v>
      </c>
      <c r="N15" s="545">
        <v>51.921326841652672</v>
      </c>
      <c r="O15" s="545">
        <v>54.072463666909584</v>
      </c>
      <c r="P15" s="546">
        <v>61.048904185445451</v>
      </c>
      <c r="Q15" s="547">
        <f t="shared" si="1"/>
        <v>244.0444380083124</v>
      </c>
    </row>
    <row r="16" spans="1:17">
      <c r="L16" s="548"/>
      <c r="M16" s="548"/>
      <c r="N16" s="548"/>
      <c r="O16" s="548"/>
      <c r="P16" s="548"/>
      <c r="Q16" s="548"/>
    </row>
    <row r="17" spans="2:17" ht="14.5">
      <c r="B17" s="143" t="s">
        <v>64</v>
      </c>
      <c r="C17" s="178">
        <f>SUM(C8:C11)</f>
        <v>1537.0542999999998</v>
      </c>
      <c r="D17" s="178">
        <f>SUM(D8:D11)</f>
        <v>1596.3780999999999</v>
      </c>
      <c r="E17" s="178">
        <f>SUM(E8:E11)</f>
        <v>1571.5797700000005</v>
      </c>
      <c r="F17" s="178">
        <f>SUM(F8:F11)</f>
        <v>1575.5296599999999</v>
      </c>
      <c r="G17" s="173">
        <f>SUM(G8:G11)</f>
        <v>1498.2085994058259</v>
      </c>
      <c r="H17" s="174">
        <f t="shared" si="0"/>
        <v>7778.7504294058263</v>
      </c>
      <c r="K17" s="143" t="s">
        <v>64</v>
      </c>
      <c r="L17" s="545">
        <f>SUM(L8:L11)</f>
        <v>256.79807668006492</v>
      </c>
      <c r="M17" s="545">
        <f t="shared" ref="M17:O17" si="2">SUM(M8:M11)</f>
        <v>269.41798418211687</v>
      </c>
      <c r="N17" s="545">
        <f t="shared" si="2"/>
        <v>274.13035253845584</v>
      </c>
      <c r="O17" s="545">
        <f t="shared" si="2"/>
        <v>275.5368506321675</v>
      </c>
      <c r="P17" s="546">
        <f>SUM(P8:P11)</f>
        <v>221.22643727998755</v>
      </c>
      <c r="Q17" s="547">
        <f t="shared" si="1"/>
        <v>1297.1097013127926</v>
      </c>
    </row>
    <row r="18" spans="2:17" ht="14.5">
      <c r="B18" s="143" t="s">
        <v>57</v>
      </c>
      <c r="C18" s="178">
        <f>C12</f>
        <v>437.65714500000087</v>
      </c>
      <c r="D18" s="178">
        <f>D12</f>
        <v>430.74368400000139</v>
      </c>
      <c r="E18" s="178">
        <f>E12</f>
        <v>469.74177000000026</v>
      </c>
      <c r="F18" s="178">
        <f>F12</f>
        <v>447.80595000000068</v>
      </c>
      <c r="G18" s="173">
        <f>G12</f>
        <v>421.9</v>
      </c>
      <c r="H18" s="174">
        <f t="shared" ref="H18:H20" si="3">SUM(C18:G18)</f>
        <v>2207.848549000003</v>
      </c>
      <c r="K18" s="143" t="s">
        <v>57</v>
      </c>
      <c r="L18" s="545">
        <f>L12</f>
        <v>52.859904842719779</v>
      </c>
      <c r="M18" s="545">
        <f t="shared" ref="M18:P18" si="4">M12</f>
        <v>53.065099121411137</v>
      </c>
      <c r="N18" s="545">
        <f t="shared" si="4"/>
        <v>56.525636063064248</v>
      </c>
      <c r="O18" s="545">
        <f t="shared" si="4"/>
        <v>54.812056552568109</v>
      </c>
      <c r="P18" s="546">
        <f t="shared" si="4"/>
        <v>51.468307076673277</v>
      </c>
      <c r="Q18" s="547">
        <f t="shared" si="1"/>
        <v>268.73100365643654</v>
      </c>
    </row>
    <row r="19" spans="2:17" ht="14.5">
      <c r="B19" s="143" t="s">
        <v>65</v>
      </c>
      <c r="C19" s="178">
        <f>SUM(C13:C14)</f>
        <v>798.01712000000009</v>
      </c>
      <c r="D19" s="178">
        <f>SUM(D13:D14)</f>
        <v>729.82073000000014</v>
      </c>
      <c r="E19" s="178">
        <f>SUM(E13:E14)</f>
        <v>671.64677000000006</v>
      </c>
      <c r="F19" s="178">
        <f>SUM(F13:F14)</f>
        <v>868.39993000000015</v>
      </c>
      <c r="G19" s="173">
        <f>SUM(G13:G14)</f>
        <v>842.00000000000011</v>
      </c>
      <c r="H19" s="174">
        <f t="shared" si="3"/>
        <v>3909.8845500000002</v>
      </c>
      <c r="K19" s="143" t="s">
        <v>65</v>
      </c>
      <c r="L19" s="545">
        <f>SUM(L13:L14)</f>
        <v>105.63391031378939</v>
      </c>
      <c r="M19" s="545">
        <f t="shared" ref="M19:P19" si="5">SUM(M13:M14)</f>
        <v>100.75830011653032</v>
      </c>
      <c r="N19" s="545">
        <f t="shared" si="5"/>
        <v>109.81625366602103</v>
      </c>
      <c r="O19" s="545">
        <f t="shared" si="5"/>
        <v>170.86560254117046</v>
      </c>
      <c r="P19" s="546">
        <f t="shared" si="5"/>
        <v>154.68897818127095</v>
      </c>
      <c r="Q19" s="547">
        <f t="shared" si="1"/>
        <v>641.76304481878219</v>
      </c>
    </row>
    <row r="20" spans="2:17" ht="12.75" customHeight="1">
      <c r="B20" s="143" t="s">
        <v>61</v>
      </c>
      <c r="C20" s="178">
        <f>C15</f>
        <v>282.11370000000011</v>
      </c>
      <c r="D20" s="178">
        <f>D15</f>
        <v>312.50759999999968</v>
      </c>
      <c r="E20" s="178">
        <f>E15</f>
        <v>337.05730000000005</v>
      </c>
      <c r="F20" s="178">
        <f>F15</f>
        <v>314.78890000000007</v>
      </c>
      <c r="G20" s="173">
        <f>G15</f>
        <v>321.57697635400012</v>
      </c>
      <c r="H20" s="174">
        <f t="shared" si="3"/>
        <v>1568.0444763540002</v>
      </c>
      <c r="K20" s="143" t="s">
        <v>61</v>
      </c>
      <c r="L20" s="545">
        <f>L15</f>
        <v>31.508130230088661</v>
      </c>
      <c r="M20" s="545">
        <f t="shared" ref="M20:P20" si="6">M15</f>
        <v>45.493613084216037</v>
      </c>
      <c r="N20" s="545">
        <f t="shared" si="6"/>
        <v>51.921326841652672</v>
      </c>
      <c r="O20" s="545">
        <f t="shared" si="6"/>
        <v>54.072463666909584</v>
      </c>
      <c r="P20" s="546">
        <f t="shared" si="6"/>
        <v>61.048904185445451</v>
      </c>
      <c r="Q20" s="547">
        <f t="shared" si="1"/>
        <v>244.0444380083124</v>
      </c>
    </row>
    <row r="21" spans="2:17" ht="14.5">
      <c r="B21" s="10"/>
      <c r="C21" s="141"/>
      <c r="D21" s="141"/>
      <c r="E21" s="141"/>
      <c r="F21" s="141"/>
      <c r="G21" s="141"/>
      <c r="H21" s="141"/>
      <c r="K21" s="10"/>
      <c r="L21" s="10"/>
      <c r="M21" s="10"/>
      <c r="N21" s="10"/>
      <c r="O21" s="10"/>
      <c r="P21" s="10"/>
      <c r="Q21" s="147"/>
    </row>
    <row r="22" spans="2:17" ht="14.5">
      <c r="B22" s="10"/>
      <c r="C22" s="141"/>
      <c r="D22" s="141"/>
      <c r="E22" s="141"/>
      <c r="F22" s="141"/>
      <c r="G22" s="141"/>
      <c r="H22" s="141"/>
      <c r="K22" s="10"/>
      <c r="L22" s="10"/>
      <c r="M22" s="10"/>
      <c r="N22" s="10"/>
      <c r="O22" s="10"/>
      <c r="P22" s="10"/>
      <c r="Q22" s="147"/>
    </row>
    <row r="23" spans="2:17" ht="14.5">
      <c r="B23" s="83" t="s">
        <v>154</v>
      </c>
      <c r="C23" s="141"/>
      <c r="D23" s="141"/>
      <c r="E23" s="141"/>
      <c r="F23" s="141"/>
      <c r="G23" s="141"/>
      <c r="H23" s="141"/>
      <c r="K23" s="83" t="s">
        <v>155</v>
      </c>
      <c r="L23" s="10"/>
      <c r="M23" s="10"/>
      <c r="N23" s="10"/>
      <c r="O23" s="10"/>
      <c r="P23" s="10"/>
      <c r="Q23" s="147"/>
    </row>
    <row r="24" spans="2:17" ht="14.5">
      <c r="B24" s="146" t="s">
        <v>63</v>
      </c>
      <c r="C24" s="144">
        <v>2022</v>
      </c>
      <c r="D24" s="144">
        <v>2023</v>
      </c>
      <c r="E24" s="144">
        <v>2024</v>
      </c>
      <c r="F24" s="144">
        <v>2025</v>
      </c>
      <c r="G24" s="144">
        <v>2026</v>
      </c>
      <c r="H24" s="144" t="s">
        <v>76</v>
      </c>
      <c r="K24" s="146" t="s">
        <v>63</v>
      </c>
      <c r="L24" s="144">
        <v>2022</v>
      </c>
      <c r="M24" s="144">
        <v>2023</v>
      </c>
      <c r="N24" s="144">
        <v>2024</v>
      </c>
      <c r="O24" s="144">
        <v>2025</v>
      </c>
      <c r="P24" s="144">
        <v>2026</v>
      </c>
      <c r="Q24" s="144" t="s">
        <v>76</v>
      </c>
    </row>
    <row r="25" spans="2:17" ht="14.5">
      <c r="B25" s="143" t="s">
        <v>152</v>
      </c>
      <c r="C25" s="173">
        <v>554.78</v>
      </c>
      <c r="D25" s="173">
        <v>554.78</v>
      </c>
      <c r="E25" s="173">
        <v>554.78</v>
      </c>
      <c r="F25" s="173">
        <v>554.78</v>
      </c>
      <c r="G25" s="173">
        <v>554.78</v>
      </c>
      <c r="H25" s="174">
        <v>2773.8999999999996</v>
      </c>
      <c r="K25" s="143" t="s">
        <v>152</v>
      </c>
      <c r="L25" s="703">
        <v>75.341032694208252</v>
      </c>
      <c r="M25" s="703">
        <v>73.292451039484845</v>
      </c>
      <c r="N25" s="703">
        <v>71.231505488285819</v>
      </c>
      <c r="O25" s="703">
        <v>71.095946788888625</v>
      </c>
      <c r="P25" s="704">
        <v>70.581791755266551</v>
      </c>
      <c r="Q25" s="705">
        <f>SUM(L25:P25)</f>
        <v>361.54272776613402</v>
      </c>
    </row>
    <row r="26" spans="2:17" ht="14.5">
      <c r="B26" s="143" t="s">
        <v>54</v>
      </c>
      <c r="C26" s="173">
        <v>306.28000000000003</v>
      </c>
      <c r="D26" s="173">
        <v>306.28000000000003</v>
      </c>
      <c r="E26" s="173">
        <v>306.28000000000003</v>
      </c>
      <c r="F26" s="173">
        <v>306.28000000000003</v>
      </c>
      <c r="G26" s="173">
        <v>306.28000000000003</v>
      </c>
      <c r="H26" s="174">
        <v>1531.4</v>
      </c>
      <c r="K26" s="143" t="s">
        <v>153</v>
      </c>
      <c r="L26" s="703">
        <v>52.262873855084806</v>
      </c>
      <c r="M26" s="703">
        <v>49.987904902513655</v>
      </c>
      <c r="N26" s="703">
        <v>47.707482207943158</v>
      </c>
      <c r="O26" s="703">
        <v>47.802643951247468</v>
      </c>
      <c r="P26" s="704">
        <v>47.480507828102454</v>
      </c>
      <c r="Q26" s="705">
        <f t="shared" ref="Q26:Q37" si="7">SUM(L26:P26)</f>
        <v>245.24141274489153</v>
      </c>
    </row>
    <row r="27" spans="2:17" ht="14.5">
      <c r="B27" s="143" t="s">
        <v>55</v>
      </c>
      <c r="C27" s="173">
        <v>383.65999999999997</v>
      </c>
      <c r="D27" s="173">
        <v>383.65999999999997</v>
      </c>
      <c r="E27" s="173">
        <v>383.65999999999997</v>
      </c>
      <c r="F27" s="173">
        <v>383.65999999999997</v>
      </c>
      <c r="G27" s="173">
        <v>383.65999999999997</v>
      </c>
      <c r="H27" s="174">
        <v>1918.2999999999997</v>
      </c>
      <c r="K27" s="143" t="s">
        <v>55</v>
      </c>
      <c r="L27" s="703">
        <v>61.488633685235442</v>
      </c>
      <c r="M27" s="703">
        <v>59.181601700232385</v>
      </c>
      <c r="N27" s="703">
        <v>56.834046836460381</v>
      </c>
      <c r="O27" s="703">
        <v>56.841364756035226</v>
      </c>
      <c r="P27" s="704">
        <v>56.588599498463296</v>
      </c>
      <c r="Q27" s="705">
        <f t="shared" si="7"/>
        <v>290.93424647642672</v>
      </c>
    </row>
    <row r="28" spans="2:17" ht="14.5">
      <c r="B28" s="143" t="s">
        <v>56</v>
      </c>
      <c r="C28" s="173">
        <v>293.7</v>
      </c>
      <c r="D28" s="173">
        <v>293.7</v>
      </c>
      <c r="E28" s="173">
        <v>293.7</v>
      </c>
      <c r="F28" s="173">
        <v>293.7</v>
      </c>
      <c r="G28" s="173">
        <v>293.7</v>
      </c>
      <c r="H28" s="174">
        <v>1468.5</v>
      </c>
      <c r="K28" s="143" t="s">
        <v>56</v>
      </c>
      <c r="L28" s="703">
        <v>50.156687061504911</v>
      </c>
      <c r="M28" s="703">
        <v>48.190864413577273</v>
      </c>
      <c r="N28" s="703">
        <v>46.238190760850493</v>
      </c>
      <c r="O28" s="703">
        <v>46.225756828246602</v>
      </c>
      <c r="P28" s="704">
        <v>46.014193430098423</v>
      </c>
      <c r="Q28" s="705">
        <f t="shared" si="7"/>
        <v>236.82569249427772</v>
      </c>
    </row>
    <row r="29" spans="2:17" ht="12.75" customHeight="1">
      <c r="B29" s="143" t="s">
        <v>57</v>
      </c>
      <c r="C29" s="173">
        <v>428.86</v>
      </c>
      <c r="D29" s="173">
        <v>428.86</v>
      </c>
      <c r="E29" s="173">
        <v>428.86</v>
      </c>
      <c r="F29" s="173">
        <v>428.86</v>
      </c>
      <c r="G29" s="173">
        <v>428.86</v>
      </c>
      <c r="H29" s="174">
        <v>2144.3000000000002</v>
      </c>
      <c r="K29" s="143" t="s">
        <v>57</v>
      </c>
      <c r="L29" s="703">
        <v>52.723538979932179</v>
      </c>
      <c r="M29" s="703">
        <v>51.733487395370069</v>
      </c>
      <c r="N29" s="703">
        <v>50.329812546828663</v>
      </c>
      <c r="O29" s="703">
        <v>50.236783108288506</v>
      </c>
      <c r="P29" s="704">
        <v>49.952287811572091</v>
      </c>
      <c r="Q29" s="705">
        <f t="shared" si="7"/>
        <v>254.97590984199152</v>
      </c>
    </row>
    <row r="30" spans="2:17" ht="14.5">
      <c r="B30" s="143" t="s">
        <v>58</v>
      </c>
      <c r="C30" s="173">
        <v>204.12</v>
      </c>
      <c r="D30" s="173">
        <v>204.12</v>
      </c>
      <c r="E30" s="173">
        <v>204.12</v>
      </c>
      <c r="F30" s="173">
        <v>204.12</v>
      </c>
      <c r="G30" s="173">
        <v>204.12</v>
      </c>
      <c r="H30" s="174">
        <v>1020.6</v>
      </c>
      <c r="K30" s="143" t="s">
        <v>58</v>
      </c>
      <c r="L30" s="703">
        <v>34.657929744038157</v>
      </c>
      <c r="M30" s="703">
        <v>34.425346887396074</v>
      </c>
      <c r="N30" s="703">
        <v>33.317418946565155</v>
      </c>
      <c r="O30" s="703">
        <v>33.400311680113525</v>
      </c>
      <c r="P30" s="704">
        <v>33.841239266147618</v>
      </c>
      <c r="Q30" s="705">
        <f t="shared" si="7"/>
        <v>169.64224652426054</v>
      </c>
    </row>
    <row r="31" spans="2:17" ht="14.5">
      <c r="B31" s="143" t="s">
        <v>59</v>
      </c>
      <c r="C31" s="173">
        <v>600.26</v>
      </c>
      <c r="D31" s="173">
        <v>600.26</v>
      </c>
      <c r="E31" s="173">
        <v>600.26</v>
      </c>
      <c r="F31" s="173">
        <v>600.26</v>
      </c>
      <c r="G31" s="173">
        <v>600.26</v>
      </c>
      <c r="H31" s="174">
        <v>3001.3</v>
      </c>
      <c r="K31" s="143" t="s">
        <v>59</v>
      </c>
      <c r="L31" s="703">
        <v>85.418818858410077</v>
      </c>
      <c r="M31" s="703">
        <v>85.789427046793207</v>
      </c>
      <c r="N31" s="703">
        <v>85.312428033810036</v>
      </c>
      <c r="O31" s="703">
        <v>88.039838666480307</v>
      </c>
      <c r="P31" s="704">
        <v>89.817134053244914</v>
      </c>
      <c r="Q31" s="705">
        <f t="shared" si="7"/>
        <v>434.37764665873851</v>
      </c>
    </row>
    <row r="32" spans="2:17" ht="14.5">
      <c r="B32" s="143" t="s">
        <v>61</v>
      </c>
      <c r="C32" s="173">
        <v>313.60000000000002</v>
      </c>
      <c r="D32" s="173">
        <v>313.60000000000002</v>
      </c>
      <c r="E32" s="173">
        <v>313.60000000000002</v>
      </c>
      <c r="F32" s="173">
        <v>313.60000000000002</v>
      </c>
      <c r="G32" s="173">
        <v>313.60000000000002</v>
      </c>
      <c r="H32" s="174">
        <v>1568</v>
      </c>
      <c r="K32" s="143" t="s">
        <v>61</v>
      </c>
      <c r="L32" s="703">
        <v>44.121361967062718</v>
      </c>
      <c r="M32" s="703">
        <v>45.374914409928522</v>
      </c>
      <c r="N32" s="703">
        <v>47.023480714221279</v>
      </c>
      <c r="O32" s="703">
        <v>44.855693385238908</v>
      </c>
      <c r="P32" s="704">
        <v>46.359803676044194</v>
      </c>
      <c r="Q32" s="705">
        <f t="shared" si="7"/>
        <v>227.7352541524956</v>
      </c>
    </row>
    <row r="33" spans="2:19" ht="14.5">
      <c r="B33" s="10"/>
      <c r="C33" s="141"/>
      <c r="D33" s="141"/>
      <c r="E33" s="141"/>
      <c r="F33" s="113"/>
      <c r="G33" s="141"/>
      <c r="H33" s="142"/>
      <c r="L33" s="548"/>
      <c r="M33" s="548"/>
      <c r="N33" s="548"/>
      <c r="O33" s="548"/>
      <c r="P33" s="548"/>
      <c r="Q33" s="706"/>
    </row>
    <row r="34" spans="2:19" ht="14.5">
      <c r="B34" s="143" t="s">
        <v>64</v>
      </c>
      <c r="C34" s="173">
        <v>1538.4199999999998</v>
      </c>
      <c r="D34" s="173">
        <v>1538.4199999999998</v>
      </c>
      <c r="E34" s="173">
        <v>1538.4199999999998</v>
      </c>
      <c r="F34" s="173">
        <v>1538.4199999999998</v>
      </c>
      <c r="G34" s="173">
        <v>1538.4199999999998</v>
      </c>
      <c r="H34" s="174">
        <v>7692.0999999999995</v>
      </c>
      <c r="K34" s="143" t="s">
        <v>64</v>
      </c>
      <c r="L34" s="703">
        <f>SUM(L25:L28)</f>
        <v>239.24922729603338</v>
      </c>
      <c r="M34" s="703">
        <f t="shared" ref="M34:O34" si="8">SUM(M25:M28)</f>
        <v>230.65282205580814</v>
      </c>
      <c r="N34" s="703">
        <f t="shared" si="8"/>
        <v>222.01122529353987</v>
      </c>
      <c r="O34" s="703">
        <f t="shared" si="8"/>
        <v>221.96571232441792</v>
      </c>
      <c r="P34" s="704">
        <f>SUM(P25:P28)</f>
        <v>220.66509251193071</v>
      </c>
      <c r="Q34" s="705">
        <f t="shared" si="7"/>
        <v>1134.54407948173</v>
      </c>
    </row>
    <row r="35" spans="2:19" ht="14.5">
      <c r="B35" s="143" t="s">
        <v>57</v>
      </c>
      <c r="C35" s="173">
        <v>428.86</v>
      </c>
      <c r="D35" s="173">
        <v>428.86</v>
      </c>
      <c r="E35" s="173">
        <v>428.86</v>
      </c>
      <c r="F35" s="173">
        <v>428.86</v>
      </c>
      <c r="G35" s="173">
        <v>428.86</v>
      </c>
      <c r="H35" s="174">
        <v>2144.3000000000002</v>
      </c>
      <c r="K35" s="143" t="s">
        <v>57</v>
      </c>
      <c r="L35" s="703">
        <f>L29</f>
        <v>52.723538979932179</v>
      </c>
      <c r="M35" s="703">
        <f t="shared" ref="M35:P35" si="9">M29</f>
        <v>51.733487395370069</v>
      </c>
      <c r="N35" s="703">
        <f t="shared" si="9"/>
        <v>50.329812546828663</v>
      </c>
      <c r="O35" s="703">
        <f t="shared" si="9"/>
        <v>50.236783108288506</v>
      </c>
      <c r="P35" s="704">
        <f t="shared" si="9"/>
        <v>49.952287811572091</v>
      </c>
      <c r="Q35" s="705">
        <f t="shared" si="7"/>
        <v>254.97590984199152</v>
      </c>
    </row>
    <row r="36" spans="2:19" ht="14.5">
      <c r="B36" s="143" t="s">
        <v>65</v>
      </c>
      <c r="C36" s="173">
        <v>804.38</v>
      </c>
      <c r="D36" s="173">
        <v>804.38</v>
      </c>
      <c r="E36" s="173">
        <v>804.38</v>
      </c>
      <c r="F36" s="173">
        <v>804.38</v>
      </c>
      <c r="G36" s="173">
        <v>804.38</v>
      </c>
      <c r="H36" s="174">
        <v>4021.9</v>
      </c>
      <c r="K36" s="143" t="s">
        <v>65</v>
      </c>
      <c r="L36" s="703">
        <f>SUM(L30:L31)</f>
        <v>120.07674860244823</v>
      </c>
      <c r="M36" s="703">
        <f t="shared" ref="M36:P36" si="10">SUM(M30:M31)</f>
        <v>120.21477393418928</v>
      </c>
      <c r="N36" s="703">
        <f t="shared" si="10"/>
        <v>118.62984698037519</v>
      </c>
      <c r="O36" s="703">
        <f t="shared" si="10"/>
        <v>121.44015034659384</v>
      </c>
      <c r="P36" s="704">
        <f t="shared" si="10"/>
        <v>123.65837331939252</v>
      </c>
      <c r="Q36" s="705">
        <f t="shared" si="7"/>
        <v>604.01989318299911</v>
      </c>
    </row>
    <row r="37" spans="2:19" ht="14.5">
      <c r="B37" s="143" t="s">
        <v>61</v>
      </c>
      <c r="C37" s="173">
        <v>313.60000000000002</v>
      </c>
      <c r="D37" s="173">
        <v>313.60000000000002</v>
      </c>
      <c r="E37" s="173">
        <v>313.60000000000002</v>
      </c>
      <c r="F37" s="173">
        <v>313.60000000000002</v>
      </c>
      <c r="G37" s="173">
        <v>313.60000000000002</v>
      </c>
      <c r="H37" s="174">
        <v>1568</v>
      </c>
      <c r="K37" s="143" t="s">
        <v>61</v>
      </c>
      <c r="L37" s="703">
        <f>L32</f>
        <v>44.121361967062718</v>
      </c>
      <c r="M37" s="703">
        <f t="shared" ref="M37:P37" si="11">M32</f>
        <v>45.374914409928522</v>
      </c>
      <c r="N37" s="703">
        <f t="shared" si="11"/>
        <v>47.023480714221279</v>
      </c>
      <c r="O37" s="703">
        <f t="shared" si="11"/>
        <v>44.855693385238908</v>
      </c>
      <c r="P37" s="704">
        <f t="shared" si="11"/>
        <v>46.359803676044194</v>
      </c>
      <c r="Q37" s="705">
        <f t="shared" si="7"/>
        <v>227.7352541524956</v>
      </c>
    </row>
    <row r="38" spans="2:19" ht="14.5">
      <c r="B38" s="10"/>
      <c r="C38" s="141"/>
      <c r="D38" s="141"/>
      <c r="E38" s="141"/>
      <c r="F38" s="141"/>
      <c r="G38" s="141"/>
      <c r="H38" s="141"/>
      <c r="K38" s="10"/>
      <c r="L38" s="549"/>
      <c r="M38" s="549"/>
      <c r="N38" s="549"/>
      <c r="O38" s="549"/>
      <c r="P38" s="549"/>
      <c r="Q38" s="549"/>
    </row>
    <row r="39" spans="2:19" ht="14.5">
      <c r="B39" s="10"/>
      <c r="C39" s="141"/>
      <c r="D39" s="141"/>
      <c r="E39" s="141"/>
      <c r="F39" s="141"/>
      <c r="G39" s="141"/>
      <c r="H39" s="141"/>
      <c r="K39" s="10"/>
      <c r="L39" s="549"/>
      <c r="M39" s="549"/>
      <c r="N39" s="549"/>
      <c r="O39" s="549"/>
      <c r="P39" s="549"/>
      <c r="Q39" s="549"/>
    </row>
    <row r="40" spans="2:19" ht="14.5">
      <c r="B40" s="83" t="s">
        <v>156</v>
      </c>
      <c r="C40" s="141"/>
      <c r="D40" s="141"/>
      <c r="E40" s="141"/>
      <c r="F40" s="141"/>
      <c r="G40" s="141"/>
      <c r="H40" s="141"/>
      <c r="K40" s="83" t="s">
        <v>157</v>
      </c>
      <c r="L40" s="549"/>
      <c r="M40" s="549"/>
      <c r="N40" s="549"/>
      <c r="O40" s="549"/>
      <c r="P40" s="549"/>
      <c r="Q40" s="549"/>
    </row>
    <row r="41" spans="2:19" ht="14.5">
      <c r="B41" s="146" t="s">
        <v>63</v>
      </c>
      <c r="C41" s="144">
        <v>2022</v>
      </c>
      <c r="D41" s="144">
        <v>2023</v>
      </c>
      <c r="E41" s="144">
        <v>2024</v>
      </c>
      <c r="F41" s="144">
        <v>2025</v>
      </c>
      <c r="G41" s="144">
        <v>2026</v>
      </c>
      <c r="H41" s="144" t="s">
        <v>76</v>
      </c>
      <c r="K41" s="146" t="s">
        <v>63</v>
      </c>
      <c r="L41" s="550">
        <v>2022</v>
      </c>
      <c r="M41" s="550">
        <v>2023</v>
      </c>
      <c r="N41" s="550">
        <v>2024</v>
      </c>
      <c r="O41" s="550">
        <v>2025</v>
      </c>
      <c r="P41" s="550">
        <v>2026</v>
      </c>
      <c r="Q41" s="550" t="s">
        <v>76</v>
      </c>
    </row>
    <row r="42" spans="2:19" ht="12.75" customHeight="1">
      <c r="B42" s="145" t="s">
        <v>152</v>
      </c>
      <c r="C42" s="707">
        <f>C8-C25</f>
        <v>-26.700000000000045</v>
      </c>
      <c r="D42" s="707">
        <f t="shared" ref="D42:H42" si="12">D8-D25</f>
        <v>31.382799999999975</v>
      </c>
      <c r="E42" s="707">
        <f t="shared" si="12"/>
        <v>45.910280000000284</v>
      </c>
      <c r="F42" s="707">
        <f t="shared" si="12"/>
        <v>13.597600000000057</v>
      </c>
      <c r="G42" s="707">
        <f t="shared" si="12"/>
        <v>-9.5910594174483776E-2</v>
      </c>
      <c r="H42" s="708">
        <f t="shared" si="12"/>
        <v>64.094769405826355</v>
      </c>
      <c r="K42" s="143" t="s">
        <v>152</v>
      </c>
      <c r="L42" s="707">
        <f>L8-L25</f>
        <v>4.8440875179905163</v>
      </c>
      <c r="M42" s="707">
        <f t="shared" ref="M42:P42" si="13">M8-M25</f>
        <v>23.129922940276288</v>
      </c>
      <c r="N42" s="707">
        <f t="shared" si="13"/>
        <v>23.385239404593165</v>
      </c>
      <c r="O42" s="707">
        <f t="shared" si="13"/>
        <v>18.750209134282699</v>
      </c>
      <c r="P42" s="707">
        <f t="shared" si="13"/>
        <v>3.5859743053556485</v>
      </c>
      <c r="Q42" s="708">
        <f>SUM(L42:P42)</f>
        <v>73.695433302498316</v>
      </c>
      <c r="S42" s="548"/>
    </row>
    <row r="43" spans="2:19" ht="14.5">
      <c r="B43" s="145" t="s">
        <v>54</v>
      </c>
      <c r="C43" s="707">
        <f>C9-C26</f>
        <v>-7.7273000000000138</v>
      </c>
      <c r="D43" s="707">
        <f t="shared" ref="D43:H43" si="14">D9-D26</f>
        <v>-17.052099999999996</v>
      </c>
      <c r="E43" s="707">
        <f t="shared" si="14"/>
        <v>-18.72676999999976</v>
      </c>
      <c r="F43" s="707">
        <f t="shared" si="14"/>
        <v>46.781599999999742</v>
      </c>
      <c r="G43" s="707">
        <f t="shared" si="14"/>
        <v>-3.5799999999999841</v>
      </c>
      <c r="H43" s="708">
        <f t="shared" si="14"/>
        <v>-0.30457000000001244</v>
      </c>
      <c r="K43" s="143" t="s">
        <v>153</v>
      </c>
      <c r="L43" s="707">
        <f t="shared" ref="L43:P49" si="15">L9-L26</f>
        <v>11.53538142989575</v>
      </c>
      <c r="M43" s="707">
        <f t="shared" si="15"/>
        <v>17.532670723894491</v>
      </c>
      <c r="N43" s="707">
        <f t="shared" si="15"/>
        <v>27.374727447216799</v>
      </c>
      <c r="O43" s="707">
        <f t="shared" si="15"/>
        <v>34.668180315033261</v>
      </c>
      <c r="P43" s="707">
        <f t="shared" si="15"/>
        <v>0.37846166763787181</v>
      </c>
      <c r="Q43" s="708">
        <f t="shared" ref="Q43:Q54" si="16">SUM(L43:P43)</f>
        <v>91.489421583678165</v>
      </c>
      <c r="S43" s="548"/>
    </row>
    <row r="44" spans="2:19" ht="14.5">
      <c r="B44" s="145" t="s">
        <v>55</v>
      </c>
      <c r="C44" s="707">
        <f t="shared" ref="C44:H44" si="17">C10-C27</f>
        <v>40.979500000000087</v>
      </c>
      <c r="D44" s="707">
        <f t="shared" si="17"/>
        <v>28.903500000000065</v>
      </c>
      <c r="E44" s="707">
        <f t="shared" si="17"/>
        <v>-1.7729099999997402</v>
      </c>
      <c r="F44" s="707">
        <f t="shared" si="17"/>
        <v>-16.69112999999976</v>
      </c>
      <c r="G44" s="707">
        <f t="shared" si="17"/>
        <v>-28.579999999999927</v>
      </c>
      <c r="H44" s="708">
        <f t="shared" si="17"/>
        <v>22.838960000000952</v>
      </c>
      <c r="K44" s="143" t="s">
        <v>55</v>
      </c>
      <c r="L44" s="707">
        <f t="shared" si="15"/>
        <v>7.5489101771413374</v>
      </c>
      <c r="M44" s="707">
        <f t="shared" si="15"/>
        <v>3.3478572030607552</v>
      </c>
      <c r="N44" s="707">
        <f t="shared" si="15"/>
        <v>3.2209538065424752</v>
      </c>
      <c r="O44" s="707">
        <f t="shared" si="15"/>
        <v>4.347494421116167</v>
      </c>
      <c r="P44" s="707">
        <f t="shared" si="15"/>
        <v>-4.4335343845654194</v>
      </c>
      <c r="Q44" s="708">
        <f t="shared" si="16"/>
        <v>14.031681223295315</v>
      </c>
      <c r="S44" s="548"/>
    </row>
    <row r="45" spans="2:19" ht="14.5">
      <c r="B45" s="145" t="s">
        <v>56</v>
      </c>
      <c r="C45" s="707">
        <f t="shared" ref="C45:H45" si="18">C11-C28</f>
        <v>-7.9178999999999746</v>
      </c>
      <c r="D45" s="707">
        <f t="shared" si="18"/>
        <v>14.723900000000015</v>
      </c>
      <c r="E45" s="707">
        <f t="shared" si="18"/>
        <v>7.7491699999998787</v>
      </c>
      <c r="F45" s="707">
        <f t="shared" si="18"/>
        <v>-6.5784100000000763</v>
      </c>
      <c r="G45" s="707">
        <f t="shared" si="18"/>
        <v>-7.9554899999997701</v>
      </c>
      <c r="H45" s="708">
        <f t="shared" si="18"/>
        <v>2.12699999999586E-2</v>
      </c>
      <c r="K45" s="143" t="s">
        <v>56</v>
      </c>
      <c r="L45" s="707">
        <f t="shared" si="15"/>
        <v>-6.3795297409961194</v>
      </c>
      <c r="M45" s="707">
        <f t="shared" si="15"/>
        <v>-5.2452887409228524</v>
      </c>
      <c r="N45" s="707">
        <f t="shared" si="15"/>
        <v>-1.861793413436466</v>
      </c>
      <c r="O45" s="707">
        <f t="shared" si="15"/>
        <v>-4.1947455626825629</v>
      </c>
      <c r="P45" s="707">
        <f t="shared" si="15"/>
        <v>1.0304431796287332</v>
      </c>
      <c r="Q45" s="708">
        <f t="shared" si="16"/>
        <v>-16.650914278409267</v>
      </c>
      <c r="S45" s="548"/>
    </row>
    <row r="46" spans="2:19" ht="14.5">
      <c r="B46" s="145" t="s">
        <v>57</v>
      </c>
      <c r="C46" s="707">
        <f t="shared" ref="C46:H46" si="19">C12-C29</f>
        <v>8.7971450000008531</v>
      </c>
      <c r="D46" s="707">
        <f t="shared" si="19"/>
        <v>1.8836840000013808</v>
      </c>
      <c r="E46" s="707">
        <f t="shared" si="19"/>
        <v>40.881770000000245</v>
      </c>
      <c r="F46" s="707">
        <f t="shared" si="19"/>
        <v>18.945950000000664</v>
      </c>
      <c r="G46" s="707">
        <f t="shared" si="19"/>
        <v>-6.9600000000000364</v>
      </c>
      <c r="H46" s="708">
        <f t="shared" si="19"/>
        <v>63.548549000002822</v>
      </c>
      <c r="K46" s="143" t="s">
        <v>57</v>
      </c>
      <c r="L46" s="707">
        <f t="shared" si="15"/>
        <v>0.13636586278759921</v>
      </c>
      <c r="M46" s="707">
        <f t="shared" si="15"/>
        <v>1.3316117260410678</v>
      </c>
      <c r="N46" s="707">
        <f t="shared" si="15"/>
        <v>6.1958235162355848</v>
      </c>
      <c r="O46" s="707">
        <f t="shared" si="15"/>
        <v>4.5752734442796026</v>
      </c>
      <c r="P46" s="707">
        <f t="shared" si="15"/>
        <v>1.5160192651011855</v>
      </c>
      <c r="Q46" s="708">
        <f t="shared" si="16"/>
        <v>13.75509381444504</v>
      </c>
      <c r="S46" s="548"/>
    </row>
    <row r="47" spans="2:19" ht="14.5">
      <c r="B47" s="145" t="s">
        <v>58</v>
      </c>
      <c r="C47" s="707">
        <f t="shared" ref="C47:H47" si="20">C13-C30</f>
        <v>7.3762000000000398</v>
      </c>
      <c r="D47" s="707">
        <f t="shared" si="20"/>
        <v>15.338450000000023</v>
      </c>
      <c r="E47" s="707">
        <f t="shared" si="20"/>
        <v>-2.6207799999999963</v>
      </c>
      <c r="F47" s="707">
        <f t="shared" si="20"/>
        <v>6.1610199999999793</v>
      </c>
      <c r="G47" s="707">
        <f t="shared" si="20"/>
        <v>-2.1200000000000045</v>
      </c>
      <c r="H47" s="708">
        <f t="shared" si="20"/>
        <v>24.134890000000155</v>
      </c>
      <c r="K47" s="143" t="s">
        <v>58</v>
      </c>
      <c r="L47" s="707">
        <f t="shared" si="15"/>
        <v>-5.3582005387712783</v>
      </c>
      <c r="M47" s="707">
        <f t="shared" si="15"/>
        <v>-4.2769890192037785</v>
      </c>
      <c r="N47" s="707">
        <f t="shared" si="15"/>
        <v>-4.6548209861865715</v>
      </c>
      <c r="O47" s="707">
        <f t="shared" si="15"/>
        <v>-1.2484221202318508</v>
      </c>
      <c r="P47" s="707">
        <f t="shared" si="15"/>
        <v>-7.9009664404856856</v>
      </c>
      <c r="Q47" s="708">
        <f t="shared" si="16"/>
        <v>-23.439399104879165</v>
      </c>
      <c r="S47" s="548"/>
    </row>
    <row r="48" spans="2:19" ht="14.5">
      <c r="B48" s="145" t="s">
        <v>59</v>
      </c>
      <c r="C48" s="707">
        <f t="shared" ref="C48:H48" si="21">C14-C31</f>
        <v>-13.739079999999944</v>
      </c>
      <c r="D48" s="707">
        <f t="shared" si="21"/>
        <v>-89.897719999999936</v>
      </c>
      <c r="E48" s="707">
        <f t="shared" si="21"/>
        <v>-130.11244999999997</v>
      </c>
      <c r="F48" s="707">
        <f t="shared" si="21"/>
        <v>57.858910000000151</v>
      </c>
      <c r="G48" s="707">
        <f t="shared" si="21"/>
        <v>39.740000000000123</v>
      </c>
      <c r="H48" s="708">
        <f t="shared" si="21"/>
        <v>-136.15033999999969</v>
      </c>
      <c r="K48" s="143" t="s">
        <v>59</v>
      </c>
      <c r="L48" s="707">
        <f t="shared" si="15"/>
        <v>-9.0846377498875768</v>
      </c>
      <c r="M48" s="707">
        <f t="shared" si="15"/>
        <v>-15.179484798455178</v>
      </c>
      <c r="N48" s="707">
        <f t="shared" si="15"/>
        <v>-4.1587723281676006</v>
      </c>
      <c r="O48" s="707">
        <f t="shared" si="15"/>
        <v>50.673874314808472</v>
      </c>
      <c r="P48" s="707">
        <f t="shared" si="15"/>
        <v>38.931571302364105</v>
      </c>
      <c r="Q48" s="708">
        <f t="shared" si="16"/>
        <v>61.182550740662222</v>
      </c>
      <c r="S48" s="548"/>
    </row>
    <row r="49" spans="2:19" ht="14.5">
      <c r="B49" s="145" t="s">
        <v>61</v>
      </c>
      <c r="C49" s="707">
        <f t="shared" ref="C49:H49" si="22">C15-C32</f>
        <v>-31.486299999999915</v>
      </c>
      <c r="D49" s="707">
        <f t="shared" si="22"/>
        <v>-1.0924000000003389</v>
      </c>
      <c r="E49" s="707">
        <f t="shared" si="22"/>
        <v>23.457300000000032</v>
      </c>
      <c r="F49" s="707">
        <f t="shared" si="22"/>
        <v>1.1889000000000465</v>
      </c>
      <c r="G49" s="707">
        <f t="shared" si="22"/>
        <v>7.9769763540001009</v>
      </c>
      <c r="H49" s="708">
        <f t="shared" si="22"/>
        <v>4.4476354000153151E-2</v>
      </c>
      <c r="K49" s="143" t="s">
        <v>61</v>
      </c>
      <c r="L49" s="707">
        <f t="shared" si="15"/>
        <v>-12.613231736974058</v>
      </c>
      <c r="M49" s="707">
        <f t="shared" si="15"/>
        <v>0.1186986742875149</v>
      </c>
      <c r="N49" s="707">
        <f t="shared" si="15"/>
        <v>4.8978461274313929</v>
      </c>
      <c r="O49" s="707">
        <f t="shared" si="15"/>
        <v>9.2167702816706765</v>
      </c>
      <c r="P49" s="707">
        <f t="shared" si="15"/>
        <v>14.689100509401257</v>
      </c>
      <c r="Q49" s="708">
        <f t="shared" si="16"/>
        <v>16.309183855816784</v>
      </c>
      <c r="S49" s="548"/>
    </row>
    <row r="50" spans="2:19" ht="14.5">
      <c r="B50" s="10"/>
      <c r="C50" s="548"/>
      <c r="D50" s="548"/>
      <c r="E50" s="548"/>
      <c r="F50" s="548"/>
      <c r="G50" s="548"/>
      <c r="H50" s="706"/>
      <c r="L50" s="548"/>
      <c r="M50" s="548"/>
      <c r="N50" s="548"/>
      <c r="O50" s="548"/>
      <c r="P50" s="548"/>
      <c r="Q50" s="706"/>
      <c r="S50" s="548"/>
    </row>
    <row r="51" spans="2:19" ht="14.5">
      <c r="B51" s="143" t="s">
        <v>64</v>
      </c>
      <c r="C51" s="707">
        <f t="shared" ref="C51:H51" si="23">C17-C34</f>
        <v>-1.3657000000000608</v>
      </c>
      <c r="D51" s="707">
        <f t="shared" si="23"/>
        <v>57.958100000000059</v>
      </c>
      <c r="E51" s="707">
        <f t="shared" si="23"/>
        <v>33.159770000000663</v>
      </c>
      <c r="F51" s="707">
        <f t="shared" si="23"/>
        <v>37.109660000000076</v>
      </c>
      <c r="G51" s="707">
        <f t="shared" si="23"/>
        <v>-40.211400594173938</v>
      </c>
      <c r="H51" s="708">
        <f t="shared" si="23"/>
        <v>86.650429405826799</v>
      </c>
      <c r="K51" s="143" t="s">
        <v>64</v>
      </c>
      <c r="L51" s="707">
        <f>SUM(L42:L45)</f>
        <v>17.548849384031485</v>
      </c>
      <c r="M51" s="707">
        <f t="shared" ref="M51:O51" si="24">SUM(M42:M45)</f>
        <v>38.765162126308681</v>
      </c>
      <c r="N51" s="707">
        <f t="shared" si="24"/>
        <v>52.119127244915973</v>
      </c>
      <c r="O51" s="707">
        <f t="shared" si="24"/>
        <v>53.571138307749564</v>
      </c>
      <c r="P51" s="707">
        <f>SUM(P42:P45)</f>
        <v>0.5613447680568342</v>
      </c>
      <c r="Q51" s="708">
        <f t="shared" si="16"/>
        <v>162.56562183106254</v>
      </c>
    </row>
    <row r="52" spans="2:19" ht="14.5">
      <c r="B52" s="143" t="s">
        <v>57</v>
      </c>
      <c r="C52" s="707">
        <f t="shared" ref="C52:H52" si="25">C18-C35</f>
        <v>8.7971450000008531</v>
      </c>
      <c r="D52" s="707">
        <f t="shared" si="25"/>
        <v>1.8836840000013808</v>
      </c>
      <c r="E52" s="707">
        <f t="shared" si="25"/>
        <v>40.881770000000245</v>
      </c>
      <c r="F52" s="707">
        <f t="shared" si="25"/>
        <v>18.945950000000664</v>
      </c>
      <c r="G52" s="707">
        <f t="shared" si="25"/>
        <v>-6.9600000000000364</v>
      </c>
      <c r="H52" s="708">
        <f t="shared" si="25"/>
        <v>63.548549000002822</v>
      </c>
      <c r="K52" s="143" t="s">
        <v>57</v>
      </c>
      <c r="L52" s="707">
        <f>L46</f>
        <v>0.13636586278759921</v>
      </c>
      <c r="M52" s="707">
        <f t="shared" ref="M52:P52" si="26">M46</f>
        <v>1.3316117260410678</v>
      </c>
      <c r="N52" s="707">
        <f t="shared" si="26"/>
        <v>6.1958235162355848</v>
      </c>
      <c r="O52" s="707">
        <f t="shared" si="26"/>
        <v>4.5752734442796026</v>
      </c>
      <c r="P52" s="707">
        <f t="shared" si="26"/>
        <v>1.5160192651011855</v>
      </c>
      <c r="Q52" s="708">
        <f t="shared" si="16"/>
        <v>13.75509381444504</v>
      </c>
    </row>
    <row r="53" spans="2:19" ht="14.5">
      <c r="B53" s="143" t="s">
        <v>65</v>
      </c>
      <c r="C53" s="707">
        <f t="shared" ref="C53:H53" si="27">C19-C36</f>
        <v>-6.3628799999999046</v>
      </c>
      <c r="D53" s="707">
        <f t="shared" si="27"/>
        <v>-74.559269999999856</v>
      </c>
      <c r="E53" s="707">
        <f t="shared" si="27"/>
        <v>-132.73322999999993</v>
      </c>
      <c r="F53" s="707">
        <f t="shared" si="27"/>
        <v>64.019930000000159</v>
      </c>
      <c r="G53" s="707">
        <f t="shared" si="27"/>
        <v>37.620000000000118</v>
      </c>
      <c r="H53" s="708">
        <f t="shared" si="27"/>
        <v>-112.01544999999987</v>
      </c>
      <c r="K53" s="143" t="s">
        <v>65</v>
      </c>
      <c r="L53" s="707">
        <f>SUM(L47:L48)</f>
        <v>-14.442838288658855</v>
      </c>
      <c r="M53" s="707">
        <f t="shared" ref="M53:P53" si="28">SUM(M47:M48)</f>
        <v>-19.456473817658956</v>
      </c>
      <c r="N53" s="707">
        <f t="shared" si="28"/>
        <v>-8.813593314354172</v>
      </c>
      <c r="O53" s="707">
        <f t="shared" si="28"/>
        <v>49.425452194576621</v>
      </c>
      <c r="P53" s="707">
        <f t="shared" si="28"/>
        <v>31.03060486187842</v>
      </c>
      <c r="Q53" s="708">
        <f t="shared" si="16"/>
        <v>37.743151635783065</v>
      </c>
    </row>
    <row r="54" spans="2:19" ht="14.5">
      <c r="B54" s="143" t="s">
        <v>61</v>
      </c>
      <c r="C54" s="707">
        <f t="shared" ref="C54:H54" si="29">C20-C37</f>
        <v>-31.486299999999915</v>
      </c>
      <c r="D54" s="707">
        <f t="shared" si="29"/>
        <v>-1.0924000000003389</v>
      </c>
      <c r="E54" s="707">
        <f t="shared" si="29"/>
        <v>23.457300000000032</v>
      </c>
      <c r="F54" s="707">
        <f t="shared" si="29"/>
        <v>1.1889000000000465</v>
      </c>
      <c r="G54" s="707">
        <f t="shared" si="29"/>
        <v>7.9769763540001009</v>
      </c>
      <c r="H54" s="708">
        <f t="shared" si="29"/>
        <v>4.4476354000153151E-2</v>
      </c>
      <c r="K54" s="143" t="s">
        <v>61</v>
      </c>
      <c r="L54" s="707">
        <f>L49</f>
        <v>-12.613231736974058</v>
      </c>
      <c r="M54" s="707">
        <f t="shared" ref="M54:P54" si="30">M49</f>
        <v>0.1186986742875149</v>
      </c>
      <c r="N54" s="707">
        <f t="shared" si="30"/>
        <v>4.8978461274313929</v>
      </c>
      <c r="O54" s="707">
        <f t="shared" si="30"/>
        <v>9.2167702816706765</v>
      </c>
      <c r="P54" s="707">
        <f t="shared" si="30"/>
        <v>14.689100509401257</v>
      </c>
      <c r="Q54" s="708">
        <f t="shared" si="16"/>
        <v>16.309183855816784</v>
      </c>
    </row>
    <row r="55" spans="2:19" ht="14.5">
      <c r="B55" s="10"/>
      <c r="C55" s="141"/>
      <c r="D55" s="141"/>
      <c r="E55" s="141"/>
      <c r="F55" s="141"/>
      <c r="G55" s="141"/>
      <c r="H55" s="142"/>
      <c r="K55" s="10"/>
      <c r="L55" s="10"/>
      <c r="M55" s="10"/>
      <c r="N55" s="10"/>
      <c r="O55" s="10"/>
      <c r="P55" s="10"/>
      <c r="Q55" s="83"/>
    </row>
    <row r="56" spans="2:19" ht="14.5">
      <c r="B56" s="10"/>
      <c r="C56" s="141"/>
      <c r="D56" s="141"/>
      <c r="E56" s="141"/>
      <c r="F56" s="141"/>
      <c r="G56" s="141"/>
      <c r="H56" s="142"/>
      <c r="Q56" s="29"/>
    </row>
    <row r="57" spans="2:19" ht="14.5">
      <c r="B57" s="83" t="s">
        <v>158</v>
      </c>
      <c r="C57" s="141"/>
      <c r="D57" s="141"/>
      <c r="E57" s="141"/>
      <c r="F57" s="141"/>
      <c r="G57" s="141"/>
      <c r="H57" s="141"/>
      <c r="K57" s="83" t="s">
        <v>159</v>
      </c>
      <c r="L57" s="10"/>
      <c r="M57" s="10"/>
      <c r="N57" s="10"/>
      <c r="O57" s="10"/>
      <c r="P57" s="10"/>
      <c r="Q57" s="83"/>
    </row>
    <row r="58" spans="2:19" ht="14.5">
      <c r="B58" s="146" t="s">
        <v>63</v>
      </c>
      <c r="C58" s="144">
        <v>2022</v>
      </c>
      <c r="D58" s="144">
        <v>2023</v>
      </c>
      <c r="E58" s="144">
        <v>2024</v>
      </c>
      <c r="F58" s="144">
        <v>2025</v>
      </c>
      <c r="G58" s="144">
        <v>2026</v>
      </c>
      <c r="H58" s="144" t="s">
        <v>76</v>
      </c>
      <c r="K58" s="146" t="s">
        <v>63</v>
      </c>
      <c r="L58" s="144">
        <v>2022</v>
      </c>
      <c r="M58" s="144">
        <v>2023</v>
      </c>
      <c r="N58" s="144">
        <v>2024</v>
      </c>
      <c r="O58" s="144">
        <v>2025</v>
      </c>
      <c r="P58" s="144">
        <v>2026</v>
      </c>
      <c r="Q58" s="144" t="s">
        <v>76</v>
      </c>
    </row>
    <row r="59" spans="2:19" ht="14.5">
      <c r="B59" s="145" t="s">
        <v>152</v>
      </c>
      <c r="C59" s="712">
        <f>C42/C25</f>
        <v>-4.8127185551029322E-2</v>
      </c>
      <c r="D59" s="712">
        <f t="shared" ref="D59:G59" si="31">D42/D25</f>
        <v>5.656800894048087E-2</v>
      </c>
      <c r="E59" s="712">
        <f t="shared" si="31"/>
        <v>8.2754028623959558E-2</v>
      </c>
      <c r="F59" s="712">
        <f t="shared" si="31"/>
        <v>2.4509895814557224E-2</v>
      </c>
      <c r="G59" s="712">
        <f t="shared" si="31"/>
        <v>-1.7288041056722265E-4</v>
      </c>
      <c r="H59" s="713">
        <f>H42/H25</f>
        <v>2.3106373483480429E-2</v>
      </c>
      <c r="K59" s="143" t="s">
        <v>152</v>
      </c>
      <c r="L59" s="712">
        <f t="shared" ref="L59:Q66" si="32">L42/L25</f>
        <v>6.4295475450297346E-2</v>
      </c>
      <c r="M59" s="712">
        <f t="shared" si="32"/>
        <v>0.31558397368666935</v>
      </c>
      <c r="N59" s="712">
        <f t="shared" si="32"/>
        <v>0.32829910366612874</v>
      </c>
      <c r="O59" s="712">
        <f t="shared" si="32"/>
        <v>0.26373105614528664</v>
      </c>
      <c r="P59" s="712">
        <f t="shared" si="32"/>
        <v>5.0805940401591983E-2</v>
      </c>
      <c r="Q59" s="713">
        <f t="shared" si="32"/>
        <v>0.20383602723208039</v>
      </c>
    </row>
    <row r="60" spans="2:19" ht="14.5">
      <c r="B60" s="145" t="s">
        <v>54</v>
      </c>
      <c r="C60" s="712">
        <f>C43/C26</f>
        <v>-2.5229528535980192E-2</v>
      </c>
      <c r="D60" s="712">
        <f t="shared" ref="D60:H60" si="33">D43/D26</f>
        <v>-5.5674872665534787E-2</v>
      </c>
      <c r="E60" s="712">
        <f t="shared" si="33"/>
        <v>-6.1142647250880755E-2</v>
      </c>
      <c r="F60" s="712">
        <f t="shared" si="33"/>
        <v>0.1527412824866127</v>
      </c>
      <c r="G60" s="712">
        <f t="shared" si="33"/>
        <v>-1.1688650907666135E-2</v>
      </c>
      <c r="H60" s="713">
        <f t="shared" si="33"/>
        <v>-1.988833746898344E-4</v>
      </c>
      <c r="K60" s="143" t="s">
        <v>153</v>
      </c>
      <c r="L60" s="712">
        <f t="shared" si="32"/>
        <v>0.22071846760438796</v>
      </c>
      <c r="M60" s="712">
        <f t="shared" si="32"/>
        <v>0.35073825874652442</v>
      </c>
      <c r="N60" s="712">
        <f t="shared" si="32"/>
        <v>0.57380365050283422</v>
      </c>
      <c r="O60" s="712">
        <f t="shared" si="32"/>
        <v>0.72523562400419384</v>
      </c>
      <c r="P60" s="712">
        <f t="shared" si="32"/>
        <v>7.9708849999677207E-3</v>
      </c>
      <c r="Q60" s="713">
        <f t="shared" si="32"/>
        <v>0.37305861420252284</v>
      </c>
    </row>
    <row r="61" spans="2:19" ht="14.5">
      <c r="B61" s="145" t="s">
        <v>55</v>
      </c>
      <c r="C61" s="712">
        <v>0.11</v>
      </c>
      <c r="D61" s="712">
        <f t="shared" ref="D61:H61" si="34">D44/D27</f>
        <v>7.5336235208257482E-2</v>
      </c>
      <c r="E61" s="712">
        <f t="shared" si="34"/>
        <v>-4.6210446749719554E-3</v>
      </c>
      <c r="F61" s="712">
        <f t="shared" si="34"/>
        <v>-4.3505004431005995E-2</v>
      </c>
      <c r="G61" s="712">
        <f t="shared" si="34"/>
        <v>-7.4493040713131231E-2</v>
      </c>
      <c r="H61" s="713">
        <f t="shared" si="34"/>
        <v>1.190583328989259E-2</v>
      </c>
      <c r="K61" s="143" t="s">
        <v>55</v>
      </c>
      <c r="L61" s="712">
        <f t="shared" si="32"/>
        <v>0.12276919691832362</v>
      </c>
      <c r="M61" s="712">
        <f t="shared" si="32"/>
        <v>5.6569222644874941E-2</v>
      </c>
      <c r="N61" s="712">
        <f t="shared" si="32"/>
        <v>5.6672962525627466E-2</v>
      </c>
      <c r="O61" s="712">
        <f t="shared" si="32"/>
        <v>7.6484694549044316E-2</v>
      </c>
      <c r="P61" s="712">
        <f t="shared" si="32"/>
        <v>-7.834677698086194E-2</v>
      </c>
      <c r="Q61" s="713">
        <f t="shared" si="32"/>
        <v>4.8229733670876893E-2</v>
      </c>
    </row>
    <row r="62" spans="2:19" ht="14.5">
      <c r="B62" s="145" t="s">
        <v>56</v>
      </c>
      <c r="C62" s="712">
        <f t="shared" ref="C62:H62" si="35">C45/C28</f>
        <v>-2.6959141981613807E-2</v>
      </c>
      <c r="D62" s="712">
        <f t="shared" si="35"/>
        <v>5.0132448076268356E-2</v>
      </c>
      <c r="E62" s="712">
        <f t="shared" si="35"/>
        <v>2.6384644194756141E-2</v>
      </c>
      <c r="F62" s="712">
        <f t="shared" si="35"/>
        <v>-2.2398399727613472E-2</v>
      </c>
      <c r="G62" s="712">
        <f t="shared" si="35"/>
        <v>-2.7087129724207595E-2</v>
      </c>
      <c r="H62" s="713">
        <f t="shared" si="35"/>
        <v>1.4484167517847191E-5</v>
      </c>
      <c r="K62" s="143" t="s">
        <v>56</v>
      </c>
      <c r="L62" s="712">
        <f t="shared" si="32"/>
        <v>-0.1271920079803753</v>
      </c>
      <c r="M62" s="712">
        <f t="shared" si="32"/>
        <v>-0.10884404761673142</v>
      </c>
      <c r="N62" s="712">
        <f t="shared" si="32"/>
        <v>-4.0265273852644591E-2</v>
      </c>
      <c r="O62" s="712">
        <f t="shared" si="32"/>
        <v>-9.0744767646926475E-2</v>
      </c>
      <c r="P62" s="712">
        <f t="shared" si="32"/>
        <v>2.239402894661429E-2</v>
      </c>
      <c r="Q62" s="713">
        <f t="shared" si="32"/>
        <v>-7.0308732566301241E-2</v>
      </c>
    </row>
    <row r="63" spans="2:19" ht="14.5">
      <c r="B63" s="145" t="s">
        <v>57</v>
      </c>
      <c r="C63" s="712">
        <f t="shared" ref="C63:H63" si="36">C46/C29</f>
        <v>2.0512859674487835E-2</v>
      </c>
      <c r="D63" s="712">
        <f t="shared" si="36"/>
        <v>4.3923051811812263E-3</v>
      </c>
      <c r="E63" s="712">
        <f t="shared" si="36"/>
        <v>9.5326610082544991E-2</v>
      </c>
      <c r="F63" s="712">
        <f t="shared" si="36"/>
        <v>4.4177470503196065E-2</v>
      </c>
      <c r="G63" s="712">
        <f t="shared" si="36"/>
        <v>-1.6229072424567541E-2</v>
      </c>
      <c r="H63" s="713">
        <f t="shared" si="36"/>
        <v>2.9636034603368378E-2</v>
      </c>
      <c r="K63" s="143" t="s">
        <v>57</v>
      </c>
      <c r="L63" s="712">
        <f t="shared" si="32"/>
        <v>2.5864322734386867E-3</v>
      </c>
      <c r="M63" s="712">
        <f t="shared" si="32"/>
        <v>2.5739840731484141E-2</v>
      </c>
      <c r="N63" s="712">
        <f t="shared" si="32"/>
        <v>0.12310444253037439</v>
      </c>
      <c r="O63" s="712">
        <f t="shared" si="32"/>
        <v>9.1074172373205434E-2</v>
      </c>
      <c r="P63" s="712">
        <f t="shared" si="32"/>
        <v>3.0349345976301411E-2</v>
      </c>
      <c r="Q63" s="713">
        <f t="shared" si="32"/>
        <v>5.3946640774687561E-2</v>
      </c>
    </row>
    <row r="64" spans="2:19" ht="14.5">
      <c r="B64" s="145" t="s">
        <v>58</v>
      </c>
      <c r="C64" s="712">
        <f t="shared" ref="C64:H64" si="37">C47/C30</f>
        <v>3.6136586321771698E-2</v>
      </c>
      <c r="D64" s="712">
        <f>D47/D30</f>
        <v>7.5144277875759474E-2</v>
      </c>
      <c r="E64" s="712">
        <f t="shared" si="37"/>
        <v>-1.2839408191260025E-2</v>
      </c>
      <c r="F64" s="712">
        <f t="shared" si="37"/>
        <v>3.0183323535175284E-2</v>
      </c>
      <c r="G64" s="712">
        <f t="shared" si="37"/>
        <v>-1.0386047423084481E-2</v>
      </c>
      <c r="H64" s="713">
        <f t="shared" si="37"/>
        <v>2.3647746423672501E-2</v>
      </c>
      <c r="K64" s="143" t="s">
        <v>58</v>
      </c>
      <c r="L64" s="712">
        <f t="shared" si="32"/>
        <v>-0.15460244100970844</v>
      </c>
      <c r="M64" s="712">
        <f t="shared" si="32"/>
        <v>-0.12423953295789981</v>
      </c>
      <c r="N64" s="712">
        <f t="shared" si="32"/>
        <v>-0.13971133219088863</v>
      </c>
      <c r="O64" s="712">
        <f t="shared" si="32"/>
        <v>-3.7377558993713186E-2</v>
      </c>
      <c r="P64" s="712">
        <f t="shared" si="32"/>
        <v>-0.23347154571816328</v>
      </c>
      <c r="Q64" s="713">
        <f t="shared" si="32"/>
        <v>-0.13816958679291655</v>
      </c>
    </row>
    <row r="65" spans="1:18" ht="14.5">
      <c r="B65" s="145" t="s">
        <v>59</v>
      </c>
      <c r="C65" s="712">
        <f t="shared" ref="C65:H65" si="38">C48/C31</f>
        <v>-2.2888548295738421E-2</v>
      </c>
      <c r="D65" s="712">
        <f t="shared" si="38"/>
        <v>-0.14976463532469253</v>
      </c>
      <c r="E65" s="712">
        <f t="shared" si="38"/>
        <v>-0.21676015393329551</v>
      </c>
      <c r="F65" s="712">
        <f t="shared" si="38"/>
        <v>9.6389747775963999E-2</v>
      </c>
      <c r="G65" s="712">
        <f t="shared" si="38"/>
        <v>6.6204644653983485E-2</v>
      </c>
      <c r="H65" s="713">
        <f t="shared" si="38"/>
        <v>-4.5363789024755831E-2</v>
      </c>
      <c r="K65" s="143" t="s">
        <v>59</v>
      </c>
      <c r="L65" s="712">
        <f t="shared" si="32"/>
        <v>-0.10635405489446347</v>
      </c>
      <c r="M65" s="712">
        <f t="shared" si="32"/>
        <v>-0.17693887604792652</v>
      </c>
      <c r="N65" s="712">
        <f t="shared" si="32"/>
        <v>-4.8747555590838931E-2</v>
      </c>
      <c r="O65" s="712">
        <f t="shared" si="32"/>
        <v>0.57557890930236</v>
      </c>
      <c r="P65" s="712">
        <f t="shared" si="32"/>
        <v>0.43345372475684762</v>
      </c>
      <c r="Q65" s="713">
        <f t="shared" si="32"/>
        <v>0.14085105716484822</v>
      </c>
    </row>
    <row r="66" spans="1:18" ht="14.5">
      <c r="B66" s="145" t="s">
        <v>61</v>
      </c>
      <c r="C66" s="712">
        <f t="shared" ref="C66:H66" si="39">C49/C32</f>
        <v>-0.10040274234693849</v>
      </c>
      <c r="D66" s="712">
        <f t="shared" si="39"/>
        <v>-3.483418367348019E-3</v>
      </c>
      <c r="E66" s="712">
        <f t="shared" si="39"/>
        <v>7.4800063775510295E-2</v>
      </c>
      <c r="F66" s="712">
        <f t="shared" si="39"/>
        <v>3.7911352040817807E-3</v>
      </c>
      <c r="G66" s="712">
        <f t="shared" si="39"/>
        <v>2.5436786843112565E-2</v>
      </c>
      <c r="H66" s="713">
        <f t="shared" si="39"/>
        <v>2.8365021683771142E-5</v>
      </c>
      <c r="K66" s="143" t="s">
        <v>61</v>
      </c>
      <c r="L66" s="712">
        <f t="shared" si="32"/>
        <v>-0.2858758473138257</v>
      </c>
      <c r="M66" s="712">
        <f t="shared" si="32"/>
        <v>2.6159536790562486E-3</v>
      </c>
      <c r="N66" s="712">
        <f t="shared" si="32"/>
        <v>0.10415745608449059</v>
      </c>
      <c r="O66" s="712">
        <f t="shared" si="32"/>
        <v>0.20547604074500223</v>
      </c>
      <c r="P66" s="712">
        <f t="shared" si="32"/>
        <v>0.3168499291335794</v>
      </c>
      <c r="Q66" s="713">
        <f t="shared" si="32"/>
        <v>7.1614664653088203E-2</v>
      </c>
    </row>
    <row r="67" spans="1:18" ht="14.5">
      <c r="B67" s="10"/>
      <c r="C67" s="31"/>
      <c r="D67" s="31"/>
      <c r="E67" s="31"/>
      <c r="F67" s="714"/>
      <c r="G67" s="31"/>
      <c r="H67" s="711"/>
      <c r="L67" s="31"/>
      <c r="M67" s="31"/>
      <c r="N67" s="31"/>
      <c r="O67" s="714"/>
      <c r="P67" s="31"/>
      <c r="Q67" s="711"/>
    </row>
    <row r="68" spans="1:18" ht="14.5">
      <c r="B68" s="143" t="s">
        <v>64</v>
      </c>
      <c r="C68" s="712">
        <f t="shared" ref="C68:H71" si="40">C51/C34</f>
        <v>-8.8772896868219398E-4</v>
      </c>
      <c r="D68" s="712">
        <f t="shared" si="40"/>
        <v>3.7673782192119226E-2</v>
      </c>
      <c r="E68" s="712">
        <f t="shared" si="40"/>
        <v>2.1554432469677115E-2</v>
      </c>
      <c r="F68" s="712">
        <f t="shared" si="40"/>
        <v>2.4121930292117941E-2</v>
      </c>
      <c r="G68" s="712">
        <f t="shared" si="40"/>
        <v>-2.6138116115348178E-2</v>
      </c>
      <c r="H68" s="713">
        <f t="shared" si="40"/>
        <v>1.1264859973976782E-2</v>
      </c>
      <c r="K68" s="143" t="s">
        <v>64</v>
      </c>
      <c r="L68" s="712">
        <f t="shared" ref="L68:Q71" si="41">L51/L34</f>
        <v>7.3349659609631829E-2</v>
      </c>
      <c r="M68" s="712">
        <f t="shared" si="41"/>
        <v>0.16806714862968017</v>
      </c>
      <c r="N68" s="712">
        <f t="shared" si="41"/>
        <v>0.23475897300240048</v>
      </c>
      <c r="O68" s="712">
        <f t="shared" si="41"/>
        <v>0.24134870988295579</v>
      </c>
      <c r="P68" s="712">
        <f t="shared" si="41"/>
        <v>2.5438766125932852E-3</v>
      </c>
      <c r="Q68" s="713">
        <f t="shared" si="41"/>
        <v>0.14328718008499414</v>
      </c>
    </row>
    <row r="69" spans="1:18" ht="14.5">
      <c r="B69" s="143" t="s">
        <v>57</v>
      </c>
      <c r="C69" s="712">
        <f t="shared" si="40"/>
        <v>2.0512859674487835E-2</v>
      </c>
      <c r="D69" s="712">
        <f t="shared" si="40"/>
        <v>4.3923051811812263E-3</v>
      </c>
      <c r="E69" s="712">
        <f t="shared" si="40"/>
        <v>9.5326610082544991E-2</v>
      </c>
      <c r="F69" s="712">
        <f t="shared" si="40"/>
        <v>4.4177470503196065E-2</v>
      </c>
      <c r="G69" s="712">
        <f t="shared" si="40"/>
        <v>-1.6229072424567541E-2</v>
      </c>
      <c r="H69" s="713">
        <f t="shared" si="40"/>
        <v>2.9636034603368378E-2</v>
      </c>
      <c r="K69" s="143" t="s">
        <v>57</v>
      </c>
      <c r="L69" s="712">
        <f t="shared" si="41"/>
        <v>2.5864322734386867E-3</v>
      </c>
      <c r="M69" s="712">
        <f t="shared" si="41"/>
        <v>2.5739840731484141E-2</v>
      </c>
      <c r="N69" s="712">
        <f t="shared" si="41"/>
        <v>0.12310444253037439</v>
      </c>
      <c r="O69" s="712">
        <f t="shared" si="41"/>
        <v>9.1074172373205434E-2</v>
      </c>
      <c r="P69" s="712">
        <f t="shared" si="41"/>
        <v>3.0349345976301411E-2</v>
      </c>
      <c r="Q69" s="713">
        <f t="shared" si="41"/>
        <v>5.3946640774687561E-2</v>
      </c>
    </row>
    <row r="70" spans="1:18" ht="14.5">
      <c r="B70" s="143" t="s">
        <v>65</v>
      </c>
      <c r="C70" s="712">
        <f t="shared" si="40"/>
        <v>-7.9102911559212116E-3</v>
      </c>
      <c r="D70" s="712">
        <f t="shared" si="40"/>
        <v>-9.2691600984609088E-2</v>
      </c>
      <c r="E70" s="712">
        <f t="shared" si="40"/>
        <v>-0.16501309082771817</v>
      </c>
      <c r="F70" s="712">
        <f t="shared" si="40"/>
        <v>7.958916183893204E-2</v>
      </c>
      <c r="G70" s="712">
        <f t="shared" si="40"/>
        <v>4.6768940053208828E-2</v>
      </c>
      <c r="H70" s="713">
        <f t="shared" si="40"/>
        <v>-2.7851376215221629E-2</v>
      </c>
      <c r="K70" s="143" t="s">
        <v>65</v>
      </c>
      <c r="L70" s="712">
        <f t="shared" si="41"/>
        <v>-0.12028005801919575</v>
      </c>
      <c r="M70" s="712">
        <f t="shared" si="41"/>
        <v>-0.16184760974811851</v>
      </c>
      <c r="N70" s="712">
        <f t="shared" si="41"/>
        <v>-7.4294905866414837E-2</v>
      </c>
      <c r="O70" s="712">
        <f t="shared" si="41"/>
        <v>0.40699432645228861</v>
      </c>
      <c r="P70" s="712">
        <f t="shared" si="41"/>
        <v>0.2509381615568454</v>
      </c>
      <c r="Q70" s="713">
        <f t="shared" si="41"/>
        <v>6.2486603606527365E-2</v>
      </c>
    </row>
    <row r="71" spans="1:18" ht="14.5">
      <c r="B71" s="143" t="s">
        <v>61</v>
      </c>
      <c r="C71" s="712">
        <f t="shared" si="40"/>
        <v>-0.10040274234693849</v>
      </c>
      <c r="D71" s="712">
        <f t="shared" si="40"/>
        <v>-3.483418367348019E-3</v>
      </c>
      <c r="E71" s="712">
        <f t="shared" si="40"/>
        <v>7.4800063775510295E-2</v>
      </c>
      <c r="F71" s="712">
        <f t="shared" si="40"/>
        <v>3.7911352040817807E-3</v>
      </c>
      <c r="G71" s="712">
        <f t="shared" si="40"/>
        <v>2.5436786843112565E-2</v>
      </c>
      <c r="H71" s="713">
        <f t="shared" si="40"/>
        <v>2.8365021683771142E-5</v>
      </c>
      <c r="K71" s="143" t="s">
        <v>61</v>
      </c>
      <c r="L71" s="712">
        <f t="shared" si="41"/>
        <v>-0.2858758473138257</v>
      </c>
      <c r="M71" s="712">
        <f t="shared" si="41"/>
        <v>2.6159536790562486E-3</v>
      </c>
      <c r="N71" s="712">
        <f t="shared" si="41"/>
        <v>0.10415745608449059</v>
      </c>
      <c r="O71" s="712">
        <f t="shared" si="41"/>
        <v>0.20547604074500223</v>
      </c>
      <c r="P71" s="712">
        <f t="shared" si="41"/>
        <v>0.3168499291335794</v>
      </c>
      <c r="Q71" s="713">
        <f t="shared" si="41"/>
        <v>7.1614664653088203E-2</v>
      </c>
    </row>
    <row r="72" spans="1:18">
      <c r="Q72" s="29"/>
    </row>
    <row r="73" spans="1:18">
      <c r="Q73" s="29"/>
    </row>
    <row r="74" spans="1:18" ht="8.25" customHeight="1">
      <c r="A74" s="3"/>
      <c r="B74" s="3"/>
      <c r="C74" s="3"/>
      <c r="D74" s="3"/>
      <c r="E74" s="3"/>
      <c r="F74" s="3"/>
      <c r="G74" s="3"/>
      <c r="H74" s="3"/>
      <c r="I74" s="3"/>
      <c r="J74" s="3"/>
      <c r="K74" s="3"/>
      <c r="L74" s="3"/>
      <c r="M74" s="3"/>
      <c r="N74" s="3"/>
      <c r="O74" s="3"/>
      <c r="P74" s="3"/>
      <c r="Q74" s="709"/>
      <c r="R74" s="3"/>
    </row>
    <row r="75" spans="1:18">
      <c r="Q75" s="29"/>
    </row>
    <row r="76" spans="1:18" ht="23.5">
      <c r="B76" s="140" t="s">
        <v>160</v>
      </c>
      <c r="Q76" s="29"/>
    </row>
    <row r="77" spans="1:18">
      <c r="Q77" s="29"/>
    </row>
    <row r="78" spans="1:18" ht="14.5">
      <c r="B78" s="740" t="s">
        <v>161</v>
      </c>
      <c r="C78" s="740"/>
      <c r="D78"/>
      <c r="E78"/>
      <c r="F78"/>
      <c r="G78"/>
      <c r="H78"/>
      <c r="I78"/>
      <c r="J78"/>
      <c r="Q78" s="29"/>
    </row>
    <row r="79" spans="1:18" ht="14.5">
      <c r="B79" s="106" t="s">
        <v>53</v>
      </c>
      <c r="C79"/>
      <c r="D79"/>
      <c r="E79"/>
      <c r="F79"/>
      <c r="G79"/>
      <c r="H79"/>
      <c r="I79"/>
      <c r="J79"/>
      <c r="K79" s="83" t="s">
        <v>162</v>
      </c>
      <c r="Q79" s="29"/>
    </row>
    <row r="80" spans="1:18" ht="14.5">
      <c r="B80" s="148" t="s">
        <v>163</v>
      </c>
      <c r="C80" s="148" t="s">
        <v>164</v>
      </c>
      <c r="D80" s="148">
        <v>2022</v>
      </c>
      <c r="E80" s="148">
        <v>2023</v>
      </c>
      <c r="F80" s="148">
        <v>2024</v>
      </c>
      <c r="G80" s="148">
        <v>2025</v>
      </c>
      <c r="H80" s="148">
        <v>2026</v>
      </c>
      <c r="I80" s="148" t="s">
        <v>122</v>
      </c>
      <c r="J80" s="113"/>
      <c r="K80" s="146" t="s">
        <v>63</v>
      </c>
      <c r="L80" s="144">
        <v>2022</v>
      </c>
      <c r="M80" s="144">
        <v>2023</v>
      </c>
      <c r="N80" s="144">
        <v>2024</v>
      </c>
      <c r="O80" s="144">
        <v>2025</v>
      </c>
      <c r="P80" s="144">
        <v>2026</v>
      </c>
      <c r="Q80" s="144" t="s">
        <v>76</v>
      </c>
    </row>
    <row r="81" spans="2:17" ht="14.5">
      <c r="B81" s="11" t="s">
        <v>165</v>
      </c>
      <c r="C81" s="179">
        <v>115293</v>
      </c>
      <c r="D81" s="179">
        <v>22404</v>
      </c>
      <c r="E81" s="179">
        <v>32440</v>
      </c>
      <c r="F81" s="179">
        <v>32795</v>
      </c>
      <c r="G81" s="179">
        <v>28998</v>
      </c>
      <c r="H81" s="175">
        <v>0</v>
      </c>
      <c r="I81" s="716">
        <f>SUM(D81:G81)/C81</f>
        <v>1.0116572558611538</v>
      </c>
      <c r="J81" s="113"/>
      <c r="K81" s="143" t="s">
        <v>152</v>
      </c>
      <c r="L81" s="545">
        <v>25.640118612951859</v>
      </c>
      <c r="M81" s="545">
        <v>30.112563041149254</v>
      </c>
      <c r="N81" s="545">
        <v>28.886651572531335</v>
      </c>
      <c r="O81" s="545">
        <v>25.895745922578033</v>
      </c>
      <c r="P81" s="546">
        <v>28.70137066248137</v>
      </c>
      <c r="Q81" s="547">
        <f t="shared" ref="Q81:Q88" si="42">SUM(L81:P81)</f>
        <v>139.23644981169184</v>
      </c>
    </row>
    <row r="82" spans="2:17" ht="14.5">
      <c r="B82" s="11" t="s">
        <v>166</v>
      </c>
      <c r="C82" s="179">
        <v>126636</v>
      </c>
      <c r="D82" s="179">
        <v>16765</v>
      </c>
      <c r="E82" s="179">
        <v>21345</v>
      </c>
      <c r="F82" s="179">
        <v>18406</v>
      </c>
      <c r="G82" s="179">
        <v>18981</v>
      </c>
      <c r="H82" s="175">
        <v>0</v>
      </c>
      <c r="I82" s="716">
        <f>SUM(D82:G82)/C82</f>
        <v>0.59617328405824566</v>
      </c>
      <c r="J82" s="113"/>
      <c r="K82" s="143" t="s">
        <v>153</v>
      </c>
      <c r="L82" s="545">
        <v>22.458980854063942</v>
      </c>
      <c r="M82" s="545">
        <v>21.603547116304725</v>
      </c>
      <c r="N82" s="545">
        <v>23.755360819991115</v>
      </c>
      <c r="O82" s="545">
        <v>22.114623339745609</v>
      </c>
      <c r="P82" s="546">
        <v>35.38251854904226</v>
      </c>
      <c r="Q82" s="547">
        <f t="shared" si="42"/>
        <v>125.31503067914764</v>
      </c>
    </row>
    <row r="83" spans="2:17" ht="14.5">
      <c r="B83" s="148" t="s">
        <v>76</v>
      </c>
      <c r="C83" s="180">
        <f>SUM(C81:C82)</f>
        <v>241929</v>
      </c>
      <c r="D83" s="181">
        <f>SUM(D81:D82)</f>
        <v>39169</v>
      </c>
      <c r="E83" s="181">
        <f t="shared" ref="E83:F83" si="43">SUM(E81:E82)</f>
        <v>53785</v>
      </c>
      <c r="F83" s="181">
        <f t="shared" si="43"/>
        <v>51201</v>
      </c>
      <c r="G83" s="181">
        <f t="shared" ref="G83:H83" si="44">SUM(G81:G82)</f>
        <v>47979</v>
      </c>
      <c r="H83" s="176">
        <f t="shared" si="44"/>
        <v>0</v>
      </c>
      <c r="I83" s="715">
        <f>SUM(D83:G83)/C83</f>
        <v>0.79417515056070165</v>
      </c>
      <c r="K83" s="143" t="s">
        <v>55</v>
      </c>
      <c r="L83" s="545">
        <v>16.948291348289651</v>
      </c>
      <c r="M83" s="545">
        <v>15.59889391968205</v>
      </c>
      <c r="N83" s="545">
        <v>14.072366204173338</v>
      </c>
      <c r="O83" s="545">
        <v>12.032600117956147</v>
      </c>
      <c r="P83" s="546">
        <v>18.935363077003057</v>
      </c>
      <c r="Q83" s="547">
        <f t="shared" si="42"/>
        <v>77.587514667104244</v>
      </c>
    </row>
    <row r="84" spans="2:17" ht="14.5">
      <c r="B84"/>
      <c r="C84"/>
      <c r="D84"/>
      <c r="E84"/>
      <c r="F84"/>
      <c r="G84"/>
      <c r="H84"/>
      <c r="I84" s="106"/>
      <c r="J84"/>
      <c r="K84" s="143" t="s">
        <v>56</v>
      </c>
      <c r="L84" s="545">
        <v>16.390309665517222</v>
      </c>
      <c r="M84" s="545">
        <v>15.987555088390248</v>
      </c>
      <c r="N84" s="545">
        <v>15.627741467446119</v>
      </c>
      <c r="O84" s="545">
        <v>15.17986869464124</v>
      </c>
      <c r="P84" s="546">
        <v>9.0677440738747759</v>
      </c>
      <c r="Q84" s="547">
        <f t="shared" si="42"/>
        <v>72.253218989869609</v>
      </c>
    </row>
    <row r="85" spans="2:17" ht="14.5">
      <c r="B85" s="106" t="s">
        <v>54</v>
      </c>
      <c r="C85"/>
      <c r="D85"/>
      <c r="E85"/>
      <c r="F85"/>
      <c r="G85"/>
      <c r="H85"/>
      <c r="I85" s="106"/>
      <c r="J85"/>
      <c r="K85" s="143" t="s">
        <v>57</v>
      </c>
      <c r="L85" s="545">
        <v>9.4252676218429112</v>
      </c>
      <c r="M85" s="545">
        <v>8.7647466205726268</v>
      </c>
      <c r="N85" s="545">
        <v>10.145097086648779</v>
      </c>
      <c r="O85" s="545">
        <v>9.0276270432577626</v>
      </c>
      <c r="P85" s="546">
        <v>8.7542197217242972</v>
      </c>
      <c r="Q85" s="547">
        <f t="shared" si="42"/>
        <v>46.116958094046375</v>
      </c>
    </row>
    <row r="86" spans="2:17" ht="14.5">
      <c r="B86" s="148" t="s">
        <v>163</v>
      </c>
      <c r="C86" s="148" t="s">
        <v>164</v>
      </c>
      <c r="D86" s="148">
        <f>D80</f>
        <v>2022</v>
      </c>
      <c r="E86" s="148">
        <f>E80</f>
        <v>2023</v>
      </c>
      <c r="F86" s="148">
        <f>F80</f>
        <v>2024</v>
      </c>
      <c r="G86" s="148">
        <f>G80</f>
        <v>2025</v>
      </c>
      <c r="H86" s="148">
        <f>H80</f>
        <v>2026</v>
      </c>
      <c r="I86" s="148" t="s">
        <v>122</v>
      </c>
      <c r="K86" s="143" t="s">
        <v>58</v>
      </c>
      <c r="L86" s="545">
        <v>11.540663757379775</v>
      </c>
      <c r="M86" s="545">
        <v>10.638065470738312</v>
      </c>
      <c r="N86" s="545">
        <v>10.625687812606269</v>
      </c>
      <c r="O86" s="545">
        <v>10.609980501188272</v>
      </c>
      <c r="P86" s="546">
        <v>11.077318692497924</v>
      </c>
      <c r="Q86" s="547">
        <f t="shared" si="42"/>
        <v>54.491716234410561</v>
      </c>
    </row>
    <row r="87" spans="2:17" ht="14.5">
      <c r="B87" s="11" t="s">
        <v>165</v>
      </c>
      <c r="C87" s="179">
        <v>138138</v>
      </c>
      <c r="D87" s="179">
        <v>23082</v>
      </c>
      <c r="E87" s="179">
        <v>23768</v>
      </c>
      <c r="F87" s="179">
        <v>23216</v>
      </c>
      <c r="G87" s="179">
        <v>22062</v>
      </c>
      <c r="H87" s="177">
        <v>0</v>
      </c>
      <c r="I87" s="716">
        <f>SUM(D87:G87)/C87</f>
        <v>0.66692727562292775</v>
      </c>
      <c r="K87" s="143" t="s">
        <v>59</v>
      </c>
      <c r="L87" s="545">
        <v>34.84566178105591</v>
      </c>
      <c r="M87" s="545">
        <v>28.240345480627944</v>
      </c>
      <c r="N87" s="545">
        <v>30.961560938058494</v>
      </c>
      <c r="O87" s="545">
        <v>40.413759123873902</v>
      </c>
      <c r="P87" s="546">
        <v>40.072022766186699</v>
      </c>
      <c r="Q87" s="547">
        <f t="shared" si="42"/>
        <v>174.53335008980295</v>
      </c>
    </row>
    <row r="88" spans="2:17" ht="14.5">
      <c r="B88" s="11" t="s">
        <v>166</v>
      </c>
      <c r="C88" s="179">
        <v>47158</v>
      </c>
      <c r="D88" s="179">
        <v>7443</v>
      </c>
      <c r="E88" s="179">
        <v>7483</v>
      </c>
      <c r="F88" s="179">
        <v>7892</v>
      </c>
      <c r="G88" s="179">
        <v>7100</v>
      </c>
      <c r="H88" s="177">
        <v>0</v>
      </c>
      <c r="I88" s="716">
        <f>SUM(D88:G88)/C88</f>
        <v>0.63442045888290433</v>
      </c>
      <c r="K88" s="143" t="s">
        <v>61</v>
      </c>
      <c r="L88" s="545">
        <v>17.758989250929869</v>
      </c>
      <c r="M88" s="545">
        <v>20.277568986877814</v>
      </c>
      <c r="N88" s="545">
        <v>23.834633812103505</v>
      </c>
      <c r="O88" s="545">
        <v>22.364612987481671</v>
      </c>
      <c r="P88" s="546">
        <v>23.120073596938148</v>
      </c>
      <c r="Q88" s="547">
        <f t="shared" si="42"/>
        <v>107.35587863433099</v>
      </c>
    </row>
    <row r="89" spans="2:17" ht="14.5">
      <c r="B89" s="148" t="s">
        <v>76</v>
      </c>
      <c r="C89" s="180">
        <f>SUM(C87:C88)</f>
        <v>185296</v>
      </c>
      <c r="D89" s="181">
        <f>SUM(D87:D88)</f>
        <v>30525</v>
      </c>
      <c r="E89" s="181">
        <f t="shared" ref="E89:H89" si="45">SUM(E87:E88)</f>
        <v>31251</v>
      </c>
      <c r="F89" s="181">
        <f t="shared" si="45"/>
        <v>31108</v>
      </c>
      <c r="G89" s="181">
        <f t="shared" si="45"/>
        <v>29162</v>
      </c>
      <c r="H89" s="177">
        <f t="shared" si="45"/>
        <v>0</v>
      </c>
      <c r="I89" s="715">
        <f>SUM(D89:G89)/C89</f>
        <v>0.65865426129004401</v>
      </c>
      <c r="L89" s="548"/>
      <c r="M89" s="548"/>
      <c r="N89" s="548"/>
      <c r="O89" s="548"/>
      <c r="P89" s="548"/>
      <c r="Q89" s="706"/>
    </row>
    <row r="90" spans="2:17" ht="14.5">
      <c r="B90"/>
      <c r="C90"/>
      <c r="D90"/>
      <c r="E90"/>
      <c r="F90"/>
      <c r="G90"/>
      <c r="H90"/>
      <c r="I90" s="106"/>
      <c r="K90" s="143" t="s">
        <v>64</v>
      </c>
      <c r="L90" s="545">
        <f>SUM(L81:L84)</f>
        <v>81.43770048082267</v>
      </c>
      <c r="M90" s="545">
        <f>SUM(M81:M84)</f>
        <v>83.30255916552629</v>
      </c>
      <c r="N90" s="545">
        <f>SUM(N81:N84)</f>
        <v>82.342120064141895</v>
      </c>
      <c r="O90" s="545">
        <f>SUM(O81:O84)</f>
        <v>75.222838074921029</v>
      </c>
      <c r="P90" s="546">
        <f>SUM(P81:P84)</f>
        <v>92.086996362401464</v>
      </c>
      <c r="Q90" s="547">
        <f>SUM(L90:P90)</f>
        <v>414.39221414781332</v>
      </c>
    </row>
    <row r="91" spans="2:17" ht="14.5">
      <c r="B91" s="106" t="s">
        <v>55</v>
      </c>
      <c r="C91"/>
      <c r="D91"/>
      <c r="E91"/>
      <c r="F91"/>
      <c r="G91"/>
      <c r="H91"/>
      <c r="I91" s="106"/>
      <c r="K91" s="143" t="s">
        <v>57</v>
      </c>
      <c r="L91" s="545">
        <f>L85</f>
        <v>9.4252676218429112</v>
      </c>
      <c r="M91" s="545">
        <f>M85</f>
        <v>8.7647466205726268</v>
      </c>
      <c r="N91" s="545">
        <f>N85</f>
        <v>10.145097086648779</v>
      </c>
      <c r="O91" s="545">
        <f>O85</f>
        <v>9.0276270432577626</v>
      </c>
      <c r="P91" s="546">
        <f>P85</f>
        <v>8.7542197217242972</v>
      </c>
      <c r="Q91" s="547">
        <f>SUM(L91:P91)</f>
        <v>46.116958094046375</v>
      </c>
    </row>
    <row r="92" spans="2:17" ht="14.5">
      <c r="B92" s="148" t="s">
        <v>163</v>
      </c>
      <c r="C92" s="148" t="s">
        <v>164</v>
      </c>
      <c r="D92" s="148">
        <f>D80</f>
        <v>2022</v>
      </c>
      <c r="E92" s="148">
        <f>E80</f>
        <v>2023</v>
      </c>
      <c r="F92" s="148">
        <f>F80</f>
        <v>2024</v>
      </c>
      <c r="G92" s="148">
        <f>G80</f>
        <v>2025</v>
      </c>
      <c r="H92" s="148">
        <f>H80</f>
        <v>2026</v>
      </c>
      <c r="I92" s="148" t="s">
        <v>122</v>
      </c>
      <c r="K92" s="143" t="s">
        <v>65</v>
      </c>
      <c r="L92" s="545">
        <f>SUM(L86:L87)</f>
        <v>46.386325538435685</v>
      </c>
      <c r="M92" s="545">
        <f>SUM(M86:M87)</f>
        <v>38.878410951366256</v>
      </c>
      <c r="N92" s="545">
        <f>SUM(N86:N87)</f>
        <v>41.587248750664763</v>
      </c>
      <c r="O92" s="545">
        <f>SUM(O86:O87)</f>
        <v>51.023739625062177</v>
      </c>
      <c r="P92" s="546">
        <f>SUM(P86:P87)</f>
        <v>51.149341458684624</v>
      </c>
      <c r="Q92" s="547">
        <f>SUM(L92:P92)</f>
        <v>229.02506632421353</v>
      </c>
    </row>
    <row r="93" spans="2:17" ht="14.5">
      <c r="B93" s="11" t="s">
        <v>165</v>
      </c>
      <c r="C93" s="179">
        <v>128774</v>
      </c>
      <c r="D93" s="179">
        <v>25416</v>
      </c>
      <c r="E93" s="179">
        <v>24559</v>
      </c>
      <c r="F93" s="179">
        <v>20708</v>
      </c>
      <c r="G93" s="179">
        <v>19778</v>
      </c>
      <c r="H93" s="177">
        <v>0</v>
      </c>
      <c r="I93" s="716">
        <f>SUM(D93:G93)/C93</f>
        <v>0.70247876124062314</v>
      </c>
      <c r="K93" s="143" t="s">
        <v>61</v>
      </c>
      <c r="L93" s="545">
        <f>L88</f>
        <v>17.758989250929869</v>
      </c>
      <c r="M93" s="545">
        <f>M88</f>
        <v>20.277568986877814</v>
      </c>
      <c r="N93" s="545">
        <f>N88</f>
        <v>23.834633812103505</v>
      </c>
      <c r="O93" s="545">
        <f>O88</f>
        <v>22.364612987481671</v>
      </c>
      <c r="P93" s="546">
        <f>P88</f>
        <v>23.120073596938148</v>
      </c>
      <c r="Q93" s="547">
        <f>SUM(L93:P93)</f>
        <v>107.35587863433099</v>
      </c>
    </row>
    <row r="94" spans="2:17" ht="14.5">
      <c r="B94" s="11" t="s">
        <v>166</v>
      </c>
      <c r="C94" s="179">
        <v>66237</v>
      </c>
      <c r="D94" s="179">
        <v>15168</v>
      </c>
      <c r="E94" s="179">
        <v>13652</v>
      </c>
      <c r="F94" s="179">
        <v>11080</v>
      </c>
      <c r="G94" s="179">
        <v>9597</v>
      </c>
      <c r="H94" s="177">
        <v>0</v>
      </c>
      <c r="I94" s="716">
        <f>SUM(D94:G94)/C94</f>
        <v>0.74727116264323568</v>
      </c>
      <c r="K94" s="10"/>
      <c r="L94" s="10"/>
      <c r="M94" s="10"/>
      <c r="N94" s="10"/>
      <c r="O94" s="10"/>
      <c r="P94" s="10"/>
      <c r="Q94" s="710"/>
    </row>
    <row r="95" spans="2:17" ht="14.5">
      <c r="B95" s="148" t="s">
        <v>76</v>
      </c>
      <c r="C95" s="180">
        <f>SUM(C93:C94)</f>
        <v>195011</v>
      </c>
      <c r="D95" s="181">
        <f>SUM(D93:D94)</f>
        <v>40584</v>
      </c>
      <c r="E95" s="181">
        <f t="shared" ref="E95:H95" si="46">SUM(E93:E94)</f>
        <v>38211</v>
      </c>
      <c r="F95" s="181">
        <f t="shared" si="46"/>
        <v>31788</v>
      </c>
      <c r="G95" s="181">
        <f t="shared" si="46"/>
        <v>29375</v>
      </c>
      <c r="H95" s="177">
        <f t="shared" si="46"/>
        <v>0</v>
      </c>
      <c r="I95" s="715">
        <f>SUM(D95:G95)/C95</f>
        <v>0.7176928480957484</v>
      </c>
      <c r="K95" s="10"/>
      <c r="L95" s="10"/>
      <c r="M95" s="10"/>
      <c r="N95" s="10"/>
      <c r="O95" s="10"/>
      <c r="P95" s="10"/>
      <c r="Q95" s="710"/>
    </row>
    <row r="96" spans="2:17" ht="14.5">
      <c r="B96"/>
      <c r="C96"/>
      <c r="D96"/>
      <c r="E96"/>
      <c r="F96"/>
      <c r="G96"/>
      <c r="H96"/>
      <c r="I96" s="106"/>
      <c r="K96" s="83" t="s">
        <v>167</v>
      </c>
      <c r="L96" s="10"/>
      <c r="M96" s="10"/>
      <c r="N96" s="10"/>
      <c r="O96" s="10"/>
      <c r="P96" s="10"/>
      <c r="Q96" s="710"/>
    </row>
    <row r="97" spans="2:17" ht="14.5">
      <c r="B97" s="106" t="s">
        <v>56</v>
      </c>
      <c r="C97"/>
      <c r="D97"/>
      <c r="E97"/>
      <c r="F97"/>
      <c r="G97"/>
      <c r="H97"/>
      <c r="I97" s="106"/>
      <c r="K97" s="146" t="s">
        <v>63</v>
      </c>
      <c r="L97" s="144">
        <v>2022</v>
      </c>
      <c r="M97" s="144">
        <v>2023</v>
      </c>
      <c r="N97" s="144">
        <v>2024</v>
      </c>
      <c r="O97" s="144">
        <v>2025</v>
      </c>
      <c r="P97" s="144">
        <v>2026</v>
      </c>
      <c r="Q97" s="144" t="s">
        <v>76</v>
      </c>
    </row>
    <row r="98" spans="2:17" ht="14.5">
      <c r="B98" s="148" t="s">
        <v>163</v>
      </c>
      <c r="C98" s="148" t="s">
        <v>164</v>
      </c>
      <c r="D98" s="148">
        <f>D80</f>
        <v>2022</v>
      </c>
      <c r="E98" s="148">
        <f>E80</f>
        <v>2023</v>
      </c>
      <c r="F98" s="148">
        <f>F80</f>
        <v>2024</v>
      </c>
      <c r="G98" s="148">
        <f>G80</f>
        <v>2025</v>
      </c>
      <c r="H98" s="148">
        <f>H80</f>
        <v>2026</v>
      </c>
      <c r="I98" s="148" t="s">
        <v>122</v>
      </c>
      <c r="K98" s="143" t="s">
        <v>152</v>
      </c>
      <c r="L98" s="703" t="s">
        <v>168</v>
      </c>
      <c r="M98" s="703">
        <v>35.74758619962396</v>
      </c>
      <c r="N98" s="703">
        <v>34.819938118788251</v>
      </c>
      <c r="O98" s="703">
        <v>34.719906958211922</v>
      </c>
      <c r="P98" s="704">
        <v>34.460655756949393</v>
      </c>
      <c r="Q98" s="705">
        <f t="shared" ref="Q98:Q105" si="47">SUM(L98:P98)</f>
        <v>139.74808703357354</v>
      </c>
    </row>
    <row r="99" spans="2:17" ht="14.5">
      <c r="B99" s="11" t="s">
        <v>165</v>
      </c>
      <c r="C99" s="179">
        <v>103826</v>
      </c>
      <c r="D99" s="179">
        <v>16857</v>
      </c>
      <c r="E99" s="179">
        <v>16806</v>
      </c>
      <c r="F99" s="179">
        <v>15498</v>
      </c>
      <c r="G99" s="179">
        <v>13548</v>
      </c>
      <c r="H99" s="177">
        <v>0</v>
      </c>
      <c r="I99" s="716">
        <f>SUM(D99:G99)/C99</f>
        <v>0.60398166162618228</v>
      </c>
      <c r="K99" s="143" t="s">
        <v>153</v>
      </c>
      <c r="L99" s="703">
        <v>27.730572628909126</v>
      </c>
      <c r="M99" s="703">
        <v>26.608744362207439</v>
      </c>
      <c r="N99" s="703">
        <v>25.353833558094426</v>
      </c>
      <c r="O99" s="703">
        <v>25.336386101534792</v>
      </c>
      <c r="P99" s="704">
        <v>25.142419897378435</v>
      </c>
      <c r="Q99" s="705">
        <f t="shared" si="47"/>
        <v>130.1719565481242</v>
      </c>
    </row>
    <row r="100" spans="2:17" ht="14.5">
      <c r="B100" s="11" t="s">
        <v>166</v>
      </c>
      <c r="C100" s="179">
        <v>53820</v>
      </c>
      <c r="D100" s="179">
        <v>8992</v>
      </c>
      <c r="E100" s="179">
        <v>11458</v>
      </c>
      <c r="F100" s="179">
        <v>10254</v>
      </c>
      <c r="G100" s="179">
        <v>8706</v>
      </c>
      <c r="H100" s="177">
        <v>0</v>
      </c>
      <c r="I100" s="716">
        <f>SUM(D100:G100)/C100</f>
        <v>0.73225566703827571</v>
      </c>
      <c r="K100" s="143" t="s">
        <v>55</v>
      </c>
      <c r="L100" s="703">
        <v>19.311022683496706</v>
      </c>
      <c r="M100" s="703">
        <v>18.565414165807411</v>
      </c>
      <c r="N100" s="703">
        <v>17.781417076806747</v>
      </c>
      <c r="O100" s="703">
        <v>17.763574759768652</v>
      </c>
      <c r="P100" s="704">
        <v>17.676392563580208</v>
      </c>
      <c r="Q100" s="705">
        <f t="shared" si="47"/>
        <v>91.097821249459713</v>
      </c>
    </row>
    <row r="101" spans="2:17" ht="14.5">
      <c r="B101" s="148" t="s">
        <v>76</v>
      </c>
      <c r="C101" s="180">
        <f>SUM(C99:C100)</f>
        <v>157646</v>
      </c>
      <c r="D101" s="181">
        <f>SUM(D99:D100)</f>
        <v>25849</v>
      </c>
      <c r="E101" s="181">
        <f t="shared" ref="E101:H101" si="48">SUM(E99:E100)</f>
        <v>28264</v>
      </c>
      <c r="F101" s="181">
        <f t="shared" si="48"/>
        <v>25752</v>
      </c>
      <c r="G101" s="181">
        <f t="shared" si="48"/>
        <v>22254</v>
      </c>
      <c r="H101" s="177">
        <f t="shared" si="48"/>
        <v>0</v>
      </c>
      <c r="I101" s="715">
        <f>SUM(D101:G101)/C101</f>
        <v>0.64777412684115043</v>
      </c>
      <c r="K101" s="143" t="s">
        <v>56</v>
      </c>
      <c r="L101" s="703">
        <v>12.976376561205706</v>
      </c>
      <c r="M101" s="703">
        <v>12.473934988299641</v>
      </c>
      <c r="N101" s="703">
        <v>11.947836979466114</v>
      </c>
      <c r="O101" s="703">
        <v>11.9258884100795</v>
      </c>
      <c r="P101" s="704">
        <v>11.866385560589753</v>
      </c>
      <c r="Q101" s="705">
        <f t="shared" si="47"/>
        <v>61.190422499640718</v>
      </c>
    </row>
    <row r="102" spans="2:17" ht="14.5">
      <c r="B102"/>
      <c r="C102"/>
      <c r="D102"/>
      <c r="E102"/>
      <c r="F102"/>
      <c r="G102"/>
      <c r="H102"/>
      <c r="I102" s="106"/>
      <c r="K102" s="143" t="s">
        <v>57</v>
      </c>
      <c r="L102" s="703">
        <v>9.3918627113978008</v>
      </c>
      <c r="M102" s="703">
        <v>9.2155043029067478</v>
      </c>
      <c r="N102" s="703">
        <v>8.9654486225962575</v>
      </c>
      <c r="O102" s="703">
        <v>8.9488772735217879</v>
      </c>
      <c r="P102" s="704">
        <v>8.8982126875934977</v>
      </c>
      <c r="Q102" s="705">
        <f t="shared" si="47"/>
        <v>45.419905598016094</v>
      </c>
    </row>
    <row r="103" spans="2:17" ht="14.5">
      <c r="B103" s="106" t="s">
        <v>57</v>
      </c>
      <c r="C103"/>
      <c r="D103"/>
      <c r="E103"/>
      <c r="F103"/>
      <c r="G103"/>
      <c r="H103"/>
      <c r="I103" s="106"/>
      <c r="K103" s="143" t="s">
        <v>58</v>
      </c>
      <c r="L103" s="703">
        <v>12.269761902928408</v>
      </c>
      <c r="M103" s="703">
        <v>12.211024182572068</v>
      </c>
      <c r="N103" s="703">
        <v>11.798106993043859</v>
      </c>
      <c r="O103" s="703">
        <v>11.851681151658749</v>
      </c>
      <c r="P103" s="704">
        <v>11.940924593422983</v>
      </c>
      <c r="Q103" s="705">
        <f t="shared" si="47"/>
        <v>60.071498823626065</v>
      </c>
    </row>
    <row r="104" spans="2:17" ht="14.5">
      <c r="B104" s="148" t="s">
        <v>163</v>
      </c>
      <c r="C104" s="148" t="s">
        <v>164</v>
      </c>
      <c r="D104" s="148">
        <f>D80</f>
        <v>2022</v>
      </c>
      <c r="E104" s="148">
        <f>E80</f>
        <v>2023</v>
      </c>
      <c r="F104" s="148">
        <f>F80</f>
        <v>2024</v>
      </c>
      <c r="G104" s="148">
        <f>G80</f>
        <v>2025</v>
      </c>
      <c r="H104" s="148">
        <f>H80</f>
        <v>2026</v>
      </c>
      <c r="I104" s="148" t="s">
        <v>122</v>
      </c>
      <c r="K104" s="143" t="s">
        <v>59</v>
      </c>
      <c r="L104" s="703">
        <v>33.233514782229705</v>
      </c>
      <c r="M104" s="703">
        <v>32.911789269095124</v>
      </c>
      <c r="N104" s="703">
        <v>31.880461009280328</v>
      </c>
      <c r="O104" s="703">
        <v>31.856303623036268</v>
      </c>
      <c r="P104" s="704">
        <v>32.007655891571012</v>
      </c>
      <c r="Q104" s="705">
        <f t="shared" si="47"/>
        <v>161.88972457521243</v>
      </c>
    </row>
    <row r="105" spans="2:17" ht="14.5">
      <c r="B105" s="11" t="s">
        <v>165</v>
      </c>
      <c r="C105" s="179">
        <v>88481</v>
      </c>
      <c r="D105" s="179">
        <v>17283</v>
      </c>
      <c r="E105" s="179">
        <v>17216</v>
      </c>
      <c r="F105" s="179">
        <v>18790</v>
      </c>
      <c r="G105" s="179">
        <v>18179</v>
      </c>
      <c r="H105" s="177">
        <v>0</v>
      </c>
      <c r="I105" s="716">
        <f>SUM(D105:G105)/C105</f>
        <v>0.80772143171980426</v>
      </c>
      <c r="K105" s="143" t="s">
        <v>61</v>
      </c>
      <c r="L105" s="703">
        <v>11.597312658397676</v>
      </c>
      <c r="M105" s="703">
        <v>10.261081681375458</v>
      </c>
      <c r="N105" s="703">
        <v>9.3498271367375594</v>
      </c>
      <c r="O105" s="703">
        <v>10.092841595654344</v>
      </c>
      <c r="P105" s="704">
        <v>9.9219073961675868</v>
      </c>
      <c r="Q105" s="705">
        <f t="shared" si="47"/>
        <v>51.222970468332619</v>
      </c>
    </row>
    <row r="106" spans="2:17" ht="14.5">
      <c r="B106" s="11" t="s">
        <v>166</v>
      </c>
      <c r="C106" s="179">
        <v>58988</v>
      </c>
      <c r="D106" s="179">
        <v>12937</v>
      </c>
      <c r="E106" s="179">
        <v>11472</v>
      </c>
      <c r="F106" s="179">
        <v>13139</v>
      </c>
      <c r="G106" s="179">
        <v>11952</v>
      </c>
      <c r="H106" s="177">
        <v>0</v>
      </c>
      <c r="I106" s="716">
        <f>SUM(D106:G106)/C106</f>
        <v>0.83915372618159623</v>
      </c>
      <c r="L106" s="548"/>
      <c r="M106" s="548"/>
      <c r="N106" s="548"/>
      <c r="O106" s="548"/>
      <c r="P106" s="548"/>
      <c r="Q106" s="706"/>
    </row>
    <row r="107" spans="2:17" ht="14.5">
      <c r="B107" s="148" t="s">
        <v>76</v>
      </c>
      <c r="C107" s="180">
        <f>SUM(C105:C106)</f>
        <v>147469</v>
      </c>
      <c r="D107" s="181">
        <f>SUM(D105:D106)</f>
        <v>30220</v>
      </c>
      <c r="E107" s="181">
        <f t="shared" ref="E107:H107" si="49">SUM(E105:E106)</f>
        <v>28688</v>
      </c>
      <c r="F107" s="181">
        <f t="shared" si="49"/>
        <v>31929</v>
      </c>
      <c r="G107" s="181">
        <f t="shared" si="49"/>
        <v>30131</v>
      </c>
      <c r="H107" s="177">
        <f t="shared" si="49"/>
        <v>0</v>
      </c>
      <c r="I107" s="715">
        <f>SUM(D107:G107)/C107</f>
        <v>0.82029443476256025</v>
      </c>
      <c r="K107" s="143" t="s">
        <v>64</v>
      </c>
      <c r="L107" s="703">
        <f>SUM(L98:L101)</f>
        <v>60.017971873611536</v>
      </c>
      <c r="M107" s="703">
        <f>SUM(M98:M101)</f>
        <v>93.395679715938456</v>
      </c>
      <c r="N107" s="703">
        <f>SUM(N98:N101)</f>
        <v>89.903025733155545</v>
      </c>
      <c r="O107" s="703">
        <f>SUM(O98:O101)</f>
        <v>89.745756229594861</v>
      </c>
      <c r="P107" s="704">
        <f>SUM(P98:P101)</f>
        <v>89.145853778497781</v>
      </c>
      <c r="Q107" s="705">
        <f>SUM(L107:P107)</f>
        <v>422.20828733079816</v>
      </c>
    </row>
    <row r="108" spans="2:17" ht="14.5">
      <c r="B108"/>
      <c r="C108"/>
      <c r="D108"/>
      <c r="E108"/>
      <c r="F108"/>
      <c r="G108"/>
      <c r="H108"/>
      <c r="I108" s="106"/>
      <c r="K108" s="143" t="s">
        <v>57</v>
      </c>
      <c r="L108" s="703">
        <f>L102</f>
        <v>9.3918627113978008</v>
      </c>
      <c r="M108" s="703">
        <f>M102</f>
        <v>9.2155043029067478</v>
      </c>
      <c r="N108" s="703">
        <f>N102</f>
        <v>8.9654486225962575</v>
      </c>
      <c r="O108" s="703">
        <f>O102</f>
        <v>8.9488772735217879</v>
      </c>
      <c r="P108" s="704">
        <f>P102</f>
        <v>8.8982126875934977</v>
      </c>
      <c r="Q108" s="705">
        <f>SUM(L108:P108)</f>
        <v>45.419905598016094</v>
      </c>
    </row>
    <row r="109" spans="2:17" ht="14.5">
      <c r="B109" s="106" t="s">
        <v>147</v>
      </c>
      <c r="C109"/>
      <c r="D109"/>
      <c r="E109"/>
      <c r="F109"/>
      <c r="G109"/>
      <c r="H109"/>
      <c r="I109" s="106"/>
      <c r="K109" s="143" t="s">
        <v>65</v>
      </c>
      <c r="L109" s="703">
        <f>SUM(L103:L104)</f>
        <v>45.503276685158113</v>
      </c>
      <c r="M109" s="703">
        <f>SUM(M103:M104)</f>
        <v>45.122813451667191</v>
      </c>
      <c r="N109" s="703">
        <f>SUM(N103:N104)</f>
        <v>43.678568002324184</v>
      </c>
      <c r="O109" s="703">
        <f>SUM(O103:O104)</f>
        <v>43.707984774695021</v>
      </c>
      <c r="P109" s="704">
        <f>SUM(P103:P104)</f>
        <v>43.948580484993997</v>
      </c>
      <c r="Q109" s="705">
        <f>SUM(L109:P109)</f>
        <v>221.96122339883851</v>
      </c>
    </row>
    <row r="110" spans="2:17" ht="14.5">
      <c r="B110" s="148" t="s">
        <v>163</v>
      </c>
      <c r="C110" s="148" t="s">
        <v>164</v>
      </c>
      <c r="D110" s="148">
        <f>D80</f>
        <v>2022</v>
      </c>
      <c r="E110" s="148">
        <f>E80</f>
        <v>2023</v>
      </c>
      <c r="F110" s="148">
        <f>F80</f>
        <v>2024</v>
      </c>
      <c r="G110" s="148">
        <f>G80</f>
        <v>2025</v>
      </c>
      <c r="H110" s="148">
        <f>H80</f>
        <v>2026</v>
      </c>
      <c r="I110" s="148" t="s">
        <v>122</v>
      </c>
      <c r="K110" s="143" t="s">
        <v>61</v>
      </c>
      <c r="L110" s="703">
        <f>L105</f>
        <v>11.597312658397676</v>
      </c>
      <c r="M110" s="703">
        <f>M105</f>
        <v>10.261081681375458</v>
      </c>
      <c r="N110" s="703">
        <f>N105</f>
        <v>9.3498271367375594</v>
      </c>
      <c r="O110" s="703">
        <f>O105</f>
        <v>10.092841595654344</v>
      </c>
      <c r="P110" s="704">
        <f>P105</f>
        <v>9.9219073961675868</v>
      </c>
      <c r="Q110" s="705">
        <f>SUM(L110:P110)</f>
        <v>51.222970468332619</v>
      </c>
    </row>
    <row r="111" spans="2:17" ht="14.5">
      <c r="B111" s="11" t="s">
        <v>165</v>
      </c>
      <c r="C111" s="179">
        <v>31130</v>
      </c>
      <c r="D111" s="179">
        <v>6889</v>
      </c>
      <c r="E111" s="179">
        <v>8474</v>
      </c>
      <c r="F111" s="179">
        <v>9360</v>
      </c>
      <c r="G111" s="179">
        <v>8036</v>
      </c>
      <c r="H111" s="177">
        <v>0</v>
      </c>
      <c r="I111" s="716">
        <f>SUM(D111:G111)/C111</f>
        <v>1.052328943141664</v>
      </c>
      <c r="K111" s="10"/>
      <c r="L111" s="10"/>
      <c r="M111" s="10"/>
      <c r="N111" s="10"/>
      <c r="O111" s="10"/>
      <c r="P111" s="10"/>
      <c r="Q111" s="710"/>
    </row>
    <row r="112" spans="2:17" ht="14.5">
      <c r="B112" s="11" t="s">
        <v>166</v>
      </c>
      <c r="C112" s="179">
        <v>49300</v>
      </c>
      <c r="D112" s="179">
        <v>9231</v>
      </c>
      <c r="E112" s="179">
        <v>8052</v>
      </c>
      <c r="F112" s="179">
        <v>6843</v>
      </c>
      <c r="G112" s="179">
        <v>7184</v>
      </c>
      <c r="H112" s="177">
        <v>0</v>
      </c>
      <c r="I112" s="716">
        <f>SUM(D112:G112)/C112</f>
        <v>0.63509127789046649</v>
      </c>
      <c r="K112" s="10"/>
      <c r="L112" s="10"/>
      <c r="M112" s="10"/>
      <c r="N112" s="10"/>
      <c r="O112" s="10"/>
      <c r="P112" s="10"/>
      <c r="Q112" s="710"/>
    </row>
    <row r="113" spans="2:17" ht="14.5">
      <c r="B113" s="148" t="s">
        <v>76</v>
      </c>
      <c r="C113" s="180">
        <f>SUM(C111:C112)</f>
        <v>80430</v>
      </c>
      <c r="D113" s="181">
        <f>SUM(D111:D112)</f>
        <v>16120</v>
      </c>
      <c r="E113" s="181">
        <f t="shared" ref="E113:H113" si="50">SUM(E111:E112)</f>
        <v>16526</v>
      </c>
      <c r="F113" s="181">
        <f t="shared" si="50"/>
        <v>16203</v>
      </c>
      <c r="G113" s="181">
        <f t="shared" si="50"/>
        <v>15220</v>
      </c>
      <c r="H113" s="177">
        <f t="shared" si="50"/>
        <v>0</v>
      </c>
      <c r="I113" s="715">
        <f>SUM(D113:G113)/C113</f>
        <v>0.79658087778192221</v>
      </c>
      <c r="K113" s="83" t="s">
        <v>169</v>
      </c>
      <c r="L113" s="10"/>
      <c r="M113" s="10"/>
      <c r="N113" s="10"/>
      <c r="O113" s="10"/>
      <c r="P113" s="10"/>
      <c r="Q113" s="710"/>
    </row>
    <row r="114" spans="2:17" ht="14.5">
      <c r="B114"/>
      <c r="C114"/>
      <c r="D114"/>
      <c r="E114"/>
      <c r="F114"/>
      <c r="G114"/>
      <c r="H114"/>
      <c r="I114" s="106"/>
      <c r="K114" s="146" t="s">
        <v>63</v>
      </c>
      <c r="L114" s="144">
        <v>2022</v>
      </c>
      <c r="M114" s="144">
        <v>2023</v>
      </c>
      <c r="N114" s="144">
        <v>2024</v>
      </c>
      <c r="O114" s="144">
        <v>2025</v>
      </c>
      <c r="P114" s="144">
        <v>2026</v>
      </c>
      <c r="Q114" s="144" t="s">
        <v>76</v>
      </c>
    </row>
    <row r="115" spans="2:17" ht="14.5">
      <c r="B115" s="106" t="s">
        <v>60</v>
      </c>
      <c r="C115"/>
      <c r="D115"/>
      <c r="E115"/>
      <c r="F115"/>
      <c r="G115"/>
      <c r="H115"/>
      <c r="I115" s="106"/>
      <c r="K115" s="143" t="s">
        <v>152</v>
      </c>
      <c r="L115" s="707" t="e">
        <f t="shared" ref="L115:P122" si="51">L81-L98</f>
        <v>#VALUE!</v>
      </c>
      <c r="M115" s="707">
        <f t="shared" si="51"/>
        <v>-5.6350231584747057</v>
      </c>
      <c r="N115" s="707">
        <f t="shared" si="51"/>
        <v>-5.933286546256916</v>
      </c>
      <c r="O115" s="707">
        <f t="shared" si="51"/>
        <v>-8.8241610356338889</v>
      </c>
      <c r="P115" s="707">
        <f t="shared" si="51"/>
        <v>-5.7592850944680229</v>
      </c>
      <c r="Q115" s="708" t="e">
        <f t="shared" ref="Q115:Q122" si="52">SUM(L115:P115)</f>
        <v>#VALUE!</v>
      </c>
    </row>
    <row r="116" spans="2:17" ht="14.5">
      <c r="B116" s="148" t="s">
        <v>163</v>
      </c>
      <c r="C116" s="148" t="s">
        <v>164</v>
      </c>
      <c r="D116" s="148">
        <f>D80</f>
        <v>2022</v>
      </c>
      <c r="E116" s="148">
        <f>E80</f>
        <v>2023</v>
      </c>
      <c r="F116" s="148">
        <f>F80</f>
        <v>2024</v>
      </c>
      <c r="G116" s="148">
        <f>G80</f>
        <v>2025</v>
      </c>
      <c r="H116" s="148">
        <f>H80</f>
        <v>2026</v>
      </c>
      <c r="I116" s="148" t="s">
        <v>122</v>
      </c>
      <c r="K116" s="143" t="s">
        <v>153</v>
      </c>
      <c r="L116" s="707">
        <f t="shared" si="51"/>
        <v>-5.2715917748451844</v>
      </c>
      <c r="M116" s="707">
        <f t="shared" si="51"/>
        <v>-5.0051972459027141</v>
      </c>
      <c r="N116" s="707">
        <f t="shared" si="51"/>
        <v>-1.598472738103311</v>
      </c>
      <c r="O116" s="707">
        <f t="shared" si="51"/>
        <v>-3.2217627617891829</v>
      </c>
      <c r="P116" s="707">
        <f t="shared" si="51"/>
        <v>10.240098651663825</v>
      </c>
      <c r="Q116" s="708">
        <f t="shared" si="52"/>
        <v>-4.8569258689765675</v>
      </c>
    </row>
    <row r="117" spans="2:17" ht="14.5">
      <c r="B117" s="11" t="s">
        <v>165</v>
      </c>
      <c r="C117" s="179">
        <v>179836</v>
      </c>
      <c r="D117" s="179">
        <v>30938</v>
      </c>
      <c r="E117" s="179">
        <v>24970</v>
      </c>
      <c r="F117" s="179">
        <v>28683</v>
      </c>
      <c r="G117" s="179">
        <v>35684</v>
      </c>
      <c r="H117" s="177">
        <v>0</v>
      </c>
      <c r="I117" s="716">
        <f>SUM(D117:G117)/C117</f>
        <v>0.66880379901688203</v>
      </c>
      <c r="K117" s="143" t="s">
        <v>55</v>
      </c>
      <c r="L117" s="707">
        <f t="shared" si="51"/>
        <v>-2.3627313352070551</v>
      </c>
      <c r="M117" s="707">
        <f t="shared" si="51"/>
        <v>-2.966520246125361</v>
      </c>
      <c r="N117" s="707">
        <f t="shared" si="51"/>
        <v>-3.7090508726334086</v>
      </c>
      <c r="O117" s="707">
        <f t="shared" si="51"/>
        <v>-5.7309746418125052</v>
      </c>
      <c r="P117" s="707">
        <f t="shared" si="51"/>
        <v>1.2589705134228488</v>
      </c>
      <c r="Q117" s="708">
        <f t="shared" si="52"/>
        <v>-13.510306582355481</v>
      </c>
    </row>
    <row r="118" spans="2:17" ht="14.5">
      <c r="B118" s="11" t="s">
        <v>166</v>
      </c>
      <c r="C118" s="179">
        <v>90093</v>
      </c>
      <c r="D118" s="179">
        <v>15692</v>
      </c>
      <c r="E118" s="179">
        <v>14531</v>
      </c>
      <c r="F118" s="179">
        <v>13889</v>
      </c>
      <c r="G118" s="179">
        <v>18439</v>
      </c>
      <c r="H118" s="177">
        <v>0</v>
      </c>
      <c r="I118" s="716">
        <f>SUM(D118:G118)/C118</f>
        <v>0.69429367431431965</v>
      </c>
      <c r="K118" s="143" t="s">
        <v>56</v>
      </c>
      <c r="L118" s="707">
        <f t="shared" si="51"/>
        <v>3.413933104311516</v>
      </c>
      <c r="M118" s="707">
        <f t="shared" si="51"/>
        <v>3.5136201000906073</v>
      </c>
      <c r="N118" s="707">
        <f t="shared" si="51"/>
        <v>3.6799044879800054</v>
      </c>
      <c r="O118" s="707">
        <f t="shared" si="51"/>
        <v>3.2539802845617398</v>
      </c>
      <c r="P118" s="707">
        <f t="shared" si="51"/>
        <v>-2.7986414867149776</v>
      </c>
      <c r="Q118" s="708">
        <f t="shared" si="52"/>
        <v>11.062796490228891</v>
      </c>
    </row>
    <row r="119" spans="2:17" ht="14.5">
      <c r="B119" s="148" t="s">
        <v>76</v>
      </c>
      <c r="C119" s="180">
        <f>SUM(C117:C118)</f>
        <v>269929</v>
      </c>
      <c r="D119" s="181">
        <f>SUM(D117:D118)</f>
        <v>46630</v>
      </c>
      <c r="E119" s="181">
        <f t="shared" ref="E119:H119" si="53">SUM(E117:E118)</f>
        <v>39501</v>
      </c>
      <c r="F119" s="181">
        <f t="shared" si="53"/>
        <v>42572</v>
      </c>
      <c r="G119" s="181">
        <f t="shared" si="53"/>
        <v>54123</v>
      </c>
      <c r="H119" s="177">
        <f t="shared" si="53"/>
        <v>0</v>
      </c>
      <c r="I119" s="715">
        <f>SUM(D119:G119)/C119</f>
        <v>0.67731144115674857</v>
      </c>
      <c r="K119" s="143" t="s">
        <v>57</v>
      </c>
      <c r="L119" s="707">
        <f t="shared" si="51"/>
        <v>3.3404910445110403E-2</v>
      </c>
      <c r="M119" s="707">
        <f t="shared" si="51"/>
        <v>-0.45075768233412106</v>
      </c>
      <c r="N119" s="707">
        <f t="shared" si="51"/>
        <v>1.1796484640525211</v>
      </c>
      <c r="O119" s="707">
        <f t="shared" si="51"/>
        <v>7.8749769735974695E-2</v>
      </c>
      <c r="P119" s="707">
        <f t="shared" si="51"/>
        <v>-0.14399296586920052</v>
      </c>
      <c r="Q119" s="708">
        <f t="shared" si="52"/>
        <v>0.69705249603028463</v>
      </c>
    </row>
    <row r="120" spans="2:17" ht="14.5">
      <c r="B120"/>
      <c r="C120"/>
      <c r="D120"/>
      <c r="E120"/>
      <c r="F120"/>
      <c r="G120" s="642"/>
      <c r="H120"/>
      <c r="I120" s="106"/>
      <c r="J120"/>
      <c r="K120" s="143" t="s">
        <v>58</v>
      </c>
      <c r="L120" s="707">
        <f t="shared" si="51"/>
        <v>-0.72909814554863317</v>
      </c>
      <c r="M120" s="707">
        <f t="shared" si="51"/>
        <v>-1.5729587118337562</v>
      </c>
      <c r="N120" s="707">
        <f t="shared" si="51"/>
        <v>-1.1724191804375899</v>
      </c>
      <c r="O120" s="707">
        <f t="shared" si="51"/>
        <v>-1.2417006504704773</v>
      </c>
      <c r="P120" s="707">
        <f t="shared" si="51"/>
        <v>-0.86360590092505873</v>
      </c>
      <c r="Q120" s="708">
        <f t="shared" si="52"/>
        <v>-5.5797825892155153</v>
      </c>
    </row>
    <row r="121" spans="2:17" ht="14.5">
      <c r="B121" s="106" t="s">
        <v>61</v>
      </c>
      <c r="C121"/>
      <c r="D121"/>
      <c r="E121"/>
      <c r="F121"/>
      <c r="G121"/>
      <c r="H121"/>
      <c r="I121" s="106"/>
      <c r="J121"/>
      <c r="K121" s="143" t="s">
        <v>59</v>
      </c>
      <c r="L121" s="707">
        <f t="shared" si="51"/>
        <v>1.6121469988262049</v>
      </c>
      <c r="M121" s="707">
        <f t="shared" si="51"/>
        <v>-4.6714437884671796</v>
      </c>
      <c r="N121" s="707">
        <f t="shared" si="51"/>
        <v>-0.91890007122183448</v>
      </c>
      <c r="O121" s="707">
        <f t="shared" si="51"/>
        <v>8.5574555008376336</v>
      </c>
      <c r="P121" s="707">
        <f t="shared" si="51"/>
        <v>8.0643668746156862</v>
      </c>
      <c r="Q121" s="708">
        <f t="shared" si="52"/>
        <v>12.643625514590511</v>
      </c>
    </row>
    <row r="122" spans="2:17" ht="14.5">
      <c r="B122" s="148" t="s">
        <v>163</v>
      </c>
      <c r="C122" s="148" t="s">
        <v>164</v>
      </c>
      <c r="D122" s="148">
        <f>D80</f>
        <v>2022</v>
      </c>
      <c r="E122" s="148">
        <f>E80</f>
        <v>2023</v>
      </c>
      <c r="F122" s="148">
        <f>F80</f>
        <v>2024</v>
      </c>
      <c r="G122" s="148">
        <f>G80</f>
        <v>2025</v>
      </c>
      <c r="H122" s="148">
        <f>H80</f>
        <v>2026</v>
      </c>
      <c r="I122" s="148" t="s">
        <v>122</v>
      </c>
      <c r="K122" s="143" t="s">
        <v>61</v>
      </c>
      <c r="L122" s="707">
        <f t="shared" si="51"/>
        <v>6.1616765925321921</v>
      </c>
      <c r="M122" s="707">
        <f t="shared" si="51"/>
        <v>10.016487305502356</v>
      </c>
      <c r="N122" s="707">
        <f t="shared" si="51"/>
        <v>14.484806675365945</v>
      </c>
      <c r="O122" s="707">
        <f t="shared" si="51"/>
        <v>12.271771391827327</v>
      </c>
      <c r="P122" s="707">
        <f t="shared" si="51"/>
        <v>13.198166200770562</v>
      </c>
      <c r="Q122" s="708">
        <f t="shared" si="52"/>
        <v>56.132908165998387</v>
      </c>
    </row>
    <row r="123" spans="2:17" ht="14.5">
      <c r="B123" s="11" t="s">
        <v>165</v>
      </c>
      <c r="C123" s="179">
        <v>59302</v>
      </c>
      <c r="D123" s="179">
        <v>11436</v>
      </c>
      <c r="E123" s="179">
        <v>10059</v>
      </c>
      <c r="F123" s="179">
        <v>12407</v>
      </c>
      <c r="G123" s="179">
        <v>12960</v>
      </c>
      <c r="H123" s="177">
        <v>0</v>
      </c>
      <c r="I123" s="716">
        <f>SUM(D123:G123)/C123</f>
        <v>0.79022629928164312</v>
      </c>
      <c r="L123" s="548"/>
      <c r="M123" s="548"/>
      <c r="N123" s="548"/>
      <c r="O123" s="548"/>
      <c r="P123" s="548"/>
      <c r="Q123" s="706"/>
    </row>
    <row r="124" spans="2:17" ht="14.5">
      <c r="B124" s="11" t="s">
        <v>166</v>
      </c>
      <c r="C124" s="179">
        <v>59302</v>
      </c>
      <c r="D124" s="179">
        <v>10653</v>
      </c>
      <c r="E124" s="179">
        <v>11633</v>
      </c>
      <c r="F124" s="179">
        <v>14640</v>
      </c>
      <c r="G124" s="179">
        <v>13356</v>
      </c>
      <c r="H124" s="177">
        <v>0</v>
      </c>
      <c r="I124" s="716">
        <f>SUM(D124:G124)/C124</f>
        <v>0.84789720414151293</v>
      </c>
      <c r="K124" s="143" t="s">
        <v>64</v>
      </c>
      <c r="L124" s="707" t="e">
        <f>SUM(L115:L118)</f>
        <v>#VALUE!</v>
      </c>
      <c r="M124" s="707">
        <f>SUM(M115:M118)</f>
        <v>-10.093120550412173</v>
      </c>
      <c r="N124" s="707">
        <f>SUM(N115:N118)</f>
        <v>-7.5609056690136303</v>
      </c>
      <c r="O124" s="707">
        <f>SUM(O115:O118)</f>
        <v>-14.522918154673837</v>
      </c>
      <c r="P124" s="707">
        <f>SUM(P115:P118)</f>
        <v>2.9411425839036731</v>
      </c>
      <c r="Q124" s="708" t="e">
        <f>SUM(L124:P124)</f>
        <v>#VALUE!</v>
      </c>
    </row>
    <row r="125" spans="2:17" ht="14.5">
      <c r="B125" s="148" t="s">
        <v>76</v>
      </c>
      <c r="C125" s="180">
        <f>SUM(C123:C124)</f>
        <v>118604</v>
      </c>
      <c r="D125" s="181">
        <f>SUM(D123:D124)</f>
        <v>22089</v>
      </c>
      <c r="E125" s="181">
        <f t="shared" ref="E125:H125" si="54">SUM(E123:E124)</f>
        <v>21692</v>
      </c>
      <c r="F125" s="181">
        <f t="shared" si="54"/>
        <v>27047</v>
      </c>
      <c r="G125" s="181">
        <f t="shared" si="54"/>
        <v>26316</v>
      </c>
      <c r="H125" s="177">
        <f t="shared" si="54"/>
        <v>0</v>
      </c>
      <c r="I125" s="715">
        <f>SUM(D125:G125)/C125</f>
        <v>0.81906175171157802</v>
      </c>
      <c r="K125" s="143" t="s">
        <v>57</v>
      </c>
      <c r="L125" s="707">
        <f>L119</f>
        <v>3.3404910445110403E-2</v>
      </c>
      <c r="M125" s="707">
        <f>M119</f>
        <v>-0.45075768233412106</v>
      </c>
      <c r="N125" s="707">
        <f>N119</f>
        <v>1.1796484640525211</v>
      </c>
      <c r="O125" s="707">
        <f>O119</f>
        <v>7.8749769735974695E-2</v>
      </c>
      <c r="P125" s="707">
        <f>P119</f>
        <v>-0.14399296586920052</v>
      </c>
      <c r="Q125" s="708">
        <f>SUM(L125:P125)</f>
        <v>0.69705249603028463</v>
      </c>
    </row>
    <row r="126" spans="2:17" ht="14.5">
      <c r="K126" s="143" t="s">
        <v>65</v>
      </c>
      <c r="L126" s="707">
        <f>SUM(L120:L121)</f>
        <v>0.88304885327757177</v>
      </c>
      <c r="M126" s="707">
        <f>SUM(M120:M121)</f>
        <v>-6.2444025003009358</v>
      </c>
      <c r="N126" s="707">
        <f>SUM(N120:N121)</f>
        <v>-2.0913192516594243</v>
      </c>
      <c r="O126" s="707">
        <f>SUM(O120:O121)</f>
        <v>7.3157548503671563</v>
      </c>
      <c r="P126" s="707">
        <f>SUM(P120:P121)</f>
        <v>7.2007609736906275</v>
      </c>
      <c r="Q126" s="708">
        <f>SUM(L126:P126)</f>
        <v>7.0638429253749955</v>
      </c>
    </row>
    <row r="127" spans="2:17" ht="14.5">
      <c r="K127" s="143" t="s">
        <v>61</v>
      </c>
      <c r="L127" s="707">
        <f>L122</f>
        <v>6.1616765925321921</v>
      </c>
      <c r="M127" s="707">
        <f>M122</f>
        <v>10.016487305502356</v>
      </c>
      <c r="N127" s="707">
        <f>N122</f>
        <v>14.484806675365945</v>
      </c>
      <c r="O127" s="707">
        <f>O122</f>
        <v>12.271771391827327</v>
      </c>
      <c r="P127" s="707">
        <f>P122</f>
        <v>13.198166200770562</v>
      </c>
      <c r="Q127" s="708">
        <f>SUM(L127:P127)</f>
        <v>56.132908165998387</v>
      </c>
    </row>
    <row r="128" spans="2:17" ht="14.5">
      <c r="K128" s="10"/>
      <c r="L128" s="10"/>
      <c r="M128" s="10"/>
      <c r="N128" s="10"/>
      <c r="O128" s="10"/>
      <c r="P128" s="10"/>
      <c r="Q128" s="83"/>
    </row>
    <row r="129" spans="11:17">
      <c r="Q129" s="29"/>
    </row>
    <row r="130" spans="11:17" ht="14.5">
      <c r="K130" s="83" t="s">
        <v>170</v>
      </c>
      <c r="L130" s="10"/>
      <c r="M130" s="10"/>
      <c r="N130" s="10"/>
      <c r="O130" s="10"/>
      <c r="P130" s="10"/>
      <c r="Q130" s="83"/>
    </row>
    <row r="131" spans="11:17" ht="14.5">
      <c r="K131" s="146" t="s">
        <v>63</v>
      </c>
      <c r="L131" s="144">
        <v>2022</v>
      </c>
      <c r="M131" s="144">
        <v>2023</v>
      </c>
      <c r="N131" s="144">
        <v>2024</v>
      </c>
      <c r="O131" s="144">
        <v>2025</v>
      </c>
      <c r="P131" s="144">
        <v>2026</v>
      </c>
      <c r="Q131" s="144" t="s">
        <v>76</v>
      </c>
    </row>
    <row r="132" spans="11:17" ht="14.5">
      <c r="K132" s="143" t="s">
        <v>152</v>
      </c>
      <c r="L132" s="712" t="e">
        <f t="shared" ref="L132:Q139" si="55">L115/L98</f>
        <v>#VALUE!</v>
      </c>
      <c r="M132" s="712">
        <f t="shared" si="55"/>
        <v>-0.15763366866247272</v>
      </c>
      <c r="N132" s="712">
        <f t="shared" si="55"/>
        <v>-0.17039911231362628</v>
      </c>
      <c r="O132" s="712">
        <f t="shared" si="55"/>
        <v>-0.25415278463316293</v>
      </c>
      <c r="P132" s="712">
        <f t="shared" si="55"/>
        <v>-0.16712639292438874</v>
      </c>
      <c r="Q132" s="713" t="e">
        <f t="shared" si="55"/>
        <v>#VALUE!</v>
      </c>
    </row>
    <row r="133" spans="11:17" ht="14.5">
      <c r="K133" s="143" t="s">
        <v>153</v>
      </c>
      <c r="L133" s="712">
        <f t="shared" si="55"/>
        <v>-0.19010035765902467</v>
      </c>
      <c r="M133" s="712">
        <f t="shared" si="55"/>
        <v>-0.18810347372165467</v>
      </c>
      <c r="N133" s="712">
        <f t="shared" si="55"/>
        <v>-6.304658955974668E-2</v>
      </c>
      <c r="O133" s="712">
        <f t="shared" si="55"/>
        <v>-0.12715952262797334</v>
      </c>
      <c r="P133" s="712">
        <f t="shared" si="55"/>
        <v>0.40728373376389065</v>
      </c>
      <c r="Q133" s="713">
        <f t="shared" si="55"/>
        <v>-3.7311614557940333E-2</v>
      </c>
    </row>
    <row r="134" spans="11:17" ht="14.5">
      <c r="K134" s="143" t="s">
        <v>55</v>
      </c>
      <c r="L134" s="712">
        <f t="shared" si="55"/>
        <v>-0.12235143492562188</v>
      </c>
      <c r="M134" s="712">
        <f t="shared" si="55"/>
        <v>-0.15978745314440157</v>
      </c>
      <c r="N134" s="712">
        <f t="shared" si="55"/>
        <v>-0.2085914107189647</v>
      </c>
      <c r="O134" s="712">
        <f t="shared" si="55"/>
        <v>-0.32262507515053485</v>
      </c>
      <c r="P134" s="712">
        <f t="shared" si="55"/>
        <v>7.1223271880529834E-2</v>
      </c>
      <c r="Q134" s="713">
        <f t="shared" si="55"/>
        <v>-0.14830548521417694</v>
      </c>
    </row>
    <row r="135" spans="11:17" ht="14.5">
      <c r="K135" s="143" t="s">
        <v>56</v>
      </c>
      <c r="L135" s="712">
        <f t="shared" si="55"/>
        <v>0.26308831962520585</v>
      </c>
      <c r="M135" s="712">
        <f t="shared" si="55"/>
        <v>0.28167696107012974</v>
      </c>
      <c r="N135" s="712">
        <f t="shared" si="55"/>
        <v>0.30799754753135583</v>
      </c>
      <c r="O135" s="712">
        <f t="shared" si="55"/>
        <v>0.27285013683438014</v>
      </c>
      <c r="P135" s="712">
        <f t="shared" si="55"/>
        <v>-0.23584616161552452</v>
      </c>
      <c r="Q135" s="713">
        <f t="shared" si="55"/>
        <v>0.18079294174335611</v>
      </c>
    </row>
    <row r="136" spans="11:17" ht="14.5">
      <c r="K136" s="143" t="s">
        <v>57</v>
      </c>
      <c r="L136" s="712">
        <f t="shared" si="55"/>
        <v>3.5567928824780186E-3</v>
      </c>
      <c r="M136" s="712">
        <f t="shared" si="55"/>
        <v>-4.8912969656141704E-2</v>
      </c>
      <c r="N136" s="712">
        <f t="shared" si="55"/>
        <v>0.13157718188015369</v>
      </c>
      <c r="O136" s="712">
        <f t="shared" si="55"/>
        <v>8.7999608586634571E-3</v>
      </c>
      <c r="P136" s="712">
        <f t="shared" si="55"/>
        <v>-1.6182234671684736E-2</v>
      </c>
      <c r="Q136" s="713">
        <f t="shared" si="55"/>
        <v>1.5346850391972883E-2</v>
      </c>
    </row>
    <row r="137" spans="11:17" ht="14.5">
      <c r="K137" s="143" t="s">
        <v>58</v>
      </c>
      <c r="L137" s="712">
        <f t="shared" si="55"/>
        <v>-5.9422354835966314E-2</v>
      </c>
      <c r="M137" s="712">
        <f t="shared" si="55"/>
        <v>-0.12881464227044354</v>
      </c>
      <c r="N137" s="712">
        <f t="shared" si="55"/>
        <v>-9.9373499590133058E-2</v>
      </c>
      <c r="O137" s="712">
        <f t="shared" si="55"/>
        <v>-0.10477000136783887</v>
      </c>
      <c r="P137" s="712">
        <f t="shared" si="55"/>
        <v>-7.2323201957135694E-2</v>
      </c>
      <c r="Q137" s="713">
        <f t="shared" si="55"/>
        <v>-9.2885689528042742E-2</v>
      </c>
    </row>
    <row r="138" spans="11:17" ht="14.5">
      <c r="K138" s="143" t="s">
        <v>59</v>
      </c>
      <c r="L138" s="712">
        <f t="shared" si="55"/>
        <v>4.8509674928763062E-2</v>
      </c>
      <c r="M138" s="712">
        <f t="shared" si="55"/>
        <v>-0.14193831123164627</v>
      </c>
      <c r="N138" s="712">
        <f t="shared" si="55"/>
        <v>-2.8823299354245373E-2</v>
      </c>
      <c r="O138" s="712">
        <f t="shared" si="55"/>
        <v>0.26862675601350922</v>
      </c>
      <c r="P138" s="712">
        <f t="shared" si="55"/>
        <v>0.25195118636411545</v>
      </c>
      <c r="Q138" s="713">
        <f t="shared" si="55"/>
        <v>7.8100234883755101E-2</v>
      </c>
    </row>
    <row r="139" spans="11:17" ht="14.5">
      <c r="K139" s="143" t="s">
        <v>61</v>
      </c>
      <c r="L139" s="712">
        <f t="shared" si="55"/>
        <v>0.53130210196329308</v>
      </c>
      <c r="M139" s="712">
        <f t="shared" si="55"/>
        <v>0.97616290528930716</v>
      </c>
      <c r="N139" s="712">
        <f t="shared" si="55"/>
        <v>1.5492058263250563</v>
      </c>
      <c r="O139" s="712">
        <f t="shared" si="55"/>
        <v>1.215888635080844</v>
      </c>
      <c r="P139" s="712">
        <f t="shared" si="55"/>
        <v>1.3302045336432444</v>
      </c>
      <c r="Q139" s="713">
        <f t="shared" si="55"/>
        <v>1.0958542164340357</v>
      </c>
    </row>
    <row r="140" spans="11:17">
      <c r="L140" s="31"/>
      <c r="M140" s="31"/>
      <c r="N140" s="31"/>
      <c r="O140" s="714"/>
      <c r="P140" s="31"/>
      <c r="Q140" s="711"/>
    </row>
    <row r="141" spans="11:17" ht="14.5">
      <c r="K141" s="143" t="s">
        <v>64</v>
      </c>
      <c r="L141" s="712" t="e">
        <f t="shared" ref="L141:Q144" si="56">L124/L107</f>
        <v>#VALUE!</v>
      </c>
      <c r="M141" s="712">
        <f t="shared" si="56"/>
        <v>-0.10806838797158762</v>
      </c>
      <c r="N141" s="712">
        <f t="shared" si="56"/>
        <v>-8.4100680787490181E-2</v>
      </c>
      <c r="O141" s="712">
        <f t="shared" si="56"/>
        <v>-0.16182289575364581</v>
      </c>
      <c r="P141" s="712">
        <f t="shared" si="56"/>
        <v>3.2992477599817265E-2</v>
      </c>
      <c r="Q141" s="713" t="e">
        <f t="shared" si="56"/>
        <v>#VALUE!</v>
      </c>
    </row>
    <row r="142" spans="11:17" ht="14.5">
      <c r="K142" s="143" t="s">
        <v>57</v>
      </c>
      <c r="L142" s="712">
        <f t="shared" si="56"/>
        <v>3.5567928824780186E-3</v>
      </c>
      <c r="M142" s="712">
        <f t="shared" si="56"/>
        <v>-4.8912969656141704E-2</v>
      </c>
      <c r="N142" s="712">
        <f t="shared" si="56"/>
        <v>0.13157718188015369</v>
      </c>
      <c r="O142" s="712">
        <f t="shared" si="56"/>
        <v>8.7999608586634571E-3</v>
      </c>
      <c r="P142" s="712">
        <f t="shared" si="56"/>
        <v>-1.6182234671684736E-2</v>
      </c>
      <c r="Q142" s="713">
        <f t="shared" si="56"/>
        <v>1.5346850391972883E-2</v>
      </c>
    </row>
    <row r="143" spans="11:17" ht="14.5">
      <c r="K143" s="143" t="s">
        <v>65</v>
      </c>
      <c r="L143" s="712">
        <f t="shared" si="56"/>
        <v>1.9406269561365399E-2</v>
      </c>
      <c r="M143" s="712">
        <f t="shared" si="56"/>
        <v>-0.13838681639365327</v>
      </c>
      <c r="N143" s="712">
        <f t="shared" si="56"/>
        <v>-4.7879757677681718E-2</v>
      </c>
      <c r="O143" s="712">
        <f t="shared" si="56"/>
        <v>0.16737799484643942</v>
      </c>
      <c r="P143" s="712">
        <f t="shared" si="56"/>
        <v>0.16384513206630844</v>
      </c>
      <c r="Q143" s="713">
        <f t="shared" si="56"/>
        <v>3.1824671071856957E-2</v>
      </c>
    </row>
    <row r="144" spans="11:17" ht="14.5">
      <c r="K144" s="143" t="s">
        <v>61</v>
      </c>
      <c r="L144" s="712">
        <f t="shared" si="56"/>
        <v>0.53130210196329308</v>
      </c>
      <c r="M144" s="712">
        <f t="shared" si="56"/>
        <v>0.97616290528930716</v>
      </c>
      <c r="N144" s="712">
        <f t="shared" si="56"/>
        <v>1.5492058263250563</v>
      </c>
      <c r="O144" s="712">
        <f t="shared" si="56"/>
        <v>1.215888635080844</v>
      </c>
      <c r="P144" s="712">
        <f t="shared" si="56"/>
        <v>1.3302045336432444</v>
      </c>
      <c r="Q144" s="713">
        <f t="shared" si="56"/>
        <v>1.0958542164340357</v>
      </c>
    </row>
  </sheetData>
  <mergeCells count="1">
    <mergeCell ref="B78:C78"/>
  </mergeCells>
  <pageMargins left="0.23622047244094491" right="0.23622047244094491" top="0.74803149606299213" bottom="0.74803149606299213" header="0.31496062992125984" footer="0.31496062992125984"/>
  <pageSetup paperSize="8" scale="62" orientation="landscape" r:id="rId1"/>
  <headerFooter>
    <oddHeader>&amp;C&amp;"Verdana,Regular"&amp;10&amp;K000000Internal Only</oddHeader>
    <oddFooter>&amp;C&amp;"Verdana,Regular"&amp;10&amp;K000000Internal Only_x000D_&amp;1#&amp;"Calibri"&amp;10&amp;K000000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d="http://www.w3.org/2001/XMLSchema" xmlns:xsi="http://www.w3.org/2001/XMLSchema-instance" xmlns="http://www.boldonjames.com/2008/01/sie/internal/label" sislVersion="0" policy="973096ae-7329-4b3b-9368-47aeba6959e1" origin="userSelected"/>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2642</PublicationRequestID>
    <DocumentTitle xmlns="3ffacce4-957f-4f0a-910f-9efe2ecf512c">RIIO-GD2 Annual Report 2024_25 Supplementary Data File</DocumentTitle>
    <DocumentRank xmlns="3ffacce4-957f-4f0a-910f-9efe2ecf512c">Subsidiary</DocumentRank>
  </documentManagement>
</p:properties>
</file>

<file path=customXml/itemProps1.xml><?xml version="1.0" encoding="utf-8"?>
<ds:datastoreItem xmlns:ds="http://schemas.openxmlformats.org/officeDocument/2006/customXml" ds:itemID="{C22637A2-E408-4276-8DA4-76DBD34B2B52}">
  <ds:schemaRefs>
    <ds:schemaRef ds:uri="http://schemas.microsoft.com/sharepoint/v3/contenttype/forms"/>
  </ds:schemaRefs>
</ds:datastoreItem>
</file>

<file path=customXml/itemProps2.xml><?xml version="1.0" encoding="utf-8"?>
<ds:datastoreItem xmlns:ds="http://schemas.openxmlformats.org/officeDocument/2006/customXml" ds:itemID="{66F770B3-0738-4E84-8EBD-EAB7F7D54179}">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FDEE580E-2377-43E8-AF6C-80C11691C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1A0260-6B05-4210-8CD7-E4A9201ACF08}">
  <ds:schemaRefs>
    <ds:schemaRef ds:uri="http://schemas.microsoft.com/office/2006/metadata/properties"/>
    <ds:schemaRef ds:uri="http://schemas.microsoft.com/office/infopath/2007/PartnerControls"/>
    <ds:schemaRef ds:uri="http://schemas.microsoft.com/sharepoint/v3"/>
    <ds:schemaRef ds:uri="3ffacce4-957f-4f0a-910f-9efe2ecf512c"/>
    <ds:schemaRef ds:uri="d66eba0d-a2b9-4833-9603-ab5d8f4588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Contents</vt:lpstr>
      <vt:lpstr>Key</vt:lpstr>
      <vt:lpstr>Incentive Payments</vt:lpstr>
      <vt:lpstr>Analysis of expenditure-CC</vt:lpstr>
      <vt:lpstr>Forecast totex-CC</vt:lpstr>
      <vt:lpstr>Non controllable costs-CC</vt:lpstr>
      <vt:lpstr>All GDN disagregated costs</vt:lpstr>
      <vt:lpstr>Repex-CC</vt:lpstr>
      <vt:lpstr>Outputs- Environment-CC</vt:lpstr>
      <vt:lpstr>Environmental Measures-CC</vt:lpstr>
      <vt:lpstr>Outputs -Safety-CC </vt:lpstr>
      <vt:lpstr>Operational Performance-CC</vt:lpstr>
      <vt:lpstr>Outputs- Reliability-CC</vt:lpstr>
      <vt:lpstr>Outputs- Customer Service-CC</vt:lpstr>
      <vt:lpstr>Outputs- Connections-CC</vt:lpstr>
      <vt:lpstr>Guaranteed Standards-CC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RIIO-GD2 Annual Report 2024-25 Supplementary data file</dc:title>
  <dc:subject/>
  <dc:creator/>
  <cp:keywords/>
  <dc:description/>
  <cp:lastModifiedBy/>
  <cp:revision/>
  <dcterms:created xsi:type="dcterms:W3CDTF">2015-06-05T18:17:20Z</dcterms:created>
  <dcterms:modified xsi:type="dcterms:W3CDTF">2026-01-15T11:20:51Z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0b68ccf1-b1e1-4b0b-be2e-14311d965d8e</vt:lpwstr>
  </property>
  <property fmtid="{D5CDD505-2E9C-101B-9397-08002B2CF9AE}" pid="3" name="bjSaver">
    <vt:lpwstr>Xi7CeQ91Rwl70FsQnskm9WKKF1Hp34hK</vt:lpwstr>
  </property>
  <property fmtid="{D5CDD505-2E9C-101B-9397-08002B2CF9AE}" pid="4" name="ContentTypeId">
    <vt:lpwstr>0x010100D7C6947C0F765F428416B2828D309B65</vt:lpwstr>
  </property>
  <property fmtid="{D5CDD505-2E9C-101B-9397-08002B2CF9AE}" pid="5" name="BJSCc5a055b0-1bed-4579_x">
    <vt:lpwstr/>
  </property>
  <property fmtid="{D5CDD505-2E9C-101B-9397-08002B2CF9AE}" pid="6" name="BJSCdd9eba61-d6b9-469b_x">
    <vt:lpwstr/>
  </property>
  <property fmtid="{D5CDD505-2E9C-101B-9397-08002B2CF9AE}" pid="7" name="BJSCSummaryMarking">
    <vt:lpwstr>This item has no classification</vt:lpwstr>
  </property>
  <property fmtid="{D5CDD505-2E9C-101B-9397-08002B2CF9AE}" pid="8" name="BJSCInternalLabel">
    <vt:lpwstr>&lt;?xml version="1.0" encoding="us-ascii"?&gt;&lt;sisl xmlns:xsi="http://www.w3.org/2001/XMLSchema-instance" xmlns:xsd="http://www.w3.org/2001/XMLSchema" sislVersion="0" policy="973096ae-7329-4b3b-9368-47aeba6959e1" xmlns="http://www.boldonjames.com/2008/01/sie/internal/label" /&gt;</vt:lpwstr>
  </property>
  <property fmtid="{D5CDD505-2E9C-101B-9397-08002B2CF9AE}" pid="9" name="Order">
    <vt:r8>1335300</vt:r8>
  </property>
  <property fmtid="{D5CDD505-2E9C-101B-9397-08002B2CF9AE}" pid="10" name="bjDocumentSecurityLabel">
    <vt:lpwstr>This item has no classification</vt:lpwstr>
  </property>
  <property fmtid="{D5CDD505-2E9C-101B-9397-08002B2CF9AE}" pid="11" name="bjClsUserRVM">
    <vt:lpwstr>[]</vt:lpwstr>
  </property>
  <property fmtid="{D5CDD505-2E9C-101B-9397-08002B2CF9AE}" pid="12" name="Project Sponsor">
    <vt:lpwstr/>
  </property>
  <property fmtid="{D5CDD505-2E9C-101B-9397-08002B2CF9AE}" pid="13" name="From">
    <vt:lpwstr/>
  </property>
  <property fmtid="{D5CDD505-2E9C-101B-9397-08002B2CF9AE}" pid="14" name="Ref No">
    <vt:lpwstr/>
  </property>
  <property fmtid="{D5CDD505-2E9C-101B-9397-08002B2CF9AE}" pid="15" name="Project Owner">
    <vt:lpwstr/>
  </property>
  <property fmtid="{D5CDD505-2E9C-101B-9397-08002B2CF9AE}" pid="16" name="CC">
    <vt:lpwstr/>
  </property>
  <property fmtid="{D5CDD505-2E9C-101B-9397-08002B2CF9AE}" pid="17" name="To">
    <vt:lpwstr/>
  </property>
  <property fmtid="{D5CDD505-2E9C-101B-9397-08002B2CF9AE}" pid="18" name="RoutingRuleDescription">
    <vt:lpwstr/>
  </property>
  <property fmtid="{D5CDD505-2E9C-101B-9397-08002B2CF9AE}" pid="19" name="Attach Count">
    <vt:lpwstr/>
  </property>
  <property fmtid="{D5CDD505-2E9C-101B-9397-08002B2CF9AE}" pid="20" name="Importance">
    <vt:lpwstr/>
  </property>
  <property fmtid="{D5CDD505-2E9C-101B-9397-08002B2CF9AE}" pid="21" name="Applicable Duration">
    <vt:lpwstr>-</vt:lpwstr>
  </property>
  <property fmtid="{D5CDD505-2E9C-101B-9397-08002B2CF9AE}" pid="22" name="Project Name">
    <vt:lpwstr/>
  </property>
  <property fmtid="{D5CDD505-2E9C-101B-9397-08002B2CF9AE}" pid="23" name="Select Content Type Above">
    <vt:lpwstr/>
  </property>
  <property fmtid="{D5CDD505-2E9C-101B-9397-08002B2CF9AE}" pid="24" name="URL">
    <vt:lpwstr/>
  </property>
  <property fmtid="{D5CDD505-2E9C-101B-9397-08002B2CF9AE}" pid="25" name="BCC">
    <vt:lpwstr/>
  </property>
  <property fmtid="{D5CDD505-2E9C-101B-9397-08002B2CF9AE}" pid="26" name="Organisation">
    <vt:lpwstr>Choose an Organisation</vt:lpwstr>
  </property>
  <property fmtid="{D5CDD505-2E9C-101B-9397-08002B2CF9AE}" pid="27" name="Project Manager">
    <vt:lpwstr/>
  </property>
  <property fmtid="{D5CDD505-2E9C-101B-9397-08002B2CF9AE}" pid="28" name="::">
    <vt:lpwstr/>
  </property>
  <property fmtid="{D5CDD505-2E9C-101B-9397-08002B2CF9AE}" pid="29" name=":">
    <vt:lpwstr/>
  </property>
  <property fmtid="{D5CDD505-2E9C-101B-9397-08002B2CF9AE}" pid="30" name="Recipient">
    <vt:lpwstr/>
  </property>
  <property fmtid="{D5CDD505-2E9C-101B-9397-08002B2CF9AE}" pid="31" name="MSIP_Label_38144ccb-b10a-4c0f-b070-7a3b00ac7463_Enabled">
    <vt:lpwstr>true</vt:lpwstr>
  </property>
  <property fmtid="{D5CDD505-2E9C-101B-9397-08002B2CF9AE}" pid="32" name="MSIP_Label_38144ccb-b10a-4c0f-b070-7a3b00ac7463_SetDate">
    <vt:lpwstr>2024-07-25T17:09:36Z</vt:lpwstr>
  </property>
  <property fmtid="{D5CDD505-2E9C-101B-9397-08002B2CF9AE}" pid="33" name="MSIP_Label_38144ccb-b10a-4c0f-b070-7a3b00ac7463_Method">
    <vt:lpwstr>Standard</vt:lpwstr>
  </property>
  <property fmtid="{D5CDD505-2E9C-101B-9397-08002B2CF9AE}" pid="34" name="MSIP_Label_38144ccb-b10a-4c0f-b070-7a3b00ac7463_Name">
    <vt:lpwstr>InternalOnly</vt:lpwstr>
  </property>
  <property fmtid="{D5CDD505-2E9C-101B-9397-08002B2CF9AE}" pid="35" name="MSIP_Label_38144ccb-b10a-4c0f-b070-7a3b00ac7463_SiteId">
    <vt:lpwstr>185562ad-39bc-4840-8e40-be6216340c52</vt:lpwstr>
  </property>
  <property fmtid="{D5CDD505-2E9C-101B-9397-08002B2CF9AE}" pid="36" name="MSIP_Label_38144ccb-b10a-4c0f-b070-7a3b00ac7463_ActionId">
    <vt:lpwstr>e25a812c-ff9e-4797-a730-cd2c4ec39a23</vt:lpwstr>
  </property>
  <property fmtid="{D5CDD505-2E9C-101B-9397-08002B2CF9AE}" pid="37" name="MSIP_Label_38144ccb-b10a-4c0f-b070-7a3b00ac7463_ContentBits">
    <vt:lpwstr>2</vt:lpwstr>
  </property>
  <property fmtid="{D5CDD505-2E9C-101B-9397-08002B2CF9AE}" pid="38" name="MediaServiceImageTags">
    <vt:lpwstr/>
  </property>
</Properties>
</file>