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5.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66925"/>
  <mc:AlternateContent xmlns:mc="http://schemas.openxmlformats.org/markup-compatibility/2006">
    <mc:Choice Requires="x15">
      <x15ac:absPath xmlns:x15ac="http://schemas.microsoft.com/office/spreadsheetml/2010/11/ac" url="https://ofgemcloud-my.sharepoint.com/personal/erin_baillie_ofgem_gov_uk/Documents/Documents/Publication Docs/1868/"/>
    </mc:Choice>
  </mc:AlternateContent>
  <xr:revisionPtr revIDLastSave="0" documentId="14_{9D1B3091-C569-4D65-96A9-DF96DFFE6103}" xr6:coauthVersionLast="47" xr6:coauthVersionMax="47" xr10:uidLastSave="{00000000-0000-0000-0000-000000000000}"/>
  <bookViews>
    <workbookView xWindow="-28920" yWindow="4860" windowWidth="29040" windowHeight="15720" firstSheet="28" activeTab="28" xr2:uid="{8E71EB15-8034-4F65-9C02-53E195B8C35D}"/>
  </bookViews>
  <sheets>
    <sheet name="Cover" sheetId="126" r:id="rId1"/>
    <sheet name="Applications" sheetId="127" r:id="rId2"/>
    <sheet name="Overview_Document&gt;&gt;" sheetId="129" r:id="rId3"/>
    <sheet name="Table1_Licensees" sheetId="130" r:id="rId4"/>
    <sheet name="Table2_DDs_Summary" sheetId="131" r:id="rId5"/>
    <sheet name="Table3_FDs_Summary" sheetId="259" r:id="rId6"/>
    <sheet name="Table4_FD_Consumer_Cost" sheetId="134" r:id="rId7"/>
    <sheet name="Table5_FD_Implementation" sheetId="135" r:id="rId8"/>
    <sheet name="Overview_A1" sheetId="190" r:id="rId9"/>
    <sheet name="ET_Annex&gt;&gt;" sheetId="136" r:id="rId10"/>
    <sheet name="TableET1_FD_Mechanisms" sheetId="260" r:id="rId11"/>
    <sheet name="TableET2_DD_FD_Summary" sheetId="138" r:id="rId12"/>
    <sheet name="TableET3_MSIP_Summary" sheetId="261" r:id="rId13"/>
    <sheet name="TableET4_NGET_MSIP_Projects_ET2" sheetId="139" r:id="rId14"/>
    <sheet name="TableET5_NGET_MSIP_Projects_ET3" sheetId="262" r:id="rId15"/>
    <sheet name="TableET6_SHET_MSIP_Projects_ET2" sheetId="273" r:id="rId16"/>
    <sheet name="TableET7_SHET_MSIP_Projects_ET3" sheetId="275" r:id="rId17"/>
    <sheet name="TableET8_SPT_MSIP_Projects_ET2" sheetId="274" r:id="rId18"/>
    <sheet name="TableET9_SPT_MSIP_Projects_ET3" sheetId="276" r:id="rId19"/>
    <sheet name="TableET10_Gremista_DD_FD" sheetId="158" r:id="rId20"/>
    <sheet name="ED_Annex&gt;&gt;" sheetId="142" r:id="rId21"/>
    <sheet name="TableED1_Mechanisms" sheetId="263" r:id="rId22"/>
    <sheet name="TableED2_DD_FD_Summary" sheetId="144" r:id="rId23"/>
    <sheet name="TableED3_ENWL_LRE_DD_FD" sheetId="161" r:id="rId24"/>
    <sheet name="TableED4_LRE_DD_Summary" sheetId="163" r:id="rId25"/>
    <sheet name="TableED5_LRE_FD_Summary" sheetId="264" r:id="rId26"/>
    <sheet name="TableED6_HOWSUM_ED2_FDs" sheetId="146" r:id="rId27"/>
    <sheet name="TableED7_HOWSUM_Total_Project" sheetId="265" r:id="rId28"/>
    <sheet name="ED_HOWSUM_Direction" sheetId="165" r:id="rId29"/>
    <sheet name="GD_Annex&gt;&gt;" sheetId="147" r:id="rId30"/>
    <sheet name="TableGD1_GD_Reopeners" sheetId="148" r:id="rId31"/>
    <sheet name="TableGD2_FDs_Summary" sheetId="149" r:id="rId32"/>
    <sheet name="TableGD3_HSE_FD_Summary" sheetId="167" r:id="rId33"/>
    <sheet name="TableGD4_Streetworks_DD_Summary" sheetId="170" r:id="rId34"/>
    <sheet name="TableGD4a_Cadent_Costs" sheetId="173" r:id="rId35"/>
    <sheet name="TableGD4b_NGN_Costs" sheetId="174" r:id="rId36"/>
    <sheet name="TableGD4c_SGN_Costs" sheetId="175" r:id="rId37"/>
    <sheet name="TableGD4d_WWU_Costs" sheetId="176" r:id="rId38"/>
    <sheet name="TableGD5_NetZero_DD_Summary" sheetId="171" r:id="rId39"/>
    <sheet name="TableGD5a_NetZero_Cadent_Costs" sheetId="184" r:id="rId40"/>
    <sheet name="TableGD5b_NetZero_Deliverables" sheetId="185" r:id="rId41"/>
    <sheet name="TableGD6a_Cadent_Diversions" sheetId="269" r:id="rId42"/>
    <sheet name="GD_Direction_HSE_Policy" sheetId="196" r:id="rId43"/>
    <sheet name="GD_Direction_Streetworks" sheetId="197" r:id="rId44"/>
    <sheet name="GD_Direction_Net_Zero" sheetId="198" r:id="rId45"/>
    <sheet name="GD_Direction_Diversions" sheetId="283" r:id="rId46"/>
    <sheet name="Supporting_Data&gt;&gt;" sheetId="194" r:id="rId47"/>
    <sheet name="HSE_Policy_Assessment_FD" sheetId="270" r:id="rId48"/>
    <sheet name="DD_Data_File_Tables&gt;&gt;" sheetId="200" r:id="rId49"/>
    <sheet name="Table1_Licensees (DD)" sheetId="202" r:id="rId50"/>
    <sheet name="Table2_Reopener_Applicatio (DD)" sheetId="203" r:id="rId51"/>
    <sheet name="Table3_DDs_Summary (DD)" sheetId="204" r:id="rId52"/>
    <sheet name="Table4_DD_Consumer_Cost (DD)" sheetId="206" r:id="rId53"/>
    <sheet name="Table5_Consultation_Stages (DD)" sheetId="207" r:id="rId54"/>
    <sheet name="Table6_DDReview (DD)" sheetId="208" r:id="rId55"/>
    <sheet name="Overview_A2 (DD)" sheetId="210" r:id="rId56"/>
    <sheet name="Overview_A3 (DD)" sheetId="211" r:id="rId57"/>
    <sheet name="TableET1_DD_Summary (DD)" sheetId="213" r:id="rId58"/>
    <sheet name="TableET2_MSIP_Projects (DD)" sheetId="214" r:id="rId59"/>
    <sheet name="TableET3_NGET_Draft_Det (DD)" sheetId="215" r:id="rId60"/>
    <sheet name="TableET4_NGET_ET2 (DD)" sheetId="216" r:id="rId61"/>
    <sheet name="TableET5_NGET_ET3 (DD)" sheetId="217" r:id="rId62"/>
    <sheet name="TableET6_SHET_Draft_Det (DD)" sheetId="218" r:id="rId63"/>
    <sheet name="TableET7_SHET_ET2 (DD)" sheetId="219" r:id="rId64"/>
    <sheet name="TableET8_SHET_ET3 (DD)" sheetId="220" r:id="rId65"/>
    <sheet name="TableET9_SPT_Draft_Det (DD)" sheetId="221" r:id="rId66"/>
    <sheet name="TableET10_SPT_ET2 (DD)" sheetId="222" r:id="rId67"/>
    <sheet name="TableET11_SPT_ET3 (DD)" sheetId="223" r:id="rId68"/>
    <sheet name="TableET12_Gremista_Costs (DD)" sheetId="224" r:id="rId69"/>
    <sheet name="TableET13_Gremista_DD_Adju (DD)" sheetId="225" r:id="rId70"/>
    <sheet name="ET_A5_MSIP_Direction_NGET (DD)" sheetId="226" r:id="rId71"/>
    <sheet name="ET_A5_MSIP_Direction_SHET (DD)" sheetId="227" r:id="rId72"/>
    <sheet name="ET_A5_MSIP_Direction_SPT (DD)" sheetId="228" r:id="rId73"/>
    <sheet name="ET_A6_Appendix2 (DD)" sheetId="229" r:id="rId74"/>
    <sheet name="TableED1_DD_Summary (DD)" sheetId="250" r:id="rId75"/>
    <sheet name="TableED2_HOWSUM_Projects (DD)" sheetId="251" r:id="rId76"/>
    <sheet name="TableED3_ENWL_LRE_Request (DD)" sheetId="252" r:id="rId77"/>
    <sheet name="TableED4_LRE_EJP_Assessmen (DD)" sheetId="253" r:id="rId78"/>
    <sheet name="TableED5_LRE_DD_Summary (DD)" sheetId="254" r:id="rId79"/>
    <sheet name="ED_A5_LRE_Direction (DD)" sheetId="255" r:id="rId80"/>
    <sheet name="ED_A6_HOWSUM_Direction (DD)" sheetId="256" r:id="rId81"/>
    <sheet name="HSE_Policy_Assessment (DD)" sheetId="257" r:id="rId82"/>
    <sheet name="TableGD1_GD_Reopeners (DD)" sheetId="232" r:id="rId83"/>
    <sheet name="TableGD2_DDs_Summary (DD)" sheetId="233" r:id="rId84"/>
    <sheet name="TableGD3_HSE_DD_Summary (DD)" sheetId="234" r:id="rId85"/>
    <sheet name="TableGD3a_HSE_Benchmarking (DD)" sheetId="235" r:id="rId86"/>
    <sheet name="TableGD4_Streetworks_DD_Su (D)" sheetId="236" r:id="rId87"/>
    <sheet name="TableGD4a_Cadent_Costs (DD)" sheetId="237" r:id="rId88"/>
    <sheet name="TableGD4b_NGN_Costs (DD)" sheetId="238" r:id="rId89"/>
    <sheet name="TableGD4c_SGN_Costs (DD)" sheetId="239" r:id="rId90"/>
    <sheet name="TableGD4d_WWU_Costs (DD)" sheetId="240" r:id="rId91"/>
    <sheet name="TableGD5_NetZero_DD_Summar (DD)" sheetId="241" r:id="rId92"/>
    <sheet name="TableGD5a_NetZero_Cadent_C (DD)" sheetId="242" r:id="rId93"/>
    <sheet name="TableGD5b_NetZero_Delivera (DD)" sheetId="243" r:id="rId94"/>
    <sheet name="GD_A1_Annex1 (DD)" sheetId="244" r:id="rId95"/>
    <sheet name="GD_A1_Annex2 (DD)" sheetId="246" r:id="rId96"/>
    <sheet name="GD_A2_Annex1 (DD)" sheetId="245" r:id="rId97"/>
    <sheet name="GD_A2_Annex2 (DD)" sheetId="247" r:id="rId98"/>
  </sheets>
  <definedNames>
    <definedName name="________hom1" localSheetId="1" hidden="1">{#N/A,#N/A,FALSE,"Assessment";#N/A,#N/A,FALSE,"Staffing";#N/A,#N/A,FALSE,"Hires";#N/A,#N/A,FALSE,"Assumptions"}</definedName>
    <definedName name="________hom1" localSheetId="0" hidden="1">{#N/A,#N/A,FALSE,"Assessment";#N/A,#N/A,FALSE,"Staffing";#N/A,#N/A,FALSE,"Hires";#N/A,#N/A,FALSE,"Assumptions"}</definedName>
    <definedName name="________hom1" localSheetId="20" hidden="1">{#N/A,#N/A,FALSE,"Assessment";#N/A,#N/A,FALSE,"Staffing";#N/A,#N/A,FALSE,"Hires";#N/A,#N/A,FALSE,"Assumptions"}</definedName>
    <definedName name="________hom1" localSheetId="9" hidden="1">{#N/A,#N/A,FALSE,"Assessment";#N/A,#N/A,FALSE,"Staffing";#N/A,#N/A,FALSE,"Hires";#N/A,#N/A,FALSE,"Assumptions"}</definedName>
    <definedName name="________hom1" localSheetId="29" hidden="1">{#N/A,#N/A,FALSE,"Assessment";#N/A,#N/A,FALSE,"Staffing";#N/A,#N/A,FALSE,"Hires";#N/A,#N/A,FALSE,"Assumptions"}</definedName>
    <definedName name="________hom1" localSheetId="8" hidden="1">{#N/A,#N/A,FALSE,"Assessment";#N/A,#N/A,FALSE,"Staffing";#N/A,#N/A,FALSE,"Hires";#N/A,#N/A,FALSE,"Assumptions"}</definedName>
    <definedName name="________hom1" localSheetId="55" hidden="1">{#N/A,#N/A,FALSE,"Assessment";#N/A,#N/A,FALSE,"Staffing";#N/A,#N/A,FALSE,"Hires";#N/A,#N/A,FALSE,"Assumptions"}</definedName>
    <definedName name="________hom1" localSheetId="56" hidden="1">{#N/A,#N/A,FALSE,"Assessment";#N/A,#N/A,FALSE,"Staffing";#N/A,#N/A,FALSE,"Hires";#N/A,#N/A,FALSE,"Assumptions"}</definedName>
    <definedName name="________hom1" localSheetId="2" hidden="1">{#N/A,#N/A,FALSE,"Assessment";#N/A,#N/A,FALSE,"Staffing";#N/A,#N/A,FALSE,"Hires";#N/A,#N/A,FALSE,"Assumptions"}</definedName>
    <definedName name="________hom1" localSheetId="3" hidden="1">{#N/A,#N/A,FALSE,"Assessment";#N/A,#N/A,FALSE,"Staffing";#N/A,#N/A,FALSE,"Hires";#N/A,#N/A,FALSE,"Assumptions"}</definedName>
    <definedName name="________hom1" localSheetId="49" hidden="1">{#N/A,#N/A,FALSE,"Assessment";#N/A,#N/A,FALSE,"Staffing";#N/A,#N/A,FALSE,"Hires";#N/A,#N/A,FALSE,"Assumptions"}</definedName>
    <definedName name="________hom1" localSheetId="4" hidden="1">{#N/A,#N/A,FALSE,"Assessment";#N/A,#N/A,FALSE,"Staffing";#N/A,#N/A,FALSE,"Hires";#N/A,#N/A,FALSE,"Assumptions"}</definedName>
    <definedName name="________hom1" localSheetId="51" hidden="1">{#N/A,#N/A,FALSE,"Assessment";#N/A,#N/A,FALSE,"Staffing";#N/A,#N/A,FALSE,"Hires";#N/A,#N/A,FALSE,"Assumptions"}</definedName>
    <definedName name="________hom1" localSheetId="5" hidden="1">{#N/A,#N/A,FALSE,"Assessment";#N/A,#N/A,FALSE,"Staffing";#N/A,#N/A,FALSE,"Hires";#N/A,#N/A,FALSE,"Assumptions"}</definedName>
    <definedName name="________hom1" localSheetId="52" hidden="1">{#N/A,#N/A,FALSE,"Assessment";#N/A,#N/A,FALSE,"Staffing";#N/A,#N/A,FALSE,"Hires";#N/A,#N/A,FALSE,"Assumptions"}</definedName>
    <definedName name="________hom1" localSheetId="6" hidden="1">{#N/A,#N/A,FALSE,"Assessment";#N/A,#N/A,FALSE,"Staffing";#N/A,#N/A,FALSE,"Hires";#N/A,#N/A,FALSE,"Assumptions"}</definedName>
    <definedName name="________hom1" localSheetId="53" hidden="1">{#N/A,#N/A,FALSE,"Assessment";#N/A,#N/A,FALSE,"Staffing";#N/A,#N/A,FALSE,"Hires";#N/A,#N/A,FALSE,"Assumptions"}</definedName>
    <definedName name="________hom1" localSheetId="7" hidden="1">{#N/A,#N/A,FALSE,"Assessment";#N/A,#N/A,FALSE,"Staffing";#N/A,#N/A,FALSE,"Hires";#N/A,#N/A,FALSE,"Assumptions"}</definedName>
    <definedName name="________hom1" localSheetId="54" hidden="1">{#N/A,#N/A,FALSE,"Assessment";#N/A,#N/A,FALSE,"Staffing";#N/A,#N/A,FALSE,"Hires";#N/A,#N/A,FALSE,"Assumptions"}</definedName>
    <definedName name="________hom1" localSheetId="74" hidden="1">{#N/A,#N/A,FALSE,"Assessment";#N/A,#N/A,FALSE,"Staffing";#N/A,#N/A,FALSE,"Hires";#N/A,#N/A,FALSE,"Assumptions"}</definedName>
    <definedName name="________hom1" localSheetId="21" hidden="1">{#N/A,#N/A,FALSE,"Assessment";#N/A,#N/A,FALSE,"Staffing";#N/A,#N/A,FALSE,"Hires";#N/A,#N/A,FALSE,"Assumptions"}</definedName>
    <definedName name="________hom1" localSheetId="22" hidden="1">{#N/A,#N/A,FALSE,"Assessment";#N/A,#N/A,FALSE,"Staffing";#N/A,#N/A,FALSE,"Hires";#N/A,#N/A,FALSE,"Assumptions"}</definedName>
    <definedName name="________hom1" localSheetId="75" hidden="1">{#N/A,#N/A,FALSE,"Assessment";#N/A,#N/A,FALSE,"Staffing";#N/A,#N/A,FALSE,"Hires";#N/A,#N/A,FALSE,"Assumptions"}</definedName>
    <definedName name="________hom1" localSheetId="26" hidden="1">{#N/A,#N/A,FALSE,"Assessment";#N/A,#N/A,FALSE,"Staffing";#N/A,#N/A,FALSE,"Hires";#N/A,#N/A,FALSE,"Assumptions"}</definedName>
    <definedName name="________hom1" localSheetId="27" hidden="1">{#N/A,#N/A,FALSE,"Assessment";#N/A,#N/A,FALSE,"Staffing";#N/A,#N/A,FALSE,"Hires";#N/A,#N/A,FALSE,"Assumptions"}</definedName>
    <definedName name="________hom1" localSheetId="57" hidden="1">{#N/A,#N/A,FALSE,"Assessment";#N/A,#N/A,FALSE,"Staffing";#N/A,#N/A,FALSE,"Hires";#N/A,#N/A,FALSE,"Assumptions"}</definedName>
    <definedName name="________hom1" localSheetId="10" hidden="1">{#N/A,#N/A,FALSE,"Assessment";#N/A,#N/A,FALSE,"Staffing";#N/A,#N/A,FALSE,"Hires";#N/A,#N/A,FALSE,"Assumptions"}</definedName>
    <definedName name="________hom1" localSheetId="66" hidden="1">{#N/A,#N/A,FALSE,"Assessment";#N/A,#N/A,FALSE,"Staffing";#N/A,#N/A,FALSE,"Hires";#N/A,#N/A,FALSE,"Assumptions"}</definedName>
    <definedName name="________hom1" localSheetId="67" hidden="1">{#N/A,#N/A,FALSE,"Assessment";#N/A,#N/A,FALSE,"Staffing";#N/A,#N/A,FALSE,"Hires";#N/A,#N/A,FALSE,"Assumptions"}</definedName>
    <definedName name="________hom1" localSheetId="11" hidden="1">{#N/A,#N/A,FALSE,"Assessment";#N/A,#N/A,FALSE,"Staffing";#N/A,#N/A,FALSE,"Hires";#N/A,#N/A,FALSE,"Assumptions"}</definedName>
    <definedName name="________hom1" localSheetId="58" hidden="1">{#N/A,#N/A,FALSE,"Assessment";#N/A,#N/A,FALSE,"Staffing";#N/A,#N/A,FALSE,"Hires";#N/A,#N/A,FALSE,"Assumptions"}</definedName>
    <definedName name="________hom1" localSheetId="12" hidden="1">{#N/A,#N/A,FALSE,"Assessment";#N/A,#N/A,FALSE,"Staffing";#N/A,#N/A,FALSE,"Hires";#N/A,#N/A,FALSE,"Assumptions"}</definedName>
    <definedName name="________hom1" localSheetId="59" hidden="1">{#N/A,#N/A,FALSE,"Assessment";#N/A,#N/A,FALSE,"Staffing";#N/A,#N/A,FALSE,"Hires";#N/A,#N/A,FALSE,"Assumptions"}</definedName>
    <definedName name="________hom1" localSheetId="60" hidden="1">{#N/A,#N/A,FALSE,"Assessment";#N/A,#N/A,FALSE,"Staffing";#N/A,#N/A,FALSE,"Hires";#N/A,#N/A,FALSE,"Assumptions"}</definedName>
    <definedName name="________hom1" localSheetId="13" hidden="1">{#N/A,#N/A,FALSE,"Assessment";#N/A,#N/A,FALSE,"Staffing";#N/A,#N/A,FALSE,"Hires";#N/A,#N/A,FALSE,"Assumptions"}</definedName>
    <definedName name="________hom1" localSheetId="61" hidden="1">{#N/A,#N/A,FALSE,"Assessment";#N/A,#N/A,FALSE,"Staffing";#N/A,#N/A,FALSE,"Hires";#N/A,#N/A,FALSE,"Assumptions"}</definedName>
    <definedName name="________hom1" localSheetId="14" hidden="1">{#N/A,#N/A,FALSE,"Assessment";#N/A,#N/A,FALSE,"Staffing";#N/A,#N/A,FALSE,"Hires";#N/A,#N/A,FALSE,"Assumptions"}</definedName>
    <definedName name="________hom1" localSheetId="62" hidden="1">{#N/A,#N/A,FALSE,"Assessment";#N/A,#N/A,FALSE,"Staffing";#N/A,#N/A,FALSE,"Hires";#N/A,#N/A,FALSE,"Assumptions"}</definedName>
    <definedName name="________hom1" localSheetId="15" hidden="1">{#N/A,#N/A,FALSE,"Assessment";#N/A,#N/A,FALSE,"Staffing";#N/A,#N/A,FALSE,"Hires";#N/A,#N/A,FALSE,"Assumptions"}</definedName>
    <definedName name="________hom1" localSheetId="63" hidden="1">{#N/A,#N/A,FALSE,"Assessment";#N/A,#N/A,FALSE,"Staffing";#N/A,#N/A,FALSE,"Hires";#N/A,#N/A,FALSE,"Assumptions"}</definedName>
    <definedName name="________hom1" localSheetId="16" hidden="1">{#N/A,#N/A,FALSE,"Assessment";#N/A,#N/A,FALSE,"Staffing";#N/A,#N/A,FALSE,"Hires";#N/A,#N/A,FALSE,"Assumptions"}</definedName>
    <definedName name="________hom1" localSheetId="64" hidden="1">{#N/A,#N/A,FALSE,"Assessment";#N/A,#N/A,FALSE,"Staffing";#N/A,#N/A,FALSE,"Hires";#N/A,#N/A,FALSE,"Assumptions"}</definedName>
    <definedName name="________hom1" localSheetId="17" hidden="1">{#N/A,#N/A,FALSE,"Assessment";#N/A,#N/A,FALSE,"Staffing";#N/A,#N/A,FALSE,"Hires";#N/A,#N/A,FALSE,"Assumptions"}</definedName>
    <definedName name="________hom1" localSheetId="65" hidden="1">{#N/A,#N/A,FALSE,"Assessment";#N/A,#N/A,FALSE,"Staffing";#N/A,#N/A,FALSE,"Hires";#N/A,#N/A,FALSE,"Assumptions"}</definedName>
    <definedName name="________hom1" localSheetId="18" hidden="1">{#N/A,#N/A,FALSE,"Assessment";#N/A,#N/A,FALSE,"Staffing";#N/A,#N/A,FALSE,"Hires";#N/A,#N/A,FALSE,"Assumptions"}</definedName>
    <definedName name="________hom1" localSheetId="30" hidden="1">{#N/A,#N/A,FALSE,"Assessment";#N/A,#N/A,FALSE,"Staffing";#N/A,#N/A,FALSE,"Hires";#N/A,#N/A,FALSE,"Assumptions"}</definedName>
    <definedName name="________hom1" localSheetId="82" hidden="1">{#N/A,#N/A,FALSE,"Assessment";#N/A,#N/A,FALSE,"Staffing";#N/A,#N/A,FALSE,"Hires";#N/A,#N/A,FALSE,"Assumptions"}</definedName>
    <definedName name="________hom1" localSheetId="83" hidden="1">{#N/A,#N/A,FALSE,"Assessment";#N/A,#N/A,FALSE,"Staffing";#N/A,#N/A,FALSE,"Hires";#N/A,#N/A,FALSE,"Assumptions"}</definedName>
    <definedName name="________hom1" localSheetId="31" hidden="1">{#N/A,#N/A,FALSE,"Assessment";#N/A,#N/A,FALSE,"Staffing";#N/A,#N/A,FALSE,"Hires";#N/A,#N/A,FALSE,"Assumptions"}</definedName>
    <definedName name="________hom1" localSheetId="84" hidden="1">{#N/A,#N/A,FALSE,"Assessment";#N/A,#N/A,FALSE,"Staffing";#N/A,#N/A,FALSE,"Hires";#N/A,#N/A,FALSE,"Assumptions"}</definedName>
    <definedName name="________hom1" localSheetId="32" hidden="1">{#N/A,#N/A,FALSE,"Assessment";#N/A,#N/A,FALSE,"Staffing";#N/A,#N/A,FALSE,"Hires";#N/A,#N/A,FALSE,"Assumptions"}</definedName>
    <definedName name="________hom1" localSheetId="86" hidden="1">{#N/A,#N/A,FALSE,"Assessment";#N/A,#N/A,FALSE,"Staffing";#N/A,#N/A,FALSE,"Hires";#N/A,#N/A,FALSE,"Assumptions"}</definedName>
    <definedName name="________hom1" localSheetId="33" hidden="1">{#N/A,#N/A,FALSE,"Assessment";#N/A,#N/A,FALSE,"Staffing";#N/A,#N/A,FALSE,"Hires";#N/A,#N/A,FALSE,"Assumptions"}</definedName>
    <definedName name="________hom1" localSheetId="91" hidden="1">{#N/A,#N/A,FALSE,"Assessment";#N/A,#N/A,FALSE,"Staffing";#N/A,#N/A,FALSE,"Hires";#N/A,#N/A,FALSE,"Assumptions"}</definedName>
    <definedName name="________hom1" localSheetId="38" hidden="1">{#N/A,#N/A,FALSE,"Assessment";#N/A,#N/A,FALSE,"Staffing";#N/A,#N/A,FALSE,"Hires";#N/A,#N/A,FALSE,"Assumptions"}</definedName>
    <definedName name="________hom1" hidden="1">{#N/A,#N/A,FALSE,"Assessment";#N/A,#N/A,FALSE,"Staffing";#N/A,#N/A,FALSE,"Hires";#N/A,#N/A,FALSE,"Assumptions"}</definedName>
    <definedName name="________k1" localSheetId="1" hidden="1">{#N/A,#N/A,FALSE,"Assessment";#N/A,#N/A,FALSE,"Staffing";#N/A,#N/A,FALSE,"Hires";#N/A,#N/A,FALSE,"Assumptions"}</definedName>
    <definedName name="________k1" localSheetId="0" hidden="1">{#N/A,#N/A,FALSE,"Assessment";#N/A,#N/A,FALSE,"Staffing";#N/A,#N/A,FALSE,"Hires";#N/A,#N/A,FALSE,"Assumptions"}</definedName>
    <definedName name="________k1" localSheetId="20" hidden="1">{#N/A,#N/A,FALSE,"Assessment";#N/A,#N/A,FALSE,"Staffing";#N/A,#N/A,FALSE,"Hires";#N/A,#N/A,FALSE,"Assumptions"}</definedName>
    <definedName name="________k1" localSheetId="9" hidden="1">{#N/A,#N/A,FALSE,"Assessment";#N/A,#N/A,FALSE,"Staffing";#N/A,#N/A,FALSE,"Hires";#N/A,#N/A,FALSE,"Assumptions"}</definedName>
    <definedName name="________k1" localSheetId="29" hidden="1">{#N/A,#N/A,FALSE,"Assessment";#N/A,#N/A,FALSE,"Staffing";#N/A,#N/A,FALSE,"Hires";#N/A,#N/A,FALSE,"Assumptions"}</definedName>
    <definedName name="________k1" localSheetId="8" hidden="1">{#N/A,#N/A,FALSE,"Assessment";#N/A,#N/A,FALSE,"Staffing";#N/A,#N/A,FALSE,"Hires";#N/A,#N/A,FALSE,"Assumptions"}</definedName>
    <definedName name="________k1" localSheetId="55" hidden="1">{#N/A,#N/A,FALSE,"Assessment";#N/A,#N/A,FALSE,"Staffing";#N/A,#N/A,FALSE,"Hires";#N/A,#N/A,FALSE,"Assumptions"}</definedName>
    <definedName name="________k1" localSheetId="56" hidden="1">{#N/A,#N/A,FALSE,"Assessment";#N/A,#N/A,FALSE,"Staffing";#N/A,#N/A,FALSE,"Hires";#N/A,#N/A,FALSE,"Assumptions"}</definedName>
    <definedName name="________k1" localSheetId="2" hidden="1">{#N/A,#N/A,FALSE,"Assessment";#N/A,#N/A,FALSE,"Staffing";#N/A,#N/A,FALSE,"Hires";#N/A,#N/A,FALSE,"Assumptions"}</definedName>
    <definedName name="________k1" localSheetId="3" hidden="1">{#N/A,#N/A,FALSE,"Assessment";#N/A,#N/A,FALSE,"Staffing";#N/A,#N/A,FALSE,"Hires";#N/A,#N/A,FALSE,"Assumptions"}</definedName>
    <definedName name="________k1" localSheetId="49" hidden="1">{#N/A,#N/A,FALSE,"Assessment";#N/A,#N/A,FALSE,"Staffing";#N/A,#N/A,FALSE,"Hires";#N/A,#N/A,FALSE,"Assumptions"}</definedName>
    <definedName name="________k1" localSheetId="4" hidden="1">{#N/A,#N/A,FALSE,"Assessment";#N/A,#N/A,FALSE,"Staffing";#N/A,#N/A,FALSE,"Hires";#N/A,#N/A,FALSE,"Assumptions"}</definedName>
    <definedName name="________k1" localSheetId="51" hidden="1">{#N/A,#N/A,FALSE,"Assessment";#N/A,#N/A,FALSE,"Staffing";#N/A,#N/A,FALSE,"Hires";#N/A,#N/A,FALSE,"Assumptions"}</definedName>
    <definedName name="________k1" localSheetId="5" hidden="1">{#N/A,#N/A,FALSE,"Assessment";#N/A,#N/A,FALSE,"Staffing";#N/A,#N/A,FALSE,"Hires";#N/A,#N/A,FALSE,"Assumptions"}</definedName>
    <definedName name="________k1" localSheetId="52" hidden="1">{#N/A,#N/A,FALSE,"Assessment";#N/A,#N/A,FALSE,"Staffing";#N/A,#N/A,FALSE,"Hires";#N/A,#N/A,FALSE,"Assumptions"}</definedName>
    <definedName name="________k1" localSheetId="6" hidden="1">{#N/A,#N/A,FALSE,"Assessment";#N/A,#N/A,FALSE,"Staffing";#N/A,#N/A,FALSE,"Hires";#N/A,#N/A,FALSE,"Assumptions"}</definedName>
    <definedName name="________k1" localSheetId="53" hidden="1">{#N/A,#N/A,FALSE,"Assessment";#N/A,#N/A,FALSE,"Staffing";#N/A,#N/A,FALSE,"Hires";#N/A,#N/A,FALSE,"Assumptions"}</definedName>
    <definedName name="________k1" localSheetId="7" hidden="1">{#N/A,#N/A,FALSE,"Assessment";#N/A,#N/A,FALSE,"Staffing";#N/A,#N/A,FALSE,"Hires";#N/A,#N/A,FALSE,"Assumptions"}</definedName>
    <definedName name="________k1" localSheetId="54" hidden="1">{#N/A,#N/A,FALSE,"Assessment";#N/A,#N/A,FALSE,"Staffing";#N/A,#N/A,FALSE,"Hires";#N/A,#N/A,FALSE,"Assumptions"}</definedName>
    <definedName name="________k1" localSheetId="74" hidden="1">{#N/A,#N/A,FALSE,"Assessment";#N/A,#N/A,FALSE,"Staffing";#N/A,#N/A,FALSE,"Hires";#N/A,#N/A,FALSE,"Assumptions"}</definedName>
    <definedName name="________k1" localSheetId="21" hidden="1">{#N/A,#N/A,FALSE,"Assessment";#N/A,#N/A,FALSE,"Staffing";#N/A,#N/A,FALSE,"Hires";#N/A,#N/A,FALSE,"Assumptions"}</definedName>
    <definedName name="________k1" localSheetId="22" hidden="1">{#N/A,#N/A,FALSE,"Assessment";#N/A,#N/A,FALSE,"Staffing";#N/A,#N/A,FALSE,"Hires";#N/A,#N/A,FALSE,"Assumptions"}</definedName>
    <definedName name="________k1" localSheetId="75" hidden="1">{#N/A,#N/A,FALSE,"Assessment";#N/A,#N/A,FALSE,"Staffing";#N/A,#N/A,FALSE,"Hires";#N/A,#N/A,FALSE,"Assumptions"}</definedName>
    <definedName name="________k1" localSheetId="26" hidden="1">{#N/A,#N/A,FALSE,"Assessment";#N/A,#N/A,FALSE,"Staffing";#N/A,#N/A,FALSE,"Hires";#N/A,#N/A,FALSE,"Assumptions"}</definedName>
    <definedName name="________k1" localSheetId="27" hidden="1">{#N/A,#N/A,FALSE,"Assessment";#N/A,#N/A,FALSE,"Staffing";#N/A,#N/A,FALSE,"Hires";#N/A,#N/A,FALSE,"Assumptions"}</definedName>
    <definedName name="________k1" localSheetId="57" hidden="1">{#N/A,#N/A,FALSE,"Assessment";#N/A,#N/A,FALSE,"Staffing";#N/A,#N/A,FALSE,"Hires";#N/A,#N/A,FALSE,"Assumptions"}</definedName>
    <definedName name="________k1" localSheetId="10" hidden="1">{#N/A,#N/A,FALSE,"Assessment";#N/A,#N/A,FALSE,"Staffing";#N/A,#N/A,FALSE,"Hires";#N/A,#N/A,FALSE,"Assumptions"}</definedName>
    <definedName name="________k1" localSheetId="66" hidden="1">{#N/A,#N/A,FALSE,"Assessment";#N/A,#N/A,FALSE,"Staffing";#N/A,#N/A,FALSE,"Hires";#N/A,#N/A,FALSE,"Assumptions"}</definedName>
    <definedName name="________k1" localSheetId="67" hidden="1">{#N/A,#N/A,FALSE,"Assessment";#N/A,#N/A,FALSE,"Staffing";#N/A,#N/A,FALSE,"Hires";#N/A,#N/A,FALSE,"Assumptions"}</definedName>
    <definedName name="________k1" localSheetId="11" hidden="1">{#N/A,#N/A,FALSE,"Assessment";#N/A,#N/A,FALSE,"Staffing";#N/A,#N/A,FALSE,"Hires";#N/A,#N/A,FALSE,"Assumptions"}</definedName>
    <definedName name="________k1" localSheetId="58" hidden="1">{#N/A,#N/A,FALSE,"Assessment";#N/A,#N/A,FALSE,"Staffing";#N/A,#N/A,FALSE,"Hires";#N/A,#N/A,FALSE,"Assumptions"}</definedName>
    <definedName name="________k1" localSheetId="12" hidden="1">{#N/A,#N/A,FALSE,"Assessment";#N/A,#N/A,FALSE,"Staffing";#N/A,#N/A,FALSE,"Hires";#N/A,#N/A,FALSE,"Assumptions"}</definedName>
    <definedName name="________k1" localSheetId="59" hidden="1">{#N/A,#N/A,FALSE,"Assessment";#N/A,#N/A,FALSE,"Staffing";#N/A,#N/A,FALSE,"Hires";#N/A,#N/A,FALSE,"Assumptions"}</definedName>
    <definedName name="________k1" localSheetId="60" hidden="1">{#N/A,#N/A,FALSE,"Assessment";#N/A,#N/A,FALSE,"Staffing";#N/A,#N/A,FALSE,"Hires";#N/A,#N/A,FALSE,"Assumptions"}</definedName>
    <definedName name="________k1" localSheetId="13" hidden="1">{#N/A,#N/A,FALSE,"Assessment";#N/A,#N/A,FALSE,"Staffing";#N/A,#N/A,FALSE,"Hires";#N/A,#N/A,FALSE,"Assumptions"}</definedName>
    <definedName name="________k1" localSheetId="61" hidden="1">{#N/A,#N/A,FALSE,"Assessment";#N/A,#N/A,FALSE,"Staffing";#N/A,#N/A,FALSE,"Hires";#N/A,#N/A,FALSE,"Assumptions"}</definedName>
    <definedName name="________k1" localSheetId="14" hidden="1">{#N/A,#N/A,FALSE,"Assessment";#N/A,#N/A,FALSE,"Staffing";#N/A,#N/A,FALSE,"Hires";#N/A,#N/A,FALSE,"Assumptions"}</definedName>
    <definedName name="________k1" localSheetId="62" hidden="1">{#N/A,#N/A,FALSE,"Assessment";#N/A,#N/A,FALSE,"Staffing";#N/A,#N/A,FALSE,"Hires";#N/A,#N/A,FALSE,"Assumptions"}</definedName>
    <definedName name="________k1" localSheetId="15" hidden="1">{#N/A,#N/A,FALSE,"Assessment";#N/A,#N/A,FALSE,"Staffing";#N/A,#N/A,FALSE,"Hires";#N/A,#N/A,FALSE,"Assumptions"}</definedName>
    <definedName name="________k1" localSheetId="63" hidden="1">{#N/A,#N/A,FALSE,"Assessment";#N/A,#N/A,FALSE,"Staffing";#N/A,#N/A,FALSE,"Hires";#N/A,#N/A,FALSE,"Assumptions"}</definedName>
    <definedName name="________k1" localSheetId="16" hidden="1">{#N/A,#N/A,FALSE,"Assessment";#N/A,#N/A,FALSE,"Staffing";#N/A,#N/A,FALSE,"Hires";#N/A,#N/A,FALSE,"Assumptions"}</definedName>
    <definedName name="________k1" localSheetId="64" hidden="1">{#N/A,#N/A,FALSE,"Assessment";#N/A,#N/A,FALSE,"Staffing";#N/A,#N/A,FALSE,"Hires";#N/A,#N/A,FALSE,"Assumptions"}</definedName>
    <definedName name="________k1" localSheetId="17" hidden="1">{#N/A,#N/A,FALSE,"Assessment";#N/A,#N/A,FALSE,"Staffing";#N/A,#N/A,FALSE,"Hires";#N/A,#N/A,FALSE,"Assumptions"}</definedName>
    <definedName name="________k1" localSheetId="65" hidden="1">{#N/A,#N/A,FALSE,"Assessment";#N/A,#N/A,FALSE,"Staffing";#N/A,#N/A,FALSE,"Hires";#N/A,#N/A,FALSE,"Assumptions"}</definedName>
    <definedName name="________k1" localSheetId="18" hidden="1">{#N/A,#N/A,FALSE,"Assessment";#N/A,#N/A,FALSE,"Staffing";#N/A,#N/A,FALSE,"Hires";#N/A,#N/A,FALSE,"Assumptions"}</definedName>
    <definedName name="________k1" localSheetId="30" hidden="1">{#N/A,#N/A,FALSE,"Assessment";#N/A,#N/A,FALSE,"Staffing";#N/A,#N/A,FALSE,"Hires";#N/A,#N/A,FALSE,"Assumptions"}</definedName>
    <definedName name="________k1" localSheetId="82" hidden="1">{#N/A,#N/A,FALSE,"Assessment";#N/A,#N/A,FALSE,"Staffing";#N/A,#N/A,FALSE,"Hires";#N/A,#N/A,FALSE,"Assumptions"}</definedName>
    <definedName name="________k1" localSheetId="83" hidden="1">{#N/A,#N/A,FALSE,"Assessment";#N/A,#N/A,FALSE,"Staffing";#N/A,#N/A,FALSE,"Hires";#N/A,#N/A,FALSE,"Assumptions"}</definedName>
    <definedName name="________k1" localSheetId="31" hidden="1">{#N/A,#N/A,FALSE,"Assessment";#N/A,#N/A,FALSE,"Staffing";#N/A,#N/A,FALSE,"Hires";#N/A,#N/A,FALSE,"Assumptions"}</definedName>
    <definedName name="________k1" localSheetId="84" hidden="1">{#N/A,#N/A,FALSE,"Assessment";#N/A,#N/A,FALSE,"Staffing";#N/A,#N/A,FALSE,"Hires";#N/A,#N/A,FALSE,"Assumptions"}</definedName>
    <definedName name="________k1" localSheetId="32" hidden="1">{#N/A,#N/A,FALSE,"Assessment";#N/A,#N/A,FALSE,"Staffing";#N/A,#N/A,FALSE,"Hires";#N/A,#N/A,FALSE,"Assumptions"}</definedName>
    <definedName name="________k1" localSheetId="86" hidden="1">{#N/A,#N/A,FALSE,"Assessment";#N/A,#N/A,FALSE,"Staffing";#N/A,#N/A,FALSE,"Hires";#N/A,#N/A,FALSE,"Assumptions"}</definedName>
    <definedName name="________k1" localSheetId="33" hidden="1">{#N/A,#N/A,FALSE,"Assessment";#N/A,#N/A,FALSE,"Staffing";#N/A,#N/A,FALSE,"Hires";#N/A,#N/A,FALSE,"Assumptions"}</definedName>
    <definedName name="________k1" localSheetId="91" hidden="1">{#N/A,#N/A,FALSE,"Assessment";#N/A,#N/A,FALSE,"Staffing";#N/A,#N/A,FALSE,"Hires";#N/A,#N/A,FALSE,"Assumptions"}</definedName>
    <definedName name="________k1" localSheetId="38" hidden="1">{#N/A,#N/A,FALSE,"Assessment";#N/A,#N/A,FALSE,"Staffing";#N/A,#N/A,FALSE,"Hires";#N/A,#N/A,FALSE,"Assumptions"}</definedName>
    <definedName name="________k1" hidden="1">{#N/A,#N/A,FALSE,"Assessment";#N/A,#N/A,FALSE,"Staffing";#N/A,#N/A,FALSE,"Hires";#N/A,#N/A,FALSE,"Assumptions"}</definedName>
    <definedName name="________kk1" localSheetId="1" hidden="1">{#N/A,#N/A,FALSE,"Assessment";#N/A,#N/A,FALSE,"Staffing";#N/A,#N/A,FALSE,"Hires";#N/A,#N/A,FALSE,"Assumptions"}</definedName>
    <definedName name="________kk1" localSheetId="0" hidden="1">{#N/A,#N/A,FALSE,"Assessment";#N/A,#N/A,FALSE,"Staffing";#N/A,#N/A,FALSE,"Hires";#N/A,#N/A,FALSE,"Assumptions"}</definedName>
    <definedName name="________kk1" localSheetId="20" hidden="1">{#N/A,#N/A,FALSE,"Assessment";#N/A,#N/A,FALSE,"Staffing";#N/A,#N/A,FALSE,"Hires";#N/A,#N/A,FALSE,"Assumptions"}</definedName>
    <definedName name="________kk1" localSheetId="9" hidden="1">{#N/A,#N/A,FALSE,"Assessment";#N/A,#N/A,FALSE,"Staffing";#N/A,#N/A,FALSE,"Hires";#N/A,#N/A,FALSE,"Assumptions"}</definedName>
    <definedName name="________kk1" localSheetId="29" hidden="1">{#N/A,#N/A,FALSE,"Assessment";#N/A,#N/A,FALSE,"Staffing";#N/A,#N/A,FALSE,"Hires";#N/A,#N/A,FALSE,"Assumptions"}</definedName>
    <definedName name="________kk1" localSheetId="8" hidden="1">{#N/A,#N/A,FALSE,"Assessment";#N/A,#N/A,FALSE,"Staffing";#N/A,#N/A,FALSE,"Hires";#N/A,#N/A,FALSE,"Assumptions"}</definedName>
    <definedName name="________kk1" localSheetId="55" hidden="1">{#N/A,#N/A,FALSE,"Assessment";#N/A,#N/A,FALSE,"Staffing";#N/A,#N/A,FALSE,"Hires";#N/A,#N/A,FALSE,"Assumptions"}</definedName>
    <definedName name="________kk1" localSheetId="56" hidden="1">{#N/A,#N/A,FALSE,"Assessment";#N/A,#N/A,FALSE,"Staffing";#N/A,#N/A,FALSE,"Hires";#N/A,#N/A,FALSE,"Assumptions"}</definedName>
    <definedName name="________kk1" localSheetId="2" hidden="1">{#N/A,#N/A,FALSE,"Assessment";#N/A,#N/A,FALSE,"Staffing";#N/A,#N/A,FALSE,"Hires";#N/A,#N/A,FALSE,"Assumptions"}</definedName>
    <definedName name="________kk1" localSheetId="3" hidden="1">{#N/A,#N/A,FALSE,"Assessment";#N/A,#N/A,FALSE,"Staffing";#N/A,#N/A,FALSE,"Hires";#N/A,#N/A,FALSE,"Assumptions"}</definedName>
    <definedName name="________kk1" localSheetId="49" hidden="1">{#N/A,#N/A,FALSE,"Assessment";#N/A,#N/A,FALSE,"Staffing";#N/A,#N/A,FALSE,"Hires";#N/A,#N/A,FALSE,"Assumptions"}</definedName>
    <definedName name="________kk1" localSheetId="4" hidden="1">{#N/A,#N/A,FALSE,"Assessment";#N/A,#N/A,FALSE,"Staffing";#N/A,#N/A,FALSE,"Hires";#N/A,#N/A,FALSE,"Assumptions"}</definedName>
    <definedName name="________kk1" localSheetId="51" hidden="1">{#N/A,#N/A,FALSE,"Assessment";#N/A,#N/A,FALSE,"Staffing";#N/A,#N/A,FALSE,"Hires";#N/A,#N/A,FALSE,"Assumptions"}</definedName>
    <definedName name="________kk1" localSheetId="5" hidden="1">{#N/A,#N/A,FALSE,"Assessment";#N/A,#N/A,FALSE,"Staffing";#N/A,#N/A,FALSE,"Hires";#N/A,#N/A,FALSE,"Assumptions"}</definedName>
    <definedName name="________kk1" localSheetId="52" hidden="1">{#N/A,#N/A,FALSE,"Assessment";#N/A,#N/A,FALSE,"Staffing";#N/A,#N/A,FALSE,"Hires";#N/A,#N/A,FALSE,"Assumptions"}</definedName>
    <definedName name="________kk1" localSheetId="6" hidden="1">{#N/A,#N/A,FALSE,"Assessment";#N/A,#N/A,FALSE,"Staffing";#N/A,#N/A,FALSE,"Hires";#N/A,#N/A,FALSE,"Assumptions"}</definedName>
    <definedName name="________kk1" localSheetId="53" hidden="1">{#N/A,#N/A,FALSE,"Assessment";#N/A,#N/A,FALSE,"Staffing";#N/A,#N/A,FALSE,"Hires";#N/A,#N/A,FALSE,"Assumptions"}</definedName>
    <definedName name="________kk1" localSheetId="7" hidden="1">{#N/A,#N/A,FALSE,"Assessment";#N/A,#N/A,FALSE,"Staffing";#N/A,#N/A,FALSE,"Hires";#N/A,#N/A,FALSE,"Assumptions"}</definedName>
    <definedName name="________kk1" localSheetId="54" hidden="1">{#N/A,#N/A,FALSE,"Assessment";#N/A,#N/A,FALSE,"Staffing";#N/A,#N/A,FALSE,"Hires";#N/A,#N/A,FALSE,"Assumptions"}</definedName>
    <definedName name="________kk1" localSheetId="74" hidden="1">{#N/A,#N/A,FALSE,"Assessment";#N/A,#N/A,FALSE,"Staffing";#N/A,#N/A,FALSE,"Hires";#N/A,#N/A,FALSE,"Assumptions"}</definedName>
    <definedName name="________kk1" localSheetId="21" hidden="1">{#N/A,#N/A,FALSE,"Assessment";#N/A,#N/A,FALSE,"Staffing";#N/A,#N/A,FALSE,"Hires";#N/A,#N/A,FALSE,"Assumptions"}</definedName>
    <definedName name="________kk1" localSheetId="22" hidden="1">{#N/A,#N/A,FALSE,"Assessment";#N/A,#N/A,FALSE,"Staffing";#N/A,#N/A,FALSE,"Hires";#N/A,#N/A,FALSE,"Assumptions"}</definedName>
    <definedName name="________kk1" localSheetId="75" hidden="1">{#N/A,#N/A,FALSE,"Assessment";#N/A,#N/A,FALSE,"Staffing";#N/A,#N/A,FALSE,"Hires";#N/A,#N/A,FALSE,"Assumptions"}</definedName>
    <definedName name="________kk1" localSheetId="26" hidden="1">{#N/A,#N/A,FALSE,"Assessment";#N/A,#N/A,FALSE,"Staffing";#N/A,#N/A,FALSE,"Hires";#N/A,#N/A,FALSE,"Assumptions"}</definedName>
    <definedName name="________kk1" localSheetId="27" hidden="1">{#N/A,#N/A,FALSE,"Assessment";#N/A,#N/A,FALSE,"Staffing";#N/A,#N/A,FALSE,"Hires";#N/A,#N/A,FALSE,"Assumptions"}</definedName>
    <definedName name="________kk1" localSheetId="57" hidden="1">{#N/A,#N/A,FALSE,"Assessment";#N/A,#N/A,FALSE,"Staffing";#N/A,#N/A,FALSE,"Hires";#N/A,#N/A,FALSE,"Assumptions"}</definedName>
    <definedName name="________kk1" localSheetId="10" hidden="1">{#N/A,#N/A,FALSE,"Assessment";#N/A,#N/A,FALSE,"Staffing";#N/A,#N/A,FALSE,"Hires";#N/A,#N/A,FALSE,"Assumptions"}</definedName>
    <definedName name="________kk1" localSheetId="66" hidden="1">{#N/A,#N/A,FALSE,"Assessment";#N/A,#N/A,FALSE,"Staffing";#N/A,#N/A,FALSE,"Hires";#N/A,#N/A,FALSE,"Assumptions"}</definedName>
    <definedName name="________kk1" localSheetId="67" hidden="1">{#N/A,#N/A,FALSE,"Assessment";#N/A,#N/A,FALSE,"Staffing";#N/A,#N/A,FALSE,"Hires";#N/A,#N/A,FALSE,"Assumptions"}</definedName>
    <definedName name="________kk1" localSheetId="11" hidden="1">{#N/A,#N/A,FALSE,"Assessment";#N/A,#N/A,FALSE,"Staffing";#N/A,#N/A,FALSE,"Hires";#N/A,#N/A,FALSE,"Assumptions"}</definedName>
    <definedName name="________kk1" localSheetId="58" hidden="1">{#N/A,#N/A,FALSE,"Assessment";#N/A,#N/A,FALSE,"Staffing";#N/A,#N/A,FALSE,"Hires";#N/A,#N/A,FALSE,"Assumptions"}</definedName>
    <definedName name="________kk1" localSheetId="12" hidden="1">{#N/A,#N/A,FALSE,"Assessment";#N/A,#N/A,FALSE,"Staffing";#N/A,#N/A,FALSE,"Hires";#N/A,#N/A,FALSE,"Assumptions"}</definedName>
    <definedName name="________kk1" localSheetId="59" hidden="1">{#N/A,#N/A,FALSE,"Assessment";#N/A,#N/A,FALSE,"Staffing";#N/A,#N/A,FALSE,"Hires";#N/A,#N/A,FALSE,"Assumptions"}</definedName>
    <definedName name="________kk1" localSheetId="60" hidden="1">{#N/A,#N/A,FALSE,"Assessment";#N/A,#N/A,FALSE,"Staffing";#N/A,#N/A,FALSE,"Hires";#N/A,#N/A,FALSE,"Assumptions"}</definedName>
    <definedName name="________kk1" localSheetId="13" hidden="1">{#N/A,#N/A,FALSE,"Assessment";#N/A,#N/A,FALSE,"Staffing";#N/A,#N/A,FALSE,"Hires";#N/A,#N/A,FALSE,"Assumptions"}</definedName>
    <definedName name="________kk1" localSheetId="61" hidden="1">{#N/A,#N/A,FALSE,"Assessment";#N/A,#N/A,FALSE,"Staffing";#N/A,#N/A,FALSE,"Hires";#N/A,#N/A,FALSE,"Assumptions"}</definedName>
    <definedName name="________kk1" localSheetId="14" hidden="1">{#N/A,#N/A,FALSE,"Assessment";#N/A,#N/A,FALSE,"Staffing";#N/A,#N/A,FALSE,"Hires";#N/A,#N/A,FALSE,"Assumptions"}</definedName>
    <definedName name="________kk1" localSheetId="62" hidden="1">{#N/A,#N/A,FALSE,"Assessment";#N/A,#N/A,FALSE,"Staffing";#N/A,#N/A,FALSE,"Hires";#N/A,#N/A,FALSE,"Assumptions"}</definedName>
    <definedName name="________kk1" localSheetId="15" hidden="1">{#N/A,#N/A,FALSE,"Assessment";#N/A,#N/A,FALSE,"Staffing";#N/A,#N/A,FALSE,"Hires";#N/A,#N/A,FALSE,"Assumptions"}</definedName>
    <definedName name="________kk1" localSheetId="63" hidden="1">{#N/A,#N/A,FALSE,"Assessment";#N/A,#N/A,FALSE,"Staffing";#N/A,#N/A,FALSE,"Hires";#N/A,#N/A,FALSE,"Assumptions"}</definedName>
    <definedName name="________kk1" localSheetId="16" hidden="1">{#N/A,#N/A,FALSE,"Assessment";#N/A,#N/A,FALSE,"Staffing";#N/A,#N/A,FALSE,"Hires";#N/A,#N/A,FALSE,"Assumptions"}</definedName>
    <definedName name="________kk1" localSheetId="64" hidden="1">{#N/A,#N/A,FALSE,"Assessment";#N/A,#N/A,FALSE,"Staffing";#N/A,#N/A,FALSE,"Hires";#N/A,#N/A,FALSE,"Assumptions"}</definedName>
    <definedName name="________kk1" localSheetId="17" hidden="1">{#N/A,#N/A,FALSE,"Assessment";#N/A,#N/A,FALSE,"Staffing";#N/A,#N/A,FALSE,"Hires";#N/A,#N/A,FALSE,"Assumptions"}</definedName>
    <definedName name="________kk1" localSheetId="65" hidden="1">{#N/A,#N/A,FALSE,"Assessment";#N/A,#N/A,FALSE,"Staffing";#N/A,#N/A,FALSE,"Hires";#N/A,#N/A,FALSE,"Assumptions"}</definedName>
    <definedName name="________kk1" localSheetId="18" hidden="1">{#N/A,#N/A,FALSE,"Assessment";#N/A,#N/A,FALSE,"Staffing";#N/A,#N/A,FALSE,"Hires";#N/A,#N/A,FALSE,"Assumptions"}</definedName>
    <definedName name="________kk1" localSheetId="30" hidden="1">{#N/A,#N/A,FALSE,"Assessment";#N/A,#N/A,FALSE,"Staffing";#N/A,#N/A,FALSE,"Hires";#N/A,#N/A,FALSE,"Assumptions"}</definedName>
    <definedName name="________kk1" localSheetId="82" hidden="1">{#N/A,#N/A,FALSE,"Assessment";#N/A,#N/A,FALSE,"Staffing";#N/A,#N/A,FALSE,"Hires";#N/A,#N/A,FALSE,"Assumptions"}</definedName>
    <definedName name="________kk1" localSheetId="83" hidden="1">{#N/A,#N/A,FALSE,"Assessment";#N/A,#N/A,FALSE,"Staffing";#N/A,#N/A,FALSE,"Hires";#N/A,#N/A,FALSE,"Assumptions"}</definedName>
    <definedName name="________kk1" localSheetId="31" hidden="1">{#N/A,#N/A,FALSE,"Assessment";#N/A,#N/A,FALSE,"Staffing";#N/A,#N/A,FALSE,"Hires";#N/A,#N/A,FALSE,"Assumptions"}</definedName>
    <definedName name="________kk1" localSheetId="84" hidden="1">{#N/A,#N/A,FALSE,"Assessment";#N/A,#N/A,FALSE,"Staffing";#N/A,#N/A,FALSE,"Hires";#N/A,#N/A,FALSE,"Assumptions"}</definedName>
    <definedName name="________kk1" localSheetId="32" hidden="1">{#N/A,#N/A,FALSE,"Assessment";#N/A,#N/A,FALSE,"Staffing";#N/A,#N/A,FALSE,"Hires";#N/A,#N/A,FALSE,"Assumptions"}</definedName>
    <definedName name="________kk1" localSheetId="86" hidden="1">{#N/A,#N/A,FALSE,"Assessment";#N/A,#N/A,FALSE,"Staffing";#N/A,#N/A,FALSE,"Hires";#N/A,#N/A,FALSE,"Assumptions"}</definedName>
    <definedName name="________kk1" localSheetId="33" hidden="1">{#N/A,#N/A,FALSE,"Assessment";#N/A,#N/A,FALSE,"Staffing";#N/A,#N/A,FALSE,"Hires";#N/A,#N/A,FALSE,"Assumptions"}</definedName>
    <definedName name="________kk1" localSheetId="91" hidden="1">{#N/A,#N/A,FALSE,"Assessment";#N/A,#N/A,FALSE,"Staffing";#N/A,#N/A,FALSE,"Hires";#N/A,#N/A,FALSE,"Assumptions"}</definedName>
    <definedName name="________kk1" localSheetId="38" hidden="1">{#N/A,#N/A,FALSE,"Assessment";#N/A,#N/A,FALSE,"Staffing";#N/A,#N/A,FALSE,"Hires";#N/A,#N/A,FALSE,"Assumptions"}</definedName>
    <definedName name="________kk1" hidden="1">{#N/A,#N/A,FALSE,"Assessment";#N/A,#N/A,FALSE,"Staffing";#N/A,#N/A,FALSE,"Hires";#N/A,#N/A,FALSE,"Assumptions"}</definedName>
    <definedName name="________KKK1" localSheetId="1" hidden="1">{#N/A,#N/A,FALSE,"Assessment";#N/A,#N/A,FALSE,"Staffing";#N/A,#N/A,FALSE,"Hires";#N/A,#N/A,FALSE,"Assumptions"}</definedName>
    <definedName name="________KKK1" localSheetId="0" hidden="1">{#N/A,#N/A,FALSE,"Assessment";#N/A,#N/A,FALSE,"Staffing";#N/A,#N/A,FALSE,"Hires";#N/A,#N/A,FALSE,"Assumptions"}</definedName>
    <definedName name="________KKK1" localSheetId="20" hidden="1">{#N/A,#N/A,FALSE,"Assessment";#N/A,#N/A,FALSE,"Staffing";#N/A,#N/A,FALSE,"Hires";#N/A,#N/A,FALSE,"Assumptions"}</definedName>
    <definedName name="________KKK1" localSheetId="9" hidden="1">{#N/A,#N/A,FALSE,"Assessment";#N/A,#N/A,FALSE,"Staffing";#N/A,#N/A,FALSE,"Hires";#N/A,#N/A,FALSE,"Assumptions"}</definedName>
    <definedName name="________KKK1" localSheetId="29" hidden="1">{#N/A,#N/A,FALSE,"Assessment";#N/A,#N/A,FALSE,"Staffing";#N/A,#N/A,FALSE,"Hires";#N/A,#N/A,FALSE,"Assumptions"}</definedName>
    <definedName name="________KKK1" localSheetId="8" hidden="1">{#N/A,#N/A,FALSE,"Assessment";#N/A,#N/A,FALSE,"Staffing";#N/A,#N/A,FALSE,"Hires";#N/A,#N/A,FALSE,"Assumptions"}</definedName>
    <definedName name="________KKK1" localSheetId="55" hidden="1">{#N/A,#N/A,FALSE,"Assessment";#N/A,#N/A,FALSE,"Staffing";#N/A,#N/A,FALSE,"Hires";#N/A,#N/A,FALSE,"Assumptions"}</definedName>
    <definedName name="________KKK1" localSheetId="56" hidden="1">{#N/A,#N/A,FALSE,"Assessment";#N/A,#N/A,FALSE,"Staffing";#N/A,#N/A,FALSE,"Hires";#N/A,#N/A,FALSE,"Assumptions"}</definedName>
    <definedName name="________KKK1" localSheetId="2" hidden="1">{#N/A,#N/A,FALSE,"Assessment";#N/A,#N/A,FALSE,"Staffing";#N/A,#N/A,FALSE,"Hires";#N/A,#N/A,FALSE,"Assumptions"}</definedName>
    <definedName name="________KKK1" localSheetId="3" hidden="1">{#N/A,#N/A,FALSE,"Assessment";#N/A,#N/A,FALSE,"Staffing";#N/A,#N/A,FALSE,"Hires";#N/A,#N/A,FALSE,"Assumptions"}</definedName>
    <definedName name="________KKK1" localSheetId="49" hidden="1">{#N/A,#N/A,FALSE,"Assessment";#N/A,#N/A,FALSE,"Staffing";#N/A,#N/A,FALSE,"Hires";#N/A,#N/A,FALSE,"Assumptions"}</definedName>
    <definedName name="________KKK1" localSheetId="4" hidden="1">{#N/A,#N/A,FALSE,"Assessment";#N/A,#N/A,FALSE,"Staffing";#N/A,#N/A,FALSE,"Hires";#N/A,#N/A,FALSE,"Assumptions"}</definedName>
    <definedName name="________KKK1" localSheetId="51" hidden="1">{#N/A,#N/A,FALSE,"Assessment";#N/A,#N/A,FALSE,"Staffing";#N/A,#N/A,FALSE,"Hires";#N/A,#N/A,FALSE,"Assumptions"}</definedName>
    <definedName name="________KKK1" localSheetId="5" hidden="1">{#N/A,#N/A,FALSE,"Assessment";#N/A,#N/A,FALSE,"Staffing";#N/A,#N/A,FALSE,"Hires";#N/A,#N/A,FALSE,"Assumptions"}</definedName>
    <definedName name="________KKK1" localSheetId="52" hidden="1">{#N/A,#N/A,FALSE,"Assessment";#N/A,#N/A,FALSE,"Staffing";#N/A,#N/A,FALSE,"Hires";#N/A,#N/A,FALSE,"Assumptions"}</definedName>
    <definedName name="________KKK1" localSheetId="6" hidden="1">{#N/A,#N/A,FALSE,"Assessment";#N/A,#N/A,FALSE,"Staffing";#N/A,#N/A,FALSE,"Hires";#N/A,#N/A,FALSE,"Assumptions"}</definedName>
    <definedName name="________KKK1" localSheetId="53" hidden="1">{#N/A,#N/A,FALSE,"Assessment";#N/A,#N/A,FALSE,"Staffing";#N/A,#N/A,FALSE,"Hires";#N/A,#N/A,FALSE,"Assumptions"}</definedName>
    <definedName name="________KKK1" localSheetId="7" hidden="1">{#N/A,#N/A,FALSE,"Assessment";#N/A,#N/A,FALSE,"Staffing";#N/A,#N/A,FALSE,"Hires";#N/A,#N/A,FALSE,"Assumptions"}</definedName>
    <definedName name="________KKK1" localSheetId="54" hidden="1">{#N/A,#N/A,FALSE,"Assessment";#N/A,#N/A,FALSE,"Staffing";#N/A,#N/A,FALSE,"Hires";#N/A,#N/A,FALSE,"Assumptions"}</definedName>
    <definedName name="________KKK1" localSheetId="74" hidden="1">{#N/A,#N/A,FALSE,"Assessment";#N/A,#N/A,FALSE,"Staffing";#N/A,#N/A,FALSE,"Hires";#N/A,#N/A,FALSE,"Assumptions"}</definedName>
    <definedName name="________KKK1" localSheetId="21" hidden="1">{#N/A,#N/A,FALSE,"Assessment";#N/A,#N/A,FALSE,"Staffing";#N/A,#N/A,FALSE,"Hires";#N/A,#N/A,FALSE,"Assumptions"}</definedName>
    <definedName name="________KKK1" localSheetId="22" hidden="1">{#N/A,#N/A,FALSE,"Assessment";#N/A,#N/A,FALSE,"Staffing";#N/A,#N/A,FALSE,"Hires";#N/A,#N/A,FALSE,"Assumptions"}</definedName>
    <definedName name="________KKK1" localSheetId="75" hidden="1">{#N/A,#N/A,FALSE,"Assessment";#N/A,#N/A,FALSE,"Staffing";#N/A,#N/A,FALSE,"Hires";#N/A,#N/A,FALSE,"Assumptions"}</definedName>
    <definedName name="________KKK1" localSheetId="26" hidden="1">{#N/A,#N/A,FALSE,"Assessment";#N/A,#N/A,FALSE,"Staffing";#N/A,#N/A,FALSE,"Hires";#N/A,#N/A,FALSE,"Assumptions"}</definedName>
    <definedName name="________KKK1" localSheetId="27" hidden="1">{#N/A,#N/A,FALSE,"Assessment";#N/A,#N/A,FALSE,"Staffing";#N/A,#N/A,FALSE,"Hires";#N/A,#N/A,FALSE,"Assumptions"}</definedName>
    <definedName name="________KKK1" localSheetId="57" hidden="1">{#N/A,#N/A,FALSE,"Assessment";#N/A,#N/A,FALSE,"Staffing";#N/A,#N/A,FALSE,"Hires";#N/A,#N/A,FALSE,"Assumptions"}</definedName>
    <definedName name="________KKK1" localSheetId="10" hidden="1">{#N/A,#N/A,FALSE,"Assessment";#N/A,#N/A,FALSE,"Staffing";#N/A,#N/A,FALSE,"Hires";#N/A,#N/A,FALSE,"Assumptions"}</definedName>
    <definedName name="________KKK1" localSheetId="66" hidden="1">{#N/A,#N/A,FALSE,"Assessment";#N/A,#N/A,FALSE,"Staffing";#N/A,#N/A,FALSE,"Hires";#N/A,#N/A,FALSE,"Assumptions"}</definedName>
    <definedName name="________KKK1" localSheetId="67" hidden="1">{#N/A,#N/A,FALSE,"Assessment";#N/A,#N/A,FALSE,"Staffing";#N/A,#N/A,FALSE,"Hires";#N/A,#N/A,FALSE,"Assumptions"}</definedName>
    <definedName name="________KKK1" localSheetId="11" hidden="1">{#N/A,#N/A,FALSE,"Assessment";#N/A,#N/A,FALSE,"Staffing";#N/A,#N/A,FALSE,"Hires";#N/A,#N/A,FALSE,"Assumptions"}</definedName>
    <definedName name="________KKK1" localSheetId="58" hidden="1">{#N/A,#N/A,FALSE,"Assessment";#N/A,#N/A,FALSE,"Staffing";#N/A,#N/A,FALSE,"Hires";#N/A,#N/A,FALSE,"Assumptions"}</definedName>
    <definedName name="________KKK1" localSheetId="12" hidden="1">{#N/A,#N/A,FALSE,"Assessment";#N/A,#N/A,FALSE,"Staffing";#N/A,#N/A,FALSE,"Hires";#N/A,#N/A,FALSE,"Assumptions"}</definedName>
    <definedName name="________KKK1" localSheetId="59" hidden="1">{#N/A,#N/A,FALSE,"Assessment";#N/A,#N/A,FALSE,"Staffing";#N/A,#N/A,FALSE,"Hires";#N/A,#N/A,FALSE,"Assumptions"}</definedName>
    <definedName name="________KKK1" localSheetId="60" hidden="1">{#N/A,#N/A,FALSE,"Assessment";#N/A,#N/A,FALSE,"Staffing";#N/A,#N/A,FALSE,"Hires";#N/A,#N/A,FALSE,"Assumptions"}</definedName>
    <definedName name="________KKK1" localSheetId="13" hidden="1">{#N/A,#N/A,FALSE,"Assessment";#N/A,#N/A,FALSE,"Staffing";#N/A,#N/A,FALSE,"Hires";#N/A,#N/A,FALSE,"Assumptions"}</definedName>
    <definedName name="________KKK1" localSheetId="61" hidden="1">{#N/A,#N/A,FALSE,"Assessment";#N/A,#N/A,FALSE,"Staffing";#N/A,#N/A,FALSE,"Hires";#N/A,#N/A,FALSE,"Assumptions"}</definedName>
    <definedName name="________KKK1" localSheetId="14" hidden="1">{#N/A,#N/A,FALSE,"Assessment";#N/A,#N/A,FALSE,"Staffing";#N/A,#N/A,FALSE,"Hires";#N/A,#N/A,FALSE,"Assumptions"}</definedName>
    <definedName name="________KKK1" localSheetId="62" hidden="1">{#N/A,#N/A,FALSE,"Assessment";#N/A,#N/A,FALSE,"Staffing";#N/A,#N/A,FALSE,"Hires";#N/A,#N/A,FALSE,"Assumptions"}</definedName>
    <definedName name="________KKK1" localSheetId="15" hidden="1">{#N/A,#N/A,FALSE,"Assessment";#N/A,#N/A,FALSE,"Staffing";#N/A,#N/A,FALSE,"Hires";#N/A,#N/A,FALSE,"Assumptions"}</definedName>
    <definedName name="________KKK1" localSheetId="63" hidden="1">{#N/A,#N/A,FALSE,"Assessment";#N/A,#N/A,FALSE,"Staffing";#N/A,#N/A,FALSE,"Hires";#N/A,#N/A,FALSE,"Assumptions"}</definedName>
    <definedName name="________KKK1" localSheetId="16" hidden="1">{#N/A,#N/A,FALSE,"Assessment";#N/A,#N/A,FALSE,"Staffing";#N/A,#N/A,FALSE,"Hires";#N/A,#N/A,FALSE,"Assumptions"}</definedName>
    <definedName name="________KKK1" localSheetId="64" hidden="1">{#N/A,#N/A,FALSE,"Assessment";#N/A,#N/A,FALSE,"Staffing";#N/A,#N/A,FALSE,"Hires";#N/A,#N/A,FALSE,"Assumptions"}</definedName>
    <definedName name="________KKK1" localSheetId="17" hidden="1">{#N/A,#N/A,FALSE,"Assessment";#N/A,#N/A,FALSE,"Staffing";#N/A,#N/A,FALSE,"Hires";#N/A,#N/A,FALSE,"Assumptions"}</definedName>
    <definedName name="________KKK1" localSheetId="65" hidden="1">{#N/A,#N/A,FALSE,"Assessment";#N/A,#N/A,FALSE,"Staffing";#N/A,#N/A,FALSE,"Hires";#N/A,#N/A,FALSE,"Assumptions"}</definedName>
    <definedName name="________KKK1" localSheetId="18" hidden="1">{#N/A,#N/A,FALSE,"Assessment";#N/A,#N/A,FALSE,"Staffing";#N/A,#N/A,FALSE,"Hires";#N/A,#N/A,FALSE,"Assumptions"}</definedName>
    <definedName name="________KKK1" localSheetId="30" hidden="1">{#N/A,#N/A,FALSE,"Assessment";#N/A,#N/A,FALSE,"Staffing";#N/A,#N/A,FALSE,"Hires";#N/A,#N/A,FALSE,"Assumptions"}</definedName>
    <definedName name="________KKK1" localSheetId="82" hidden="1">{#N/A,#N/A,FALSE,"Assessment";#N/A,#N/A,FALSE,"Staffing";#N/A,#N/A,FALSE,"Hires";#N/A,#N/A,FALSE,"Assumptions"}</definedName>
    <definedName name="________KKK1" localSheetId="83" hidden="1">{#N/A,#N/A,FALSE,"Assessment";#N/A,#N/A,FALSE,"Staffing";#N/A,#N/A,FALSE,"Hires";#N/A,#N/A,FALSE,"Assumptions"}</definedName>
    <definedName name="________KKK1" localSheetId="31" hidden="1">{#N/A,#N/A,FALSE,"Assessment";#N/A,#N/A,FALSE,"Staffing";#N/A,#N/A,FALSE,"Hires";#N/A,#N/A,FALSE,"Assumptions"}</definedName>
    <definedName name="________KKK1" localSheetId="84" hidden="1">{#N/A,#N/A,FALSE,"Assessment";#N/A,#N/A,FALSE,"Staffing";#N/A,#N/A,FALSE,"Hires";#N/A,#N/A,FALSE,"Assumptions"}</definedName>
    <definedName name="________KKK1" localSheetId="32" hidden="1">{#N/A,#N/A,FALSE,"Assessment";#N/A,#N/A,FALSE,"Staffing";#N/A,#N/A,FALSE,"Hires";#N/A,#N/A,FALSE,"Assumptions"}</definedName>
    <definedName name="________KKK1" localSheetId="86" hidden="1">{#N/A,#N/A,FALSE,"Assessment";#N/A,#N/A,FALSE,"Staffing";#N/A,#N/A,FALSE,"Hires";#N/A,#N/A,FALSE,"Assumptions"}</definedName>
    <definedName name="________KKK1" localSheetId="33" hidden="1">{#N/A,#N/A,FALSE,"Assessment";#N/A,#N/A,FALSE,"Staffing";#N/A,#N/A,FALSE,"Hires";#N/A,#N/A,FALSE,"Assumptions"}</definedName>
    <definedName name="________KKK1" localSheetId="91" hidden="1">{#N/A,#N/A,FALSE,"Assessment";#N/A,#N/A,FALSE,"Staffing";#N/A,#N/A,FALSE,"Hires";#N/A,#N/A,FALSE,"Assumptions"}</definedName>
    <definedName name="________KKK1" localSheetId="38" hidden="1">{#N/A,#N/A,FALSE,"Assessment";#N/A,#N/A,FALSE,"Staffing";#N/A,#N/A,FALSE,"Hires";#N/A,#N/A,FALSE,"Assumptions"}</definedName>
    <definedName name="________KKK1" hidden="1">{#N/A,#N/A,FALSE,"Assessment";#N/A,#N/A,FALSE,"Staffing";#N/A,#N/A,FALSE,"Hires";#N/A,#N/A,FALSE,"Assumptions"}</definedName>
    <definedName name="________w2" localSheetId="1" hidden="1">{"Model Summary",#N/A,FALSE,"Print Chart";"Holdco",#N/A,FALSE,"Print Chart";"Genco",#N/A,FALSE,"Print Chart";"Servco",#N/A,FALSE,"Print Chart";"Genco_Detail",#N/A,FALSE,"Summary Financials";"Servco_Detail",#N/A,FALSE,"Summary Financials"}</definedName>
    <definedName name="________w2" localSheetId="0" hidden="1">{"Model Summary",#N/A,FALSE,"Print Chart";"Holdco",#N/A,FALSE,"Print Chart";"Genco",#N/A,FALSE,"Print Chart";"Servco",#N/A,FALSE,"Print Chart";"Genco_Detail",#N/A,FALSE,"Summary Financials";"Servco_Detail",#N/A,FALSE,"Summary Financials"}</definedName>
    <definedName name="________w2" localSheetId="20" hidden="1">{"Model Summary",#N/A,FALSE,"Print Chart";"Holdco",#N/A,FALSE,"Print Chart";"Genco",#N/A,FALSE,"Print Chart";"Servco",#N/A,FALSE,"Print Chart";"Genco_Detail",#N/A,FALSE,"Summary Financials";"Servco_Detail",#N/A,FALSE,"Summary Financials"}</definedName>
    <definedName name="________w2" localSheetId="9" hidden="1">{"Model Summary",#N/A,FALSE,"Print Chart";"Holdco",#N/A,FALSE,"Print Chart";"Genco",#N/A,FALSE,"Print Chart";"Servco",#N/A,FALSE,"Print Chart";"Genco_Detail",#N/A,FALSE,"Summary Financials";"Servco_Detail",#N/A,FALSE,"Summary Financials"}</definedName>
    <definedName name="________w2" localSheetId="29" hidden="1">{"Model Summary",#N/A,FALSE,"Print Chart";"Holdco",#N/A,FALSE,"Print Chart";"Genco",#N/A,FALSE,"Print Chart";"Servco",#N/A,FALSE,"Print Chart";"Genco_Detail",#N/A,FALSE,"Summary Financials";"Servco_Detail",#N/A,FALSE,"Summary Financials"}</definedName>
    <definedName name="________w2" localSheetId="8" hidden="1">{"Model Summary",#N/A,FALSE,"Print Chart";"Holdco",#N/A,FALSE,"Print Chart";"Genco",#N/A,FALSE,"Print Chart";"Servco",#N/A,FALSE,"Print Chart";"Genco_Detail",#N/A,FALSE,"Summary Financials";"Servco_Detail",#N/A,FALSE,"Summary Financials"}</definedName>
    <definedName name="________w2" localSheetId="55" hidden="1">{"Model Summary",#N/A,FALSE,"Print Chart";"Holdco",#N/A,FALSE,"Print Chart";"Genco",#N/A,FALSE,"Print Chart";"Servco",#N/A,FALSE,"Print Chart";"Genco_Detail",#N/A,FALSE,"Summary Financials";"Servco_Detail",#N/A,FALSE,"Summary Financials"}</definedName>
    <definedName name="________w2" localSheetId="56" hidden="1">{"Model Summary",#N/A,FALSE,"Print Chart";"Holdco",#N/A,FALSE,"Print Chart";"Genco",#N/A,FALSE,"Print Chart";"Servco",#N/A,FALSE,"Print Chart";"Genco_Detail",#N/A,FALSE,"Summary Financials";"Servco_Detail",#N/A,FALSE,"Summary Financials"}</definedName>
    <definedName name="________w2" localSheetId="2" hidden="1">{"Model Summary",#N/A,FALSE,"Print Chart";"Holdco",#N/A,FALSE,"Print Chart";"Genco",#N/A,FALSE,"Print Chart";"Servco",#N/A,FALSE,"Print Chart";"Genco_Detail",#N/A,FALSE,"Summary Financials";"Servco_Detail",#N/A,FALSE,"Summary Financials"}</definedName>
    <definedName name="________w2" localSheetId="3" hidden="1">{"Model Summary",#N/A,FALSE,"Print Chart";"Holdco",#N/A,FALSE,"Print Chart";"Genco",#N/A,FALSE,"Print Chart";"Servco",#N/A,FALSE,"Print Chart";"Genco_Detail",#N/A,FALSE,"Summary Financials";"Servco_Detail",#N/A,FALSE,"Summary Financials"}</definedName>
    <definedName name="________w2" localSheetId="49" hidden="1">{"Model Summary",#N/A,FALSE,"Print Chart";"Holdco",#N/A,FALSE,"Print Chart";"Genco",#N/A,FALSE,"Print Chart";"Servco",#N/A,FALSE,"Print Chart";"Genco_Detail",#N/A,FALSE,"Summary Financials";"Servco_Detail",#N/A,FALSE,"Summary Financials"}</definedName>
    <definedName name="________w2" localSheetId="4" hidden="1">{"Model Summary",#N/A,FALSE,"Print Chart";"Holdco",#N/A,FALSE,"Print Chart";"Genco",#N/A,FALSE,"Print Chart";"Servco",#N/A,FALSE,"Print Chart";"Genco_Detail",#N/A,FALSE,"Summary Financials";"Servco_Detail",#N/A,FALSE,"Summary Financials"}</definedName>
    <definedName name="________w2" localSheetId="51"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localSheetId="52" hidden="1">{"Model Summary",#N/A,FALSE,"Print Chart";"Holdco",#N/A,FALSE,"Print Chart";"Genco",#N/A,FALSE,"Print Chart";"Servco",#N/A,FALSE,"Print Chart";"Genco_Detail",#N/A,FALSE,"Summary Financials";"Servco_Detail",#N/A,FALSE,"Summary Financials"}</definedName>
    <definedName name="________w2" localSheetId="6" hidden="1">{"Model Summary",#N/A,FALSE,"Print Chart";"Holdco",#N/A,FALSE,"Print Chart";"Genco",#N/A,FALSE,"Print Chart";"Servco",#N/A,FALSE,"Print Chart";"Genco_Detail",#N/A,FALSE,"Summary Financials";"Servco_Detail",#N/A,FALSE,"Summary Financials"}</definedName>
    <definedName name="________w2" localSheetId="53" hidden="1">{"Model Summary",#N/A,FALSE,"Print Chart";"Holdco",#N/A,FALSE,"Print Chart";"Genco",#N/A,FALSE,"Print Chart";"Servco",#N/A,FALSE,"Print Chart";"Genco_Detail",#N/A,FALSE,"Summary Financials";"Servco_Detail",#N/A,FALSE,"Summary Financials"}</definedName>
    <definedName name="________w2" localSheetId="7" hidden="1">{"Model Summary",#N/A,FALSE,"Print Chart";"Holdco",#N/A,FALSE,"Print Chart";"Genco",#N/A,FALSE,"Print Chart";"Servco",#N/A,FALSE,"Print Chart";"Genco_Detail",#N/A,FALSE,"Summary Financials";"Servco_Detail",#N/A,FALSE,"Summary Financials"}</definedName>
    <definedName name="________w2" localSheetId="54" hidden="1">{"Model Summary",#N/A,FALSE,"Print Chart";"Holdco",#N/A,FALSE,"Print Chart";"Genco",#N/A,FALSE,"Print Chart";"Servco",#N/A,FALSE,"Print Chart";"Genco_Detail",#N/A,FALSE,"Summary Financials";"Servco_Detail",#N/A,FALSE,"Summary Financials"}</definedName>
    <definedName name="________w2" localSheetId="74" hidden="1">{"Model Summary",#N/A,FALSE,"Print Chart";"Holdco",#N/A,FALSE,"Print Chart";"Genco",#N/A,FALSE,"Print Chart";"Servco",#N/A,FALSE,"Print Chart";"Genco_Detail",#N/A,FALSE,"Summary Financials";"Servco_Detail",#N/A,FALSE,"Summary Financials"}</definedName>
    <definedName name="________w2" localSheetId="21" hidden="1">{"Model Summary",#N/A,FALSE,"Print Chart";"Holdco",#N/A,FALSE,"Print Chart";"Genco",#N/A,FALSE,"Print Chart";"Servco",#N/A,FALSE,"Print Chart";"Genco_Detail",#N/A,FALSE,"Summary Financials";"Servco_Detail",#N/A,FALSE,"Summary Financials"}</definedName>
    <definedName name="________w2" localSheetId="22" hidden="1">{"Model Summary",#N/A,FALSE,"Print Chart";"Holdco",#N/A,FALSE,"Print Chart";"Genco",#N/A,FALSE,"Print Chart";"Servco",#N/A,FALSE,"Print Chart";"Genco_Detail",#N/A,FALSE,"Summary Financials";"Servco_Detail",#N/A,FALSE,"Summary Financials"}</definedName>
    <definedName name="________w2" localSheetId="75" hidden="1">{"Model Summary",#N/A,FALSE,"Print Chart";"Holdco",#N/A,FALSE,"Print Chart";"Genco",#N/A,FALSE,"Print Chart";"Servco",#N/A,FALSE,"Print Chart";"Genco_Detail",#N/A,FALSE,"Summary Financials";"Servco_Detail",#N/A,FALSE,"Summary Financials"}</definedName>
    <definedName name="________w2" localSheetId="26" hidden="1">{"Model Summary",#N/A,FALSE,"Print Chart";"Holdco",#N/A,FALSE,"Print Chart";"Genco",#N/A,FALSE,"Print Chart";"Servco",#N/A,FALSE,"Print Chart";"Genco_Detail",#N/A,FALSE,"Summary Financials";"Servco_Detail",#N/A,FALSE,"Summary Financials"}</definedName>
    <definedName name="________w2" localSheetId="27" hidden="1">{"Model Summary",#N/A,FALSE,"Print Chart";"Holdco",#N/A,FALSE,"Print Chart";"Genco",#N/A,FALSE,"Print Chart";"Servco",#N/A,FALSE,"Print Chart";"Genco_Detail",#N/A,FALSE,"Summary Financials";"Servco_Detail",#N/A,FALSE,"Summary Financials"}</definedName>
    <definedName name="________w2" localSheetId="57" hidden="1">{"Model Summary",#N/A,FALSE,"Print Chart";"Holdco",#N/A,FALSE,"Print Chart";"Genco",#N/A,FALSE,"Print Chart";"Servco",#N/A,FALSE,"Print Chart";"Genco_Detail",#N/A,FALSE,"Summary Financials";"Servco_Detail",#N/A,FALSE,"Summary Financials"}</definedName>
    <definedName name="________w2" localSheetId="10" hidden="1">{"Model Summary",#N/A,FALSE,"Print Chart";"Holdco",#N/A,FALSE,"Print Chart";"Genco",#N/A,FALSE,"Print Chart";"Servco",#N/A,FALSE,"Print Chart";"Genco_Detail",#N/A,FALSE,"Summary Financials";"Servco_Detail",#N/A,FALSE,"Summary Financials"}</definedName>
    <definedName name="________w2" localSheetId="66" hidden="1">{"Model Summary",#N/A,FALSE,"Print Chart";"Holdco",#N/A,FALSE,"Print Chart";"Genco",#N/A,FALSE,"Print Chart";"Servco",#N/A,FALSE,"Print Chart";"Genco_Detail",#N/A,FALSE,"Summary Financials";"Servco_Detail",#N/A,FALSE,"Summary Financials"}</definedName>
    <definedName name="________w2" localSheetId="67" hidden="1">{"Model Summary",#N/A,FALSE,"Print Chart";"Holdco",#N/A,FALSE,"Print Chart";"Genco",#N/A,FALSE,"Print Chart";"Servco",#N/A,FALSE,"Print Chart";"Genco_Detail",#N/A,FALSE,"Summary Financials";"Servco_Detail",#N/A,FALSE,"Summary Financials"}</definedName>
    <definedName name="________w2" localSheetId="11" hidden="1">{"Model Summary",#N/A,FALSE,"Print Chart";"Holdco",#N/A,FALSE,"Print Chart";"Genco",#N/A,FALSE,"Print Chart";"Servco",#N/A,FALSE,"Print Chart";"Genco_Detail",#N/A,FALSE,"Summary Financials";"Servco_Detail",#N/A,FALSE,"Summary Financials"}</definedName>
    <definedName name="________w2" localSheetId="58" hidden="1">{"Model Summary",#N/A,FALSE,"Print Chart";"Holdco",#N/A,FALSE,"Print Chart";"Genco",#N/A,FALSE,"Print Chart";"Servco",#N/A,FALSE,"Print Chart";"Genco_Detail",#N/A,FALSE,"Summary Financials";"Servco_Detail",#N/A,FALSE,"Summary Financials"}</definedName>
    <definedName name="________w2" localSheetId="12" hidden="1">{"Model Summary",#N/A,FALSE,"Print Chart";"Holdco",#N/A,FALSE,"Print Chart";"Genco",#N/A,FALSE,"Print Chart";"Servco",#N/A,FALSE,"Print Chart";"Genco_Detail",#N/A,FALSE,"Summary Financials";"Servco_Detail",#N/A,FALSE,"Summary Financials"}</definedName>
    <definedName name="________w2" localSheetId="59" hidden="1">{"Model Summary",#N/A,FALSE,"Print Chart";"Holdco",#N/A,FALSE,"Print Chart";"Genco",#N/A,FALSE,"Print Chart";"Servco",#N/A,FALSE,"Print Chart";"Genco_Detail",#N/A,FALSE,"Summary Financials";"Servco_Detail",#N/A,FALSE,"Summary Financials"}</definedName>
    <definedName name="________w2" localSheetId="60" hidden="1">{"Model Summary",#N/A,FALSE,"Print Chart";"Holdco",#N/A,FALSE,"Print Chart";"Genco",#N/A,FALSE,"Print Chart";"Servco",#N/A,FALSE,"Print Chart";"Genco_Detail",#N/A,FALSE,"Summary Financials";"Servco_Detail",#N/A,FALSE,"Summary Financials"}</definedName>
    <definedName name="________w2" localSheetId="13" hidden="1">{"Model Summary",#N/A,FALSE,"Print Chart";"Holdco",#N/A,FALSE,"Print Chart";"Genco",#N/A,FALSE,"Print Chart";"Servco",#N/A,FALSE,"Print Chart";"Genco_Detail",#N/A,FALSE,"Summary Financials";"Servco_Detail",#N/A,FALSE,"Summary Financials"}</definedName>
    <definedName name="________w2" localSheetId="61" hidden="1">{"Model Summary",#N/A,FALSE,"Print Chart";"Holdco",#N/A,FALSE,"Print Chart";"Genco",#N/A,FALSE,"Print Chart";"Servco",#N/A,FALSE,"Print Chart";"Genco_Detail",#N/A,FALSE,"Summary Financials";"Servco_Detail",#N/A,FALSE,"Summary Financials"}</definedName>
    <definedName name="________w2" localSheetId="14" hidden="1">{"Model Summary",#N/A,FALSE,"Print Chart";"Holdco",#N/A,FALSE,"Print Chart";"Genco",#N/A,FALSE,"Print Chart";"Servco",#N/A,FALSE,"Print Chart";"Genco_Detail",#N/A,FALSE,"Summary Financials";"Servco_Detail",#N/A,FALSE,"Summary Financials"}</definedName>
    <definedName name="________w2" localSheetId="62" hidden="1">{"Model Summary",#N/A,FALSE,"Print Chart";"Holdco",#N/A,FALSE,"Print Chart";"Genco",#N/A,FALSE,"Print Chart";"Servco",#N/A,FALSE,"Print Chart";"Genco_Detail",#N/A,FALSE,"Summary Financials";"Servco_Detail",#N/A,FALSE,"Summary Financials"}</definedName>
    <definedName name="________w2" localSheetId="15" hidden="1">{"Model Summary",#N/A,FALSE,"Print Chart";"Holdco",#N/A,FALSE,"Print Chart";"Genco",#N/A,FALSE,"Print Chart";"Servco",#N/A,FALSE,"Print Chart";"Genco_Detail",#N/A,FALSE,"Summary Financials";"Servco_Detail",#N/A,FALSE,"Summary Financials"}</definedName>
    <definedName name="________w2" localSheetId="63" hidden="1">{"Model Summary",#N/A,FALSE,"Print Chart";"Holdco",#N/A,FALSE,"Print Chart";"Genco",#N/A,FALSE,"Print Chart";"Servco",#N/A,FALSE,"Print Chart";"Genco_Detail",#N/A,FALSE,"Summary Financials";"Servco_Detail",#N/A,FALSE,"Summary Financials"}</definedName>
    <definedName name="________w2" localSheetId="16" hidden="1">{"Model Summary",#N/A,FALSE,"Print Chart";"Holdco",#N/A,FALSE,"Print Chart";"Genco",#N/A,FALSE,"Print Chart";"Servco",#N/A,FALSE,"Print Chart";"Genco_Detail",#N/A,FALSE,"Summary Financials";"Servco_Detail",#N/A,FALSE,"Summary Financials"}</definedName>
    <definedName name="________w2" localSheetId="64" hidden="1">{"Model Summary",#N/A,FALSE,"Print Chart";"Holdco",#N/A,FALSE,"Print Chart";"Genco",#N/A,FALSE,"Print Chart";"Servco",#N/A,FALSE,"Print Chart";"Genco_Detail",#N/A,FALSE,"Summary Financials";"Servco_Detail",#N/A,FALSE,"Summary Financials"}</definedName>
    <definedName name="________w2" localSheetId="17" hidden="1">{"Model Summary",#N/A,FALSE,"Print Chart";"Holdco",#N/A,FALSE,"Print Chart";"Genco",#N/A,FALSE,"Print Chart";"Servco",#N/A,FALSE,"Print Chart";"Genco_Detail",#N/A,FALSE,"Summary Financials";"Servco_Detail",#N/A,FALSE,"Summary Financials"}</definedName>
    <definedName name="________w2" localSheetId="65" hidden="1">{"Model Summary",#N/A,FALSE,"Print Chart";"Holdco",#N/A,FALSE,"Print Chart";"Genco",#N/A,FALSE,"Print Chart";"Servco",#N/A,FALSE,"Print Chart";"Genco_Detail",#N/A,FALSE,"Summary Financials";"Servco_Detail",#N/A,FALSE,"Summary Financials"}</definedName>
    <definedName name="________w2" localSheetId="18" hidden="1">{"Model Summary",#N/A,FALSE,"Print Chart";"Holdco",#N/A,FALSE,"Print Chart";"Genco",#N/A,FALSE,"Print Chart";"Servco",#N/A,FALSE,"Print Chart";"Genco_Detail",#N/A,FALSE,"Summary Financials";"Servco_Detail",#N/A,FALSE,"Summary Financials"}</definedName>
    <definedName name="________w2" localSheetId="30" hidden="1">{"Model Summary",#N/A,FALSE,"Print Chart";"Holdco",#N/A,FALSE,"Print Chart";"Genco",#N/A,FALSE,"Print Chart";"Servco",#N/A,FALSE,"Print Chart";"Genco_Detail",#N/A,FALSE,"Summary Financials";"Servco_Detail",#N/A,FALSE,"Summary Financials"}</definedName>
    <definedName name="________w2" localSheetId="82" hidden="1">{"Model Summary",#N/A,FALSE,"Print Chart";"Holdco",#N/A,FALSE,"Print Chart";"Genco",#N/A,FALSE,"Print Chart";"Servco",#N/A,FALSE,"Print Chart";"Genco_Detail",#N/A,FALSE,"Summary Financials";"Servco_Detail",#N/A,FALSE,"Summary Financials"}</definedName>
    <definedName name="________w2" localSheetId="83" hidden="1">{"Model Summary",#N/A,FALSE,"Print Chart";"Holdco",#N/A,FALSE,"Print Chart";"Genco",#N/A,FALSE,"Print Chart";"Servco",#N/A,FALSE,"Print Chart";"Genco_Detail",#N/A,FALSE,"Summary Financials";"Servco_Detail",#N/A,FALSE,"Summary Financials"}</definedName>
    <definedName name="________w2" localSheetId="31" hidden="1">{"Model Summary",#N/A,FALSE,"Print Chart";"Holdco",#N/A,FALSE,"Print Chart";"Genco",#N/A,FALSE,"Print Chart";"Servco",#N/A,FALSE,"Print Chart";"Genco_Detail",#N/A,FALSE,"Summary Financials";"Servco_Detail",#N/A,FALSE,"Summary Financials"}</definedName>
    <definedName name="________w2" localSheetId="84" hidden="1">{"Model Summary",#N/A,FALSE,"Print Chart";"Holdco",#N/A,FALSE,"Print Chart";"Genco",#N/A,FALSE,"Print Chart";"Servco",#N/A,FALSE,"Print Chart";"Genco_Detail",#N/A,FALSE,"Summary Financials";"Servco_Detail",#N/A,FALSE,"Summary Financials"}</definedName>
    <definedName name="________w2" localSheetId="32" hidden="1">{"Model Summary",#N/A,FALSE,"Print Chart";"Holdco",#N/A,FALSE,"Print Chart";"Genco",#N/A,FALSE,"Print Chart";"Servco",#N/A,FALSE,"Print Chart";"Genco_Detail",#N/A,FALSE,"Summary Financials";"Servco_Detail",#N/A,FALSE,"Summary Financials"}</definedName>
    <definedName name="________w2" localSheetId="86" hidden="1">{"Model Summary",#N/A,FALSE,"Print Chart";"Holdco",#N/A,FALSE,"Print Chart";"Genco",#N/A,FALSE,"Print Chart";"Servco",#N/A,FALSE,"Print Chart";"Genco_Detail",#N/A,FALSE,"Summary Financials";"Servco_Detail",#N/A,FALSE,"Summary Financials"}</definedName>
    <definedName name="________w2" localSheetId="33" hidden="1">{"Model Summary",#N/A,FALSE,"Print Chart";"Holdco",#N/A,FALSE,"Print Chart";"Genco",#N/A,FALSE,"Print Chart";"Servco",#N/A,FALSE,"Print Chart";"Genco_Detail",#N/A,FALSE,"Summary Financials";"Servco_Detail",#N/A,FALSE,"Summary Financials"}</definedName>
    <definedName name="________w2" localSheetId="91" hidden="1">{"Model Summary",#N/A,FALSE,"Print Chart";"Holdco",#N/A,FALSE,"Print Chart";"Genco",#N/A,FALSE,"Print Chart";"Servco",#N/A,FALSE,"Print Chart";"Genco_Detail",#N/A,FALSE,"Summary Financials";"Servco_Detail",#N/A,FALSE,"Summary Financials"}</definedName>
    <definedName name="________w2" localSheetId="38"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1" hidden="1">{"Model Summary",#N/A,FALSE,"Print Chart";"Holdco",#N/A,FALSE,"Print Chart";"Genco",#N/A,FALSE,"Print Chart";"Servco",#N/A,FALSE,"Print Chart";"Genco_Detail",#N/A,FALSE,"Summary Financials";"Servco_Detail",#N/A,FALSE,"Summary Financials"}</definedName>
    <definedName name="________wr6" localSheetId="0" hidden="1">{"Model Summary",#N/A,FALSE,"Print Chart";"Holdco",#N/A,FALSE,"Print Chart";"Genco",#N/A,FALSE,"Print Chart";"Servco",#N/A,FALSE,"Print Chart";"Genco_Detail",#N/A,FALSE,"Summary Financials";"Servco_Detail",#N/A,FALSE,"Summary Financials"}</definedName>
    <definedName name="________wr6" localSheetId="20" hidden="1">{"Model Summary",#N/A,FALSE,"Print Chart";"Holdco",#N/A,FALSE,"Print Chart";"Genco",#N/A,FALSE,"Print Chart";"Servco",#N/A,FALSE,"Print Chart";"Genco_Detail",#N/A,FALSE,"Summary Financials";"Servco_Detail",#N/A,FALSE,"Summary Financials"}</definedName>
    <definedName name="________wr6" localSheetId="9" hidden="1">{"Model Summary",#N/A,FALSE,"Print Chart";"Holdco",#N/A,FALSE,"Print Chart";"Genco",#N/A,FALSE,"Print Chart";"Servco",#N/A,FALSE,"Print Chart";"Genco_Detail",#N/A,FALSE,"Summary Financials";"Servco_Detail",#N/A,FALSE,"Summary Financials"}</definedName>
    <definedName name="________wr6" localSheetId="29" hidden="1">{"Model Summary",#N/A,FALSE,"Print Chart";"Holdco",#N/A,FALSE,"Print Chart";"Genco",#N/A,FALSE,"Print Chart";"Servco",#N/A,FALSE,"Print Chart";"Genco_Detail",#N/A,FALSE,"Summary Financials";"Servco_Detail",#N/A,FALSE,"Summary Financials"}</definedName>
    <definedName name="________wr6" localSheetId="8" hidden="1">{"Model Summary",#N/A,FALSE,"Print Chart";"Holdco",#N/A,FALSE,"Print Chart";"Genco",#N/A,FALSE,"Print Chart";"Servco",#N/A,FALSE,"Print Chart";"Genco_Detail",#N/A,FALSE,"Summary Financials";"Servco_Detail",#N/A,FALSE,"Summary Financials"}</definedName>
    <definedName name="________wr6" localSheetId="55" hidden="1">{"Model Summary",#N/A,FALSE,"Print Chart";"Holdco",#N/A,FALSE,"Print Chart";"Genco",#N/A,FALSE,"Print Chart";"Servco",#N/A,FALSE,"Print Chart";"Genco_Detail",#N/A,FALSE,"Summary Financials";"Servco_Detail",#N/A,FALSE,"Summary Financials"}</definedName>
    <definedName name="________wr6" localSheetId="56" hidden="1">{"Model Summary",#N/A,FALSE,"Print Chart";"Holdco",#N/A,FALSE,"Print Chart";"Genco",#N/A,FALSE,"Print Chart";"Servco",#N/A,FALSE,"Print Chart";"Genco_Detail",#N/A,FALSE,"Summary Financials";"Servco_Detail",#N/A,FALSE,"Summary Financials"}</definedName>
    <definedName name="________wr6" localSheetId="2" hidden="1">{"Model Summary",#N/A,FALSE,"Print Chart";"Holdco",#N/A,FALSE,"Print Chart";"Genco",#N/A,FALSE,"Print Chart";"Servco",#N/A,FALSE,"Print Chart";"Genco_Detail",#N/A,FALSE,"Summary Financials";"Servco_Detail",#N/A,FALSE,"Summary Financials"}</definedName>
    <definedName name="________wr6" localSheetId="3" hidden="1">{"Model Summary",#N/A,FALSE,"Print Chart";"Holdco",#N/A,FALSE,"Print Chart";"Genco",#N/A,FALSE,"Print Chart";"Servco",#N/A,FALSE,"Print Chart";"Genco_Detail",#N/A,FALSE,"Summary Financials";"Servco_Detail",#N/A,FALSE,"Summary Financials"}</definedName>
    <definedName name="________wr6" localSheetId="49" hidden="1">{"Model Summary",#N/A,FALSE,"Print Chart";"Holdco",#N/A,FALSE,"Print Chart";"Genco",#N/A,FALSE,"Print Chart";"Servco",#N/A,FALSE,"Print Chart";"Genco_Detail",#N/A,FALSE,"Summary Financials";"Servco_Detail",#N/A,FALSE,"Summary Financials"}</definedName>
    <definedName name="________wr6" localSheetId="4" hidden="1">{"Model Summary",#N/A,FALSE,"Print Chart";"Holdco",#N/A,FALSE,"Print Chart";"Genco",#N/A,FALSE,"Print Chart";"Servco",#N/A,FALSE,"Print Chart";"Genco_Detail",#N/A,FALSE,"Summary Financials";"Servco_Detail",#N/A,FALSE,"Summary Financials"}</definedName>
    <definedName name="________wr6" localSheetId="51"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localSheetId="52" hidden="1">{"Model Summary",#N/A,FALSE,"Print Chart";"Holdco",#N/A,FALSE,"Print Chart";"Genco",#N/A,FALSE,"Print Chart";"Servco",#N/A,FALSE,"Print Chart";"Genco_Detail",#N/A,FALSE,"Summary Financials";"Servco_Detail",#N/A,FALSE,"Summary Financials"}</definedName>
    <definedName name="________wr6" localSheetId="6" hidden="1">{"Model Summary",#N/A,FALSE,"Print Chart";"Holdco",#N/A,FALSE,"Print Chart";"Genco",#N/A,FALSE,"Print Chart";"Servco",#N/A,FALSE,"Print Chart";"Genco_Detail",#N/A,FALSE,"Summary Financials";"Servco_Detail",#N/A,FALSE,"Summary Financials"}</definedName>
    <definedName name="________wr6" localSheetId="53" hidden="1">{"Model Summary",#N/A,FALSE,"Print Chart";"Holdco",#N/A,FALSE,"Print Chart";"Genco",#N/A,FALSE,"Print Chart";"Servco",#N/A,FALSE,"Print Chart";"Genco_Detail",#N/A,FALSE,"Summary Financials";"Servco_Detail",#N/A,FALSE,"Summary Financials"}</definedName>
    <definedName name="________wr6" localSheetId="7" hidden="1">{"Model Summary",#N/A,FALSE,"Print Chart";"Holdco",#N/A,FALSE,"Print Chart";"Genco",#N/A,FALSE,"Print Chart";"Servco",#N/A,FALSE,"Print Chart";"Genco_Detail",#N/A,FALSE,"Summary Financials";"Servco_Detail",#N/A,FALSE,"Summary Financials"}</definedName>
    <definedName name="________wr6" localSheetId="54" hidden="1">{"Model Summary",#N/A,FALSE,"Print Chart";"Holdco",#N/A,FALSE,"Print Chart";"Genco",#N/A,FALSE,"Print Chart";"Servco",#N/A,FALSE,"Print Chart";"Genco_Detail",#N/A,FALSE,"Summary Financials";"Servco_Detail",#N/A,FALSE,"Summary Financials"}</definedName>
    <definedName name="________wr6" localSheetId="74" hidden="1">{"Model Summary",#N/A,FALSE,"Print Chart";"Holdco",#N/A,FALSE,"Print Chart";"Genco",#N/A,FALSE,"Print Chart";"Servco",#N/A,FALSE,"Print Chart";"Genco_Detail",#N/A,FALSE,"Summary Financials";"Servco_Detail",#N/A,FALSE,"Summary Financials"}</definedName>
    <definedName name="________wr6" localSheetId="21" hidden="1">{"Model Summary",#N/A,FALSE,"Print Chart";"Holdco",#N/A,FALSE,"Print Chart";"Genco",#N/A,FALSE,"Print Chart";"Servco",#N/A,FALSE,"Print Chart";"Genco_Detail",#N/A,FALSE,"Summary Financials";"Servco_Detail",#N/A,FALSE,"Summary Financials"}</definedName>
    <definedName name="________wr6" localSheetId="22" hidden="1">{"Model Summary",#N/A,FALSE,"Print Chart";"Holdco",#N/A,FALSE,"Print Chart";"Genco",#N/A,FALSE,"Print Chart";"Servco",#N/A,FALSE,"Print Chart";"Genco_Detail",#N/A,FALSE,"Summary Financials";"Servco_Detail",#N/A,FALSE,"Summary Financials"}</definedName>
    <definedName name="________wr6" localSheetId="75" hidden="1">{"Model Summary",#N/A,FALSE,"Print Chart";"Holdco",#N/A,FALSE,"Print Chart";"Genco",#N/A,FALSE,"Print Chart";"Servco",#N/A,FALSE,"Print Chart";"Genco_Detail",#N/A,FALSE,"Summary Financials";"Servco_Detail",#N/A,FALSE,"Summary Financials"}</definedName>
    <definedName name="________wr6" localSheetId="26" hidden="1">{"Model Summary",#N/A,FALSE,"Print Chart";"Holdco",#N/A,FALSE,"Print Chart";"Genco",#N/A,FALSE,"Print Chart";"Servco",#N/A,FALSE,"Print Chart";"Genco_Detail",#N/A,FALSE,"Summary Financials";"Servco_Detail",#N/A,FALSE,"Summary Financials"}</definedName>
    <definedName name="________wr6" localSheetId="27" hidden="1">{"Model Summary",#N/A,FALSE,"Print Chart";"Holdco",#N/A,FALSE,"Print Chart";"Genco",#N/A,FALSE,"Print Chart";"Servco",#N/A,FALSE,"Print Chart";"Genco_Detail",#N/A,FALSE,"Summary Financials";"Servco_Detail",#N/A,FALSE,"Summary Financials"}</definedName>
    <definedName name="________wr6" localSheetId="57" hidden="1">{"Model Summary",#N/A,FALSE,"Print Chart";"Holdco",#N/A,FALSE,"Print Chart";"Genco",#N/A,FALSE,"Print Chart";"Servco",#N/A,FALSE,"Print Chart";"Genco_Detail",#N/A,FALSE,"Summary Financials";"Servco_Detail",#N/A,FALSE,"Summary Financials"}</definedName>
    <definedName name="________wr6" localSheetId="10" hidden="1">{"Model Summary",#N/A,FALSE,"Print Chart";"Holdco",#N/A,FALSE,"Print Chart";"Genco",#N/A,FALSE,"Print Chart";"Servco",#N/A,FALSE,"Print Chart";"Genco_Detail",#N/A,FALSE,"Summary Financials";"Servco_Detail",#N/A,FALSE,"Summary Financials"}</definedName>
    <definedName name="________wr6" localSheetId="66" hidden="1">{"Model Summary",#N/A,FALSE,"Print Chart";"Holdco",#N/A,FALSE,"Print Chart";"Genco",#N/A,FALSE,"Print Chart";"Servco",#N/A,FALSE,"Print Chart";"Genco_Detail",#N/A,FALSE,"Summary Financials";"Servco_Detail",#N/A,FALSE,"Summary Financials"}</definedName>
    <definedName name="________wr6" localSheetId="67" hidden="1">{"Model Summary",#N/A,FALSE,"Print Chart";"Holdco",#N/A,FALSE,"Print Chart";"Genco",#N/A,FALSE,"Print Chart";"Servco",#N/A,FALSE,"Print Chart";"Genco_Detail",#N/A,FALSE,"Summary Financials";"Servco_Detail",#N/A,FALSE,"Summary Financials"}</definedName>
    <definedName name="________wr6" localSheetId="11" hidden="1">{"Model Summary",#N/A,FALSE,"Print Chart";"Holdco",#N/A,FALSE,"Print Chart";"Genco",#N/A,FALSE,"Print Chart";"Servco",#N/A,FALSE,"Print Chart";"Genco_Detail",#N/A,FALSE,"Summary Financials";"Servco_Detail",#N/A,FALSE,"Summary Financials"}</definedName>
    <definedName name="________wr6" localSheetId="58" hidden="1">{"Model Summary",#N/A,FALSE,"Print Chart";"Holdco",#N/A,FALSE,"Print Chart";"Genco",#N/A,FALSE,"Print Chart";"Servco",#N/A,FALSE,"Print Chart";"Genco_Detail",#N/A,FALSE,"Summary Financials";"Servco_Detail",#N/A,FALSE,"Summary Financials"}</definedName>
    <definedName name="________wr6" localSheetId="12" hidden="1">{"Model Summary",#N/A,FALSE,"Print Chart";"Holdco",#N/A,FALSE,"Print Chart";"Genco",#N/A,FALSE,"Print Chart";"Servco",#N/A,FALSE,"Print Chart";"Genco_Detail",#N/A,FALSE,"Summary Financials";"Servco_Detail",#N/A,FALSE,"Summary Financials"}</definedName>
    <definedName name="________wr6" localSheetId="59" hidden="1">{"Model Summary",#N/A,FALSE,"Print Chart";"Holdco",#N/A,FALSE,"Print Chart";"Genco",#N/A,FALSE,"Print Chart";"Servco",#N/A,FALSE,"Print Chart";"Genco_Detail",#N/A,FALSE,"Summary Financials";"Servco_Detail",#N/A,FALSE,"Summary Financials"}</definedName>
    <definedName name="________wr6" localSheetId="60" hidden="1">{"Model Summary",#N/A,FALSE,"Print Chart";"Holdco",#N/A,FALSE,"Print Chart";"Genco",#N/A,FALSE,"Print Chart";"Servco",#N/A,FALSE,"Print Chart";"Genco_Detail",#N/A,FALSE,"Summary Financials";"Servco_Detail",#N/A,FALSE,"Summary Financials"}</definedName>
    <definedName name="________wr6" localSheetId="13" hidden="1">{"Model Summary",#N/A,FALSE,"Print Chart";"Holdco",#N/A,FALSE,"Print Chart";"Genco",#N/A,FALSE,"Print Chart";"Servco",#N/A,FALSE,"Print Chart";"Genco_Detail",#N/A,FALSE,"Summary Financials";"Servco_Detail",#N/A,FALSE,"Summary Financials"}</definedName>
    <definedName name="________wr6" localSheetId="61" hidden="1">{"Model Summary",#N/A,FALSE,"Print Chart";"Holdco",#N/A,FALSE,"Print Chart";"Genco",#N/A,FALSE,"Print Chart";"Servco",#N/A,FALSE,"Print Chart";"Genco_Detail",#N/A,FALSE,"Summary Financials";"Servco_Detail",#N/A,FALSE,"Summary Financials"}</definedName>
    <definedName name="________wr6" localSheetId="14" hidden="1">{"Model Summary",#N/A,FALSE,"Print Chart";"Holdco",#N/A,FALSE,"Print Chart";"Genco",#N/A,FALSE,"Print Chart";"Servco",#N/A,FALSE,"Print Chart";"Genco_Detail",#N/A,FALSE,"Summary Financials";"Servco_Detail",#N/A,FALSE,"Summary Financials"}</definedName>
    <definedName name="________wr6" localSheetId="62" hidden="1">{"Model Summary",#N/A,FALSE,"Print Chart";"Holdco",#N/A,FALSE,"Print Chart";"Genco",#N/A,FALSE,"Print Chart";"Servco",#N/A,FALSE,"Print Chart";"Genco_Detail",#N/A,FALSE,"Summary Financials";"Servco_Detail",#N/A,FALSE,"Summary Financials"}</definedName>
    <definedName name="________wr6" localSheetId="15" hidden="1">{"Model Summary",#N/A,FALSE,"Print Chart";"Holdco",#N/A,FALSE,"Print Chart";"Genco",#N/A,FALSE,"Print Chart";"Servco",#N/A,FALSE,"Print Chart";"Genco_Detail",#N/A,FALSE,"Summary Financials";"Servco_Detail",#N/A,FALSE,"Summary Financials"}</definedName>
    <definedName name="________wr6" localSheetId="63" hidden="1">{"Model Summary",#N/A,FALSE,"Print Chart";"Holdco",#N/A,FALSE,"Print Chart";"Genco",#N/A,FALSE,"Print Chart";"Servco",#N/A,FALSE,"Print Chart";"Genco_Detail",#N/A,FALSE,"Summary Financials";"Servco_Detail",#N/A,FALSE,"Summary Financials"}</definedName>
    <definedName name="________wr6" localSheetId="16" hidden="1">{"Model Summary",#N/A,FALSE,"Print Chart";"Holdco",#N/A,FALSE,"Print Chart";"Genco",#N/A,FALSE,"Print Chart";"Servco",#N/A,FALSE,"Print Chart";"Genco_Detail",#N/A,FALSE,"Summary Financials";"Servco_Detail",#N/A,FALSE,"Summary Financials"}</definedName>
    <definedName name="________wr6" localSheetId="64" hidden="1">{"Model Summary",#N/A,FALSE,"Print Chart";"Holdco",#N/A,FALSE,"Print Chart";"Genco",#N/A,FALSE,"Print Chart";"Servco",#N/A,FALSE,"Print Chart";"Genco_Detail",#N/A,FALSE,"Summary Financials";"Servco_Detail",#N/A,FALSE,"Summary Financials"}</definedName>
    <definedName name="________wr6" localSheetId="17" hidden="1">{"Model Summary",#N/A,FALSE,"Print Chart";"Holdco",#N/A,FALSE,"Print Chart";"Genco",#N/A,FALSE,"Print Chart";"Servco",#N/A,FALSE,"Print Chart";"Genco_Detail",#N/A,FALSE,"Summary Financials";"Servco_Detail",#N/A,FALSE,"Summary Financials"}</definedName>
    <definedName name="________wr6" localSheetId="65" hidden="1">{"Model Summary",#N/A,FALSE,"Print Chart";"Holdco",#N/A,FALSE,"Print Chart";"Genco",#N/A,FALSE,"Print Chart";"Servco",#N/A,FALSE,"Print Chart";"Genco_Detail",#N/A,FALSE,"Summary Financials";"Servco_Detail",#N/A,FALSE,"Summary Financials"}</definedName>
    <definedName name="________wr6" localSheetId="18" hidden="1">{"Model Summary",#N/A,FALSE,"Print Chart";"Holdco",#N/A,FALSE,"Print Chart";"Genco",#N/A,FALSE,"Print Chart";"Servco",#N/A,FALSE,"Print Chart";"Genco_Detail",#N/A,FALSE,"Summary Financials";"Servco_Detail",#N/A,FALSE,"Summary Financials"}</definedName>
    <definedName name="________wr6" localSheetId="30" hidden="1">{"Model Summary",#N/A,FALSE,"Print Chart";"Holdco",#N/A,FALSE,"Print Chart";"Genco",#N/A,FALSE,"Print Chart";"Servco",#N/A,FALSE,"Print Chart";"Genco_Detail",#N/A,FALSE,"Summary Financials";"Servco_Detail",#N/A,FALSE,"Summary Financials"}</definedName>
    <definedName name="________wr6" localSheetId="82" hidden="1">{"Model Summary",#N/A,FALSE,"Print Chart";"Holdco",#N/A,FALSE,"Print Chart";"Genco",#N/A,FALSE,"Print Chart";"Servco",#N/A,FALSE,"Print Chart";"Genco_Detail",#N/A,FALSE,"Summary Financials";"Servco_Detail",#N/A,FALSE,"Summary Financials"}</definedName>
    <definedName name="________wr6" localSheetId="83" hidden="1">{"Model Summary",#N/A,FALSE,"Print Chart";"Holdco",#N/A,FALSE,"Print Chart";"Genco",#N/A,FALSE,"Print Chart";"Servco",#N/A,FALSE,"Print Chart";"Genco_Detail",#N/A,FALSE,"Summary Financials";"Servco_Detail",#N/A,FALSE,"Summary Financials"}</definedName>
    <definedName name="________wr6" localSheetId="31" hidden="1">{"Model Summary",#N/A,FALSE,"Print Chart";"Holdco",#N/A,FALSE,"Print Chart";"Genco",#N/A,FALSE,"Print Chart";"Servco",#N/A,FALSE,"Print Chart";"Genco_Detail",#N/A,FALSE,"Summary Financials";"Servco_Detail",#N/A,FALSE,"Summary Financials"}</definedName>
    <definedName name="________wr6" localSheetId="84" hidden="1">{"Model Summary",#N/A,FALSE,"Print Chart";"Holdco",#N/A,FALSE,"Print Chart";"Genco",#N/A,FALSE,"Print Chart";"Servco",#N/A,FALSE,"Print Chart";"Genco_Detail",#N/A,FALSE,"Summary Financials";"Servco_Detail",#N/A,FALSE,"Summary Financials"}</definedName>
    <definedName name="________wr6" localSheetId="32" hidden="1">{"Model Summary",#N/A,FALSE,"Print Chart";"Holdco",#N/A,FALSE,"Print Chart";"Genco",#N/A,FALSE,"Print Chart";"Servco",#N/A,FALSE,"Print Chart";"Genco_Detail",#N/A,FALSE,"Summary Financials";"Servco_Detail",#N/A,FALSE,"Summary Financials"}</definedName>
    <definedName name="________wr6" localSheetId="86" hidden="1">{"Model Summary",#N/A,FALSE,"Print Chart";"Holdco",#N/A,FALSE,"Print Chart";"Genco",#N/A,FALSE,"Print Chart";"Servco",#N/A,FALSE,"Print Chart";"Genco_Detail",#N/A,FALSE,"Summary Financials";"Servco_Detail",#N/A,FALSE,"Summary Financials"}</definedName>
    <definedName name="________wr6" localSheetId="33" hidden="1">{"Model Summary",#N/A,FALSE,"Print Chart";"Holdco",#N/A,FALSE,"Print Chart";"Genco",#N/A,FALSE,"Print Chart";"Servco",#N/A,FALSE,"Print Chart";"Genco_Detail",#N/A,FALSE,"Summary Financials";"Servco_Detail",#N/A,FALSE,"Summary Financials"}</definedName>
    <definedName name="________wr6" localSheetId="91" hidden="1">{"Model Summary",#N/A,FALSE,"Print Chart";"Holdco",#N/A,FALSE,"Print Chart";"Genco",#N/A,FALSE,"Print Chart";"Servco",#N/A,FALSE,"Print Chart";"Genco_Detail",#N/A,FALSE,"Summary Financials";"Servco_Detail",#N/A,FALSE,"Summary Financials"}</definedName>
    <definedName name="________wr6" localSheetId="38"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1" hidden="1">{"holdco",#N/A,FALSE,"Summary Financials";"holdco",#N/A,FALSE,"Summary Financials"}</definedName>
    <definedName name="________wr9" localSheetId="0" hidden="1">{"holdco",#N/A,FALSE,"Summary Financials";"holdco",#N/A,FALSE,"Summary Financials"}</definedName>
    <definedName name="________wr9" localSheetId="20" hidden="1">{"holdco",#N/A,FALSE,"Summary Financials";"holdco",#N/A,FALSE,"Summary Financials"}</definedName>
    <definedName name="________wr9" localSheetId="9" hidden="1">{"holdco",#N/A,FALSE,"Summary Financials";"holdco",#N/A,FALSE,"Summary Financials"}</definedName>
    <definedName name="________wr9" localSheetId="29" hidden="1">{"holdco",#N/A,FALSE,"Summary Financials";"holdco",#N/A,FALSE,"Summary Financials"}</definedName>
    <definedName name="________wr9" localSheetId="8" hidden="1">{"holdco",#N/A,FALSE,"Summary Financials";"holdco",#N/A,FALSE,"Summary Financials"}</definedName>
    <definedName name="________wr9" localSheetId="55" hidden="1">{"holdco",#N/A,FALSE,"Summary Financials";"holdco",#N/A,FALSE,"Summary Financials"}</definedName>
    <definedName name="________wr9" localSheetId="56" hidden="1">{"holdco",#N/A,FALSE,"Summary Financials";"holdco",#N/A,FALSE,"Summary Financials"}</definedName>
    <definedName name="________wr9" localSheetId="2" hidden="1">{"holdco",#N/A,FALSE,"Summary Financials";"holdco",#N/A,FALSE,"Summary Financials"}</definedName>
    <definedName name="________wr9" localSheetId="3" hidden="1">{"holdco",#N/A,FALSE,"Summary Financials";"holdco",#N/A,FALSE,"Summary Financials"}</definedName>
    <definedName name="________wr9" localSheetId="49" hidden="1">{"holdco",#N/A,FALSE,"Summary Financials";"holdco",#N/A,FALSE,"Summary Financials"}</definedName>
    <definedName name="________wr9" localSheetId="4" hidden="1">{"holdco",#N/A,FALSE,"Summary Financials";"holdco",#N/A,FALSE,"Summary Financials"}</definedName>
    <definedName name="________wr9" localSheetId="51" hidden="1">{"holdco",#N/A,FALSE,"Summary Financials";"holdco",#N/A,FALSE,"Summary Financials"}</definedName>
    <definedName name="________wr9" localSheetId="5" hidden="1">{"holdco",#N/A,FALSE,"Summary Financials";"holdco",#N/A,FALSE,"Summary Financials"}</definedName>
    <definedName name="________wr9" localSheetId="52" hidden="1">{"holdco",#N/A,FALSE,"Summary Financials";"holdco",#N/A,FALSE,"Summary Financials"}</definedName>
    <definedName name="________wr9" localSheetId="6" hidden="1">{"holdco",#N/A,FALSE,"Summary Financials";"holdco",#N/A,FALSE,"Summary Financials"}</definedName>
    <definedName name="________wr9" localSheetId="53" hidden="1">{"holdco",#N/A,FALSE,"Summary Financials";"holdco",#N/A,FALSE,"Summary Financials"}</definedName>
    <definedName name="________wr9" localSheetId="7" hidden="1">{"holdco",#N/A,FALSE,"Summary Financials";"holdco",#N/A,FALSE,"Summary Financials"}</definedName>
    <definedName name="________wr9" localSheetId="54" hidden="1">{"holdco",#N/A,FALSE,"Summary Financials";"holdco",#N/A,FALSE,"Summary Financials"}</definedName>
    <definedName name="________wr9" localSheetId="74" hidden="1">{"holdco",#N/A,FALSE,"Summary Financials";"holdco",#N/A,FALSE,"Summary Financials"}</definedName>
    <definedName name="________wr9" localSheetId="21" hidden="1">{"holdco",#N/A,FALSE,"Summary Financials";"holdco",#N/A,FALSE,"Summary Financials"}</definedName>
    <definedName name="________wr9" localSheetId="22" hidden="1">{"holdco",#N/A,FALSE,"Summary Financials";"holdco",#N/A,FALSE,"Summary Financials"}</definedName>
    <definedName name="________wr9" localSheetId="75" hidden="1">{"holdco",#N/A,FALSE,"Summary Financials";"holdco",#N/A,FALSE,"Summary Financials"}</definedName>
    <definedName name="________wr9" localSheetId="26" hidden="1">{"holdco",#N/A,FALSE,"Summary Financials";"holdco",#N/A,FALSE,"Summary Financials"}</definedName>
    <definedName name="________wr9" localSheetId="27" hidden="1">{"holdco",#N/A,FALSE,"Summary Financials";"holdco",#N/A,FALSE,"Summary Financials"}</definedName>
    <definedName name="________wr9" localSheetId="57" hidden="1">{"holdco",#N/A,FALSE,"Summary Financials";"holdco",#N/A,FALSE,"Summary Financials"}</definedName>
    <definedName name="________wr9" localSheetId="10" hidden="1">{"holdco",#N/A,FALSE,"Summary Financials";"holdco",#N/A,FALSE,"Summary Financials"}</definedName>
    <definedName name="________wr9" localSheetId="66" hidden="1">{"holdco",#N/A,FALSE,"Summary Financials";"holdco",#N/A,FALSE,"Summary Financials"}</definedName>
    <definedName name="________wr9" localSheetId="67" hidden="1">{"holdco",#N/A,FALSE,"Summary Financials";"holdco",#N/A,FALSE,"Summary Financials"}</definedName>
    <definedName name="________wr9" localSheetId="11" hidden="1">{"holdco",#N/A,FALSE,"Summary Financials";"holdco",#N/A,FALSE,"Summary Financials"}</definedName>
    <definedName name="________wr9" localSheetId="58" hidden="1">{"holdco",#N/A,FALSE,"Summary Financials";"holdco",#N/A,FALSE,"Summary Financials"}</definedName>
    <definedName name="________wr9" localSheetId="12" hidden="1">{"holdco",#N/A,FALSE,"Summary Financials";"holdco",#N/A,FALSE,"Summary Financials"}</definedName>
    <definedName name="________wr9" localSheetId="59" hidden="1">{"holdco",#N/A,FALSE,"Summary Financials";"holdco",#N/A,FALSE,"Summary Financials"}</definedName>
    <definedName name="________wr9" localSheetId="60" hidden="1">{"holdco",#N/A,FALSE,"Summary Financials";"holdco",#N/A,FALSE,"Summary Financials"}</definedName>
    <definedName name="________wr9" localSheetId="13" hidden="1">{"holdco",#N/A,FALSE,"Summary Financials";"holdco",#N/A,FALSE,"Summary Financials"}</definedName>
    <definedName name="________wr9" localSheetId="61" hidden="1">{"holdco",#N/A,FALSE,"Summary Financials";"holdco",#N/A,FALSE,"Summary Financials"}</definedName>
    <definedName name="________wr9" localSheetId="14" hidden="1">{"holdco",#N/A,FALSE,"Summary Financials";"holdco",#N/A,FALSE,"Summary Financials"}</definedName>
    <definedName name="________wr9" localSheetId="62" hidden="1">{"holdco",#N/A,FALSE,"Summary Financials";"holdco",#N/A,FALSE,"Summary Financials"}</definedName>
    <definedName name="________wr9" localSheetId="15" hidden="1">{"holdco",#N/A,FALSE,"Summary Financials";"holdco",#N/A,FALSE,"Summary Financials"}</definedName>
    <definedName name="________wr9" localSheetId="63" hidden="1">{"holdco",#N/A,FALSE,"Summary Financials";"holdco",#N/A,FALSE,"Summary Financials"}</definedName>
    <definedName name="________wr9" localSheetId="16" hidden="1">{"holdco",#N/A,FALSE,"Summary Financials";"holdco",#N/A,FALSE,"Summary Financials"}</definedName>
    <definedName name="________wr9" localSheetId="64" hidden="1">{"holdco",#N/A,FALSE,"Summary Financials";"holdco",#N/A,FALSE,"Summary Financials"}</definedName>
    <definedName name="________wr9" localSheetId="17" hidden="1">{"holdco",#N/A,FALSE,"Summary Financials";"holdco",#N/A,FALSE,"Summary Financials"}</definedName>
    <definedName name="________wr9" localSheetId="65" hidden="1">{"holdco",#N/A,FALSE,"Summary Financials";"holdco",#N/A,FALSE,"Summary Financials"}</definedName>
    <definedName name="________wr9" localSheetId="18" hidden="1">{"holdco",#N/A,FALSE,"Summary Financials";"holdco",#N/A,FALSE,"Summary Financials"}</definedName>
    <definedName name="________wr9" localSheetId="30" hidden="1">{"holdco",#N/A,FALSE,"Summary Financials";"holdco",#N/A,FALSE,"Summary Financials"}</definedName>
    <definedName name="________wr9" localSheetId="82" hidden="1">{"holdco",#N/A,FALSE,"Summary Financials";"holdco",#N/A,FALSE,"Summary Financials"}</definedName>
    <definedName name="________wr9" localSheetId="83" hidden="1">{"holdco",#N/A,FALSE,"Summary Financials";"holdco",#N/A,FALSE,"Summary Financials"}</definedName>
    <definedName name="________wr9" localSheetId="31" hidden="1">{"holdco",#N/A,FALSE,"Summary Financials";"holdco",#N/A,FALSE,"Summary Financials"}</definedName>
    <definedName name="________wr9" localSheetId="84" hidden="1">{"holdco",#N/A,FALSE,"Summary Financials";"holdco",#N/A,FALSE,"Summary Financials"}</definedName>
    <definedName name="________wr9" localSheetId="32" hidden="1">{"holdco",#N/A,FALSE,"Summary Financials";"holdco",#N/A,FALSE,"Summary Financials"}</definedName>
    <definedName name="________wr9" localSheetId="86" hidden="1">{"holdco",#N/A,FALSE,"Summary Financials";"holdco",#N/A,FALSE,"Summary Financials"}</definedName>
    <definedName name="________wr9" localSheetId="33" hidden="1">{"holdco",#N/A,FALSE,"Summary Financials";"holdco",#N/A,FALSE,"Summary Financials"}</definedName>
    <definedName name="________wr9" localSheetId="91" hidden="1">{"holdco",#N/A,FALSE,"Summary Financials";"holdco",#N/A,FALSE,"Summary Financials"}</definedName>
    <definedName name="________wr9" localSheetId="38" hidden="1">{"holdco",#N/A,FALSE,"Summary Financials";"holdco",#N/A,FALSE,"Summary Financials"}</definedName>
    <definedName name="________wr9" hidden="1">{"holdco",#N/A,FALSE,"Summary Financials";"holdco",#N/A,FALSE,"Summary Financials"}</definedName>
    <definedName name="________wrn1" localSheetId="1" hidden="1">{"holdco",#N/A,FALSE,"Summary Financials";"holdco",#N/A,FALSE,"Summary Financials"}</definedName>
    <definedName name="________wrn1" localSheetId="0" hidden="1">{"holdco",#N/A,FALSE,"Summary Financials";"holdco",#N/A,FALSE,"Summary Financials"}</definedName>
    <definedName name="________wrn1" localSheetId="20" hidden="1">{"holdco",#N/A,FALSE,"Summary Financials";"holdco",#N/A,FALSE,"Summary Financials"}</definedName>
    <definedName name="________wrn1" localSheetId="9" hidden="1">{"holdco",#N/A,FALSE,"Summary Financials";"holdco",#N/A,FALSE,"Summary Financials"}</definedName>
    <definedName name="________wrn1" localSheetId="29" hidden="1">{"holdco",#N/A,FALSE,"Summary Financials";"holdco",#N/A,FALSE,"Summary Financials"}</definedName>
    <definedName name="________wrn1" localSheetId="8" hidden="1">{"holdco",#N/A,FALSE,"Summary Financials";"holdco",#N/A,FALSE,"Summary Financials"}</definedName>
    <definedName name="________wrn1" localSheetId="55" hidden="1">{"holdco",#N/A,FALSE,"Summary Financials";"holdco",#N/A,FALSE,"Summary Financials"}</definedName>
    <definedName name="________wrn1" localSheetId="56" hidden="1">{"holdco",#N/A,FALSE,"Summary Financials";"holdco",#N/A,FALSE,"Summary Financials"}</definedName>
    <definedName name="________wrn1" localSheetId="2" hidden="1">{"holdco",#N/A,FALSE,"Summary Financials";"holdco",#N/A,FALSE,"Summary Financials"}</definedName>
    <definedName name="________wrn1" localSheetId="3" hidden="1">{"holdco",#N/A,FALSE,"Summary Financials";"holdco",#N/A,FALSE,"Summary Financials"}</definedName>
    <definedName name="________wrn1" localSheetId="49" hidden="1">{"holdco",#N/A,FALSE,"Summary Financials";"holdco",#N/A,FALSE,"Summary Financials"}</definedName>
    <definedName name="________wrn1" localSheetId="4" hidden="1">{"holdco",#N/A,FALSE,"Summary Financials";"holdco",#N/A,FALSE,"Summary Financials"}</definedName>
    <definedName name="________wrn1" localSheetId="51" hidden="1">{"holdco",#N/A,FALSE,"Summary Financials";"holdco",#N/A,FALSE,"Summary Financials"}</definedName>
    <definedName name="________wrn1" localSheetId="5" hidden="1">{"holdco",#N/A,FALSE,"Summary Financials";"holdco",#N/A,FALSE,"Summary Financials"}</definedName>
    <definedName name="________wrn1" localSheetId="52" hidden="1">{"holdco",#N/A,FALSE,"Summary Financials";"holdco",#N/A,FALSE,"Summary Financials"}</definedName>
    <definedName name="________wrn1" localSheetId="6" hidden="1">{"holdco",#N/A,FALSE,"Summary Financials";"holdco",#N/A,FALSE,"Summary Financials"}</definedName>
    <definedName name="________wrn1" localSheetId="53" hidden="1">{"holdco",#N/A,FALSE,"Summary Financials";"holdco",#N/A,FALSE,"Summary Financials"}</definedName>
    <definedName name="________wrn1" localSheetId="7" hidden="1">{"holdco",#N/A,FALSE,"Summary Financials";"holdco",#N/A,FALSE,"Summary Financials"}</definedName>
    <definedName name="________wrn1" localSheetId="54" hidden="1">{"holdco",#N/A,FALSE,"Summary Financials";"holdco",#N/A,FALSE,"Summary Financials"}</definedName>
    <definedName name="________wrn1" localSheetId="74" hidden="1">{"holdco",#N/A,FALSE,"Summary Financials";"holdco",#N/A,FALSE,"Summary Financials"}</definedName>
    <definedName name="________wrn1" localSheetId="21" hidden="1">{"holdco",#N/A,FALSE,"Summary Financials";"holdco",#N/A,FALSE,"Summary Financials"}</definedName>
    <definedName name="________wrn1" localSheetId="22" hidden="1">{"holdco",#N/A,FALSE,"Summary Financials";"holdco",#N/A,FALSE,"Summary Financials"}</definedName>
    <definedName name="________wrn1" localSheetId="75" hidden="1">{"holdco",#N/A,FALSE,"Summary Financials";"holdco",#N/A,FALSE,"Summary Financials"}</definedName>
    <definedName name="________wrn1" localSheetId="26" hidden="1">{"holdco",#N/A,FALSE,"Summary Financials";"holdco",#N/A,FALSE,"Summary Financials"}</definedName>
    <definedName name="________wrn1" localSheetId="27" hidden="1">{"holdco",#N/A,FALSE,"Summary Financials";"holdco",#N/A,FALSE,"Summary Financials"}</definedName>
    <definedName name="________wrn1" localSheetId="57" hidden="1">{"holdco",#N/A,FALSE,"Summary Financials";"holdco",#N/A,FALSE,"Summary Financials"}</definedName>
    <definedName name="________wrn1" localSheetId="10" hidden="1">{"holdco",#N/A,FALSE,"Summary Financials";"holdco",#N/A,FALSE,"Summary Financials"}</definedName>
    <definedName name="________wrn1" localSheetId="66" hidden="1">{"holdco",#N/A,FALSE,"Summary Financials";"holdco",#N/A,FALSE,"Summary Financials"}</definedName>
    <definedName name="________wrn1" localSheetId="67" hidden="1">{"holdco",#N/A,FALSE,"Summary Financials";"holdco",#N/A,FALSE,"Summary Financials"}</definedName>
    <definedName name="________wrn1" localSheetId="11" hidden="1">{"holdco",#N/A,FALSE,"Summary Financials";"holdco",#N/A,FALSE,"Summary Financials"}</definedName>
    <definedName name="________wrn1" localSheetId="58" hidden="1">{"holdco",#N/A,FALSE,"Summary Financials";"holdco",#N/A,FALSE,"Summary Financials"}</definedName>
    <definedName name="________wrn1" localSheetId="12" hidden="1">{"holdco",#N/A,FALSE,"Summary Financials";"holdco",#N/A,FALSE,"Summary Financials"}</definedName>
    <definedName name="________wrn1" localSheetId="59" hidden="1">{"holdco",#N/A,FALSE,"Summary Financials";"holdco",#N/A,FALSE,"Summary Financials"}</definedName>
    <definedName name="________wrn1" localSheetId="60" hidden="1">{"holdco",#N/A,FALSE,"Summary Financials";"holdco",#N/A,FALSE,"Summary Financials"}</definedName>
    <definedName name="________wrn1" localSheetId="13" hidden="1">{"holdco",#N/A,FALSE,"Summary Financials";"holdco",#N/A,FALSE,"Summary Financials"}</definedName>
    <definedName name="________wrn1" localSheetId="61" hidden="1">{"holdco",#N/A,FALSE,"Summary Financials";"holdco",#N/A,FALSE,"Summary Financials"}</definedName>
    <definedName name="________wrn1" localSheetId="14" hidden="1">{"holdco",#N/A,FALSE,"Summary Financials";"holdco",#N/A,FALSE,"Summary Financials"}</definedName>
    <definedName name="________wrn1" localSheetId="62" hidden="1">{"holdco",#N/A,FALSE,"Summary Financials";"holdco",#N/A,FALSE,"Summary Financials"}</definedName>
    <definedName name="________wrn1" localSheetId="15" hidden="1">{"holdco",#N/A,FALSE,"Summary Financials";"holdco",#N/A,FALSE,"Summary Financials"}</definedName>
    <definedName name="________wrn1" localSheetId="63" hidden="1">{"holdco",#N/A,FALSE,"Summary Financials";"holdco",#N/A,FALSE,"Summary Financials"}</definedName>
    <definedName name="________wrn1" localSheetId="16" hidden="1">{"holdco",#N/A,FALSE,"Summary Financials";"holdco",#N/A,FALSE,"Summary Financials"}</definedName>
    <definedName name="________wrn1" localSheetId="64" hidden="1">{"holdco",#N/A,FALSE,"Summary Financials";"holdco",#N/A,FALSE,"Summary Financials"}</definedName>
    <definedName name="________wrn1" localSheetId="17" hidden="1">{"holdco",#N/A,FALSE,"Summary Financials";"holdco",#N/A,FALSE,"Summary Financials"}</definedName>
    <definedName name="________wrn1" localSheetId="65" hidden="1">{"holdco",#N/A,FALSE,"Summary Financials";"holdco",#N/A,FALSE,"Summary Financials"}</definedName>
    <definedName name="________wrn1" localSheetId="18" hidden="1">{"holdco",#N/A,FALSE,"Summary Financials";"holdco",#N/A,FALSE,"Summary Financials"}</definedName>
    <definedName name="________wrn1" localSheetId="30" hidden="1">{"holdco",#N/A,FALSE,"Summary Financials";"holdco",#N/A,FALSE,"Summary Financials"}</definedName>
    <definedName name="________wrn1" localSheetId="82" hidden="1">{"holdco",#N/A,FALSE,"Summary Financials";"holdco",#N/A,FALSE,"Summary Financials"}</definedName>
    <definedName name="________wrn1" localSheetId="83" hidden="1">{"holdco",#N/A,FALSE,"Summary Financials";"holdco",#N/A,FALSE,"Summary Financials"}</definedName>
    <definedName name="________wrn1" localSheetId="31" hidden="1">{"holdco",#N/A,FALSE,"Summary Financials";"holdco",#N/A,FALSE,"Summary Financials"}</definedName>
    <definedName name="________wrn1" localSheetId="84" hidden="1">{"holdco",#N/A,FALSE,"Summary Financials";"holdco",#N/A,FALSE,"Summary Financials"}</definedName>
    <definedName name="________wrn1" localSheetId="32" hidden="1">{"holdco",#N/A,FALSE,"Summary Financials";"holdco",#N/A,FALSE,"Summary Financials"}</definedName>
    <definedName name="________wrn1" localSheetId="86" hidden="1">{"holdco",#N/A,FALSE,"Summary Financials";"holdco",#N/A,FALSE,"Summary Financials"}</definedName>
    <definedName name="________wrn1" localSheetId="33" hidden="1">{"holdco",#N/A,FALSE,"Summary Financials";"holdco",#N/A,FALSE,"Summary Financials"}</definedName>
    <definedName name="________wrn1" localSheetId="91" hidden="1">{"holdco",#N/A,FALSE,"Summary Financials";"holdco",#N/A,FALSE,"Summary Financials"}</definedName>
    <definedName name="________wrn1" localSheetId="38" hidden="1">{"holdco",#N/A,FALSE,"Summary Financials";"holdco",#N/A,FALSE,"Summary Financials"}</definedName>
    <definedName name="________wrn1" hidden="1">{"holdco",#N/A,FALSE,"Summary Financials";"holdco",#N/A,FALSE,"Summary Financials"}</definedName>
    <definedName name="________wrn2" localSheetId="1" hidden="1">{"holdco",#N/A,FALSE,"Summary Financials";"holdco",#N/A,FALSE,"Summary Financials"}</definedName>
    <definedName name="________wrn2" localSheetId="0" hidden="1">{"holdco",#N/A,FALSE,"Summary Financials";"holdco",#N/A,FALSE,"Summary Financials"}</definedName>
    <definedName name="________wrn2" localSheetId="20" hidden="1">{"holdco",#N/A,FALSE,"Summary Financials";"holdco",#N/A,FALSE,"Summary Financials"}</definedName>
    <definedName name="________wrn2" localSheetId="9" hidden="1">{"holdco",#N/A,FALSE,"Summary Financials";"holdco",#N/A,FALSE,"Summary Financials"}</definedName>
    <definedName name="________wrn2" localSheetId="29" hidden="1">{"holdco",#N/A,FALSE,"Summary Financials";"holdco",#N/A,FALSE,"Summary Financials"}</definedName>
    <definedName name="________wrn2" localSheetId="8" hidden="1">{"holdco",#N/A,FALSE,"Summary Financials";"holdco",#N/A,FALSE,"Summary Financials"}</definedName>
    <definedName name="________wrn2" localSheetId="55" hidden="1">{"holdco",#N/A,FALSE,"Summary Financials";"holdco",#N/A,FALSE,"Summary Financials"}</definedName>
    <definedName name="________wrn2" localSheetId="56" hidden="1">{"holdco",#N/A,FALSE,"Summary Financials";"holdco",#N/A,FALSE,"Summary Financials"}</definedName>
    <definedName name="________wrn2" localSheetId="2" hidden="1">{"holdco",#N/A,FALSE,"Summary Financials";"holdco",#N/A,FALSE,"Summary Financials"}</definedName>
    <definedName name="________wrn2" localSheetId="3" hidden="1">{"holdco",#N/A,FALSE,"Summary Financials";"holdco",#N/A,FALSE,"Summary Financials"}</definedName>
    <definedName name="________wrn2" localSheetId="49" hidden="1">{"holdco",#N/A,FALSE,"Summary Financials";"holdco",#N/A,FALSE,"Summary Financials"}</definedName>
    <definedName name="________wrn2" localSheetId="4" hidden="1">{"holdco",#N/A,FALSE,"Summary Financials";"holdco",#N/A,FALSE,"Summary Financials"}</definedName>
    <definedName name="________wrn2" localSheetId="51" hidden="1">{"holdco",#N/A,FALSE,"Summary Financials";"holdco",#N/A,FALSE,"Summary Financials"}</definedName>
    <definedName name="________wrn2" localSheetId="5" hidden="1">{"holdco",#N/A,FALSE,"Summary Financials";"holdco",#N/A,FALSE,"Summary Financials"}</definedName>
    <definedName name="________wrn2" localSheetId="52" hidden="1">{"holdco",#N/A,FALSE,"Summary Financials";"holdco",#N/A,FALSE,"Summary Financials"}</definedName>
    <definedName name="________wrn2" localSheetId="6" hidden="1">{"holdco",#N/A,FALSE,"Summary Financials";"holdco",#N/A,FALSE,"Summary Financials"}</definedName>
    <definedName name="________wrn2" localSheetId="53" hidden="1">{"holdco",#N/A,FALSE,"Summary Financials";"holdco",#N/A,FALSE,"Summary Financials"}</definedName>
    <definedName name="________wrn2" localSheetId="7" hidden="1">{"holdco",#N/A,FALSE,"Summary Financials";"holdco",#N/A,FALSE,"Summary Financials"}</definedName>
    <definedName name="________wrn2" localSheetId="54" hidden="1">{"holdco",#N/A,FALSE,"Summary Financials";"holdco",#N/A,FALSE,"Summary Financials"}</definedName>
    <definedName name="________wrn2" localSheetId="74" hidden="1">{"holdco",#N/A,FALSE,"Summary Financials";"holdco",#N/A,FALSE,"Summary Financials"}</definedName>
    <definedName name="________wrn2" localSheetId="21" hidden="1">{"holdco",#N/A,FALSE,"Summary Financials";"holdco",#N/A,FALSE,"Summary Financials"}</definedName>
    <definedName name="________wrn2" localSheetId="22" hidden="1">{"holdco",#N/A,FALSE,"Summary Financials";"holdco",#N/A,FALSE,"Summary Financials"}</definedName>
    <definedName name="________wrn2" localSheetId="75" hidden="1">{"holdco",#N/A,FALSE,"Summary Financials";"holdco",#N/A,FALSE,"Summary Financials"}</definedName>
    <definedName name="________wrn2" localSheetId="26" hidden="1">{"holdco",#N/A,FALSE,"Summary Financials";"holdco",#N/A,FALSE,"Summary Financials"}</definedName>
    <definedName name="________wrn2" localSheetId="27" hidden="1">{"holdco",#N/A,FALSE,"Summary Financials";"holdco",#N/A,FALSE,"Summary Financials"}</definedName>
    <definedName name="________wrn2" localSheetId="57" hidden="1">{"holdco",#N/A,FALSE,"Summary Financials";"holdco",#N/A,FALSE,"Summary Financials"}</definedName>
    <definedName name="________wrn2" localSheetId="10" hidden="1">{"holdco",#N/A,FALSE,"Summary Financials";"holdco",#N/A,FALSE,"Summary Financials"}</definedName>
    <definedName name="________wrn2" localSheetId="66" hidden="1">{"holdco",#N/A,FALSE,"Summary Financials";"holdco",#N/A,FALSE,"Summary Financials"}</definedName>
    <definedName name="________wrn2" localSheetId="67" hidden="1">{"holdco",#N/A,FALSE,"Summary Financials";"holdco",#N/A,FALSE,"Summary Financials"}</definedName>
    <definedName name="________wrn2" localSheetId="11" hidden="1">{"holdco",#N/A,FALSE,"Summary Financials";"holdco",#N/A,FALSE,"Summary Financials"}</definedName>
    <definedName name="________wrn2" localSheetId="58" hidden="1">{"holdco",#N/A,FALSE,"Summary Financials";"holdco",#N/A,FALSE,"Summary Financials"}</definedName>
    <definedName name="________wrn2" localSheetId="12" hidden="1">{"holdco",#N/A,FALSE,"Summary Financials";"holdco",#N/A,FALSE,"Summary Financials"}</definedName>
    <definedName name="________wrn2" localSheetId="59" hidden="1">{"holdco",#N/A,FALSE,"Summary Financials";"holdco",#N/A,FALSE,"Summary Financials"}</definedName>
    <definedName name="________wrn2" localSheetId="60" hidden="1">{"holdco",#N/A,FALSE,"Summary Financials";"holdco",#N/A,FALSE,"Summary Financials"}</definedName>
    <definedName name="________wrn2" localSheetId="13" hidden="1">{"holdco",#N/A,FALSE,"Summary Financials";"holdco",#N/A,FALSE,"Summary Financials"}</definedName>
    <definedName name="________wrn2" localSheetId="61" hidden="1">{"holdco",#N/A,FALSE,"Summary Financials";"holdco",#N/A,FALSE,"Summary Financials"}</definedName>
    <definedName name="________wrn2" localSheetId="14" hidden="1">{"holdco",#N/A,FALSE,"Summary Financials";"holdco",#N/A,FALSE,"Summary Financials"}</definedName>
    <definedName name="________wrn2" localSheetId="62" hidden="1">{"holdco",#N/A,FALSE,"Summary Financials";"holdco",#N/A,FALSE,"Summary Financials"}</definedName>
    <definedName name="________wrn2" localSheetId="15" hidden="1">{"holdco",#N/A,FALSE,"Summary Financials";"holdco",#N/A,FALSE,"Summary Financials"}</definedName>
    <definedName name="________wrn2" localSheetId="63" hidden="1">{"holdco",#N/A,FALSE,"Summary Financials";"holdco",#N/A,FALSE,"Summary Financials"}</definedName>
    <definedName name="________wrn2" localSheetId="16" hidden="1">{"holdco",#N/A,FALSE,"Summary Financials";"holdco",#N/A,FALSE,"Summary Financials"}</definedName>
    <definedName name="________wrn2" localSheetId="64" hidden="1">{"holdco",#N/A,FALSE,"Summary Financials";"holdco",#N/A,FALSE,"Summary Financials"}</definedName>
    <definedName name="________wrn2" localSheetId="17" hidden="1">{"holdco",#N/A,FALSE,"Summary Financials";"holdco",#N/A,FALSE,"Summary Financials"}</definedName>
    <definedName name="________wrn2" localSheetId="65" hidden="1">{"holdco",#N/A,FALSE,"Summary Financials";"holdco",#N/A,FALSE,"Summary Financials"}</definedName>
    <definedName name="________wrn2" localSheetId="18" hidden="1">{"holdco",#N/A,FALSE,"Summary Financials";"holdco",#N/A,FALSE,"Summary Financials"}</definedName>
    <definedName name="________wrn2" localSheetId="30" hidden="1">{"holdco",#N/A,FALSE,"Summary Financials";"holdco",#N/A,FALSE,"Summary Financials"}</definedName>
    <definedName name="________wrn2" localSheetId="82" hidden="1">{"holdco",#N/A,FALSE,"Summary Financials";"holdco",#N/A,FALSE,"Summary Financials"}</definedName>
    <definedName name="________wrn2" localSheetId="83" hidden="1">{"holdco",#N/A,FALSE,"Summary Financials";"holdco",#N/A,FALSE,"Summary Financials"}</definedName>
    <definedName name="________wrn2" localSheetId="31" hidden="1">{"holdco",#N/A,FALSE,"Summary Financials";"holdco",#N/A,FALSE,"Summary Financials"}</definedName>
    <definedName name="________wrn2" localSheetId="84" hidden="1">{"holdco",#N/A,FALSE,"Summary Financials";"holdco",#N/A,FALSE,"Summary Financials"}</definedName>
    <definedName name="________wrn2" localSheetId="32" hidden="1">{"holdco",#N/A,FALSE,"Summary Financials";"holdco",#N/A,FALSE,"Summary Financials"}</definedName>
    <definedName name="________wrn2" localSheetId="86" hidden="1">{"holdco",#N/A,FALSE,"Summary Financials";"holdco",#N/A,FALSE,"Summary Financials"}</definedName>
    <definedName name="________wrn2" localSheetId="33" hidden="1">{"holdco",#N/A,FALSE,"Summary Financials";"holdco",#N/A,FALSE,"Summary Financials"}</definedName>
    <definedName name="________wrn2" localSheetId="91" hidden="1">{"holdco",#N/A,FALSE,"Summary Financials";"holdco",#N/A,FALSE,"Summary Financials"}</definedName>
    <definedName name="________wrn2" localSheetId="38" hidden="1">{"holdco",#N/A,FALSE,"Summary Financials";"holdco",#N/A,FALSE,"Summary Financials"}</definedName>
    <definedName name="________wrn2" hidden="1">{"holdco",#N/A,FALSE,"Summary Financials";"holdco",#N/A,FALSE,"Summary Financials"}</definedName>
    <definedName name="________wrn3" localSheetId="1" hidden="1">{"holdco",#N/A,FALSE,"Summary Financials";"holdco",#N/A,FALSE,"Summary Financials"}</definedName>
    <definedName name="________wrn3" localSheetId="0" hidden="1">{"holdco",#N/A,FALSE,"Summary Financials";"holdco",#N/A,FALSE,"Summary Financials"}</definedName>
    <definedName name="________wrn3" localSheetId="20" hidden="1">{"holdco",#N/A,FALSE,"Summary Financials";"holdco",#N/A,FALSE,"Summary Financials"}</definedName>
    <definedName name="________wrn3" localSheetId="9" hidden="1">{"holdco",#N/A,FALSE,"Summary Financials";"holdco",#N/A,FALSE,"Summary Financials"}</definedName>
    <definedName name="________wrn3" localSheetId="29" hidden="1">{"holdco",#N/A,FALSE,"Summary Financials";"holdco",#N/A,FALSE,"Summary Financials"}</definedName>
    <definedName name="________wrn3" localSheetId="8" hidden="1">{"holdco",#N/A,FALSE,"Summary Financials";"holdco",#N/A,FALSE,"Summary Financials"}</definedName>
    <definedName name="________wrn3" localSheetId="55" hidden="1">{"holdco",#N/A,FALSE,"Summary Financials";"holdco",#N/A,FALSE,"Summary Financials"}</definedName>
    <definedName name="________wrn3" localSheetId="56" hidden="1">{"holdco",#N/A,FALSE,"Summary Financials";"holdco",#N/A,FALSE,"Summary Financials"}</definedName>
    <definedName name="________wrn3" localSheetId="2" hidden="1">{"holdco",#N/A,FALSE,"Summary Financials";"holdco",#N/A,FALSE,"Summary Financials"}</definedName>
    <definedName name="________wrn3" localSheetId="3" hidden="1">{"holdco",#N/A,FALSE,"Summary Financials";"holdco",#N/A,FALSE,"Summary Financials"}</definedName>
    <definedName name="________wrn3" localSheetId="49" hidden="1">{"holdco",#N/A,FALSE,"Summary Financials";"holdco",#N/A,FALSE,"Summary Financials"}</definedName>
    <definedName name="________wrn3" localSheetId="4" hidden="1">{"holdco",#N/A,FALSE,"Summary Financials";"holdco",#N/A,FALSE,"Summary Financials"}</definedName>
    <definedName name="________wrn3" localSheetId="51" hidden="1">{"holdco",#N/A,FALSE,"Summary Financials";"holdco",#N/A,FALSE,"Summary Financials"}</definedName>
    <definedName name="________wrn3" localSheetId="5" hidden="1">{"holdco",#N/A,FALSE,"Summary Financials";"holdco",#N/A,FALSE,"Summary Financials"}</definedName>
    <definedName name="________wrn3" localSheetId="52" hidden="1">{"holdco",#N/A,FALSE,"Summary Financials";"holdco",#N/A,FALSE,"Summary Financials"}</definedName>
    <definedName name="________wrn3" localSheetId="6" hidden="1">{"holdco",#N/A,FALSE,"Summary Financials";"holdco",#N/A,FALSE,"Summary Financials"}</definedName>
    <definedName name="________wrn3" localSheetId="53" hidden="1">{"holdco",#N/A,FALSE,"Summary Financials";"holdco",#N/A,FALSE,"Summary Financials"}</definedName>
    <definedName name="________wrn3" localSheetId="7" hidden="1">{"holdco",#N/A,FALSE,"Summary Financials";"holdco",#N/A,FALSE,"Summary Financials"}</definedName>
    <definedName name="________wrn3" localSheetId="54" hidden="1">{"holdco",#N/A,FALSE,"Summary Financials";"holdco",#N/A,FALSE,"Summary Financials"}</definedName>
    <definedName name="________wrn3" localSheetId="74" hidden="1">{"holdco",#N/A,FALSE,"Summary Financials";"holdco",#N/A,FALSE,"Summary Financials"}</definedName>
    <definedName name="________wrn3" localSheetId="21" hidden="1">{"holdco",#N/A,FALSE,"Summary Financials";"holdco",#N/A,FALSE,"Summary Financials"}</definedName>
    <definedName name="________wrn3" localSheetId="22" hidden="1">{"holdco",#N/A,FALSE,"Summary Financials";"holdco",#N/A,FALSE,"Summary Financials"}</definedName>
    <definedName name="________wrn3" localSheetId="75" hidden="1">{"holdco",#N/A,FALSE,"Summary Financials";"holdco",#N/A,FALSE,"Summary Financials"}</definedName>
    <definedName name="________wrn3" localSheetId="26" hidden="1">{"holdco",#N/A,FALSE,"Summary Financials";"holdco",#N/A,FALSE,"Summary Financials"}</definedName>
    <definedName name="________wrn3" localSheetId="27" hidden="1">{"holdco",#N/A,FALSE,"Summary Financials";"holdco",#N/A,FALSE,"Summary Financials"}</definedName>
    <definedName name="________wrn3" localSheetId="57" hidden="1">{"holdco",#N/A,FALSE,"Summary Financials";"holdco",#N/A,FALSE,"Summary Financials"}</definedName>
    <definedName name="________wrn3" localSheetId="10" hidden="1">{"holdco",#N/A,FALSE,"Summary Financials";"holdco",#N/A,FALSE,"Summary Financials"}</definedName>
    <definedName name="________wrn3" localSheetId="66" hidden="1">{"holdco",#N/A,FALSE,"Summary Financials";"holdco",#N/A,FALSE,"Summary Financials"}</definedName>
    <definedName name="________wrn3" localSheetId="67" hidden="1">{"holdco",#N/A,FALSE,"Summary Financials";"holdco",#N/A,FALSE,"Summary Financials"}</definedName>
    <definedName name="________wrn3" localSheetId="11" hidden="1">{"holdco",#N/A,FALSE,"Summary Financials";"holdco",#N/A,FALSE,"Summary Financials"}</definedName>
    <definedName name="________wrn3" localSheetId="58" hidden="1">{"holdco",#N/A,FALSE,"Summary Financials";"holdco",#N/A,FALSE,"Summary Financials"}</definedName>
    <definedName name="________wrn3" localSheetId="12" hidden="1">{"holdco",#N/A,FALSE,"Summary Financials";"holdco",#N/A,FALSE,"Summary Financials"}</definedName>
    <definedName name="________wrn3" localSheetId="59" hidden="1">{"holdco",#N/A,FALSE,"Summary Financials";"holdco",#N/A,FALSE,"Summary Financials"}</definedName>
    <definedName name="________wrn3" localSheetId="60" hidden="1">{"holdco",#N/A,FALSE,"Summary Financials";"holdco",#N/A,FALSE,"Summary Financials"}</definedName>
    <definedName name="________wrn3" localSheetId="13" hidden="1">{"holdco",#N/A,FALSE,"Summary Financials";"holdco",#N/A,FALSE,"Summary Financials"}</definedName>
    <definedName name="________wrn3" localSheetId="61" hidden="1">{"holdco",#N/A,FALSE,"Summary Financials";"holdco",#N/A,FALSE,"Summary Financials"}</definedName>
    <definedName name="________wrn3" localSheetId="14" hidden="1">{"holdco",#N/A,FALSE,"Summary Financials";"holdco",#N/A,FALSE,"Summary Financials"}</definedName>
    <definedName name="________wrn3" localSheetId="62" hidden="1">{"holdco",#N/A,FALSE,"Summary Financials";"holdco",#N/A,FALSE,"Summary Financials"}</definedName>
    <definedName name="________wrn3" localSheetId="15" hidden="1">{"holdco",#N/A,FALSE,"Summary Financials";"holdco",#N/A,FALSE,"Summary Financials"}</definedName>
    <definedName name="________wrn3" localSheetId="63" hidden="1">{"holdco",#N/A,FALSE,"Summary Financials";"holdco",#N/A,FALSE,"Summary Financials"}</definedName>
    <definedName name="________wrn3" localSheetId="16" hidden="1">{"holdco",#N/A,FALSE,"Summary Financials";"holdco",#N/A,FALSE,"Summary Financials"}</definedName>
    <definedName name="________wrn3" localSheetId="64" hidden="1">{"holdco",#N/A,FALSE,"Summary Financials";"holdco",#N/A,FALSE,"Summary Financials"}</definedName>
    <definedName name="________wrn3" localSheetId="17" hidden="1">{"holdco",#N/A,FALSE,"Summary Financials";"holdco",#N/A,FALSE,"Summary Financials"}</definedName>
    <definedName name="________wrn3" localSheetId="65" hidden="1">{"holdco",#N/A,FALSE,"Summary Financials";"holdco",#N/A,FALSE,"Summary Financials"}</definedName>
    <definedName name="________wrn3" localSheetId="18" hidden="1">{"holdco",#N/A,FALSE,"Summary Financials";"holdco",#N/A,FALSE,"Summary Financials"}</definedName>
    <definedName name="________wrn3" localSheetId="30" hidden="1">{"holdco",#N/A,FALSE,"Summary Financials";"holdco",#N/A,FALSE,"Summary Financials"}</definedName>
    <definedName name="________wrn3" localSheetId="82" hidden="1">{"holdco",#N/A,FALSE,"Summary Financials";"holdco",#N/A,FALSE,"Summary Financials"}</definedName>
    <definedName name="________wrn3" localSheetId="83" hidden="1">{"holdco",#N/A,FALSE,"Summary Financials";"holdco",#N/A,FALSE,"Summary Financials"}</definedName>
    <definedName name="________wrn3" localSheetId="31" hidden="1">{"holdco",#N/A,FALSE,"Summary Financials";"holdco",#N/A,FALSE,"Summary Financials"}</definedName>
    <definedName name="________wrn3" localSheetId="84" hidden="1">{"holdco",#N/A,FALSE,"Summary Financials";"holdco",#N/A,FALSE,"Summary Financials"}</definedName>
    <definedName name="________wrn3" localSheetId="32" hidden="1">{"holdco",#N/A,FALSE,"Summary Financials";"holdco",#N/A,FALSE,"Summary Financials"}</definedName>
    <definedName name="________wrn3" localSheetId="86" hidden="1">{"holdco",#N/A,FALSE,"Summary Financials";"holdco",#N/A,FALSE,"Summary Financials"}</definedName>
    <definedName name="________wrn3" localSheetId="33" hidden="1">{"holdco",#N/A,FALSE,"Summary Financials";"holdco",#N/A,FALSE,"Summary Financials"}</definedName>
    <definedName name="________wrn3" localSheetId="91" hidden="1">{"holdco",#N/A,FALSE,"Summary Financials";"holdco",#N/A,FALSE,"Summary Financials"}</definedName>
    <definedName name="________wrn3" localSheetId="38" hidden="1">{"holdco",#N/A,FALSE,"Summary Financials";"holdco",#N/A,FALSE,"Summary Financials"}</definedName>
    <definedName name="________wrn3" hidden="1">{"holdco",#N/A,FALSE,"Summary Financials";"holdco",#N/A,FALSE,"Summary Financials"}</definedName>
    <definedName name="________wrn7" localSheetId="1" hidden="1">{"Model Summary",#N/A,FALSE,"Print Chart";"Holdco",#N/A,FALSE,"Print Chart";"Genco",#N/A,FALSE,"Print Chart";"Servco",#N/A,FALSE,"Print Chart";"Genco_Detail",#N/A,FALSE,"Summary Financials";"Servco_Detail",#N/A,FALSE,"Summary Financials"}</definedName>
    <definedName name="________wrn7" localSheetId="0" hidden="1">{"Model Summary",#N/A,FALSE,"Print Chart";"Holdco",#N/A,FALSE,"Print Chart";"Genco",#N/A,FALSE,"Print Chart";"Servco",#N/A,FALSE,"Print Chart";"Genco_Detail",#N/A,FALSE,"Summary Financials";"Servco_Detail",#N/A,FALSE,"Summary Financials"}</definedName>
    <definedName name="________wrn7" localSheetId="20" hidden="1">{"Model Summary",#N/A,FALSE,"Print Chart";"Holdco",#N/A,FALSE,"Print Chart";"Genco",#N/A,FALSE,"Print Chart";"Servco",#N/A,FALSE,"Print Chart";"Genco_Detail",#N/A,FALSE,"Summary Financials";"Servco_Detail",#N/A,FALSE,"Summary Financials"}</definedName>
    <definedName name="________wrn7" localSheetId="9" hidden="1">{"Model Summary",#N/A,FALSE,"Print Chart";"Holdco",#N/A,FALSE,"Print Chart";"Genco",#N/A,FALSE,"Print Chart";"Servco",#N/A,FALSE,"Print Chart";"Genco_Detail",#N/A,FALSE,"Summary Financials";"Servco_Detail",#N/A,FALSE,"Summary Financials"}</definedName>
    <definedName name="________wrn7" localSheetId="29" hidden="1">{"Model Summary",#N/A,FALSE,"Print Chart";"Holdco",#N/A,FALSE,"Print Chart";"Genco",#N/A,FALSE,"Print Chart";"Servco",#N/A,FALSE,"Print Chart";"Genco_Detail",#N/A,FALSE,"Summary Financials";"Servco_Detail",#N/A,FALSE,"Summary Financials"}</definedName>
    <definedName name="________wrn7" localSheetId="8" hidden="1">{"Model Summary",#N/A,FALSE,"Print Chart";"Holdco",#N/A,FALSE,"Print Chart";"Genco",#N/A,FALSE,"Print Chart";"Servco",#N/A,FALSE,"Print Chart";"Genco_Detail",#N/A,FALSE,"Summary Financials";"Servco_Detail",#N/A,FALSE,"Summary Financials"}</definedName>
    <definedName name="________wrn7" localSheetId="55" hidden="1">{"Model Summary",#N/A,FALSE,"Print Chart";"Holdco",#N/A,FALSE,"Print Chart";"Genco",#N/A,FALSE,"Print Chart";"Servco",#N/A,FALSE,"Print Chart";"Genco_Detail",#N/A,FALSE,"Summary Financials";"Servco_Detail",#N/A,FALSE,"Summary Financials"}</definedName>
    <definedName name="________wrn7" localSheetId="56" hidden="1">{"Model Summary",#N/A,FALSE,"Print Chart";"Holdco",#N/A,FALSE,"Print Chart";"Genco",#N/A,FALSE,"Print Chart";"Servco",#N/A,FALSE,"Print Chart";"Genco_Detail",#N/A,FALSE,"Summary Financials";"Servco_Detail",#N/A,FALSE,"Summary Financials"}</definedName>
    <definedName name="________wrn7" localSheetId="2" hidden="1">{"Model Summary",#N/A,FALSE,"Print Chart";"Holdco",#N/A,FALSE,"Print Chart";"Genco",#N/A,FALSE,"Print Chart";"Servco",#N/A,FALSE,"Print Chart";"Genco_Detail",#N/A,FALSE,"Summary Financials";"Servco_Detail",#N/A,FALSE,"Summary Financials"}</definedName>
    <definedName name="________wrn7" localSheetId="3" hidden="1">{"Model Summary",#N/A,FALSE,"Print Chart";"Holdco",#N/A,FALSE,"Print Chart";"Genco",#N/A,FALSE,"Print Chart";"Servco",#N/A,FALSE,"Print Chart";"Genco_Detail",#N/A,FALSE,"Summary Financials";"Servco_Detail",#N/A,FALSE,"Summary Financials"}</definedName>
    <definedName name="________wrn7" localSheetId="49" hidden="1">{"Model Summary",#N/A,FALSE,"Print Chart";"Holdco",#N/A,FALSE,"Print Chart";"Genco",#N/A,FALSE,"Print Chart";"Servco",#N/A,FALSE,"Print Chart";"Genco_Detail",#N/A,FALSE,"Summary Financials";"Servco_Detail",#N/A,FALSE,"Summary Financials"}</definedName>
    <definedName name="________wrn7" localSheetId="4" hidden="1">{"Model Summary",#N/A,FALSE,"Print Chart";"Holdco",#N/A,FALSE,"Print Chart";"Genco",#N/A,FALSE,"Print Chart";"Servco",#N/A,FALSE,"Print Chart";"Genco_Detail",#N/A,FALSE,"Summary Financials";"Servco_Detail",#N/A,FALSE,"Summary Financials"}</definedName>
    <definedName name="________wrn7" localSheetId="51"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localSheetId="52" hidden="1">{"Model Summary",#N/A,FALSE,"Print Chart";"Holdco",#N/A,FALSE,"Print Chart";"Genco",#N/A,FALSE,"Print Chart";"Servco",#N/A,FALSE,"Print Chart";"Genco_Detail",#N/A,FALSE,"Summary Financials";"Servco_Detail",#N/A,FALSE,"Summary Financials"}</definedName>
    <definedName name="________wrn7" localSheetId="6" hidden="1">{"Model Summary",#N/A,FALSE,"Print Chart";"Holdco",#N/A,FALSE,"Print Chart";"Genco",#N/A,FALSE,"Print Chart";"Servco",#N/A,FALSE,"Print Chart";"Genco_Detail",#N/A,FALSE,"Summary Financials";"Servco_Detail",#N/A,FALSE,"Summary Financials"}</definedName>
    <definedName name="________wrn7" localSheetId="53" hidden="1">{"Model Summary",#N/A,FALSE,"Print Chart";"Holdco",#N/A,FALSE,"Print Chart";"Genco",#N/A,FALSE,"Print Chart";"Servco",#N/A,FALSE,"Print Chart";"Genco_Detail",#N/A,FALSE,"Summary Financials";"Servco_Detail",#N/A,FALSE,"Summary Financials"}</definedName>
    <definedName name="________wrn7" localSheetId="7" hidden="1">{"Model Summary",#N/A,FALSE,"Print Chart";"Holdco",#N/A,FALSE,"Print Chart";"Genco",#N/A,FALSE,"Print Chart";"Servco",#N/A,FALSE,"Print Chart";"Genco_Detail",#N/A,FALSE,"Summary Financials";"Servco_Detail",#N/A,FALSE,"Summary Financials"}</definedName>
    <definedName name="________wrn7" localSheetId="54" hidden="1">{"Model Summary",#N/A,FALSE,"Print Chart";"Holdco",#N/A,FALSE,"Print Chart";"Genco",#N/A,FALSE,"Print Chart";"Servco",#N/A,FALSE,"Print Chart";"Genco_Detail",#N/A,FALSE,"Summary Financials";"Servco_Detail",#N/A,FALSE,"Summary Financials"}</definedName>
    <definedName name="________wrn7" localSheetId="74" hidden="1">{"Model Summary",#N/A,FALSE,"Print Chart";"Holdco",#N/A,FALSE,"Print Chart";"Genco",#N/A,FALSE,"Print Chart";"Servco",#N/A,FALSE,"Print Chart";"Genco_Detail",#N/A,FALSE,"Summary Financials";"Servco_Detail",#N/A,FALSE,"Summary Financials"}</definedName>
    <definedName name="________wrn7" localSheetId="21" hidden="1">{"Model Summary",#N/A,FALSE,"Print Chart";"Holdco",#N/A,FALSE,"Print Chart";"Genco",#N/A,FALSE,"Print Chart";"Servco",#N/A,FALSE,"Print Chart";"Genco_Detail",#N/A,FALSE,"Summary Financials";"Servco_Detail",#N/A,FALSE,"Summary Financials"}</definedName>
    <definedName name="________wrn7" localSheetId="22" hidden="1">{"Model Summary",#N/A,FALSE,"Print Chart";"Holdco",#N/A,FALSE,"Print Chart";"Genco",#N/A,FALSE,"Print Chart";"Servco",#N/A,FALSE,"Print Chart";"Genco_Detail",#N/A,FALSE,"Summary Financials";"Servco_Detail",#N/A,FALSE,"Summary Financials"}</definedName>
    <definedName name="________wrn7" localSheetId="75" hidden="1">{"Model Summary",#N/A,FALSE,"Print Chart";"Holdco",#N/A,FALSE,"Print Chart";"Genco",#N/A,FALSE,"Print Chart";"Servco",#N/A,FALSE,"Print Chart";"Genco_Detail",#N/A,FALSE,"Summary Financials";"Servco_Detail",#N/A,FALSE,"Summary Financials"}</definedName>
    <definedName name="________wrn7" localSheetId="26" hidden="1">{"Model Summary",#N/A,FALSE,"Print Chart";"Holdco",#N/A,FALSE,"Print Chart";"Genco",#N/A,FALSE,"Print Chart";"Servco",#N/A,FALSE,"Print Chart";"Genco_Detail",#N/A,FALSE,"Summary Financials";"Servco_Detail",#N/A,FALSE,"Summary Financials"}</definedName>
    <definedName name="________wrn7" localSheetId="27" hidden="1">{"Model Summary",#N/A,FALSE,"Print Chart";"Holdco",#N/A,FALSE,"Print Chart";"Genco",#N/A,FALSE,"Print Chart";"Servco",#N/A,FALSE,"Print Chart";"Genco_Detail",#N/A,FALSE,"Summary Financials";"Servco_Detail",#N/A,FALSE,"Summary Financials"}</definedName>
    <definedName name="________wrn7" localSheetId="57" hidden="1">{"Model Summary",#N/A,FALSE,"Print Chart";"Holdco",#N/A,FALSE,"Print Chart";"Genco",#N/A,FALSE,"Print Chart";"Servco",#N/A,FALSE,"Print Chart";"Genco_Detail",#N/A,FALSE,"Summary Financials";"Servco_Detail",#N/A,FALSE,"Summary Financials"}</definedName>
    <definedName name="________wrn7" localSheetId="10" hidden="1">{"Model Summary",#N/A,FALSE,"Print Chart";"Holdco",#N/A,FALSE,"Print Chart";"Genco",#N/A,FALSE,"Print Chart";"Servco",#N/A,FALSE,"Print Chart";"Genco_Detail",#N/A,FALSE,"Summary Financials";"Servco_Detail",#N/A,FALSE,"Summary Financials"}</definedName>
    <definedName name="________wrn7" localSheetId="66" hidden="1">{"Model Summary",#N/A,FALSE,"Print Chart";"Holdco",#N/A,FALSE,"Print Chart";"Genco",#N/A,FALSE,"Print Chart";"Servco",#N/A,FALSE,"Print Chart";"Genco_Detail",#N/A,FALSE,"Summary Financials";"Servco_Detail",#N/A,FALSE,"Summary Financials"}</definedName>
    <definedName name="________wrn7" localSheetId="67" hidden="1">{"Model Summary",#N/A,FALSE,"Print Chart";"Holdco",#N/A,FALSE,"Print Chart";"Genco",#N/A,FALSE,"Print Chart";"Servco",#N/A,FALSE,"Print Chart";"Genco_Detail",#N/A,FALSE,"Summary Financials";"Servco_Detail",#N/A,FALSE,"Summary Financials"}</definedName>
    <definedName name="________wrn7" localSheetId="11" hidden="1">{"Model Summary",#N/A,FALSE,"Print Chart";"Holdco",#N/A,FALSE,"Print Chart";"Genco",#N/A,FALSE,"Print Chart";"Servco",#N/A,FALSE,"Print Chart";"Genco_Detail",#N/A,FALSE,"Summary Financials";"Servco_Detail",#N/A,FALSE,"Summary Financials"}</definedName>
    <definedName name="________wrn7" localSheetId="58" hidden="1">{"Model Summary",#N/A,FALSE,"Print Chart";"Holdco",#N/A,FALSE,"Print Chart";"Genco",#N/A,FALSE,"Print Chart";"Servco",#N/A,FALSE,"Print Chart";"Genco_Detail",#N/A,FALSE,"Summary Financials";"Servco_Detail",#N/A,FALSE,"Summary Financials"}</definedName>
    <definedName name="________wrn7" localSheetId="12" hidden="1">{"Model Summary",#N/A,FALSE,"Print Chart";"Holdco",#N/A,FALSE,"Print Chart";"Genco",#N/A,FALSE,"Print Chart";"Servco",#N/A,FALSE,"Print Chart";"Genco_Detail",#N/A,FALSE,"Summary Financials";"Servco_Detail",#N/A,FALSE,"Summary Financials"}</definedName>
    <definedName name="________wrn7" localSheetId="59" hidden="1">{"Model Summary",#N/A,FALSE,"Print Chart";"Holdco",#N/A,FALSE,"Print Chart";"Genco",#N/A,FALSE,"Print Chart";"Servco",#N/A,FALSE,"Print Chart";"Genco_Detail",#N/A,FALSE,"Summary Financials";"Servco_Detail",#N/A,FALSE,"Summary Financials"}</definedName>
    <definedName name="________wrn7" localSheetId="60" hidden="1">{"Model Summary",#N/A,FALSE,"Print Chart";"Holdco",#N/A,FALSE,"Print Chart";"Genco",#N/A,FALSE,"Print Chart";"Servco",#N/A,FALSE,"Print Chart";"Genco_Detail",#N/A,FALSE,"Summary Financials";"Servco_Detail",#N/A,FALSE,"Summary Financials"}</definedName>
    <definedName name="________wrn7" localSheetId="13" hidden="1">{"Model Summary",#N/A,FALSE,"Print Chart";"Holdco",#N/A,FALSE,"Print Chart";"Genco",#N/A,FALSE,"Print Chart";"Servco",#N/A,FALSE,"Print Chart";"Genco_Detail",#N/A,FALSE,"Summary Financials";"Servco_Detail",#N/A,FALSE,"Summary Financials"}</definedName>
    <definedName name="________wrn7" localSheetId="61" hidden="1">{"Model Summary",#N/A,FALSE,"Print Chart";"Holdco",#N/A,FALSE,"Print Chart";"Genco",#N/A,FALSE,"Print Chart";"Servco",#N/A,FALSE,"Print Chart";"Genco_Detail",#N/A,FALSE,"Summary Financials";"Servco_Detail",#N/A,FALSE,"Summary Financials"}</definedName>
    <definedName name="________wrn7" localSheetId="14" hidden="1">{"Model Summary",#N/A,FALSE,"Print Chart";"Holdco",#N/A,FALSE,"Print Chart";"Genco",#N/A,FALSE,"Print Chart";"Servco",#N/A,FALSE,"Print Chart";"Genco_Detail",#N/A,FALSE,"Summary Financials";"Servco_Detail",#N/A,FALSE,"Summary Financials"}</definedName>
    <definedName name="________wrn7" localSheetId="62" hidden="1">{"Model Summary",#N/A,FALSE,"Print Chart";"Holdco",#N/A,FALSE,"Print Chart";"Genco",#N/A,FALSE,"Print Chart";"Servco",#N/A,FALSE,"Print Chart";"Genco_Detail",#N/A,FALSE,"Summary Financials";"Servco_Detail",#N/A,FALSE,"Summary Financials"}</definedName>
    <definedName name="________wrn7" localSheetId="15" hidden="1">{"Model Summary",#N/A,FALSE,"Print Chart";"Holdco",#N/A,FALSE,"Print Chart";"Genco",#N/A,FALSE,"Print Chart";"Servco",#N/A,FALSE,"Print Chart";"Genco_Detail",#N/A,FALSE,"Summary Financials";"Servco_Detail",#N/A,FALSE,"Summary Financials"}</definedName>
    <definedName name="________wrn7" localSheetId="63" hidden="1">{"Model Summary",#N/A,FALSE,"Print Chart";"Holdco",#N/A,FALSE,"Print Chart";"Genco",#N/A,FALSE,"Print Chart";"Servco",#N/A,FALSE,"Print Chart";"Genco_Detail",#N/A,FALSE,"Summary Financials";"Servco_Detail",#N/A,FALSE,"Summary Financials"}</definedName>
    <definedName name="________wrn7" localSheetId="16" hidden="1">{"Model Summary",#N/A,FALSE,"Print Chart";"Holdco",#N/A,FALSE,"Print Chart";"Genco",#N/A,FALSE,"Print Chart";"Servco",#N/A,FALSE,"Print Chart";"Genco_Detail",#N/A,FALSE,"Summary Financials";"Servco_Detail",#N/A,FALSE,"Summary Financials"}</definedName>
    <definedName name="________wrn7" localSheetId="64" hidden="1">{"Model Summary",#N/A,FALSE,"Print Chart";"Holdco",#N/A,FALSE,"Print Chart";"Genco",#N/A,FALSE,"Print Chart";"Servco",#N/A,FALSE,"Print Chart";"Genco_Detail",#N/A,FALSE,"Summary Financials";"Servco_Detail",#N/A,FALSE,"Summary Financials"}</definedName>
    <definedName name="________wrn7" localSheetId="17" hidden="1">{"Model Summary",#N/A,FALSE,"Print Chart";"Holdco",#N/A,FALSE,"Print Chart";"Genco",#N/A,FALSE,"Print Chart";"Servco",#N/A,FALSE,"Print Chart";"Genco_Detail",#N/A,FALSE,"Summary Financials";"Servco_Detail",#N/A,FALSE,"Summary Financials"}</definedName>
    <definedName name="________wrn7" localSheetId="65" hidden="1">{"Model Summary",#N/A,FALSE,"Print Chart";"Holdco",#N/A,FALSE,"Print Chart";"Genco",#N/A,FALSE,"Print Chart";"Servco",#N/A,FALSE,"Print Chart";"Genco_Detail",#N/A,FALSE,"Summary Financials";"Servco_Detail",#N/A,FALSE,"Summary Financials"}</definedName>
    <definedName name="________wrn7" localSheetId="18" hidden="1">{"Model Summary",#N/A,FALSE,"Print Chart";"Holdco",#N/A,FALSE,"Print Chart";"Genco",#N/A,FALSE,"Print Chart";"Servco",#N/A,FALSE,"Print Chart";"Genco_Detail",#N/A,FALSE,"Summary Financials";"Servco_Detail",#N/A,FALSE,"Summary Financials"}</definedName>
    <definedName name="________wrn7" localSheetId="30" hidden="1">{"Model Summary",#N/A,FALSE,"Print Chart";"Holdco",#N/A,FALSE,"Print Chart";"Genco",#N/A,FALSE,"Print Chart";"Servco",#N/A,FALSE,"Print Chart";"Genco_Detail",#N/A,FALSE,"Summary Financials";"Servco_Detail",#N/A,FALSE,"Summary Financials"}</definedName>
    <definedName name="________wrn7" localSheetId="82" hidden="1">{"Model Summary",#N/A,FALSE,"Print Chart";"Holdco",#N/A,FALSE,"Print Chart";"Genco",#N/A,FALSE,"Print Chart";"Servco",#N/A,FALSE,"Print Chart";"Genco_Detail",#N/A,FALSE,"Summary Financials";"Servco_Detail",#N/A,FALSE,"Summary Financials"}</definedName>
    <definedName name="________wrn7" localSheetId="83" hidden="1">{"Model Summary",#N/A,FALSE,"Print Chart";"Holdco",#N/A,FALSE,"Print Chart";"Genco",#N/A,FALSE,"Print Chart";"Servco",#N/A,FALSE,"Print Chart";"Genco_Detail",#N/A,FALSE,"Summary Financials";"Servco_Detail",#N/A,FALSE,"Summary Financials"}</definedName>
    <definedName name="________wrn7" localSheetId="31" hidden="1">{"Model Summary",#N/A,FALSE,"Print Chart";"Holdco",#N/A,FALSE,"Print Chart";"Genco",#N/A,FALSE,"Print Chart";"Servco",#N/A,FALSE,"Print Chart";"Genco_Detail",#N/A,FALSE,"Summary Financials";"Servco_Detail",#N/A,FALSE,"Summary Financials"}</definedName>
    <definedName name="________wrn7" localSheetId="84" hidden="1">{"Model Summary",#N/A,FALSE,"Print Chart";"Holdco",#N/A,FALSE,"Print Chart";"Genco",#N/A,FALSE,"Print Chart";"Servco",#N/A,FALSE,"Print Chart";"Genco_Detail",#N/A,FALSE,"Summary Financials";"Servco_Detail",#N/A,FALSE,"Summary Financials"}</definedName>
    <definedName name="________wrn7" localSheetId="32" hidden="1">{"Model Summary",#N/A,FALSE,"Print Chart";"Holdco",#N/A,FALSE,"Print Chart";"Genco",#N/A,FALSE,"Print Chart";"Servco",#N/A,FALSE,"Print Chart";"Genco_Detail",#N/A,FALSE,"Summary Financials";"Servco_Detail",#N/A,FALSE,"Summary Financials"}</definedName>
    <definedName name="________wrn7" localSheetId="86" hidden="1">{"Model Summary",#N/A,FALSE,"Print Chart";"Holdco",#N/A,FALSE,"Print Chart";"Genco",#N/A,FALSE,"Print Chart";"Servco",#N/A,FALSE,"Print Chart";"Genco_Detail",#N/A,FALSE,"Summary Financials";"Servco_Detail",#N/A,FALSE,"Summary Financials"}</definedName>
    <definedName name="________wrn7" localSheetId="33" hidden="1">{"Model Summary",#N/A,FALSE,"Print Chart";"Holdco",#N/A,FALSE,"Print Chart";"Genco",#N/A,FALSE,"Print Chart";"Servco",#N/A,FALSE,"Print Chart";"Genco_Detail",#N/A,FALSE,"Summary Financials";"Servco_Detail",#N/A,FALSE,"Summary Financials"}</definedName>
    <definedName name="________wrn7" localSheetId="91" hidden="1">{"Model Summary",#N/A,FALSE,"Print Chart";"Holdco",#N/A,FALSE,"Print Chart";"Genco",#N/A,FALSE,"Print Chart";"Servco",#N/A,FALSE,"Print Chart";"Genco_Detail",#N/A,FALSE,"Summary Financials";"Servco_Detail",#N/A,FALSE,"Summary Financials"}</definedName>
    <definedName name="________wrn7" localSheetId="38"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1" hidden="1">{"holdco",#N/A,FALSE,"Summary Financials";"holdco",#N/A,FALSE,"Summary Financials"}</definedName>
    <definedName name="________wrn8" localSheetId="0" hidden="1">{"holdco",#N/A,FALSE,"Summary Financials";"holdco",#N/A,FALSE,"Summary Financials"}</definedName>
    <definedName name="________wrn8" localSheetId="20" hidden="1">{"holdco",#N/A,FALSE,"Summary Financials";"holdco",#N/A,FALSE,"Summary Financials"}</definedName>
    <definedName name="________wrn8" localSheetId="9" hidden="1">{"holdco",#N/A,FALSE,"Summary Financials";"holdco",#N/A,FALSE,"Summary Financials"}</definedName>
    <definedName name="________wrn8" localSheetId="29" hidden="1">{"holdco",#N/A,FALSE,"Summary Financials";"holdco",#N/A,FALSE,"Summary Financials"}</definedName>
    <definedName name="________wrn8" localSheetId="8" hidden="1">{"holdco",#N/A,FALSE,"Summary Financials";"holdco",#N/A,FALSE,"Summary Financials"}</definedName>
    <definedName name="________wrn8" localSheetId="55" hidden="1">{"holdco",#N/A,FALSE,"Summary Financials";"holdco",#N/A,FALSE,"Summary Financials"}</definedName>
    <definedName name="________wrn8" localSheetId="56" hidden="1">{"holdco",#N/A,FALSE,"Summary Financials";"holdco",#N/A,FALSE,"Summary Financials"}</definedName>
    <definedName name="________wrn8" localSheetId="2" hidden="1">{"holdco",#N/A,FALSE,"Summary Financials";"holdco",#N/A,FALSE,"Summary Financials"}</definedName>
    <definedName name="________wrn8" localSheetId="3" hidden="1">{"holdco",#N/A,FALSE,"Summary Financials";"holdco",#N/A,FALSE,"Summary Financials"}</definedName>
    <definedName name="________wrn8" localSheetId="49" hidden="1">{"holdco",#N/A,FALSE,"Summary Financials";"holdco",#N/A,FALSE,"Summary Financials"}</definedName>
    <definedName name="________wrn8" localSheetId="4" hidden="1">{"holdco",#N/A,FALSE,"Summary Financials";"holdco",#N/A,FALSE,"Summary Financials"}</definedName>
    <definedName name="________wrn8" localSheetId="51" hidden="1">{"holdco",#N/A,FALSE,"Summary Financials";"holdco",#N/A,FALSE,"Summary Financials"}</definedName>
    <definedName name="________wrn8" localSheetId="5" hidden="1">{"holdco",#N/A,FALSE,"Summary Financials";"holdco",#N/A,FALSE,"Summary Financials"}</definedName>
    <definedName name="________wrn8" localSheetId="52" hidden="1">{"holdco",#N/A,FALSE,"Summary Financials";"holdco",#N/A,FALSE,"Summary Financials"}</definedName>
    <definedName name="________wrn8" localSheetId="6" hidden="1">{"holdco",#N/A,FALSE,"Summary Financials";"holdco",#N/A,FALSE,"Summary Financials"}</definedName>
    <definedName name="________wrn8" localSheetId="53" hidden="1">{"holdco",#N/A,FALSE,"Summary Financials";"holdco",#N/A,FALSE,"Summary Financials"}</definedName>
    <definedName name="________wrn8" localSheetId="7" hidden="1">{"holdco",#N/A,FALSE,"Summary Financials";"holdco",#N/A,FALSE,"Summary Financials"}</definedName>
    <definedName name="________wrn8" localSheetId="54" hidden="1">{"holdco",#N/A,FALSE,"Summary Financials";"holdco",#N/A,FALSE,"Summary Financials"}</definedName>
    <definedName name="________wrn8" localSheetId="74" hidden="1">{"holdco",#N/A,FALSE,"Summary Financials";"holdco",#N/A,FALSE,"Summary Financials"}</definedName>
    <definedName name="________wrn8" localSheetId="21" hidden="1">{"holdco",#N/A,FALSE,"Summary Financials";"holdco",#N/A,FALSE,"Summary Financials"}</definedName>
    <definedName name="________wrn8" localSheetId="22" hidden="1">{"holdco",#N/A,FALSE,"Summary Financials";"holdco",#N/A,FALSE,"Summary Financials"}</definedName>
    <definedName name="________wrn8" localSheetId="75" hidden="1">{"holdco",#N/A,FALSE,"Summary Financials";"holdco",#N/A,FALSE,"Summary Financials"}</definedName>
    <definedName name="________wrn8" localSheetId="26" hidden="1">{"holdco",#N/A,FALSE,"Summary Financials";"holdco",#N/A,FALSE,"Summary Financials"}</definedName>
    <definedName name="________wrn8" localSheetId="27" hidden="1">{"holdco",#N/A,FALSE,"Summary Financials";"holdco",#N/A,FALSE,"Summary Financials"}</definedName>
    <definedName name="________wrn8" localSheetId="57" hidden="1">{"holdco",#N/A,FALSE,"Summary Financials";"holdco",#N/A,FALSE,"Summary Financials"}</definedName>
    <definedName name="________wrn8" localSheetId="10" hidden="1">{"holdco",#N/A,FALSE,"Summary Financials";"holdco",#N/A,FALSE,"Summary Financials"}</definedName>
    <definedName name="________wrn8" localSheetId="66" hidden="1">{"holdco",#N/A,FALSE,"Summary Financials";"holdco",#N/A,FALSE,"Summary Financials"}</definedName>
    <definedName name="________wrn8" localSheetId="67" hidden="1">{"holdco",#N/A,FALSE,"Summary Financials";"holdco",#N/A,FALSE,"Summary Financials"}</definedName>
    <definedName name="________wrn8" localSheetId="11" hidden="1">{"holdco",#N/A,FALSE,"Summary Financials";"holdco",#N/A,FALSE,"Summary Financials"}</definedName>
    <definedName name="________wrn8" localSheetId="58" hidden="1">{"holdco",#N/A,FALSE,"Summary Financials";"holdco",#N/A,FALSE,"Summary Financials"}</definedName>
    <definedName name="________wrn8" localSheetId="12" hidden="1">{"holdco",#N/A,FALSE,"Summary Financials";"holdco",#N/A,FALSE,"Summary Financials"}</definedName>
    <definedName name="________wrn8" localSheetId="59" hidden="1">{"holdco",#N/A,FALSE,"Summary Financials";"holdco",#N/A,FALSE,"Summary Financials"}</definedName>
    <definedName name="________wrn8" localSheetId="60" hidden="1">{"holdco",#N/A,FALSE,"Summary Financials";"holdco",#N/A,FALSE,"Summary Financials"}</definedName>
    <definedName name="________wrn8" localSheetId="13" hidden="1">{"holdco",#N/A,FALSE,"Summary Financials";"holdco",#N/A,FALSE,"Summary Financials"}</definedName>
    <definedName name="________wrn8" localSheetId="61" hidden="1">{"holdco",#N/A,FALSE,"Summary Financials";"holdco",#N/A,FALSE,"Summary Financials"}</definedName>
    <definedName name="________wrn8" localSheetId="14" hidden="1">{"holdco",#N/A,FALSE,"Summary Financials";"holdco",#N/A,FALSE,"Summary Financials"}</definedName>
    <definedName name="________wrn8" localSheetId="62" hidden="1">{"holdco",#N/A,FALSE,"Summary Financials";"holdco",#N/A,FALSE,"Summary Financials"}</definedName>
    <definedName name="________wrn8" localSheetId="15" hidden="1">{"holdco",#N/A,FALSE,"Summary Financials";"holdco",#N/A,FALSE,"Summary Financials"}</definedName>
    <definedName name="________wrn8" localSheetId="63" hidden="1">{"holdco",#N/A,FALSE,"Summary Financials";"holdco",#N/A,FALSE,"Summary Financials"}</definedName>
    <definedName name="________wrn8" localSheetId="16" hidden="1">{"holdco",#N/A,FALSE,"Summary Financials";"holdco",#N/A,FALSE,"Summary Financials"}</definedName>
    <definedName name="________wrn8" localSheetId="64" hidden="1">{"holdco",#N/A,FALSE,"Summary Financials";"holdco",#N/A,FALSE,"Summary Financials"}</definedName>
    <definedName name="________wrn8" localSheetId="17" hidden="1">{"holdco",#N/A,FALSE,"Summary Financials";"holdco",#N/A,FALSE,"Summary Financials"}</definedName>
    <definedName name="________wrn8" localSheetId="65" hidden="1">{"holdco",#N/A,FALSE,"Summary Financials";"holdco",#N/A,FALSE,"Summary Financials"}</definedName>
    <definedName name="________wrn8" localSheetId="18" hidden="1">{"holdco",#N/A,FALSE,"Summary Financials";"holdco",#N/A,FALSE,"Summary Financials"}</definedName>
    <definedName name="________wrn8" localSheetId="30" hidden="1">{"holdco",#N/A,FALSE,"Summary Financials";"holdco",#N/A,FALSE,"Summary Financials"}</definedName>
    <definedName name="________wrn8" localSheetId="82" hidden="1">{"holdco",#N/A,FALSE,"Summary Financials";"holdco",#N/A,FALSE,"Summary Financials"}</definedName>
    <definedName name="________wrn8" localSheetId="83" hidden="1">{"holdco",#N/A,FALSE,"Summary Financials";"holdco",#N/A,FALSE,"Summary Financials"}</definedName>
    <definedName name="________wrn8" localSheetId="31" hidden="1">{"holdco",#N/A,FALSE,"Summary Financials";"holdco",#N/A,FALSE,"Summary Financials"}</definedName>
    <definedName name="________wrn8" localSheetId="84" hidden="1">{"holdco",#N/A,FALSE,"Summary Financials";"holdco",#N/A,FALSE,"Summary Financials"}</definedName>
    <definedName name="________wrn8" localSheetId="32" hidden="1">{"holdco",#N/A,FALSE,"Summary Financials";"holdco",#N/A,FALSE,"Summary Financials"}</definedName>
    <definedName name="________wrn8" localSheetId="86" hidden="1">{"holdco",#N/A,FALSE,"Summary Financials";"holdco",#N/A,FALSE,"Summary Financials"}</definedName>
    <definedName name="________wrn8" localSheetId="33" hidden="1">{"holdco",#N/A,FALSE,"Summary Financials";"holdco",#N/A,FALSE,"Summary Financials"}</definedName>
    <definedName name="________wrn8" localSheetId="91" hidden="1">{"holdco",#N/A,FALSE,"Summary Financials";"holdco",#N/A,FALSE,"Summary Financials"}</definedName>
    <definedName name="________wrn8" localSheetId="38" hidden="1">{"holdco",#N/A,FALSE,"Summary Financials";"holdco",#N/A,FALSE,"Summary Financials"}</definedName>
    <definedName name="________wrn8" hidden="1">{"holdco",#N/A,FALSE,"Summary Financials";"holdco",#N/A,FALSE,"Summary Financials"}</definedName>
    <definedName name="_______bb2" localSheetId="1" hidden="1">{#N/A,#N/A,FALSE,"PRJCTED MNTHLY QTY's"}</definedName>
    <definedName name="_______bb2" localSheetId="0" hidden="1">{#N/A,#N/A,FALSE,"PRJCTED MNTHLY QTY's"}</definedName>
    <definedName name="_______bb2" localSheetId="20" hidden="1">{#N/A,#N/A,FALSE,"PRJCTED MNTHLY QTY's"}</definedName>
    <definedName name="_______bb2" localSheetId="9" hidden="1">{#N/A,#N/A,FALSE,"PRJCTED MNTHLY QTY's"}</definedName>
    <definedName name="_______bb2" localSheetId="29" hidden="1">{#N/A,#N/A,FALSE,"PRJCTED MNTHLY QTY's"}</definedName>
    <definedName name="_______bb2" localSheetId="8" hidden="1">{#N/A,#N/A,FALSE,"PRJCTED MNTHLY QTY's"}</definedName>
    <definedName name="_______bb2" localSheetId="55" hidden="1">{#N/A,#N/A,FALSE,"PRJCTED MNTHLY QTY's"}</definedName>
    <definedName name="_______bb2" localSheetId="56" hidden="1">{#N/A,#N/A,FALSE,"PRJCTED MNTHLY QTY's"}</definedName>
    <definedName name="_______bb2" localSheetId="2" hidden="1">{#N/A,#N/A,FALSE,"PRJCTED MNTHLY QTY's"}</definedName>
    <definedName name="_______bb2" localSheetId="3" hidden="1">{#N/A,#N/A,FALSE,"PRJCTED MNTHLY QTY's"}</definedName>
    <definedName name="_______bb2" localSheetId="49" hidden="1">{#N/A,#N/A,FALSE,"PRJCTED MNTHLY QTY's"}</definedName>
    <definedName name="_______bb2" localSheetId="4" hidden="1">{#N/A,#N/A,FALSE,"PRJCTED MNTHLY QTY's"}</definedName>
    <definedName name="_______bb2" localSheetId="51" hidden="1">{#N/A,#N/A,FALSE,"PRJCTED MNTHLY QTY's"}</definedName>
    <definedName name="_______bb2" localSheetId="5" hidden="1">{#N/A,#N/A,FALSE,"PRJCTED MNTHLY QTY's"}</definedName>
    <definedName name="_______bb2" localSheetId="52" hidden="1">{#N/A,#N/A,FALSE,"PRJCTED MNTHLY QTY's"}</definedName>
    <definedName name="_______bb2" localSheetId="6" hidden="1">{#N/A,#N/A,FALSE,"PRJCTED MNTHLY QTY's"}</definedName>
    <definedName name="_______bb2" localSheetId="53" hidden="1">{#N/A,#N/A,FALSE,"PRJCTED MNTHLY QTY's"}</definedName>
    <definedName name="_______bb2" localSheetId="7" hidden="1">{#N/A,#N/A,FALSE,"PRJCTED MNTHLY QTY's"}</definedName>
    <definedName name="_______bb2" localSheetId="54" hidden="1">{#N/A,#N/A,FALSE,"PRJCTED MNTHLY QTY's"}</definedName>
    <definedName name="_______bb2" localSheetId="74" hidden="1">{#N/A,#N/A,FALSE,"PRJCTED MNTHLY QTY's"}</definedName>
    <definedName name="_______bb2" localSheetId="21" hidden="1">{#N/A,#N/A,FALSE,"PRJCTED MNTHLY QTY's"}</definedName>
    <definedName name="_______bb2" localSheetId="22" hidden="1">{#N/A,#N/A,FALSE,"PRJCTED MNTHLY QTY's"}</definedName>
    <definedName name="_______bb2" localSheetId="75" hidden="1">{#N/A,#N/A,FALSE,"PRJCTED MNTHLY QTY's"}</definedName>
    <definedName name="_______bb2" localSheetId="26" hidden="1">{#N/A,#N/A,FALSE,"PRJCTED MNTHLY QTY's"}</definedName>
    <definedName name="_______bb2" localSheetId="27" hidden="1">{#N/A,#N/A,FALSE,"PRJCTED MNTHLY QTY's"}</definedName>
    <definedName name="_______bb2" localSheetId="57" hidden="1">{#N/A,#N/A,FALSE,"PRJCTED MNTHLY QTY's"}</definedName>
    <definedName name="_______bb2" localSheetId="10" hidden="1">{#N/A,#N/A,FALSE,"PRJCTED MNTHLY QTY's"}</definedName>
    <definedName name="_______bb2" localSheetId="66" hidden="1">{#N/A,#N/A,FALSE,"PRJCTED MNTHLY QTY's"}</definedName>
    <definedName name="_______bb2" localSheetId="67" hidden="1">{#N/A,#N/A,FALSE,"PRJCTED MNTHLY QTY's"}</definedName>
    <definedName name="_______bb2" localSheetId="11" hidden="1">{#N/A,#N/A,FALSE,"PRJCTED MNTHLY QTY's"}</definedName>
    <definedName name="_______bb2" localSheetId="58" hidden="1">{#N/A,#N/A,FALSE,"PRJCTED MNTHLY QTY's"}</definedName>
    <definedName name="_______bb2" localSheetId="12" hidden="1">{#N/A,#N/A,FALSE,"PRJCTED MNTHLY QTY's"}</definedName>
    <definedName name="_______bb2" localSheetId="59" hidden="1">{#N/A,#N/A,FALSE,"PRJCTED MNTHLY QTY's"}</definedName>
    <definedName name="_______bb2" localSheetId="60" hidden="1">{#N/A,#N/A,FALSE,"PRJCTED MNTHLY QTY's"}</definedName>
    <definedName name="_______bb2" localSheetId="13" hidden="1">{#N/A,#N/A,FALSE,"PRJCTED MNTHLY QTY's"}</definedName>
    <definedName name="_______bb2" localSheetId="61" hidden="1">{#N/A,#N/A,FALSE,"PRJCTED MNTHLY QTY's"}</definedName>
    <definedName name="_______bb2" localSheetId="14" hidden="1">{#N/A,#N/A,FALSE,"PRJCTED MNTHLY QTY's"}</definedName>
    <definedName name="_______bb2" localSheetId="62" hidden="1">{#N/A,#N/A,FALSE,"PRJCTED MNTHLY QTY's"}</definedName>
    <definedName name="_______bb2" localSheetId="15" hidden="1">{#N/A,#N/A,FALSE,"PRJCTED MNTHLY QTY's"}</definedName>
    <definedName name="_______bb2" localSheetId="63" hidden="1">{#N/A,#N/A,FALSE,"PRJCTED MNTHLY QTY's"}</definedName>
    <definedName name="_______bb2" localSheetId="16" hidden="1">{#N/A,#N/A,FALSE,"PRJCTED MNTHLY QTY's"}</definedName>
    <definedName name="_______bb2" localSheetId="64" hidden="1">{#N/A,#N/A,FALSE,"PRJCTED MNTHLY QTY's"}</definedName>
    <definedName name="_______bb2" localSheetId="17" hidden="1">{#N/A,#N/A,FALSE,"PRJCTED MNTHLY QTY's"}</definedName>
    <definedName name="_______bb2" localSheetId="65" hidden="1">{#N/A,#N/A,FALSE,"PRJCTED MNTHLY QTY's"}</definedName>
    <definedName name="_______bb2" localSheetId="18" hidden="1">{#N/A,#N/A,FALSE,"PRJCTED MNTHLY QTY's"}</definedName>
    <definedName name="_______bb2" localSheetId="30" hidden="1">{#N/A,#N/A,FALSE,"PRJCTED MNTHLY QTY's"}</definedName>
    <definedName name="_______bb2" localSheetId="82" hidden="1">{#N/A,#N/A,FALSE,"PRJCTED MNTHLY QTY's"}</definedName>
    <definedName name="_______bb2" localSheetId="83" hidden="1">{#N/A,#N/A,FALSE,"PRJCTED MNTHLY QTY's"}</definedName>
    <definedName name="_______bb2" localSheetId="31" hidden="1">{#N/A,#N/A,FALSE,"PRJCTED MNTHLY QTY's"}</definedName>
    <definedName name="_______bb2" localSheetId="84" hidden="1">{#N/A,#N/A,FALSE,"PRJCTED MNTHLY QTY's"}</definedName>
    <definedName name="_______bb2" localSheetId="32" hidden="1">{#N/A,#N/A,FALSE,"PRJCTED MNTHLY QTY's"}</definedName>
    <definedName name="_______bb2" localSheetId="86" hidden="1">{#N/A,#N/A,FALSE,"PRJCTED MNTHLY QTY's"}</definedName>
    <definedName name="_______bb2" localSheetId="33" hidden="1">{#N/A,#N/A,FALSE,"PRJCTED MNTHLY QTY's"}</definedName>
    <definedName name="_______bb2" localSheetId="91" hidden="1">{#N/A,#N/A,FALSE,"PRJCTED MNTHLY QTY's"}</definedName>
    <definedName name="_______bb2" localSheetId="38" hidden="1">{#N/A,#N/A,FALSE,"PRJCTED MNTHLY QTY's"}</definedName>
    <definedName name="_______bb2" hidden="1">{#N/A,#N/A,FALSE,"PRJCTED MNTHLY QTY's"}</definedName>
    <definedName name="_______Lee5" localSheetId="1" hidden="1">{#VALUE!,#N/A,FALSE,0}</definedName>
    <definedName name="_______Lee5" localSheetId="0" hidden="1">{#VALUE!,#N/A,FALSE,0}</definedName>
    <definedName name="_______Lee5" localSheetId="20" hidden="1">{#VALUE!,#N/A,FALSE,0}</definedName>
    <definedName name="_______Lee5" localSheetId="9" hidden="1">{#VALUE!,#N/A,FALSE,0}</definedName>
    <definedName name="_______Lee5" localSheetId="29" hidden="1">{#VALUE!,#N/A,FALSE,0}</definedName>
    <definedName name="_______Lee5" localSheetId="8" hidden="1">{#VALUE!,#N/A,FALSE,0}</definedName>
    <definedName name="_______Lee5" localSheetId="55" hidden="1">{#VALUE!,#N/A,FALSE,0}</definedName>
    <definedName name="_______Lee5" localSheetId="56" hidden="1">{#VALUE!,#N/A,FALSE,0}</definedName>
    <definedName name="_______Lee5" localSheetId="2" hidden="1">{#VALUE!,#N/A,FALSE,0}</definedName>
    <definedName name="_______Lee5" localSheetId="3" hidden="1">{#VALUE!,#N/A,FALSE,0}</definedName>
    <definedName name="_______Lee5" localSheetId="49" hidden="1">{#VALUE!,#N/A,FALSE,0}</definedName>
    <definedName name="_______Lee5" localSheetId="4" hidden="1">{#VALUE!,#N/A,FALSE,0}</definedName>
    <definedName name="_______Lee5" localSheetId="51" hidden="1">{#VALUE!,#N/A,FALSE,0}</definedName>
    <definedName name="_______Lee5" localSheetId="5" hidden="1">{#VALUE!,#N/A,FALSE,0}</definedName>
    <definedName name="_______Lee5" localSheetId="52" hidden="1">{#VALUE!,#N/A,FALSE,0}</definedName>
    <definedName name="_______Lee5" localSheetId="6" hidden="1">{#VALUE!,#N/A,FALSE,0}</definedName>
    <definedName name="_______Lee5" localSheetId="53" hidden="1">{#VALUE!,#N/A,FALSE,0}</definedName>
    <definedName name="_______Lee5" localSheetId="7" hidden="1">{#VALUE!,#N/A,FALSE,0}</definedName>
    <definedName name="_______Lee5" localSheetId="54" hidden="1">{#VALUE!,#N/A,FALSE,0}</definedName>
    <definedName name="_______Lee5" localSheetId="74" hidden="1">{#VALUE!,#N/A,FALSE,0}</definedName>
    <definedName name="_______Lee5" localSheetId="21" hidden="1">{#VALUE!,#N/A,FALSE,0}</definedName>
    <definedName name="_______Lee5" localSheetId="22" hidden="1">{#VALUE!,#N/A,FALSE,0}</definedName>
    <definedName name="_______Lee5" localSheetId="75" hidden="1">{#VALUE!,#N/A,FALSE,0}</definedName>
    <definedName name="_______Lee5" localSheetId="26" hidden="1">{#VALUE!,#N/A,FALSE,0}</definedName>
    <definedName name="_______Lee5" localSheetId="27" hidden="1">{#VALUE!,#N/A,FALSE,0}</definedName>
    <definedName name="_______Lee5" localSheetId="57" hidden="1">{#VALUE!,#N/A,FALSE,0}</definedName>
    <definedName name="_______Lee5" localSheetId="10" hidden="1">{#VALUE!,#N/A,FALSE,0}</definedName>
    <definedName name="_______Lee5" localSheetId="66" hidden="1">{#VALUE!,#N/A,FALSE,0}</definedName>
    <definedName name="_______Lee5" localSheetId="67" hidden="1">{#VALUE!,#N/A,FALSE,0}</definedName>
    <definedName name="_______Lee5" localSheetId="11" hidden="1">{#VALUE!,#N/A,FALSE,0}</definedName>
    <definedName name="_______Lee5" localSheetId="58" hidden="1">{#VALUE!,#N/A,FALSE,0}</definedName>
    <definedName name="_______Lee5" localSheetId="12" hidden="1">{#VALUE!,#N/A,FALSE,0}</definedName>
    <definedName name="_______Lee5" localSheetId="59" hidden="1">{#VALUE!,#N/A,FALSE,0}</definedName>
    <definedName name="_______Lee5" localSheetId="60" hidden="1">{#VALUE!,#N/A,FALSE,0}</definedName>
    <definedName name="_______Lee5" localSheetId="13" hidden="1">{#VALUE!,#N/A,FALSE,0}</definedName>
    <definedName name="_______Lee5" localSheetId="61" hidden="1">{#VALUE!,#N/A,FALSE,0}</definedName>
    <definedName name="_______Lee5" localSheetId="14" hidden="1">{#VALUE!,#N/A,FALSE,0}</definedName>
    <definedName name="_______Lee5" localSheetId="62" hidden="1">{#VALUE!,#N/A,FALSE,0}</definedName>
    <definedName name="_______Lee5" localSheetId="15" hidden="1">{#VALUE!,#N/A,FALSE,0}</definedName>
    <definedName name="_______Lee5" localSheetId="63" hidden="1">{#VALUE!,#N/A,FALSE,0}</definedName>
    <definedName name="_______Lee5" localSheetId="16" hidden="1">{#VALUE!,#N/A,FALSE,0}</definedName>
    <definedName name="_______Lee5" localSheetId="64" hidden="1">{#VALUE!,#N/A,FALSE,0}</definedName>
    <definedName name="_______Lee5" localSheetId="17" hidden="1">{#VALUE!,#N/A,FALSE,0}</definedName>
    <definedName name="_______Lee5" localSheetId="65" hidden="1">{#VALUE!,#N/A,FALSE,0}</definedName>
    <definedName name="_______Lee5" localSheetId="18" hidden="1">{#VALUE!,#N/A,FALSE,0}</definedName>
    <definedName name="_______Lee5" localSheetId="30" hidden="1">{#VALUE!,#N/A,FALSE,0}</definedName>
    <definedName name="_______Lee5" localSheetId="82" hidden="1">{#VALUE!,#N/A,FALSE,0}</definedName>
    <definedName name="_______Lee5" localSheetId="83" hidden="1">{#VALUE!,#N/A,FALSE,0}</definedName>
    <definedName name="_______Lee5" localSheetId="31" hidden="1">{#VALUE!,#N/A,FALSE,0}</definedName>
    <definedName name="_______Lee5" localSheetId="84" hidden="1">{#VALUE!,#N/A,FALSE,0}</definedName>
    <definedName name="_______Lee5" localSheetId="32" hidden="1">{#VALUE!,#N/A,FALSE,0}</definedName>
    <definedName name="_______Lee5" localSheetId="86" hidden="1">{#VALUE!,#N/A,FALSE,0}</definedName>
    <definedName name="_______Lee5" localSheetId="33" hidden="1">{#VALUE!,#N/A,FALSE,0}</definedName>
    <definedName name="_______Lee5" localSheetId="91" hidden="1">{#VALUE!,#N/A,FALSE,0}</definedName>
    <definedName name="_______Lee5" localSheetId="38" hidden="1">{#VALUE!,#N/A,FALSE,0}</definedName>
    <definedName name="_______Lee5" hidden="1">{#VALUE!,#N/A,FALSE,0}</definedName>
    <definedName name="______hom1" localSheetId="1" hidden="1">{#N/A,#N/A,FALSE,"Assessment";#N/A,#N/A,FALSE,"Staffing";#N/A,#N/A,FALSE,"Hires";#N/A,#N/A,FALSE,"Assumptions"}</definedName>
    <definedName name="______hom1" localSheetId="0" hidden="1">{#N/A,#N/A,FALSE,"Assessment";#N/A,#N/A,FALSE,"Staffing";#N/A,#N/A,FALSE,"Hires";#N/A,#N/A,FALSE,"Assumptions"}</definedName>
    <definedName name="______hom1" localSheetId="20" hidden="1">{#N/A,#N/A,FALSE,"Assessment";#N/A,#N/A,FALSE,"Staffing";#N/A,#N/A,FALSE,"Hires";#N/A,#N/A,FALSE,"Assumptions"}</definedName>
    <definedName name="______hom1" localSheetId="9" hidden="1">{#N/A,#N/A,FALSE,"Assessment";#N/A,#N/A,FALSE,"Staffing";#N/A,#N/A,FALSE,"Hires";#N/A,#N/A,FALSE,"Assumptions"}</definedName>
    <definedName name="______hom1" localSheetId="29" hidden="1">{#N/A,#N/A,FALSE,"Assessment";#N/A,#N/A,FALSE,"Staffing";#N/A,#N/A,FALSE,"Hires";#N/A,#N/A,FALSE,"Assumptions"}</definedName>
    <definedName name="______hom1" localSheetId="8" hidden="1">{#N/A,#N/A,FALSE,"Assessment";#N/A,#N/A,FALSE,"Staffing";#N/A,#N/A,FALSE,"Hires";#N/A,#N/A,FALSE,"Assumptions"}</definedName>
    <definedName name="______hom1" localSheetId="55" hidden="1">{#N/A,#N/A,FALSE,"Assessment";#N/A,#N/A,FALSE,"Staffing";#N/A,#N/A,FALSE,"Hires";#N/A,#N/A,FALSE,"Assumptions"}</definedName>
    <definedName name="______hom1" localSheetId="56" hidden="1">{#N/A,#N/A,FALSE,"Assessment";#N/A,#N/A,FALSE,"Staffing";#N/A,#N/A,FALSE,"Hires";#N/A,#N/A,FALSE,"Assumptions"}</definedName>
    <definedName name="______hom1" localSheetId="2" hidden="1">{#N/A,#N/A,FALSE,"Assessment";#N/A,#N/A,FALSE,"Staffing";#N/A,#N/A,FALSE,"Hires";#N/A,#N/A,FALSE,"Assumptions"}</definedName>
    <definedName name="______hom1" localSheetId="3" hidden="1">{#N/A,#N/A,FALSE,"Assessment";#N/A,#N/A,FALSE,"Staffing";#N/A,#N/A,FALSE,"Hires";#N/A,#N/A,FALSE,"Assumptions"}</definedName>
    <definedName name="______hom1" localSheetId="49" hidden="1">{#N/A,#N/A,FALSE,"Assessment";#N/A,#N/A,FALSE,"Staffing";#N/A,#N/A,FALSE,"Hires";#N/A,#N/A,FALSE,"Assumptions"}</definedName>
    <definedName name="______hom1" localSheetId="4" hidden="1">{#N/A,#N/A,FALSE,"Assessment";#N/A,#N/A,FALSE,"Staffing";#N/A,#N/A,FALSE,"Hires";#N/A,#N/A,FALSE,"Assumptions"}</definedName>
    <definedName name="______hom1" localSheetId="51" hidden="1">{#N/A,#N/A,FALSE,"Assessment";#N/A,#N/A,FALSE,"Staffing";#N/A,#N/A,FALSE,"Hires";#N/A,#N/A,FALSE,"Assumptions"}</definedName>
    <definedName name="______hom1" localSheetId="5" hidden="1">{#N/A,#N/A,FALSE,"Assessment";#N/A,#N/A,FALSE,"Staffing";#N/A,#N/A,FALSE,"Hires";#N/A,#N/A,FALSE,"Assumptions"}</definedName>
    <definedName name="______hom1" localSheetId="52" hidden="1">{#N/A,#N/A,FALSE,"Assessment";#N/A,#N/A,FALSE,"Staffing";#N/A,#N/A,FALSE,"Hires";#N/A,#N/A,FALSE,"Assumptions"}</definedName>
    <definedName name="______hom1" localSheetId="6" hidden="1">{#N/A,#N/A,FALSE,"Assessment";#N/A,#N/A,FALSE,"Staffing";#N/A,#N/A,FALSE,"Hires";#N/A,#N/A,FALSE,"Assumptions"}</definedName>
    <definedName name="______hom1" localSheetId="53" hidden="1">{#N/A,#N/A,FALSE,"Assessment";#N/A,#N/A,FALSE,"Staffing";#N/A,#N/A,FALSE,"Hires";#N/A,#N/A,FALSE,"Assumptions"}</definedName>
    <definedName name="______hom1" localSheetId="7" hidden="1">{#N/A,#N/A,FALSE,"Assessment";#N/A,#N/A,FALSE,"Staffing";#N/A,#N/A,FALSE,"Hires";#N/A,#N/A,FALSE,"Assumptions"}</definedName>
    <definedName name="______hom1" localSheetId="54" hidden="1">{#N/A,#N/A,FALSE,"Assessment";#N/A,#N/A,FALSE,"Staffing";#N/A,#N/A,FALSE,"Hires";#N/A,#N/A,FALSE,"Assumptions"}</definedName>
    <definedName name="______hom1" localSheetId="74" hidden="1">{#N/A,#N/A,FALSE,"Assessment";#N/A,#N/A,FALSE,"Staffing";#N/A,#N/A,FALSE,"Hires";#N/A,#N/A,FALSE,"Assumptions"}</definedName>
    <definedName name="______hom1" localSheetId="21" hidden="1">{#N/A,#N/A,FALSE,"Assessment";#N/A,#N/A,FALSE,"Staffing";#N/A,#N/A,FALSE,"Hires";#N/A,#N/A,FALSE,"Assumptions"}</definedName>
    <definedName name="______hom1" localSheetId="22" hidden="1">{#N/A,#N/A,FALSE,"Assessment";#N/A,#N/A,FALSE,"Staffing";#N/A,#N/A,FALSE,"Hires";#N/A,#N/A,FALSE,"Assumptions"}</definedName>
    <definedName name="______hom1" localSheetId="75" hidden="1">{#N/A,#N/A,FALSE,"Assessment";#N/A,#N/A,FALSE,"Staffing";#N/A,#N/A,FALSE,"Hires";#N/A,#N/A,FALSE,"Assumptions"}</definedName>
    <definedName name="______hom1" localSheetId="26" hidden="1">{#N/A,#N/A,FALSE,"Assessment";#N/A,#N/A,FALSE,"Staffing";#N/A,#N/A,FALSE,"Hires";#N/A,#N/A,FALSE,"Assumptions"}</definedName>
    <definedName name="______hom1" localSheetId="27" hidden="1">{#N/A,#N/A,FALSE,"Assessment";#N/A,#N/A,FALSE,"Staffing";#N/A,#N/A,FALSE,"Hires";#N/A,#N/A,FALSE,"Assumptions"}</definedName>
    <definedName name="______hom1" localSheetId="57" hidden="1">{#N/A,#N/A,FALSE,"Assessment";#N/A,#N/A,FALSE,"Staffing";#N/A,#N/A,FALSE,"Hires";#N/A,#N/A,FALSE,"Assumptions"}</definedName>
    <definedName name="______hom1" localSheetId="10" hidden="1">{#N/A,#N/A,FALSE,"Assessment";#N/A,#N/A,FALSE,"Staffing";#N/A,#N/A,FALSE,"Hires";#N/A,#N/A,FALSE,"Assumptions"}</definedName>
    <definedName name="______hom1" localSheetId="66" hidden="1">{#N/A,#N/A,FALSE,"Assessment";#N/A,#N/A,FALSE,"Staffing";#N/A,#N/A,FALSE,"Hires";#N/A,#N/A,FALSE,"Assumptions"}</definedName>
    <definedName name="______hom1" localSheetId="67" hidden="1">{#N/A,#N/A,FALSE,"Assessment";#N/A,#N/A,FALSE,"Staffing";#N/A,#N/A,FALSE,"Hires";#N/A,#N/A,FALSE,"Assumptions"}</definedName>
    <definedName name="______hom1" localSheetId="11" hidden="1">{#N/A,#N/A,FALSE,"Assessment";#N/A,#N/A,FALSE,"Staffing";#N/A,#N/A,FALSE,"Hires";#N/A,#N/A,FALSE,"Assumptions"}</definedName>
    <definedName name="______hom1" localSheetId="58" hidden="1">{#N/A,#N/A,FALSE,"Assessment";#N/A,#N/A,FALSE,"Staffing";#N/A,#N/A,FALSE,"Hires";#N/A,#N/A,FALSE,"Assumptions"}</definedName>
    <definedName name="______hom1" localSheetId="12" hidden="1">{#N/A,#N/A,FALSE,"Assessment";#N/A,#N/A,FALSE,"Staffing";#N/A,#N/A,FALSE,"Hires";#N/A,#N/A,FALSE,"Assumptions"}</definedName>
    <definedName name="______hom1" localSheetId="59" hidden="1">{#N/A,#N/A,FALSE,"Assessment";#N/A,#N/A,FALSE,"Staffing";#N/A,#N/A,FALSE,"Hires";#N/A,#N/A,FALSE,"Assumptions"}</definedName>
    <definedName name="______hom1" localSheetId="60" hidden="1">{#N/A,#N/A,FALSE,"Assessment";#N/A,#N/A,FALSE,"Staffing";#N/A,#N/A,FALSE,"Hires";#N/A,#N/A,FALSE,"Assumptions"}</definedName>
    <definedName name="______hom1" localSheetId="13" hidden="1">{#N/A,#N/A,FALSE,"Assessment";#N/A,#N/A,FALSE,"Staffing";#N/A,#N/A,FALSE,"Hires";#N/A,#N/A,FALSE,"Assumptions"}</definedName>
    <definedName name="______hom1" localSheetId="61" hidden="1">{#N/A,#N/A,FALSE,"Assessment";#N/A,#N/A,FALSE,"Staffing";#N/A,#N/A,FALSE,"Hires";#N/A,#N/A,FALSE,"Assumptions"}</definedName>
    <definedName name="______hom1" localSheetId="14" hidden="1">{#N/A,#N/A,FALSE,"Assessment";#N/A,#N/A,FALSE,"Staffing";#N/A,#N/A,FALSE,"Hires";#N/A,#N/A,FALSE,"Assumptions"}</definedName>
    <definedName name="______hom1" localSheetId="62" hidden="1">{#N/A,#N/A,FALSE,"Assessment";#N/A,#N/A,FALSE,"Staffing";#N/A,#N/A,FALSE,"Hires";#N/A,#N/A,FALSE,"Assumptions"}</definedName>
    <definedName name="______hom1" localSheetId="15" hidden="1">{#N/A,#N/A,FALSE,"Assessment";#N/A,#N/A,FALSE,"Staffing";#N/A,#N/A,FALSE,"Hires";#N/A,#N/A,FALSE,"Assumptions"}</definedName>
    <definedName name="______hom1" localSheetId="63" hidden="1">{#N/A,#N/A,FALSE,"Assessment";#N/A,#N/A,FALSE,"Staffing";#N/A,#N/A,FALSE,"Hires";#N/A,#N/A,FALSE,"Assumptions"}</definedName>
    <definedName name="______hom1" localSheetId="16" hidden="1">{#N/A,#N/A,FALSE,"Assessment";#N/A,#N/A,FALSE,"Staffing";#N/A,#N/A,FALSE,"Hires";#N/A,#N/A,FALSE,"Assumptions"}</definedName>
    <definedName name="______hom1" localSheetId="64" hidden="1">{#N/A,#N/A,FALSE,"Assessment";#N/A,#N/A,FALSE,"Staffing";#N/A,#N/A,FALSE,"Hires";#N/A,#N/A,FALSE,"Assumptions"}</definedName>
    <definedName name="______hom1" localSheetId="17" hidden="1">{#N/A,#N/A,FALSE,"Assessment";#N/A,#N/A,FALSE,"Staffing";#N/A,#N/A,FALSE,"Hires";#N/A,#N/A,FALSE,"Assumptions"}</definedName>
    <definedName name="______hom1" localSheetId="65" hidden="1">{#N/A,#N/A,FALSE,"Assessment";#N/A,#N/A,FALSE,"Staffing";#N/A,#N/A,FALSE,"Hires";#N/A,#N/A,FALSE,"Assumptions"}</definedName>
    <definedName name="______hom1" localSheetId="18" hidden="1">{#N/A,#N/A,FALSE,"Assessment";#N/A,#N/A,FALSE,"Staffing";#N/A,#N/A,FALSE,"Hires";#N/A,#N/A,FALSE,"Assumptions"}</definedName>
    <definedName name="______hom1" localSheetId="30" hidden="1">{#N/A,#N/A,FALSE,"Assessment";#N/A,#N/A,FALSE,"Staffing";#N/A,#N/A,FALSE,"Hires";#N/A,#N/A,FALSE,"Assumptions"}</definedName>
    <definedName name="______hom1" localSheetId="82" hidden="1">{#N/A,#N/A,FALSE,"Assessment";#N/A,#N/A,FALSE,"Staffing";#N/A,#N/A,FALSE,"Hires";#N/A,#N/A,FALSE,"Assumptions"}</definedName>
    <definedName name="______hom1" localSheetId="83" hidden="1">{#N/A,#N/A,FALSE,"Assessment";#N/A,#N/A,FALSE,"Staffing";#N/A,#N/A,FALSE,"Hires";#N/A,#N/A,FALSE,"Assumptions"}</definedName>
    <definedName name="______hom1" localSheetId="31" hidden="1">{#N/A,#N/A,FALSE,"Assessment";#N/A,#N/A,FALSE,"Staffing";#N/A,#N/A,FALSE,"Hires";#N/A,#N/A,FALSE,"Assumptions"}</definedName>
    <definedName name="______hom1" localSheetId="84" hidden="1">{#N/A,#N/A,FALSE,"Assessment";#N/A,#N/A,FALSE,"Staffing";#N/A,#N/A,FALSE,"Hires";#N/A,#N/A,FALSE,"Assumptions"}</definedName>
    <definedName name="______hom1" localSheetId="32" hidden="1">{#N/A,#N/A,FALSE,"Assessment";#N/A,#N/A,FALSE,"Staffing";#N/A,#N/A,FALSE,"Hires";#N/A,#N/A,FALSE,"Assumptions"}</definedName>
    <definedName name="______hom1" localSheetId="86" hidden="1">{#N/A,#N/A,FALSE,"Assessment";#N/A,#N/A,FALSE,"Staffing";#N/A,#N/A,FALSE,"Hires";#N/A,#N/A,FALSE,"Assumptions"}</definedName>
    <definedName name="______hom1" localSheetId="33" hidden="1">{#N/A,#N/A,FALSE,"Assessment";#N/A,#N/A,FALSE,"Staffing";#N/A,#N/A,FALSE,"Hires";#N/A,#N/A,FALSE,"Assumptions"}</definedName>
    <definedName name="______hom1" localSheetId="91" hidden="1">{#N/A,#N/A,FALSE,"Assessment";#N/A,#N/A,FALSE,"Staffing";#N/A,#N/A,FALSE,"Hires";#N/A,#N/A,FALSE,"Assumptions"}</definedName>
    <definedName name="______hom1" localSheetId="38" hidden="1">{#N/A,#N/A,FALSE,"Assessment";#N/A,#N/A,FALSE,"Staffing";#N/A,#N/A,FALSE,"Hires";#N/A,#N/A,FALSE,"Assumptions"}</definedName>
    <definedName name="______hom1" hidden="1">{#N/A,#N/A,FALSE,"Assessment";#N/A,#N/A,FALSE,"Staffing";#N/A,#N/A,FALSE,"Hires";#N/A,#N/A,FALSE,"Assumptions"}</definedName>
    <definedName name="______k1" localSheetId="1" hidden="1">{#N/A,#N/A,FALSE,"Assessment";#N/A,#N/A,FALSE,"Staffing";#N/A,#N/A,FALSE,"Hires";#N/A,#N/A,FALSE,"Assumptions"}</definedName>
    <definedName name="______k1" localSheetId="0" hidden="1">{#N/A,#N/A,FALSE,"Assessment";#N/A,#N/A,FALSE,"Staffing";#N/A,#N/A,FALSE,"Hires";#N/A,#N/A,FALSE,"Assumptions"}</definedName>
    <definedName name="______k1" localSheetId="20" hidden="1">{#N/A,#N/A,FALSE,"Assessment";#N/A,#N/A,FALSE,"Staffing";#N/A,#N/A,FALSE,"Hires";#N/A,#N/A,FALSE,"Assumptions"}</definedName>
    <definedName name="______k1" localSheetId="9" hidden="1">{#N/A,#N/A,FALSE,"Assessment";#N/A,#N/A,FALSE,"Staffing";#N/A,#N/A,FALSE,"Hires";#N/A,#N/A,FALSE,"Assumptions"}</definedName>
    <definedName name="______k1" localSheetId="29" hidden="1">{#N/A,#N/A,FALSE,"Assessment";#N/A,#N/A,FALSE,"Staffing";#N/A,#N/A,FALSE,"Hires";#N/A,#N/A,FALSE,"Assumptions"}</definedName>
    <definedName name="______k1" localSheetId="8" hidden="1">{#N/A,#N/A,FALSE,"Assessment";#N/A,#N/A,FALSE,"Staffing";#N/A,#N/A,FALSE,"Hires";#N/A,#N/A,FALSE,"Assumptions"}</definedName>
    <definedName name="______k1" localSheetId="55" hidden="1">{#N/A,#N/A,FALSE,"Assessment";#N/A,#N/A,FALSE,"Staffing";#N/A,#N/A,FALSE,"Hires";#N/A,#N/A,FALSE,"Assumptions"}</definedName>
    <definedName name="______k1" localSheetId="56" hidden="1">{#N/A,#N/A,FALSE,"Assessment";#N/A,#N/A,FALSE,"Staffing";#N/A,#N/A,FALSE,"Hires";#N/A,#N/A,FALSE,"Assumptions"}</definedName>
    <definedName name="______k1" localSheetId="2" hidden="1">{#N/A,#N/A,FALSE,"Assessment";#N/A,#N/A,FALSE,"Staffing";#N/A,#N/A,FALSE,"Hires";#N/A,#N/A,FALSE,"Assumptions"}</definedName>
    <definedName name="______k1" localSheetId="3" hidden="1">{#N/A,#N/A,FALSE,"Assessment";#N/A,#N/A,FALSE,"Staffing";#N/A,#N/A,FALSE,"Hires";#N/A,#N/A,FALSE,"Assumptions"}</definedName>
    <definedName name="______k1" localSheetId="49" hidden="1">{#N/A,#N/A,FALSE,"Assessment";#N/A,#N/A,FALSE,"Staffing";#N/A,#N/A,FALSE,"Hires";#N/A,#N/A,FALSE,"Assumptions"}</definedName>
    <definedName name="______k1" localSheetId="4" hidden="1">{#N/A,#N/A,FALSE,"Assessment";#N/A,#N/A,FALSE,"Staffing";#N/A,#N/A,FALSE,"Hires";#N/A,#N/A,FALSE,"Assumptions"}</definedName>
    <definedName name="______k1" localSheetId="51" hidden="1">{#N/A,#N/A,FALSE,"Assessment";#N/A,#N/A,FALSE,"Staffing";#N/A,#N/A,FALSE,"Hires";#N/A,#N/A,FALSE,"Assumptions"}</definedName>
    <definedName name="______k1" localSheetId="5" hidden="1">{#N/A,#N/A,FALSE,"Assessment";#N/A,#N/A,FALSE,"Staffing";#N/A,#N/A,FALSE,"Hires";#N/A,#N/A,FALSE,"Assumptions"}</definedName>
    <definedName name="______k1" localSheetId="52" hidden="1">{#N/A,#N/A,FALSE,"Assessment";#N/A,#N/A,FALSE,"Staffing";#N/A,#N/A,FALSE,"Hires";#N/A,#N/A,FALSE,"Assumptions"}</definedName>
    <definedName name="______k1" localSheetId="6" hidden="1">{#N/A,#N/A,FALSE,"Assessment";#N/A,#N/A,FALSE,"Staffing";#N/A,#N/A,FALSE,"Hires";#N/A,#N/A,FALSE,"Assumptions"}</definedName>
    <definedName name="______k1" localSheetId="53" hidden="1">{#N/A,#N/A,FALSE,"Assessment";#N/A,#N/A,FALSE,"Staffing";#N/A,#N/A,FALSE,"Hires";#N/A,#N/A,FALSE,"Assumptions"}</definedName>
    <definedName name="______k1" localSheetId="7" hidden="1">{#N/A,#N/A,FALSE,"Assessment";#N/A,#N/A,FALSE,"Staffing";#N/A,#N/A,FALSE,"Hires";#N/A,#N/A,FALSE,"Assumptions"}</definedName>
    <definedName name="______k1" localSheetId="54" hidden="1">{#N/A,#N/A,FALSE,"Assessment";#N/A,#N/A,FALSE,"Staffing";#N/A,#N/A,FALSE,"Hires";#N/A,#N/A,FALSE,"Assumptions"}</definedName>
    <definedName name="______k1" localSheetId="74" hidden="1">{#N/A,#N/A,FALSE,"Assessment";#N/A,#N/A,FALSE,"Staffing";#N/A,#N/A,FALSE,"Hires";#N/A,#N/A,FALSE,"Assumptions"}</definedName>
    <definedName name="______k1" localSheetId="21" hidden="1">{#N/A,#N/A,FALSE,"Assessment";#N/A,#N/A,FALSE,"Staffing";#N/A,#N/A,FALSE,"Hires";#N/A,#N/A,FALSE,"Assumptions"}</definedName>
    <definedName name="______k1" localSheetId="22" hidden="1">{#N/A,#N/A,FALSE,"Assessment";#N/A,#N/A,FALSE,"Staffing";#N/A,#N/A,FALSE,"Hires";#N/A,#N/A,FALSE,"Assumptions"}</definedName>
    <definedName name="______k1" localSheetId="75" hidden="1">{#N/A,#N/A,FALSE,"Assessment";#N/A,#N/A,FALSE,"Staffing";#N/A,#N/A,FALSE,"Hires";#N/A,#N/A,FALSE,"Assumptions"}</definedName>
    <definedName name="______k1" localSheetId="26" hidden="1">{#N/A,#N/A,FALSE,"Assessment";#N/A,#N/A,FALSE,"Staffing";#N/A,#N/A,FALSE,"Hires";#N/A,#N/A,FALSE,"Assumptions"}</definedName>
    <definedName name="______k1" localSheetId="27" hidden="1">{#N/A,#N/A,FALSE,"Assessment";#N/A,#N/A,FALSE,"Staffing";#N/A,#N/A,FALSE,"Hires";#N/A,#N/A,FALSE,"Assumptions"}</definedName>
    <definedName name="______k1" localSheetId="57" hidden="1">{#N/A,#N/A,FALSE,"Assessment";#N/A,#N/A,FALSE,"Staffing";#N/A,#N/A,FALSE,"Hires";#N/A,#N/A,FALSE,"Assumptions"}</definedName>
    <definedName name="______k1" localSheetId="10" hidden="1">{#N/A,#N/A,FALSE,"Assessment";#N/A,#N/A,FALSE,"Staffing";#N/A,#N/A,FALSE,"Hires";#N/A,#N/A,FALSE,"Assumptions"}</definedName>
    <definedName name="______k1" localSheetId="66" hidden="1">{#N/A,#N/A,FALSE,"Assessment";#N/A,#N/A,FALSE,"Staffing";#N/A,#N/A,FALSE,"Hires";#N/A,#N/A,FALSE,"Assumptions"}</definedName>
    <definedName name="______k1" localSheetId="67" hidden="1">{#N/A,#N/A,FALSE,"Assessment";#N/A,#N/A,FALSE,"Staffing";#N/A,#N/A,FALSE,"Hires";#N/A,#N/A,FALSE,"Assumptions"}</definedName>
    <definedName name="______k1" localSheetId="11" hidden="1">{#N/A,#N/A,FALSE,"Assessment";#N/A,#N/A,FALSE,"Staffing";#N/A,#N/A,FALSE,"Hires";#N/A,#N/A,FALSE,"Assumptions"}</definedName>
    <definedName name="______k1" localSheetId="58" hidden="1">{#N/A,#N/A,FALSE,"Assessment";#N/A,#N/A,FALSE,"Staffing";#N/A,#N/A,FALSE,"Hires";#N/A,#N/A,FALSE,"Assumptions"}</definedName>
    <definedName name="______k1" localSheetId="12" hidden="1">{#N/A,#N/A,FALSE,"Assessment";#N/A,#N/A,FALSE,"Staffing";#N/A,#N/A,FALSE,"Hires";#N/A,#N/A,FALSE,"Assumptions"}</definedName>
    <definedName name="______k1" localSheetId="59" hidden="1">{#N/A,#N/A,FALSE,"Assessment";#N/A,#N/A,FALSE,"Staffing";#N/A,#N/A,FALSE,"Hires";#N/A,#N/A,FALSE,"Assumptions"}</definedName>
    <definedName name="______k1" localSheetId="60" hidden="1">{#N/A,#N/A,FALSE,"Assessment";#N/A,#N/A,FALSE,"Staffing";#N/A,#N/A,FALSE,"Hires";#N/A,#N/A,FALSE,"Assumptions"}</definedName>
    <definedName name="______k1" localSheetId="13" hidden="1">{#N/A,#N/A,FALSE,"Assessment";#N/A,#N/A,FALSE,"Staffing";#N/A,#N/A,FALSE,"Hires";#N/A,#N/A,FALSE,"Assumptions"}</definedName>
    <definedName name="______k1" localSheetId="61" hidden="1">{#N/A,#N/A,FALSE,"Assessment";#N/A,#N/A,FALSE,"Staffing";#N/A,#N/A,FALSE,"Hires";#N/A,#N/A,FALSE,"Assumptions"}</definedName>
    <definedName name="______k1" localSheetId="14" hidden="1">{#N/A,#N/A,FALSE,"Assessment";#N/A,#N/A,FALSE,"Staffing";#N/A,#N/A,FALSE,"Hires";#N/A,#N/A,FALSE,"Assumptions"}</definedName>
    <definedName name="______k1" localSheetId="62" hidden="1">{#N/A,#N/A,FALSE,"Assessment";#N/A,#N/A,FALSE,"Staffing";#N/A,#N/A,FALSE,"Hires";#N/A,#N/A,FALSE,"Assumptions"}</definedName>
    <definedName name="______k1" localSheetId="15" hidden="1">{#N/A,#N/A,FALSE,"Assessment";#N/A,#N/A,FALSE,"Staffing";#N/A,#N/A,FALSE,"Hires";#N/A,#N/A,FALSE,"Assumptions"}</definedName>
    <definedName name="______k1" localSheetId="63" hidden="1">{#N/A,#N/A,FALSE,"Assessment";#N/A,#N/A,FALSE,"Staffing";#N/A,#N/A,FALSE,"Hires";#N/A,#N/A,FALSE,"Assumptions"}</definedName>
    <definedName name="______k1" localSheetId="16" hidden="1">{#N/A,#N/A,FALSE,"Assessment";#N/A,#N/A,FALSE,"Staffing";#N/A,#N/A,FALSE,"Hires";#N/A,#N/A,FALSE,"Assumptions"}</definedName>
    <definedName name="______k1" localSheetId="64" hidden="1">{#N/A,#N/A,FALSE,"Assessment";#N/A,#N/A,FALSE,"Staffing";#N/A,#N/A,FALSE,"Hires";#N/A,#N/A,FALSE,"Assumptions"}</definedName>
    <definedName name="______k1" localSheetId="17" hidden="1">{#N/A,#N/A,FALSE,"Assessment";#N/A,#N/A,FALSE,"Staffing";#N/A,#N/A,FALSE,"Hires";#N/A,#N/A,FALSE,"Assumptions"}</definedName>
    <definedName name="______k1" localSheetId="65" hidden="1">{#N/A,#N/A,FALSE,"Assessment";#N/A,#N/A,FALSE,"Staffing";#N/A,#N/A,FALSE,"Hires";#N/A,#N/A,FALSE,"Assumptions"}</definedName>
    <definedName name="______k1" localSheetId="18" hidden="1">{#N/A,#N/A,FALSE,"Assessment";#N/A,#N/A,FALSE,"Staffing";#N/A,#N/A,FALSE,"Hires";#N/A,#N/A,FALSE,"Assumptions"}</definedName>
    <definedName name="______k1" localSheetId="30" hidden="1">{#N/A,#N/A,FALSE,"Assessment";#N/A,#N/A,FALSE,"Staffing";#N/A,#N/A,FALSE,"Hires";#N/A,#N/A,FALSE,"Assumptions"}</definedName>
    <definedName name="______k1" localSheetId="82" hidden="1">{#N/A,#N/A,FALSE,"Assessment";#N/A,#N/A,FALSE,"Staffing";#N/A,#N/A,FALSE,"Hires";#N/A,#N/A,FALSE,"Assumptions"}</definedName>
    <definedName name="______k1" localSheetId="83" hidden="1">{#N/A,#N/A,FALSE,"Assessment";#N/A,#N/A,FALSE,"Staffing";#N/A,#N/A,FALSE,"Hires";#N/A,#N/A,FALSE,"Assumptions"}</definedName>
    <definedName name="______k1" localSheetId="31" hidden="1">{#N/A,#N/A,FALSE,"Assessment";#N/A,#N/A,FALSE,"Staffing";#N/A,#N/A,FALSE,"Hires";#N/A,#N/A,FALSE,"Assumptions"}</definedName>
    <definedName name="______k1" localSheetId="84" hidden="1">{#N/A,#N/A,FALSE,"Assessment";#N/A,#N/A,FALSE,"Staffing";#N/A,#N/A,FALSE,"Hires";#N/A,#N/A,FALSE,"Assumptions"}</definedName>
    <definedName name="______k1" localSheetId="32" hidden="1">{#N/A,#N/A,FALSE,"Assessment";#N/A,#N/A,FALSE,"Staffing";#N/A,#N/A,FALSE,"Hires";#N/A,#N/A,FALSE,"Assumptions"}</definedName>
    <definedName name="______k1" localSheetId="86" hidden="1">{#N/A,#N/A,FALSE,"Assessment";#N/A,#N/A,FALSE,"Staffing";#N/A,#N/A,FALSE,"Hires";#N/A,#N/A,FALSE,"Assumptions"}</definedName>
    <definedName name="______k1" localSheetId="33" hidden="1">{#N/A,#N/A,FALSE,"Assessment";#N/A,#N/A,FALSE,"Staffing";#N/A,#N/A,FALSE,"Hires";#N/A,#N/A,FALSE,"Assumptions"}</definedName>
    <definedName name="______k1" localSheetId="91" hidden="1">{#N/A,#N/A,FALSE,"Assessment";#N/A,#N/A,FALSE,"Staffing";#N/A,#N/A,FALSE,"Hires";#N/A,#N/A,FALSE,"Assumptions"}</definedName>
    <definedName name="______k1" localSheetId="38" hidden="1">{#N/A,#N/A,FALSE,"Assessment";#N/A,#N/A,FALSE,"Staffing";#N/A,#N/A,FALSE,"Hires";#N/A,#N/A,FALSE,"Assumptions"}</definedName>
    <definedName name="______k1" hidden="1">{#N/A,#N/A,FALSE,"Assessment";#N/A,#N/A,FALSE,"Staffing";#N/A,#N/A,FALSE,"Hires";#N/A,#N/A,FALSE,"Assumptions"}</definedName>
    <definedName name="______kk1" localSheetId="1" hidden="1">{#N/A,#N/A,FALSE,"Assessment";#N/A,#N/A,FALSE,"Staffing";#N/A,#N/A,FALSE,"Hires";#N/A,#N/A,FALSE,"Assumptions"}</definedName>
    <definedName name="______kk1" localSheetId="0" hidden="1">{#N/A,#N/A,FALSE,"Assessment";#N/A,#N/A,FALSE,"Staffing";#N/A,#N/A,FALSE,"Hires";#N/A,#N/A,FALSE,"Assumptions"}</definedName>
    <definedName name="______kk1" localSheetId="20" hidden="1">{#N/A,#N/A,FALSE,"Assessment";#N/A,#N/A,FALSE,"Staffing";#N/A,#N/A,FALSE,"Hires";#N/A,#N/A,FALSE,"Assumptions"}</definedName>
    <definedName name="______kk1" localSheetId="9" hidden="1">{#N/A,#N/A,FALSE,"Assessment";#N/A,#N/A,FALSE,"Staffing";#N/A,#N/A,FALSE,"Hires";#N/A,#N/A,FALSE,"Assumptions"}</definedName>
    <definedName name="______kk1" localSheetId="29" hidden="1">{#N/A,#N/A,FALSE,"Assessment";#N/A,#N/A,FALSE,"Staffing";#N/A,#N/A,FALSE,"Hires";#N/A,#N/A,FALSE,"Assumptions"}</definedName>
    <definedName name="______kk1" localSheetId="8" hidden="1">{#N/A,#N/A,FALSE,"Assessment";#N/A,#N/A,FALSE,"Staffing";#N/A,#N/A,FALSE,"Hires";#N/A,#N/A,FALSE,"Assumptions"}</definedName>
    <definedName name="______kk1" localSheetId="55" hidden="1">{#N/A,#N/A,FALSE,"Assessment";#N/A,#N/A,FALSE,"Staffing";#N/A,#N/A,FALSE,"Hires";#N/A,#N/A,FALSE,"Assumptions"}</definedName>
    <definedName name="______kk1" localSheetId="56" hidden="1">{#N/A,#N/A,FALSE,"Assessment";#N/A,#N/A,FALSE,"Staffing";#N/A,#N/A,FALSE,"Hires";#N/A,#N/A,FALSE,"Assumptions"}</definedName>
    <definedName name="______kk1" localSheetId="2" hidden="1">{#N/A,#N/A,FALSE,"Assessment";#N/A,#N/A,FALSE,"Staffing";#N/A,#N/A,FALSE,"Hires";#N/A,#N/A,FALSE,"Assumptions"}</definedName>
    <definedName name="______kk1" localSheetId="3" hidden="1">{#N/A,#N/A,FALSE,"Assessment";#N/A,#N/A,FALSE,"Staffing";#N/A,#N/A,FALSE,"Hires";#N/A,#N/A,FALSE,"Assumptions"}</definedName>
    <definedName name="______kk1" localSheetId="49" hidden="1">{#N/A,#N/A,FALSE,"Assessment";#N/A,#N/A,FALSE,"Staffing";#N/A,#N/A,FALSE,"Hires";#N/A,#N/A,FALSE,"Assumptions"}</definedName>
    <definedName name="______kk1" localSheetId="4" hidden="1">{#N/A,#N/A,FALSE,"Assessment";#N/A,#N/A,FALSE,"Staffing";#N/A,#N/A,FALSE,"Hires";#N/A,#N/A,FALSE,"Assumptions"}</definedName>
    <definedName name="______kk1" localSheetId="51" hidden="1">{#N/A,#N/A,FALSE,"Assessment";#N/A,#N/A,FALSE,"Staffing";#N/A,#N/A,FALSE,"Hires";#N/A,#N/A,FALSE,"Assumptions"}</definedName>
    <definedName name="______kk1" localSheetId="5" hidden="1">{#N/A,#N/A,FALSE,"Assessment";#N/A,#N/A,FALSE,"Staffing";#N/A,#N/A,FALSE,"Hires";#N/A,#N/A,FALSE,"Assumptions"}</definedName>
    <definedName name="______kk1" localSheetId="52" hidden="1">{#N/A,#N/A,FALSE,"Assessment";#N/A,#N/A,FALSE,"Staffing";#N/A,#N/A,FALSE,"Hires";#N/A,#N/A,FALSE,"Assumptions"}</definedName>
    <definedName name="______kk1" localSheetId="6" hidden="1">{#N/A,#N/A,FALSE,"Assessment";#N/A,#N/A,FALSE,"Staffing";#N/A,#N/A,FALSE,"Hires";#N/A,#N/A,FALSE,"Assumptions"}</definedName>
    <definedName name="______kk1" localSheetId="53" hidden="1">{#N/A,#N/A,FALSE,"Assessment";#N/A,#N/A,FALSE,"Staffing";#N/A,#N/A,FALSE,"Hires";#N/A,#N/A,FALSE,"Assumptions"}</definedName>
    <definedName name="______kk1" localSheetId="7" hidden="1">{#N/A,#N/A,FALSE,"Assessment";#N/A,#N/A,FALSE,"Staffing";#N/A,#N/A,FALSE,"Hires";#N/A,#N/A,FALSE,"Assumptions"}</definedName>
    <definedName name="______kk1" localSheetId="54" hidden="1">{#N/A,#N/A,FALSE,"Assessment";#N/A,#N/A,FALSE,"Staffing";#N/A,#N/A,FALSE,"Hires";#N/A,#N/A,FALSE,"Assumptions"}</definedName>
    <definedName name="______kk1" localSheetId="74" hidden="1">{#N/A,#N/A,FALSE,"Assessment";#N/A,#N/A,FALSE,"Staffing";#N/A,#N/A,FALSE,"Hires";#N/A,#N/A,FALSE,"Assumptions"}</definedName>
    <definedName name="______kk1" localSheetId="21" hidden="1">{#N/A,#N/A,FALSE,"Assessment";#N/A,#N/A,FALSE,"Staffing";#N/A,#N/A,FALSE,"Hires";#N/A,#N/A,FALSE,"Assumptions"}</definedName>
    <definedName name="______kk1" localSheetId="22" hidden="1">{#N/A,#N/A,FALSE,"Assessment";#N/A,#N/A,FALSE,"Staffing";#N/A,#N/A,FALSE,"Hires";#N/A,#N/A,FALSE,"Assumptions"}</definedName>
    <definedName name="______kk1" localSheetId="75" hidden="1">{#N/A,#N/A,FALSE,"Assessment";#N/A,#N/A,FALSE,"Staffing";#N/A,#N/A,FALSE,"Hires";#N/A,#N/A,FALSE,"Assumptions"}</definedName>
    <definedName name="______kk1" localSheetId="26" hidden="1">{#N/A,#N/A,FALSE,"Assessment";#N/A,#N/A,FALSE,"Staffing";#N/A,#N/A,FALSE,"Hires";#N/A,#N/A,FALSE,"Assumptions"}</definedName>
    <definedName name="______kk1" localSheetId="27" hidden="1">{#N/A,#N/A,FALSE,"Assessment";#N/A,#N/A,FALSE,"Staffing";#N/A,#N/A,FALSE,"Hires";#N/A,#N/A,FALSE,"Assumptions"}</definedName>
    <definedName name="______kk1" localSheetId="57" hidden="1">{#N/A,#N/A,FALSE,"Assessment";#N/A,#N/A,FALSE,"Staffing";#N/A,#N/A,FALSE,"Hires";#N/A,#N/A,FALSE,"Assumptions"}</definedName>
    <definedName name="______kk1" localSheetId="10" hidden="1">{#N/A,#N/A,FALSE,"Assessment";#N/A,#N/A,FALSE,"Staffing";#N/A,#N/A,FALSE,"Hires";#N/A,#N/A,FALSE,"Assumptions"}</definedName>
    <definedName name="______kk1" localSheetId="66" hidden="1">{#N/A,#N/A,FALSE,"Assessment";#N/A,#N/A,FALSE,"Staffing";#N/A,#N/A,FALSE,"Hires";#N/A,#N/A,FALSE,"Assumptions"}</definedName>
    <definedName name="______kk1" localSheetId="67" hidden="1">{#N/A,#N/A,FALSE,"Assessment";#N/A,#N/A,FALSE,"Staffing";#N/A,#N/A,FALSE,"Hires";#N/A,#N/A,FALSE,"Assumptions"}</definedName>
    <definedName name="______kk1" localSheetId="11" hidden="1">{#N/A,#N/A,FALSE,"Assessment";#N/A,#N/A,FALSE,"Staffing";#N/A,#N/A,FALSE,"Hires";#N/A,#N/A,FALSE,"Assumptions"}</definedName>
    <definedName name="______kk1" localSheetId="58" hidden="1">{#N/A,#N/A,FALSE,"Assessment";#N/A,#N/A,FALSE,"Staffing";#N/A,#N/A,FALSE,"Hires";#N/A,#N/A,FALSE,"Assumptions"}</definedName>
    <definedName name="______kk1" localSheetId="12" hidden="1">{#N/A,#N/A,FALSE,"Assessment";#N/A,#N/A,FALSE,"Staffing";#N/A,#N/A,FALSE,"Hires";#N/A,#N/A,FALSE,"Assumptions"}</definedName>
    <definedName name="______kk1" localSheetId="59" hidden="1">{#N/A,#N/A,FALSE,"Assessment";#N/A,#N/A,FALSE,"Staffing";#N/A,#N/A,FALSE,"Hires";#N/A,#N/A,FALSE,"Assumptions"}</definedName>
    <definedName name="______kk1" localSheetId="60" hidden="1">{#N/A,#N/A,FALSE,"Assessment";#N/A,#N/A,FALSE,"Staffing";#N/A,#N/A,FALSE,"Hires";#N/A,#N/A,FALSE,"Assumptions"}</definedName>
    <definedName name="______kk1" localSheetId="13" hidden="1">{#N/A,#N/A,FALSE,"Assessment";#N/A,#N/A,FALSE,"Staffing";#N/A,#N/A,FALSE,"Hires";#N/A,#N/A,FALSE,"Assumptions"}</definedName>
    <definedName name="______kk1" localSheetId="61" hidden="1">{#N/A,#N/A,FALSE,"Assessment";#N/A,#N/A,FALSE,"Staffing";#N/A,#N/A,FALSE,"Hires";#N/A,#N/A,FALSE,"Assumptions"}</definedName>
    <definedName name="______kk1" localSheetId="14" hidden="1">{#N/A,#N/A,FALSE,"Assessment";#N/A,#N/A,FALSE,"Staffing";#N/A,#N/A,FALSE,"Hires";#N/A,#N/A,FALSE,"Assumptions"}</definedName>
    <definedName name="______kk1" localSheetId="62" hidden="1">{#N/A,#N/A,FALSE,"Assessment";#N/A,#N/A,FALSE,"Staffing";#N/A,#N/A,FALSE,"Hires";#N/A,#N/A,FALSE,"Assumptions"}</definedName>
    <definedName name="______kk1" localSheetId="15" hidden="1">{#N/A,#N/A,FALSE,"Assessment";#N/A,#N/A,FALSE,"Staffing";#N/A,#N/A,FALSE,"Hires";#N/A,#N/A,FALSE,"Assumptions"}</definedName>
    <definedName name="______kk1" localSheetId="63" hidden="1">{#N/A,#N/A,FALSE,"Assessment";#N/A,#N/A,FALSE,"Staffing";#N/A,#N/A,FALSE,"Hires";#N/A,#N/A,FALSE,"Assumptions"}</definedName>
    <definedName name="______kk1" localSheetId="16" hidden="1">{#N/A,#N/A,FALSE,"Assessment";#N/A,#N/A,FALSE,"Staffing";#N/A,#N/A,FALSE,"Hires";#N/A,#N/A,FALSE,"Assumptions"}</definedName>
    <definedName name="______kk1" localSheetId="64" hidden="1">{#N/A,#N/A,FALSE,"Assessment";#N/A,#N/A,FALSE,"Staffing";#N/A,#N/A,FALSE,"Hires";#N/A,#N/A,FALSE,"Assumptions"}</definedName>
    <definedName name="______kk1" localSheetId="17" hidden="1">{#N/A,#N/A,FALSE,"Assessment";#N/A,#N/A,FALSE,"Staffing";#N/A,#N/A,FALSE,"Hires";#N/A,#N/A,FALSE,"Assumptions"}</definedName>
    <definedName name="______kk1" localSheetId="65" hidden="1">{#N/A,#N/A,FALSE,"Assessment";#N/A,#N/A,FALSE,"Staffing";#N/A,#N/A,FALSE,"Hires";#N/A,#N/A,FALSE,"Assumptions"}</definedName>
    <definedName name="______kk1" localSheetId="18" hidden="1">{#N/A,#N/A,FALSE,"Assessment";#N/A,#N/A,FALSE,"Staffing";#N/A,#N/A,FALSE,"Hires";#N/A,#N/A,FALSE,"Assumptions"}</definedName>
    <definedName name="______kk1" localSheetId="30" hidden="1">{#N/A,#N/A,FALSE,"Assessment";#N/A,#N/A,FALSE,"Staffing";#N/A,#N/A,FALSE,"Hires";#N/A,#N/A,FALSE,"Assumptions"}</definedName>
    <definedName name="______kk1" localSheetId="82" hidden="1">{#N/A,#N/A,FALSE,"Assessment";#N/A,#N/A,FALSE,"Staffing";#N/A,#N/A,FALSE,"Hires";#N/A,#N/A,FALSE,"Assumptions"}</definedName>
    <definedName name="______kk1" localSheetId="83" hidden="1">{#N/A,#N/A,FALSE,"Assessment";#N/A,#N/A,FALSE,"Staffing";#N/A,#N/A,FALSE,"Hires";#N/A,#N/A,FALSE,"Assumptions"}</definedName>
    <definedName name="______kk1" localSheetId="31" hidden="1">{#N/A,#N/A,FALSE,"Assessment";#N/A,#N/A,FALSE,"Staffing";#N/A,#N/A,FALSE,"Hires";#N/A,#N/A,FALSE,"Assumptions"}</definedName>
    <definedName name="______kk1" localSheetId="84" hidden="1">{#N/A,#N/A,FALSE,"Assessment";#N/A,#N/A,FALSE,"Staffing";#N/A,#N/A,FALSE,"Hires";#N/A,#N/A,FALSE,"Assumptions"}</definedName>
    <definedName name="______kk1" localSheetId="32" hidden="1">{#N/A,#N/A,FALSE,"Assessment";#N/A,#N/A,FALSE,"Staffing";#N/A,#N/A,FALSE,"Hires";#N/A,#N/A,FALSE,"Assumptions"}</definedName>
    <definedName name="______kk1" localSheetId="86" hidden="1">{#N/A,#N/A,FALSE,"Assessment";#N/A,#N/A,FALSE,"Staffing";#N/A,#N/A,FALSE,"Hires";#N/A,#N/A,FALSE,"Assumptions"}</definedName>
    <definedName name="______kk1" localSheetId="33" hidden="1">{#N/A,#N/A,FALSE,"Assessment";#N/A,#N/A,FALSE,"Staffing";#N/A,#N/A,FALSE,"Hires";#N/A,#N/A,FALSE,"Assumptions"}</definedName>
    <definedName name="______kk1" localSheetId="91" hidden="1">{#N/A,#N/A,FALSE,"Assessment";#N/A,#N/A,FALSE,"Staffing";#N/A,#N/A,FALSE,"Hires";#N/A,#N/A,FALSE,"Assumptions"}</definedName>
    <definedName name="______kk1" localSheetId="38" hidden="1">{#N/A,#N/A,FALSE,"Assessment";#N/A,#N/A,FALSE,"Staffing";#N/A,#N/A,FALSE,"Hires";#N/A,#N/A,FALSE,"Assumptions"}</definedName>
    <definedName name="______kk1" hidden="1">{#N/A,#N/A,FALSE,"Assessment";#N/A,#N/A,FALSE,"Staffing";#N/A,#N/A,FALSE,"Hires";#N/A,#N/A,FALSE,"Assumptions"}</definedName>
    <definedName name="______KKK1" localSheetId="1" hidden="1">{#N/A,#N/A,FALSE,"Assessment";#N/A,#N/A,FALSE,"Staffing";#N/A,#N/A,FALSE,"Hires";#N/A,#N/A,FALSE,"Assumptions"}</definedName>
    <definedName name="______KKK1" localSheetId="0" hidden="1">{#N/A,#N/A,FALSE,"Assessment";#N/A,#N/A,FALSE,"Staffing";#N/A,#N/A,FALSE,"Hires";#N/A,#N/A,FALSE,"Assumptions"}</definedName>
    <definedName name="______KKK1" localSheetId="20" hidden="1">{#N/A,#N/A,FALSE,"Assessment";#N/A,#N/A,FALSE,"Staffing";#N/A,#N/A,FALSE,"Hires";#N/A,#N/A,FALSE,"Assumptions"}</definedName>
    <definedName name="______KKK1" localSheetId="9" hidden="1">{#N/A,#N/A,FALSE,"Assessment";#N/A,#N/A,FALSE,"Staffing";#N/A,#N/A,FALSE,"Hires";#N/A,#N/A,FALSE,"Assumptions"}</definedName>
    <definedName name="______KKK1" localSheetId="29" hidden="1">{#N/A,#N/A,FALSE,"Assessment";#N/A,#N/A,FALSE,"Staffing";#N/A,#N/A,FALSE,"Hires";#N/A,#N/A,FALSE,"Assumptions"}</definedName>
    <definedName name="______KKK1" localSheetId="8" hidden="1">{#N/A,#N/A,FALSE,"Assessment";#N/A,#N/A,FALSE,"Staffing";#N/A,#N/A,FALSE,"Hires";#N/A,#N/A,FALSE,"Assumptions"}</definedName>
    <definedName name="______KKK1" localSheetId="55" hidden="1">{#N/A,#N/A,FALSE,"Assessment";#N/A,#N/A,FALSE,"Staffing";#N/A,#N/A,FALSE,"Hires";#N/A,#N/A,FALSE,"Assumptions"}</definedName>
    <definedName name="______KKK1" localSheetId="56" hidden="1">{#N/A,#N/A,FALSE,"Assessment";#N/A,#N/A,FALSE,"Staffing";#N/A,#N/A,FALSE,"Hires";#N/A,#N/A,FALSE,"Assumptions"}</definedName>
    <definedName name="______KKK1" localSheetId="2" hidden="1">{#N/A,#N/A,FALSE,"Assessment";#N/A,#N/A,FALSE,"Staffing";#N/A,#N/A,FALSE,"Hires";#N/A,#N/A,FALSE,"Assumptions"}</definedName>
    <definedName name="______KKK1" localSheetId="3" hidden="1">{#N/A,#N/A,FALSE,"Assessment";#N/A,#N/A,FALSE,"Staffing";#N/A,#N/A,FALSE,"Hires";#N/A,#N/A,FALSE,"Assumptions"}</definedName>
    <definedName name="______KKK1" localSheetId="49" hidden="1">{#N/A,#N/A,FALSE,"Assessment";#N/A,#N/A,FALSE,"Staffing";#N/A,#N/A,FALSE,"Hires";#N/A,#N/A,FALSE,"Assumptions"}</definedName>
    <definedName name="______KKK1" localSheetId="4" hidden="1">{#N/A,#N/A,FALSE,"Assessment";#N/A,#N/A,FALSE,"Staffing";#N/A,#N/A,FALSE,"Hires";#N/A,#N/A,FALSE,"Assumptions"}</definedName>
    <definedName name="______KKK1" localSheetId="51" hidden="1">{#N/A,#N/A,FALSE,"Assessment";#N/A,#N/A,FALSE,"Staffing";#N/A,#N/A,FALSE,"Hires";#N/A,#N/A,FALSE,"Assumptions"}</definedName>
    <definedName name="______KKK1" localSheetId="5" hidden="1">{#N/A,#N/A,FALSE,"Assessment";#N/A,#N/A,FALSE,"Staffing";#N/A,#N/A,FALSE,"Hires";#N/A,#N/A,FALSE,"Assumptions"}</definedName>
    <definedName name="______KKK1" localSheetId="52" hidden="1">{#N/A,#N/A,FALSE,"Assessment";#N/A,#N/A,FALSE,"Staffing";#N/A,#N/A,FALSE,"Hires";#N/A,#N/A,FALSE,"Assumptions"}</definedName>
    <definedName name="______KKK1" localSheetId="6" hidden="1">{#N/A,#N/A,FALSE,"Assessment";#N/A,#N/A,FALSE,"Staffing";#N/A,#N/A,FALSE,"Hires";#N/A,#N/A,FALSE,"Assumptions"}</definedName>
    <definedName name="______KKK1" localSheetId="53" hidden="1">{#N/A,#N/A,FALSE,"Assessment";#N/A,#N/A,FALSE,"Staffing";#N/A,#N/A,FALSE,"Hires";#N/A,#N/A,FALSE,"Assumptions"}</definedName>
    <definedName name="______KKK1" localSheetId="7" hidden="1">{#N/A,#N/A,FALSE,"Assessment";#N/A,#N/A,FALSE,"Staffing";#N/A,#N/A,FALSE,"Hires";#N/A,#N/A,FALSE,"Assumptions"}</definedName>
    <definedName name="______KKK1" localSheetId="54" hidden="1">{#N/A,#N/A,FALSE,"Assessment";#N/A,#N/A,FALSE,"Staffing";#N/A,#N/A,FALSE,"Hires";#N/A,#N/A,FALSE,"Assumptions"}</definedName>
    <definedName name="______KKK1" localSheetId="74" hidden="1">{#N/A,#N/A,FALSE,"Assessment";#N/A,#N/A,FALSE,"Staffing";#N/A,#N/A,FALSE,"Hires";#N/A,#N/A,FALSE,"Assumptions"}</definedName>
    <definedName name="______KKK1" localSheetId="21" hidden="1">{#N/A,#N/A,FALSE,"Assessment";#N/A,#N/A,FALSE,"Staffing";#N/A,#N/A,FALSE,"Hires";#N/A,#N/A,FALSE,"Assumptions"}</definedName>
    <definedName name="______KKK1" localSheetId="22" hidden="1">{#N/A,#N/A,FALSE,"Assessment";#N/A,#N/A,FALSE,"Staffing";#N/A,#N/A,FALSE,"Hires";#N/A,#N/A,FALSE,"Assumptions"}</definedName>
    <definedName name="______KKK1" localSheetId="75" hidden="1">{#N/A,#N/A,FALSE,"Assessment";#N/A,#N/A,FALSE,"Staffing";#N/A,#N/A,FALSE,"Hires";#N/A,#N/A,FALSE,"Assumptions"}</definedName>
    <definedName name="______KKK1" localSheetId="26" hidden="1">{#N/A,#N/A,FALSE,"Assessment";#N/A,#N/A,FALSE,"Staffing";#N/A,#N/A,FALSE,"Hires";#N/A,#N/A,FALSE,"Assumptions"}</definedName>
    <definedName name="______KKK1" localSheetId="27" hidden="1">{#N/A,#N/A,FALSE,"Assessment";#N/A,#N/A,FALSE,"Staffing";#N/A,#N/A,FALSE,"Hires";#N/A,#N/A,FALSE,"Assumptions"}</definedName>
    <definedName name="______KKK1" localSheetId="57" hidden="1">{#N/A,#N/A,FALSE,"Assessment";#N/A,#N/A,FALSE,"Staffing";#N/A,#N/A,FALSE,"Hires";#N/A,#N/A,FALSE,"Assumptions"}</definedName>
    <definedName name="______KKK1" localSheetId="10" hidden="1">{#N/A,#N/A,FALSE,"Assessment";#N/A,#N/A,FALSE,"Staffing";#N/A,#N/A,FALSE,"Hires";#N/A,#N/A,FALSE,"Assumptions"}</definedName>
    <definedName name="______KKK1" localSheetId="66" hidden="1">{#N/A,#N/A,FALSE,"Assessment";#N/A,#N/A,FALSE,"Staffing";#N/A,#N/A,FALSE,"Hires";#N/A,#N/A,FALSE,"Assumptions"}</definedName>
    <definedName name="______KKK1" localSheetId="67" hidden="1">{#N/A,#N/A,FALSE,"Assessment";#N/A,#N/A,FALSE,"Staffing";#N/A,#N/A,FALSE,"Hires";#N/A,#N/A,FALSE,"Assumptions"}</definedName>
    <definedName name="______KKK1" localSheetId="11" hidden="1">{#N/A,#N/A,FALSE,"Assessment";#N/A,#N/A,FALSE,"Staffing";#N/A,#N/A,FALSE,"Hires";#N/A,#N/A,FALSE,"Assumptions"}</definedName>
    <definedName name="______KKK1" localSheetId="58" hidden="1">{#N/A,#N/A,FALSE,"Assessment";#N/A,#N/A,FALSE,"Staffing";#N/A,#N/A,FALSE,"Hires";#N/A,#N/A,FALSE,"Assumptions"}</definedName>
    <definedName name="______KKK1" localSheetId="12" hidden="1">{#N/A,#N/A,FALSE,"Assessment";#N/A,#N/A,FALSE,"Staffing";#N/A,#N/A,FALSE,"Hires";#N/A,#N/A,FALSE,"Assumptions"}</definedName>
    <definedName name="______KKK1" localSheetId="59" hidden="1">{#N/A,#N/A,FALSE,"Assessment";#N/A,#N/A,FALSE,"Staffing";#N/A,#N/A,FALSE,"Hires";#N/A,#N/A,FALSE,"Assumptions"}</definedName>
    <definedName name="______KKK1" localSheetId="60" hidden="1">{#N/A,#N/A,FALSE,"Assessment";#N/A,#N/A,FALSE,"Staffing";#N/A,#N/A,FALSE,"Hires";#N/A,#N/A,FALSE,"Assumptions"}</definedName>
    <definedName name="______KKK1" localSheetId="13" hidden="1">{#N/A,#N/A,FALSE,"Assessment";#N/A,#N/A,FALSE,"Staffing";#N/A,#N/A,FALSE,"Hires";#N/A,#N/A,FALSE,"Assumptions"}</definedName>
    <definedName name="______KKK1" localSheetId="61" hidden="1">{#N/A,#N/A,FALSE,"Assessment";#N/A,#N/A,FALSE,"Staffing";#N/A,#N/A,FALSE,"Hires";#N/A,#N/A,FALSE,"Assumptions"}</definedName>
    <definedName name="______KKK1" localSheetId="14" hidden="1">{#N/A,#N/A,FALSE,"Assessment";#N/A,#N/A,FALSE,"Staffing";#N/A,#N/A,FALSE,"Hires";#N/A,#N/A,FALSE,"Assumptions"}</definedName>
    <definedName name="______KKK1" localSheetId="62" hidden="1">{#N/A,#N/A,FALSE,"Assessment";#N/A,#N/A,FALSE,"Staffing";#N/A,#N/A,FALSE,"Hires";#N/A,#N/A,FALSE,"Assumptions"}</definedName>
    <definedName name="______KKK1" localSheetId="15" hidden="1">{#N/A,#N/A,FALSE,"Assessment";#N/A,#N/A,FALSE,"Staffing";#N/A,#N/A,FALSE,"Hires";#N/A,#N/A,FALSE,"Assumptions"}</definedName>
    <definedName name="______KKK1" localSheetId="63" hidden="1">{#N/A,#N/A,FALSE,"Assessment";#N/A,#N/A,FALSE,"Staffing";#N/A,#N/A,FALSE,"Hires";#N/A,#N/A,FALSE,"Assumptions"}</definedName>
    <definedName name="______KKK1" localSheetId="16" hidden="1">{#N/A,#N/A,FALSE,"Assessment";#N/A,#N/A,FALSE,"Staffing";#N/A,#N/A,FALSE,"Hires";#N/A,#N/A,FALSE,"Assumptions"}</definedName>
    <definedName name="______KKK1" localSheetId="64" hidden="1">{#N/A,#N/A,FALSE,"Assessment";#N/A,#N/A,FALSE,"Staffing";#N/A,#N/A,FALSE,"Hires";#N/A,#N/A,FALSE,"Assumptions"}</definedName>
    <definedName name="______KKK1" localSheetId="17" hidden="1">{#N/A,#N/A,FALSE,"Assessment";#N/A,#N/A,FALSE,"Staffing";#N/A,#N/A,FALSE,"Hires";#N/A,#N/A,FALSE,"Assumptions"}</definedName>
    <definedName name="______KKK1" localSheetId="65" hidden="1">{#N/A,#N/A,FALSE,"Assessment";#N/A,#N/A,FALSE,"Staffing";#N/A,#N/A,FALSE,"Hires";#N/A,#N/A,FALSE,"Assumptions"}</definedName>
    <definedName name="______KKK1" localSheetId="18" hidden="1">{#N/A,#N/A,FALSE,"Assessment";#N/A,#N/A,FALSE,"Staffing";#N/A,#N/A,FALSE,"Hires";#N/A,#N/A,FALSE,"Assumptions"}</definedName>
    <definedName name="______KKK1" localSheetId="30" hidden="1">{#N/A,#N/A,FALSE,"Assessment";#N/A,#N/A,FALSE,"Staffing";#N/A,#N/A,FALSE,"Hires";#N/A,#N/A,FALSE,"Assumptions"}</definedName>
    <definedName name="______KKK1" localSheetId="82" hidden="1">{#N/A,#N/A,FALSE,"Assessment";#N/A,#N/A,FALSE,"Staffing";#N/A,#N/A,FALSE,"Hires";#N/A,#N/A,FALSE,"Assumptions"}</definedName>
    <definedName name="______KKK1" localSheetId="83" hidden="1">{#N/A,#N/A,FALSE,"Assessment";#N/A,#N/A,FALSE,"Staffing";#N/A,#N/A,FALSE,"Hires";#N/A,#N/A,FALSE,"Assumptions"}</definedName>
    <definedName name="______KKK1" localSheetId="31" hidden="1">{#N/A,#N/A,FALSE,"Assessment";#N/A,#N/A,FALSE,"Staffing";#N/A,#N/A,FALSE,"Hires";#N/A,#N/A,FALSE,"Assumptions"}</definedName>
    <definedName name="______KKK1" localSheetId="84" hidden="1">{#N/A,#N/A,FALSE,"Assessment";#N/A,#N/A,FALSE,"Staffing";#N/A,#N/A,FALSE,"Hires";#N/A,#N/A,FALSE,"Assumptions"}</definedName>
    <definedName name="______KKK1" localSheetId="32" hidden="1">{#N/A,#N/A,FALSE,"Assessment";#N/A,#N/A,FALSE,"Staffing";#N/A,#N/A,FALSE,"Hires";#N/A,#N/A,FALSE,"Assumptions"}</definedName>
    <definedName name="______KKK1" localSheetId="86" hidden="1">{#N/A,#N/A,FALSE,"Assessment";#N/A,#N/A,FALSE,"Staffing";#N/A,#N/A,FALSE,"Hires";#N/A,#N/A,FALSE,"Assumptions"}</definedName>
    <definedName name="______KKK1" localSheetId="33" hidden="1">{#N/A,#N/A,FALSE,"Assessment";#N/A,#N/A,FALSE,"Staffing";#N/A,#N/A,FALSE,"Hires";#N/A,#N/A,FALSE,"Assumptions"}</definedName>
    <definedName name="______KKK1" localSheetId="91" hidden="1">{#N/A,#N/A,FALSE,"Assessment";#N/A,#N/A,FALSE,"Staffing";#N/A,#N/A,FALSE,"Hires";#N/A,#N/A,FALSE,"Assumptions"}</definedName>
    <definedName name="______KKK1" localSheetId="38" hidden="1">{#N/A,#N/A,FALSE,"Assessment";#N/A,#N/A,FALSE,"Staffing";#N/A,#N/A,FALSE,"Hires";#N/A,#N/A,FALSE,"Assumptions"}</definedName>
    <definedName name="______KKK1" hidden="1">{#N/A,#N/A,FALSE,"Assessment";#N/A,#N/A,FALSE,"Staffing";#N/A,#N/A,FALSE,"Hires";#N/A,#N/A,FALSE,"Assumptions"}</definedName>
    <definedName name="______w2" localSheetId="1" hidden="1">{"Model Summary",#N/A,FALSE,"Print Chart";"Holdco",#N/A,FALSE,"Print Chart";"Genco",#N/A,FALSE,"Print Chart";"Servco",#N/A,FALSE,"Print Chart";"Genco_Detail",#N/A,FALSE,"Summary Financials";"Servco_Detail",#N/A,FALSE,"Summary Financials"}</definedName>
    <definedName name="______w2" localSheetId="0" hidden="1">{"Model Summary",#N/A,FALSE,"Print Chart";"Holdco",#N/A,FALSE,"Print Chart";"Genco",#N/A,FALSE,"Print Chart";"Servco",#N/A,FALSE,"Print Chart";"Genco_Detail",#N/A,FALSE,"Summary Financials";"Servco_Detail",#N/A,FALSE,"Summary Financials"}</definedName>
    <definedName name="______w2" localSheetId="20" hidden="1">{"Model Summary",#N/A,FALSE,"Print Chart";"Holdco",#N/A,FALSE,"Print Chart";"Genco",#N/A,FALSE,"Print Chart";"Servco",#N/A,FALSE,"Print Chart";"Genco_Detail",#N/A,FALSE,"Summary Financials";"Servco_Detail",#N/A,FALSE,"Summary Financials"}</definedName>
    <definedName name="______w2" localSheetId="9" hidden="1">{"Model Summary",#N/A,FALSE,"Print Chart";"Holdco",#N/A,FALSE,"Print Chart";"Genco",#N/A,FALSE,"Print Chart";"Servco",#N/A,FALSE,"Print Chart";"Genco_Detail",#N/A,FALSE,"Summary Financials";"Servco_Detail",#N/A,FALSE,"Summary Financials"}</definedName>
    <definedName name="______w2" localSheetId="29" hidden="1">{"Model Summary",#N/A,FALSE,"Print Chart";"Holdco",#N/A,FALSE,"Print Chart";"Genco",#N/A,FALSE,"Print Chart";"Servco",#N/A,FALSE,"Print Chart";"Genco_Detail",#N/A,FALSE,"Summary Financials";"Servco_Detail",#N/A,FALSE,"Summary Financials"}</definedName>
    <definedName name="______w2" localSheetId="8" hidden="1">{"Model Summary",#N/A,FALSE,"Print Chart";"Holdco",#N/A,FALSE,"Print Chart";"Genco",#N/A,FALSE,"Print Chart";"Servco",#N/A,FALSE,"Print Chart";"Genco_Detail",#N/A,FALSE,"Summary Financials";"Servco_Detail",#N/A,FALSE,"Summary Financials"}</definedName>
    <definedName name="______w2" localSheetId="55" hidden="1">{"Model Summary",#N/A,FALSE,"Print Chart";"Holdco",#N/A,FALSE,"Print Chart";"Genco",#N/A,FALSE,"Print Chart";"Servco",#N/A,FALSE,"Print Chart";"Genco_Detail",#N/A,FALSE,"Summary Financials";"Servco_Detail",#N/A,FALSE,"Summary Financials"}</definedName>
    <definedName name="______w2" localSheetId="56" hidden="1">{"Model Summary",#N/A,FALSE,"Print Chart";"Holdco",#N/A,FALSE,"Print Chart";"Genco",#N/A,FALSE,"Print Chart";"Servco",#N/A,FALSE,"Print Chart";"Genco_Detail",#N/A,FALSE,"Summary Financials";"Servco_Detail",#N/A,FALSE,"Summary Financials"}</definedName>
    <definedName name="______w2" localSheetId="2" hidden="1">{"Model Summary",#N/A,FALSE,"Print Chart";"Holdco",#N/A,FALSE,"Print Chart";"Genco",#N/A,FALSE,"Print Chart";"Servco",#N/A,FALSE,"Print Chart";"Genco_Detail",#N/A,FALSE,"Summary Financials";"Servco_Detail",#N/A,FALSE,"Summary Financials"}</definedName>
    <definedName name="______w2" localSheetId="3" hidden="1">{"Model Summary",#N/A,FALSE,"Print Chart";"Holdco",#N/A,FALSE,"Print Chart";"Genco",#N/A,FALSE,"Print Chart";"Servco",#N/A,FALSE,"Print Chart";"Genco_Detail",#N/A,FALSE,"Summary Financials";"Servco_Detail",#N/A,FALSE,"Summary Financials"}</definedName>
    <definedName name="______w2" localSheetId="49" hidden="1">{"Model Summary",#N/A,FALSE,"Print Chart";"Holdco",#N/A,FALSE,"Print Chart";"Genco",#N/A,FALSE,"Print Chart";"Servco",#N/A,FALSE,"Print Chart";"Genco_Detail",#N/A,FALSE,"Summary Financials";"Servco_Detail",#N/A,FALSE,"Summary Financials"}</definedName>
    <definedName name="______w2" localSheetId="4" hidden="1">{"Model Summary",#N/A,FALSE,"Print Chart";"Holdco",#N/A,FALSE,"Print Chart";"Genco",#N/A,FALSE,"Print Chart";"Servco",#N/A,FALSE,"Print Chart";"Genco_Detail",#N/A,FALSE,"Summary Financials";"Servco_Detail",#N/A,FALSE,"Summary Financials"}</definedName>
    <definedName name="______w2" localSheetId="51"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localSheetId="52" hidden="1">{"Model Summary",#N/A,FALSE,"Print Chart";"Holdco",#N/A,FALSE,"Print Chart";"Genco",#N/A,FALSE,"Print Chart";"Servco",#N/A,FALSE,"Print Chart";"Genco_Detail",#N/A,FALSE,"Summary Financials";"Servco_Detail",#N/A,FALSE,"Summary Financials"}</definedName>
    <definedName name="______w2" localSheetId="6" hidden="1">{"Model Summary",#N/A,FALSE,"Print Chart";"Holdco",#N/A,FALSE,"Print Chart";"Genco",#N/A,FALSE,"Print Chart";"Servco",#N/A,FALSE,"Print Chart";"Genco_Detail",#N/A,FALSE,"Summary Financials";"Servco_Detail",#N/A,FALSE,"Summary Financials"}</definedName>
    <definedName name="______w2" localSheetId="53" hidden="1">{"Model Summary",#N/A,FALSE,"Print Chart";"Holdco",#N/A,FALSE,"Print Chart";"Genco",#N/A,FALSE,"Print Chart";"Servco",#N/A,FALSE,"Print Chart";"Genco_Detail",#N/A,FALSE,"Summary Financials";"Servco_Detail",#N/A,FALSE,"Summary Financials"}</definedName>
    <definedName name="______w2" localSheetId="7" hidden="1">{"Model Summary",#N/A,FALSE,"Print Chart";"Holdco",#N/A,FALSE,"Print Chart";"Genco",#N/A,FALSE,"Print Chart";"Servco",#N/A,FALSE,"Print Chart";"Genco_Detail",#N/A,FALSE,"Summary Financials";"Servco_Detail",#N/A,FALSE,"Summary Financials"}</definedName>
    <definedName name="______w2" localSheetId="54" hidden="1">{"Model Summary",#N/A,FALSE,"Print Chart";"Holdco",#N/A,FALSE,"Print Chart";"Genco",#N/A,FALSE,"Print Chart";"Servco",#N/A,FALSE,"Print Chart";"Genco_Detail",#N/A,FALSE,"Summary Financials";"Servco_Detail",#N/A,FALSE,"Summary Financials"}</definedName>
    <definedName name="______w2" localSheetId="74" hidden="1">{"Model Summary",#N/A,FALSE,"Print Chart";"Holdco",#N/A,FALSE,"Print Chart";"Genco",#N/A,FALSE,"Print Chart";"Servco",#N/A,FALSE,"Print Chart";"Genco_Detail",#N/A,FALSE,"Summary Financials";"Servco_Detail",#N/A,FALSE,"Summary Financials"}</definedName>
    <definedName name="______w2" localSheetId="21" hidden="1">{"Model Summary",#N/A,FALSE,"Print Chart";"Holdco",#N/A,FALSE,"Print Chart";"Genco",#N/A,FALSE,"Print Chart";"Servco",#N/A,FALSE,"Print Chart";"Genco_Detail",#N/A,FALSE,"Summary Financials";"Servco_Detail",#N/A,FALSE,"Summary Financials"}</definedName>
    <definedName name="______w2" localSheetId="22" hidden="1">{"Model Summary",#N/A,FALSE,"Print Chart";"Holdco",#N/A,FALSE,"Print Chart";"Genco",#N/A,FALSE,"Print Chart";"Servco",#N/A,FALSE,"Print Chart";"Genco_Detail",#N/A,FALSE,"Summary Financials";"Servco_Detail",#N/A,FALSE,"Summary Financials"}</definedName>
    <definedName name="______w2" localSheetId="75" hidden="1">{"Model Summary",#N/A,FALSE,"Print Chart";"Holdco",#N/A,FALSE,"Print Chart";"Genco",#N/A,FALSE,"Print Chart";"Servco",#N/A,FALSE,"Print Chart";"Genco_Detail",#N/A,FALSE,"Summary Financials";"Servco_Detail",#N/A,FALSE,"Summary Financials"}</definedName>
    <definedName name="______w2" localSheetId="26" hidden="1">{"Model Summary",#N/A,FALSE,"Print Chart";"Holdco",#N/A,FALSE,"Print Chart";"Genco",#N/A,FALSE,"Print Chart";"Servco",#N/A,FALSE,"Print Chart";"Genco_Detail",#N/A,FALSE,"Summary Financials";"Servco_Detail",#N/A,FALSE,"Summary Financials"}</definedName>
    <definedName name="______w2" localSheetId="27" hidden="1">{"Model Summary",#N/A,FALSE,"Print Chart";"Holdco",#N/A,FALSE,"Print Chart";"Genco",#N/A,FALSE,"Print Chart";"Servco",#N/A,FALSE,"Print Chart";"Genco_Detail",#N/A,FALSE,"Summary Financials";"Servco_Detail",#N/A,FALSE,"Summary Financials"}</definedName>
    <definedName name="______w2" localSheetId="57" hidden="1">{"Model Summary",#N/A,FALSE,"Print Chart";"Holdco",#N/A,FALSE,"Print Chart";"Genco",#N/A,FALSE,"Print Chart";"Servco",#N/A,FALSE,"Print Chart";"Genco_Detail",#N/A,FALSE,"Summary Financials";"Servco_Detail",#N/A,FALSE,"Summary Financials"}</definedName>
    <definedName name="______w2" localSheetId="10" hidden="1">{"Model Summary",#N/A,FALSE,"Print Chart";"Holdco",#N/A,FALSE,"Print Chart";"Genco",#N/A,FALSE,"Print Chart";"Servco",#N/A,FALSE,"Print Chart";"Genco_Detail",#N/A,FALSE,"Summary Financials";"Servco_Detail",#N/A,FALSE,"Summary Financials"}</definedName>
    <definedName name="______w2" localSheetId="66" hidden="1">{"Model Summary",#N/A,FALSE,"Print Chart";"Holdco",#N/A,FALSE,"Print Chart";"Genco",#N/A,FALSE,"Print Chart";"Servco",#N/A,FALSE,"Print Chart";"Genco_Detail",#N/A,FALSE,"Summary Financials";"Servco_Detail",#N/A,FALSE,"Summary Financials"}</definedName>
    <definedName name="______w2" localSheetId="67" hidden="1">{"Model Summary",#N/A,FALSE,"Print Chart";"Holdco",#N/A,FALSE,"Print Chart";"Genco",#N/A,FALSE,"Print Chart";"Servco",#N/A,FALSE,"Print Chart";"Genco_Detail",#N/A,FALSE,"Summary Financials";"Servco_Detail",#N/A,FALSE,"Summary Financials"}</definedName>
    <definedName name="______w2" localSheetId="11" hidden="1">{"Model Summary",#N/A,FALSE,"Print Chart";"Holdco",#N/A,FALSE,"Print Chart";"Genco",#N/A,FALSE,"Print Chart";"Servco",#N/A,FALSE,"Print Chart";"Genco_Detail",#N/A,FALSE,"Summary Financials";"Servco_Detail",#N/A,FALSE,"Summary Financials"}</definedName>
    <definedName name="______w2" localSheetId="58" hidden="1">{"Model Summary",#N/A,FALSE,"Print Chart";"Holdco",#N/A,FALSE,"Print Chart";"Genco",#N/A,FALSE,"Print Chart";"Servco",#N/A,FALSE,"Print Chart";"Genco_Detail",#N/A,FALSE,"Summary Financials";"Servco_Detail",#N/A,FALSE,"Summary Financials"}</definedName>
    <definedName name="______w2" localSheetId="12" hidden="1">{"Model Summary",#N/A,FALSE,"Print Chart";"Holdco",#N/A,FALSE,"Print Chart";"Genco",#N/A,FALSE,"Print Chart";"Servco",#N/A,FALSE,"Print Chart";"Genco_Detail",#N/A,FALSE,"Summary Financials";"Servco_Detail",#N/A,FALSE,"Summary Financials"}</definedName>
    <definedName name="______w2" localSheetId="59" hidden="1">{"Model Summary",#N/A,FALSE,"Print Chart";"Holdco",#N/A,FALSE,"Print Chart";"Genco",#N/A,FALSE,"Print Chart";"Servco",#N/A,FALSE,"Print Chart";"Genco_Detail",#N/A,FALSE,"Summary Financials";"Servco_Detail",#N/A,FALSE,"Summary Financials"}</definedName>
    <definedName name="______w2" localSheetId="60" hidden="1">{"Model Summary",#N/A,FALSE,"Print Chart";"Holdco",#N/A,FALSE,"Print Chart";"Genco",#N/A,FALSE,"Print Chart";"Servco",#N/A,FALSE,"Print Chart";"Genco_Detail",#N/A,FALSE,"Summary Financials";"Servco_Detail",#N/A,FALSE,"Summary Financials"}</definedName>
    <definedName name="______w2" localSheetId="13" hidden="1">{"Model Summary",#N/A,FALSE,"Print Chart";"Holdco",#N/A,FALSE,"Print Chart";"Genco",#N/A,FALSE,"Print Chart";"Servco",#N/A,FALSE,"Print Chart";"Genco_Detail",#N/A,FALSE,"Summary Financials";"Servco_Detail",#N/A,FALSE,"Summary Financials"}</definedName>
    <definedName name="______w2" localSheetId="61" hidden="1">{"Model Summary",#N/A,FALSE,"Print Chart";"Holdco",#N/A,FALSE,"Print Chart";"Genco",#N/A,FALSE,"Print Chart";"Servco",#N/A,FALSE,"Print Chart";"Genco_Detail",#N/A,FALSE,"Summary Financials";"Servco_Detail",#N/A,FALSE,"Summary Financials"}</definedName>
    <definedName name="______w2" localSheetId="14" hidden="1">{"Model Summary",#N/A,FALSE,"Print Chart";"Holdco",#N/A,FALSE,"Print Chart";"Genco",#N/A,FALSE,"Print Chart";"Servco",#N/A,FALSE,"Print Chart";"Genco_Detail",#N/A,FALSE,"Summary Financials";"Servco_Detail",#N/A,FALSE,"Summary Financials"}</definedName>
    <definedName name="______w2" localSheetId="62" hidden="1">{"Model Summary",#N/A,FALSE,"Print Chart";"Holdco",#N/A,FALSE,"Print Chart";"Genco",#N/A,FALSE,"Print Chart";"Servco",#N/A,FALSE,"Print Chart";"Genco_Detail",#N/A,FALSE,"Summary Financials";"Servco_Detail",#N/A,FALSE,"Summary Financials"}</definedName>
    <definedName name="______w2" localSheetId="15" hidden="1">{"Model Summary",#N/A,FALSE,"Print Chart";"Holdco",#N/A,FALSE,"Print Chart";"Genco",#N/A,FALSE,"Print Chart";"Servco",#N/A,FALSE,"Print Chart";"Genco_Detail",#N/A,FALSE,"Summary Financials";"Servco_Detail",#N/A,FALSE,"Summary Financials"}</definedName>
    <definedName name="______w2" localSheetId="63" hidden="1">{"Model Summary",#N/A,FALSE,"Print Chart";"Holdco",#N/A,FALSE,"Print Chart";"Genco",#N/A,FALSE,"Print Chart";"Servco",#N/A,FALSE,"Print Chart";"Genco_Detail",#N/A,FALSE,"Summary Financials";"Servco_Detail",#N/A,FALSE,"Summary Financials"}</definedName>
    <definedName name="______w2" localSheetId="16" hidden="1">{"Model Summary",#N/A,FALSE,"Print Chart";"Holdco",#N/A,FALSE,"Print Chart";"Genco",#N/A,FALSE,"Print Chart";"Servco",#N/A,FALSE,"Print Chart";"Genco_Detail",#N/A,FALSE,"Summary Financials";"Servco_Detail",#N/A,FALSE,"Summary Financials"}</definedName>
    <definedName name="______w2" localSheetId="64" hidden="1">{"Model Summary",#N/A,FALSE,"Print Chart";"Holdco",#N/A,FALSE,"Print Chart";"Genco",#N/A,FALSE,"Print Chart";"Servco",#N/A,FALSE,"Print Chart";"Genco_Detail",#N/A,FALSE,"Summary Financials";"Servco_Detail",#N/A,FALSE,"Summary Financials"}</definedName>
    <definedName name="______w2" localSheetId="17" hidden="1">{"Model Summary",#N/A,FALSE,"Print Chart";"Holdco",#N/A,FALSE,"Print Chart";"Genco",#N/A,FALSE,"Print Chart";"Servco",#N/A,FALSE,"Print Chart";"Genco_Detail",#N/A,FALSE,"Summary Financials";"Servco_Detail",#N/A,FALSE,"Summary Financials"}</definedName>
    <definedName name="______w2" localSheetId="65" hidden="1">{"Model Summary",#N/A,FALSE,"Print Chart";"Holdco",#N/A,FALSE,"Print Chart";"Genco",#N/A,FALSE,"Print Chart";"Servco",#N/A,FALSE,"Print Chart";"Genco_Detail",#N/A,FALSE,"Summary Financials";"Servco_Detail",#N/A,FALSE,"Summary Financials"}</definedName>
    <definedName name="______w2" localSheetId="18" hidden="1">{"Model Summary",#N/A,FALSE,"Print Chart";"Holdco",#N/A,FALSE,"Print Chart";"Genco",#N/A,FALSE,"Print Chart";"Servco",#N/A,FALSE,"Print Chart";"Genco_Detail",#N/A,FALSE,"Summary Financials";"Servco_Detail",#N/A,FALSE,"Summary Financials"}</definedName>
    <definedName name="______w2" localSheetId="30" hidden="1">{"Model Summary",#N/A,FALSE,"Print Chart";"Holdco",#N/A,FALSE,"Print Chart";"Genco",#N/A,FALSE,"Print Chart";"Servco",#N/A,FALSE,"Print Chart";"Genco_Detail",#N/A,FALSE,"Summary Financials";"Servco_Detail",#N/A,FALSE,"Summary Financials"}</definedName>
    <definedName name="______w2" localSheetId="82" hidden="1">{"Model Summary",#N/A,FALSE,"Print Chart";"Holdco",#N/A,FALSE,"Print Chart";"Genco",#N/A,FALSE,"Print Chart";"Servco",#N/A,FALSE,"Print Chart";"Genco_Detail",#N/A,FALSE,"Summary Financials";"Servco_Detail",#N/A,FALSE,"Summary Financials"}</definedName>
    <definedName name="______w2" localSheetId="83" hidden="1">{"Model Summary",#N/A,FALSE,"Print Chart";"Holdco",#N/A,FALSE,"Print Chart";"Genco",#N/A,FALSE,"Print Chart";"Servco",#N/A,FALSE,"Print Chart";"Genco_Detail",#N/A,FALSE,"Summary Financials";"Servco_Detail",#N/A,FALSE,"Summary Financials"}</definedName>
    <definedName name="______w2" localSheetId="31" hidden="1">{"Model Summary",#N/A,FALSE,"Print Chart";"Holdco",#N/A,FALSE,"Print Chart";"Genco",#N/A,FALSE,"Print Chart";"Servco",#N/A,FALSE,"Print Chart";"Genco_Detail",#N/A,FALSE,"Summary Financials";"Servco_Detail",#N/A,FALSE,"Summary Financials"}</definedName>
    <definedName name="______w2" localSheetId="84" hidden="1">{"Model Summary",#N/A,FALSE,"Print Chart";"Holdco",#N/A,FALSE,"Print Chart";"Genco",#N/A,FALSE,"Print Chart";"Servco",#N/A,FALSE,"Print Chart";"Genco_Detail",#N/A,FALSE,"Summary Financials";"Servco_Detail",#N/A,FALSE,"Summary Financials"}</definedName>
    <definedName name="______w2" localSheetId="32" hidden="1">{"Model Summary",#N/A,FALSE,"Print Chart";"Holdco",#N/A,FALSE,"Print Chart";"Genco",#N/A,FALSE,"Print Chart";"Servco",#N/A,FALSE,"Print Chart";"Genco_Detail",#N/A,FALSE,"Summary Financials";"Servco_Detail",#N/A,FALSE,"Summary Financials"}</definedName>
    <definedName name="______w2" localSheetId="86" hidden="1">{"Model Summary",#N/A,FALSE,"Print Chart";"Holdco",#N/A,FALSE,"Print Chart";"Genco",#N/A,FALSE,"Print Chart";"Servco",#N/A,FALSE,"Print Chart";"Genco_Detail",#N/A,FALSE,"Summary Financials";"Servco_Detail",#N/A,FALSE,"Summary Financials"}</definedName>
    <definedName name="______w2" localSheetId="33" hidden="1">{"Model Summary",#N/A,FALSE,"Print Chart";"Holdco",#N/A,FALSE,"Print Chart";"Genco",#N/A,FALSE,"Print Chart";"Servco",#N/A,FALSE,"Print Chart";"Genco_Detail",#N/A,FALSE,"Summary Financials";"Servco_Detail",#N/A,FALSE,"Summary Financials"}</definedName>
    <definedName name="______w2" localSheetId="91" hidden="1">{"Model Summary",#N/A,FALSE,"Print Chart";"Holdco",#N/A,FALSE,"Print Chart";"Genco",#N/A,FALSE,"Print Chart";"Servco",#N/A,FALSE,"Print Chart";"Genco_Detail",#N/A,FALSE,"Summary Financials";"Servco_Detail",#N/A,FALSE,"Summary Financials"}</definedName>
    <definedName name="______w2" localSheetId="38"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1" hidden="1">{"Model Summary",#N/A,FALSE,"Print Chart";"Holdco",#N/A,FALSE,"Print Chart";"Genco",#N/A,FALSE,"Print Chart";"Servco",#N/A,FALSE,"Print Chart";"Genco_Detail",#N/A,FALSE,"Summary Financials";"Servco_Detail",#N/A,FALSE,"Summary Financials"}</definedName>
    <definedName name="______wr6" localSheetId="0" hidden="1">{"Model Summary",#N/A,FALSE,"Print Chart";"Holdco",#N/A,FALSE,"Print Chart";"Genco",#N/A,FALSE,"Print Chart";"Servco",#N/A,FALSE,"Print Chart";"Genco_Detail",#N/A,FALSE,"Summary Financials";"Servco_Detail",#N/A,FALSE,"Summary Financials"}</definedName>
    <definedName name="______wr6" localSheetId="20" hidden="1">{"Model Summary",#N/A,FALSE,"Print Chart";"Holdco",#N/A,FALSE,"Print Chart";"Genco",#N/A,FALSE,"Print Chart";"Servco",#N/A,FALSE,"Print Chart";"Genco_Detail",#N/A,FALSE,"Summary Financials";"Servco_Detail",#N/A,FALSE,"Summary Financials"}</definedName>
    <definedName name="______wr6" localSheetId="9" hidden="1">{"Model Summary",#N/A,FALSE,"Print Chart";"Holdco",#N/A,FALSE,"Print Chart";"Genco",#N/A,FALSE,"Print Chart";"Servco",#N/A,FALSE,"Print Chart";"Genco_Detail",#N/A,FALSE,"Summary Financials";"Servco_Detail",#N/A,FALSE,"Summary Financials"}</definedName>
    <definedName name="______wr6" localSheetId="29" hidden="1">{"Model Summary",#N/A,FALSE,"Print Chart";"Holdco",#N/A,FALSE,"Print Chart";"Genco",#N/A,FALSE,"Print Chart";"Servco",#N/A,FALSE,"Print Chart";"Genco_Detail",#N/A,FALSE,"Summary Financials";"Servco_Detail",#N/A,FALSE,"Summary Financials"}</definedName>
    <definedName name="______wr6" localSheetId="8" hidden="1">{"Model Summary",#N/A,FALSE,"Print Chart";"Holdco",#N/A,FALSE,"Print Chart";"Genco",#N/A,FALSE,"Print Chart";"Servco",#N/A,FALSE,"Print Chart";"Genco_Detail",#N/A,FALSE,"Summary Financials";"Servco_Detail",#N/A,FALSE,"Summary Financials"}</definedName>
    <definedName name="______wr6" localSheetId="55" hidden="1">{"Model Summary",#N/A,FALSE,"Print Chart";"Holdco",#N/A,FALSE,"Print Chart";"Genco",#N/A,FALSE,"Print Chart";"Servco",#N/A,FALSE,"Print Chart";"Genco_Detail",#N/A,FALSE,"Summary Financials";"Servco_Detail",#N/A,FALSE,"Summary Financials"}</definedName>
    <definedName name="______wr6" localSheetId="56" hidden="1">{"Model Summary",#N/A,FALSE,"Print Chart";"Holdco",#N/A,FALSE,"Print Chart";"Genco",#N/A,FALSE,"Print Chart";"Servco",#N/A,FALSE,"Print Chart";"Genco_Detail",#N/A,FALSE,"Summary Financials";"Servco_Detail",#N/A,FALSE,"Summary Financials"}</definedName>
    <definedName name="______wr6" localSheetId="2" hidden="1">{"Model Summary",#N/A,FALSE,"Print Chart";"Holdco",#N/A,FALSE,"Print Chart";"Genco",#N/A,FALSE,"Print Chart";"Servco",#N/A,FALSE,"Print Chart";"Genco_Detail",#N/A,FALSE,"Summary Financials";"Servco_Detail",#N/A,FALSE,"Summary Financials"}</definedName>
    <definedName name="______wr6" localSheetId="3" hidden="1">{"Model Summary",#N/A,FALSE,"Print Chart";"Holdco",#N/A,FALSE,"Print Chart";"Genco",#N/A,FALSE,"Print Chart";"Servco",#N/A,FALSE,"Print Chart";"Genco_Detail",#N/A,FALSE,"Summary Financials";"Servco_Detail",#N/A,FALSE,"Summary Financials"}</definedName>
    <definedName name="______wr6" localSheetId="49" hidden="1">{"Model Summary",#N/A,FALSE,"Print Chart";"Holdco",#N/A,FALSE,"Print Chart";"Genco",#N/A,FALSE,"Print Chart";"Servco",#N/A,FALSE,"Print Chart";"Genco_Detail",#N/A,FALSE,"Summary Financials";"Servco_Detail",#N/A,FALSE,"Summary Financials"}</definedName>
    <definedName name="______wr6" localSheetId="4" hidden="1">{"Model Summary",#N/A,FALSE,"Print Chart";"Holdco",#N/A,FALSE,"Print Chart";"Genco",#N/A,FALSE,"Print Chart";"Servco",#N/A,FALSE,"Print Chart";"Genco_Detail",#N/A,FALSE,"Summary Financials";"Servco_Detail",#N/A,FALSE,"Summary Financials"}</definedName>
    <definedName name="______wr6" localSheetId="51"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localSheetId="52" hidden="1">{"Model Summary",#N/A,FALSE,"Print Chart";"Holdco",#N/A,FALSE,"Print Chart";"Genco",#N/A,FALSE,"Print Chart";"Servco",#N/A,FALSE,"Print Chart";"Genco_Detail",#N/A,FALSE,"Summary Financials";"Servco_Detail",#N/A,FALSE,"Summary Financials"}</definedName>
    <definedName name="______wr6" localSheetId="6" hidden="1">{"Model Summary",#N/A,FALSE,"Print Chart";"Holdco",#N/A,FALSE,"Print Chart";"Genco",#N/A,FALSE,"Print Chart";"Servco",#N/A,FALSE,"Print Chart";"Genco_Detail",#N/A,FALSE,"Summary Financials";"Servco_Detail",#N/A,FALSE,"Summary Financials"}</definedName>
    <definedName name="______wr6" localSheetId="53" hidden="1">{"Model Summary",#N/A,FALSE,"Print Chart";"Holdco",#N/A,FALSE,"Print Chart";"Genco",#N/A,FALSE,"Print Chart";"Servco",#N/A,FALSE,"Print Chart";"Genco_Detail",#N/A,FALSE,"Summary Financials";"Servco_Detail",#N/A,FALSE,"Summary Financials"}</definedName>
    <definedName name="______wr6" localSheetId="7" hidden="1">{"Model Summary",#N/A,FALSE,"Print Chart";"Holdco",#N/A,FALSE,"Print Chart";"Genco",#N/A,FALSE,"Print Chart";"Servco",#N/A,FALSE,"Print Chart";"Genco_Detail",#N/A,FALSE,"Summary Financials";"Servco_Detail",#N/A,FALSE,"Summary Financials"}</definedName>
    <definedName name="______wr6" localSheetId="54" hidden="1">{"Model Summary",#N/A,FALSE,"Print Chart";"Holdco",#N/A,FALSE,"Print Chart";"Genco",#N/A,FALSE,"Print Chart";"Servco",#N/A,FALSE,"Print Chart";"Genco_Detail",#N/A,FALSE,"Summary Financials";"Servco_Detail",#N/A,FALSE,"Summary Financials"}</definedName>
    <definedName name="______wr6" localSheetId="74" hidden="1">{"Model Summary",#N/A,FALSE,"Print Chart";"Holdco",#N/A,FALSE,"Print Chart";"Genco",#N/A,FALSE,"Print Chart";"Servco",#N/A,FALSE,"Print Chart";"Genco_Detail",#N/A,FALSE,"Summary Financials";"Servco_Detail",#N/A,FALSE,"Summary Financials"}</definedName>
    <definedName name="______wr6" localSheetId="21" hidden="1">{"Model Summary",#N/A,FALSE,"Print Chart";"Holdco",#N/A,FALSE,"Print Chart";"Genco",#N/A,FALSE,"Print Chart";"Servco",#N/A,FALSE,"Print Chart";"Genco_Detail",#N/A,FALSE,"Summary Financials";"Servco_Detail",#N/A,FALSE,"Summary Financials"}</definedName>
    <definedName name="______wr6" localSheetId="22" hidden="1">{"Model Summary",#N/A,FALSE,"Print Chart";"Holdco",#N/A,FALSE,"Print Chart";"Genco",#N/A,FALSE,"Print Chart";"Servco",#N/A,FALSE,"Print Chart";"Genco_Detail",#N/A,FALSE,"Summary Financials";"Servco_Detail",#N/A,FALSE,"Summary Financials"}</definedName>
    <definedName name="______wr6" localSheetId="75" hidden="1">{"Model Summary",#N/A,FALSE,"Print Chart";"Holdco",#N/A,FALSE,"Print Chart";"Genco",#N/A,FALSE,"Print Chart";"Servco",#N/A,FALSE,"Print Chart";"Genco_Detail",#N/A,FALSE,"Summary Financials";"Servco_Detail",#N/A,FALSE,"Summary Financials"}</definedName>
    <definedName name="______wr6" localSheetId="26" hidden="1">{"Model Summary",#N/A,FALSE,"Print Chart";"Holdco",#N/A,FALSE,"Print Chart";"Genco",#N/A,FALSE,"Print Chart";"Servco",#N/A,FALSE,"Print Chart";"Genco_Detail",#N/A,FALSE,"Summary Financials";"Servco_Detail",#N/A,FALSE,"Summary Financials"}</definedName>
    <definedName name="______wr6" localSheetId="27" hidden="1">{"Model Summary",#N/A,FALSE,"Print Chart";"Holdco",#N/A,FALSE,"Print Chart";"Genco",#N/A,FALSE,"Print Chart";"Servco",#N/A,FALSE,"Print Chart";"Genco_Detail",#N/A,FALSE,"Summary Financials";"Servco_Detail",#N/A,FALSE,"Summary Financials"}</definedName>
    <definedName name="______wr6" localSheetId="57" hidden="1">{"Model Summary",#N/A,FALSE,"Print Chart";"Holdco",#N/A,FALSE,"Print Chart";"Genco",#N/A,FALSE,"Print Chart";"Servco",#N/A,FALSE,"Print Chart";"Genco_Detail",#N/A,FALSE,"Summary Financials";"Servco_Detail",#N/A,FALSE,"Summary Financials"}</definedName>
    <definedName name="______wr6" localSheetId="10" hidden="1">{"Model Summary",#N/A,FALSE,"Print Chart";"Holdco",#N/A,FALSE,"Print Chart";"Genco",#N/A,FALSE,"Print Chart";"Servco",#N/A,FALSE,"Print Chart";"Genco_Detail",#N/A,FALSE,"Summary Financials";"Servco_Detail",#N/A,FALSE,"Summary Financials"}</definedName>
    <definedName name="______wr6" localSheetId="66" hidden="1">{"Model Summary",#N/A,FALSE,"Print Chart";"Holdco",#N/A,FALSE,"Print Chart";"Genco",#N/A,FALSE,"Print Chart";"Servco",#N/A,FALSE,"Print Chart";"Genco_Detail",#N/A,FALSE,"Summary Financials";"Servco_Detail",#N/A,FALSE,"Summary Financials"}</definedName>
    <definedName name="______wr6" localSheetId="67" hidden="1">{"Model Summary",#N/A,FALSE,"Print Chart";"Holdco",#N/A,FALSE,"Print Chart";"Genco",#N/A,FALSE,"Print Chart";"Servco",#N/A,FALSE,"Print Chart";"Genco_Detail",#N/A,FALSE,"Summary Financials";"Servco_Detail",#N/A,FALSE,"Summary Financials"}</definedName>
    <definedName name="______wr6" localSheetId="11" hidden="1">{"Model Summary",#N/A,FALSE,"Print Chart";"Holdco",#N/A,FALSE,"Print Chart";"Genco",#N/A,FALSE,"Print Chart";"Servco",#N/A,FALSE,"Print Chart";"Genco_Detail",#N/A,FALSE,"Summary Financials";"Servco_Detail",#N/A,FALSE,"Summary Financials"}</definedName>
    <definedName name="______wr6" localSheetId="58" hidden="1">{"Model Summary",#N/A,FALSE,"Print Chart";"Holdco",#N/A,FALSE,"Print Chart";"Genco",#N/A,FALSE,"Print Chart";"Servco",#N/A,FALSE,"Print Chart";"Genco_Detail",#N/A,FALSE,"Summary Financials";"Servco_Detail",#N/A,FALSE,"Summary Financials"}</definedName>
    <definedName name="______wr6" localSheetId="12" hidden="1">{"Model Summary",#N/A,FALSE,"Print Chart";"Holdco",#N/A,FALSE,"Print Chart";"Genco",#N/A,FALSE,"Print Chart";"Servco",#N/A,FALSE,"Print Chart";"Genco_Detail",#N/A,FALSE,"Summary Financials";"Servco_Detail",#N/A,FALSE,"Summary Financials"}</definedName>
    <definedName name="______wr6" localSheetId="59" hidden="1">{"Model Summary",#N/A,FALSE,"Print Chart";"Holdco",#N/A,FALSE,"Print Chart";"Genco",#N/A,FALSE,"Print Chart";"Servco",#N/A,FALSE,"Print Chart";"Genco_Detail",#N/A,FALSE,"Summary Financials";"Servco_Detail",#N/A,FALSE,"Summary Financials"}</definedName>
    <definedName name="______wr6" localSheetId="60" hidden="1">{"Model Summary",#N/A,FALSE,"Print Chart";"Holdco",#N/A,FALSE,"Print Chart";"Genco",#N/A,FALSE,"Print Chart";"Servco",#N/A,FALSE,"Print Chart";"Genco_Detail",#N/A,FALSE,"Summary Financials";"Servco_Detail",#N/A,FALSE,"Summary Financials"}</definedName>
    <definedName name="______wr6" localSheetId="13" hidden="1">{"Model Summary",#N/A,FALSE,"Print Chart";"Holdco",#N/A,FALSE,"Print Chart";"Genco",#N/A,FALSE,"Print Chart";"Servco",#N/A,FALSE,"Print Chart";"Genco_Detail",#N/A,FALSE,"Summary Financials";"Servco_Detail",#N/A,FALSE,"Summary Financials"}</definedName>
    <definedName name="______wr6" localSheetId="61" hidden="1">{"Model Summary",#N/A,FALSE,"Print Chart";"Holdco",#N/A,FALSE,"Print Chart";"Genco",#N/A,FALSE,"Print Chart";"Servco",#N/A,FALSE,"Print Chart";"Genco_Detail",#N/A,FALSE,"Summary Financials";"Servco_Detail",#N/A,FALSE,"Summary Financials"}</definedName>
    <definedName name="______wr6" localSheetId="14" hidden="1">{"Model Summary",#N/A,FALSE,"Print Chart";"Holdco",#N/A,FALSE,"Print Chart";"Genco",#N/A,FALSE,"Print Chart";"Servco",#N/A,FALSE,"Print Chart";"Genco_Detail",#N/A,FALSE,"Summary Financials";"Servco_Detail",#N/A,FALSE,"Summary Financials"}</definedName>
    <definedName name="______wr6" localSheetId="62" hidden="1">{"Model Summary",#N/A,FALSE,"Print Chart";"Holdco",#N/A,FALSE,"Print Chart";"Genco",#N/A,FALSE,"Print Chart";"Servco",#N/A,FALSE,"Print Chart";"Genco_Detail",#N/A,FALSE,"Summary Financials";"Servco_Detail",#N/A,FALSE,"Summary Financials"}</definedName>
    <definedName name="______wr6" localSheetId="15" hidden="1">{"Model Summary",#N/A,FALSE,"Print Chart";"Holdco",#N/A,FALSE,"Print Chart";"Genco",#N/A,FALSE,"Print Chart";"Servco",#N/A,FALSE,"Print Chart";"Genco_Detail",#N/A,FALSE,"Summary Financials";"Servco_Detail",#N/A,FALSE,"Summary Financials"}</definedName>
    <definedName name="______wr6" localSheetId="63" hidden="1">{"Model Summary",#N/A,FALSE,"Print Chart";"Holdco",#N/A,FALSE,"Print Chart";"Genco",#N/A,FALSE,"Print Chart";"Servco",#N/A,FALSE,"Print Chart";"Genco_Detail",#N/A,FALSE,"Summary Financials";"Servco_Detail",#N/A,FALSE,"Summary Financials"}</definedName>
    <definedName name="______wr6" localSheetId="16" hidden="1">{"Model Summary",#N/A,FALSE,"Print Chart";"Holdco",#N/A,FALSE,"Print Chart";"Genco",#N/A,FALSE,"Print Chart";"Servco",#N/A,FALSE,"Print Chart";"Genco_Detail",#N/A,FALSE,"Summary Financials";"Servco_Detail",#N/A,FALSE,"Summary Financials"}</definedName>
    <definedName name="______wr6" localSheetId="64" hidden="1">{"Model Summary",#N/A,FALSE,"Print Chart";"Holdco",#N/A,FALSE,"Print Chart";"Genco",#N/A,FALSE,"Print Chart";"Servco",#N/A,FALSE,"Print Chart";"Genco_Detail",#N/A,FALSE,"Summary Financials";"Servco_Detail",#N/A,FALSE,"Summary Financials"}</definedName>
    <definedName name="______wr6" localSheetId="17" hidden="1">{"Model Summary",#N/A,FALSE,"Print Chart";"Holdco",#N/A,FALSE,"Print Chart";"Genco",#N/A,FALSE,"Print Chart";"Servco",#N/A,FALSE,"Print Chart";"Genco_Detail",#N/A,FALSE,"Summary Financials";"Servco_Detail",#N/A,FALSE,"Summary Financials"}</definedName>
    <definedName name="______wr6" localSheetId="65" hidden="1">{"Model Summary",#N/A,FALSE,"Print Chart";"Holdco",#N/A,FALSE,"Print Chart";"Genco",#N/A,FALSE,"Print Chart";"Servco",#N/A,FALSE,"Print Chart";"Genco_Detail",#N/A,FALSE,"Summary Financials";"Servco_Detail",#N/A,FALSE,"Summary Financials"}</definedName>
    <definedName name="______wr6" localSheetId="18" hidden="1">{"Model Summary",#N/A,FALSE,"Print Chart";"Holdco",#N/A,FALSE,"Print Chart";"Genco",#N/A,FALSE,"Print Chart";"Servco",#N/A,FALSE,"Print Chart";"Genco_Detail",#N/A,FALSE,"Summary Financials";"Servco_Detail",#N/A,FALSE,"Summary Financials"}</definedName>
    <definedName name="______wr6" localSheetId="30" hidden="1">{"Model Summary",#N/A,FALSE,"Print Chart";"Holdco",#N/A,FALSE,"Print Chart";"Genco",#N/A,FALSE,"Print Chart";"Servco",#N/A,FALSE,"Print Chart";"Genco_Detail",#N/A,FALSE,"Summary Financials";"Servco_Detail",#N/A,FALSE,"Summary Financials"}</definedName>
    <definedName name="______wr6" localSheetId="82" hidden="1">{"Model Summary",#N/A,FALSE,"Print Chart";"Holdco",#N/A,FALSE,"Print Chart";"Genco",#N/A,FALSE,"Print Chart";"Servco",#N/A,FALSE,"Print Chart";"Genco_Detail",#N/A,FALSE,"Summary Financials";"Servco_Detail",#N/A,FALSE,"Summary Financials"}</definedName>
    <definedName name="______wr6" localSheetId="83" hidden="1">{"Model Summary",#N/A,FALSE,"Print Chart";"Holdco",#N/A,FALSE,"Print Chart";"Genco",#N/A,FALSE,"Print Chart";"Servco",#N/A,FALSE,"Print Chart";"Genco_Detail",#N/A,FALSE,"Summary Financials";"Servco_Detail",#N/A,FALSE,"Summary Financials"}</definedName>
    <definedName name="______wr6" localSheetId="31" hidden="1">{"Model Summary",#N/A,FALSE,"Print Chart";"Holdco",#N/A,FALSE,"Print Chart";"Genco",#N/A,FALSE,"Print Chart";"Servco",#N/A,FALSE,"Print Chart";"Genco_Detail",#N/A,FALSE,"Summary Financials";"Servco_Detail",#N/A,FALSE,"Summary Financials"}</definedName>
    <definedName name="______wr6" localSheetId="84" hidden="1">{"Model Summary",#N/A,FALSE,"Print Chart";"Holdco",#N/A,FALSE,"Print Chart";"Genco",#N/A,FALSE,"Print Chart";"Servco",#N/A,FALSE,"Print Chart";"Genco_Detail",#N/A,FALSE,"Summary Financials";"Servco_Detail",#N/A,FALSE,"Summary Financials"}</definedName>
    <definedName name="______wr6" localSheetId="32" hidden="1">{"Model Summary",#N/A,FALSE,"Print Chart";"Holdco",#N/A,FALSE,"Print Chart";"Genco",#N/A,FALSE,"Print Chart";"Servco",#N/A,FALSE,"Print Chart";"Genco_Detail",#N/A,FALSE,"Summary Financials";"Servco_Detail",#N/A,FALSE,"Summary Financials"}</definedName>
    <definedName name="______wr6" localSheetId="86" hidden="1">{"Model Summary",#N/A,FALSE,"Print Chart";"Holdco",#N/A,FALSE,"Print Chart";"Genco",#N/A,FALSE,"Print Chart";"Servco",#N/A,FALSE,"Print Chart";"Genco_Detail",#N/A,FALSE,"Summary Financials";"Servco_Detail",#N/A,FALSE,"Summary Financials"}</definedName>
    <definedName name="______wr6" localSheetId="33" hidden="1">{"Model Summary",#N/A,FALSE,"Print Chart";"Holdco",#N/A,FALSE,"Print Chart";"Genco",#N/A,FALSE,"Print Chart";"Servco",#N/A,FALSE,"Print Chart";"Genco_Detail",#N/A,FALSE,"Summary Financials";"Servco_Detail",#N/A,FALSE,"Summary Financials"}</definedName>
    <definedName name="______wr6" localSheetId="91" hidden="1">{"Model Summary",#N/A,FALSE,"Print Chart";"Holdco",#N/A,FALSE,"Print Chart";"Genco",#N/A,FALSE,"Print Chart";"Servco",#N/A,FALSE,"Print Chart";"Genco_Detail",#N/A,FALSE,"Summary Financials";"Servco_Detail",#N/A,FALSE,"Summary Financials"}</definedName>
    <definedName name="______wr6" localSheetId="38"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1" hidden="1">{"holdco",#N/A,FALSE,"Summary Financials";"holdco",#N/A,FALSE,"Summary Financials"}</definedName>
    <definedName name="______wr9" localSheetId="0" hidden="1">{"holdco",#N/A,FALSE,"Summary Financials";"holdco",#N/A,FALSE,"Summary Financials"}</definedName>
    <definedName name="______wr9" localSheetId="20" hidden="1">{"holdco",#N/A,FALSE,"Summary Financials";"holdco",#N/A,FALSE,"Summary Financials"}</definedName>
    <definedName name="______wr9" localSheetId="9" hidden="1">{"holdco",#N/A,FALSE,"Summary Financials";"holdco",#N/A,FALSE,"Summary Financials"}</definedName>
    <definedName name="______wr9" localSheetId="29" hidden="1">{"holdco",#N/A,FALSE,"Summary Financials";"holdco",#N/A,FALSE,"Summary Financials"}</definedName>
    <definedName name="______wr9" localSheetId="8" hidden="1">{"holdco",#N/A,FALSE,"Summary Financials";"holdco",#N/A,FALSE,"Summary Financials"}</definedName>
    <definedName name="______wr9" localSheetId="55" hidden="1">{"holdco",#N/A,FALSE,"Summary Financials";"holdco",#N/A,FALSE,"Summary Financials"}</definedName>
    <definedName name="______wr9" localSheetId="56" hidden="1">{"holdco",#N/A,FALSE,"Summary Financials";"holdco",#N/A,FALSE,"Summary Financials"}</definedName>
    <definedName name="______wr9" localSheetId="2" hidden="1">{"holdco",#N/A,FALSE,"Summary Financials";"holdco",#N/A,FALSE,"Summary Financials"}</definedName>
    <definedName name="______wr9" localSheetId="3" hidden="1">{"holdco",#N/A,FALSE,"Summary Financials";"holdco",#N/A,FALSE,"Summary Financials"}</definedName>
    <definedName name="______wr9" localSheetId="49" hidden="1">{"holdco",#N/A,FALSE,"Summary Financials";"holdco",#N/A,FALSE,"Summary Financials"}</definedName>
    <definedName name="______wr9" localSheetId="4" hidden="1">{"holdco",#N/A,FALSE,"Summary Financials";"holdco",#N/A,FALSE,"Summary Financials"}</definedName>
    <definedName name="______wr9" localSheetId="51" hidden="1">{"holdco",#N/A,FALSE,"Summary Financials";"holdco",#N/A,FALSE,"Summary Financials"}</definedName>
    <definedName name="______wr9" localSheetId="5" hidden="1">{"holdco",#N/A,FALSE,"Summary Financials";"holdco",#N/A,FALSE,"Summary Financials"}</definedName>
    <definedName name="______wr9" localSheetId="52" hidden="1">{"holdco",#N/A,FALSE,"Summary Financials";"holdco",#N/A,FALSE,"Summary Financials"}</definedName>
    <definedName name="______wr9" localSheetId="6" hidden="1">{"holdco",#N/A,FALSE,"Summary Financials";"holdco",#N/A,FALSE,"Summary Financials"}</definedName>
    <definedName name="______wr9" localSheetId="53" hidden="1">{"holdco",#N/A,FALSE,"Summary Financials";"holdco",#N/A,FALSE,"Summary Financials"}</definedName>
    <definedName name="______wr9" localSheetId="7" hidden="1">{"holdco",#N/A,FALSE,"Summary Financials";"holdco",#N/A,FALSE,"Summary Financials"}</definedName>
    <definedName name="______wr9" localSheetId="54" hidden="1">{"holdco",#N/A,FALSE,"Summary Financials";"holdco",#N/A,FALSE,"Summary Financials"}</definedName>
    <definedName name="______wr9" localSheetId="74" hidden="1">{"holdco",#N/A,FALSE,"Summary Financials";"holdco",#N/A,FALSE,"Summary Financials"}</definedName>
    <definedName name="______wr9" localSheetId="21" hidden="1">{"holdco",#N/A,FALSE,"Summary Financials";"holdco",#N/A,FALSE,"Summary Financials"}</definedName>
    <definedName name="______wr9" localSheetId="22" hidden="1">{"holdco",#N/A,FALSE,"Summary Financials";"holdco",#N/A,FALSE,"Summary Financials"}</definedName>
    <definedName name="______wr9" localSheetId="75" hidden="1">{"holdco",#N/A,FALSE,"Summary Financials";"holdco",#N/A,FALSE,"Summary Financials"}</definedName>
    <definedName name="______wr9" localSheetId="26" hidden="1">{"holdco",#N/A,FALSE,"Summary Financials";"holdco",#N/A,FALSE,"Summary Financials"}</definedName>
    <definedName name="______wr9" localSheetId="27" hidden="1">{"holdco",#N/A,FALSE,"Summary Financials";"holdco",#N/A,FALSE,"Summary Financials"}</definedName>
    <definedName name="______wr9" localSheetId="57" hidden="1">{"holdco",#N/A,FALSE,"Summary Financials";"holdco",#N/A,FALSE,"Summary Financials"}</definedName>
    <definedName name="______wr9" localSheetId="10" hidden="1">{"holdco",#N/A,FALSE,"Summary Financials";"holdco",#N/A,FALSE,"Summary Financials"}</definedName>
    <definedName name="______wr9" localSheetId="66" hidden="1">{"holdco",#N/A,FALSE,"Summary Financials";"holdco",#N/A,FALSE,"Summary Financials"}</definedName>
    <definedName name="______wr9" localSheetId="67" hidden="1">{"holdco",#N/A,FALSE,"Summary Financials";"holdco",#N/A,FALSE,"Summary Financials"}</definedName>
    <definedName name="______wr9" localSheetId="11" hidden="1">{"holdco",#N/A,FALSE,"Summary Financials";"holdco",#N/A,FALSE,"Summary Financials"}</definedName>
    <definedName name="______wr9" localSheetId="58" hidden="1">{"holdco",#N/A,FALSE,"Summary Financials";"holdco",#N/A,FALSE,"Summary Financials"}</definedName>
    <definedName name="______wr9" localSheetId="12" hidden="1">{"holdco",#N/A,FALSE,"Summary Financials";"holdco",#N/A,FALSE,"Summary Financials"}</definedName>
    <definedName name="______wr9" localSheetId="59" hidden="1">{"holdco",#N/A,FALSE,"Summary Financials";"holdco",#N/A,FALSE,"Summary Financials"}</definedName>
    <definedName name="______wr9" localSheetId="60" hidden="1">{"holdco",#N/A,FALSE,"Summary Financials";"holdco",#N/A,FALSE,"Summary Financials"}</definedName>
    <definedName name="______wr9" localSheetId="13" hidden="1">{"holdco",#N/A,FALSE,"Summary Financials";"holdco",#N/A,FALSE,"Summary Financials"}</definedName>
    <definedName name="______wr9" localSheetId="61" hidden="1">{"holdco",#N/A,FALSE,"Summary Financials";"holdco",#N/A,FALSE,"Summary Financials"}</definedName>
    <definedName name="______wr9" localSheetId="14" hidden="1">{"holdco",#N/A,FALSE,"Summary Financials";"holdco",#N/A,FALSE,"Summary Financials"}</definedName>
    <definedName name="______wr9" localSheetId="62" hidden="1">{"holdco",#N/A,FALSE,"Summary Financials";"holdco",#N/A,FALSE,"Summary Financials"}</definedName>
    <definedName name="______wr9" localSheetId="15" hidden="1">{"holdco",#N/A,FALSE,"Summary Financials";"holdco",#N/A,FALSE,"Summary Financials"}</definedName>
    <definedName name="______wr9" localSheetId="63" hidden="1">{"holdco",#N/A,FALSE,"Summary Financials";"holdco",#N/A,FALSE,"Summary Financials"}</definedName>
    <definedName name="______wr9" localSheetId="16" hidden="1">{"holdco",#N/A,FALSE,"Summary Financials";"holdco",#N/A,FALSE,"Summary Financials"}</definedName>
    <definedName name="______wr9" localSheetId="64" hidden="1">{"holdco",#N/A,FALSE,"Summary Financials";"holdco",#N/A,FALSE,"Summary Financials"}</definedName>
    <definedName name="______wr9" localSheetId="17" hidden="1">{"holdco",#N/A,FALSE,"Summary Financials";"holdco",#N/A,FALSE,"Summary Financials"}</definedName>
    <definedName name="______wr9" localSheetId="65" hidden="1">{"holdco",#N/A,FALSE,"Summary Financials";"holdco",#N/A,FALSE,"Summary Financials"}</definedName>
    <definedName name="______wr9" localSheetId="18" hidden="1">{"holdco",#N/A,FALSE,"Summary Financials";"holdco",#N/A,FALSE,"Summary Financials"}</definedName>
    <definedName name="______wr9" localSheetId="30" hidden="1">{"holdco",#N/A,FALSE,"Summary Financials";"holdco",#N/A,FALSE,"Summary Financials"}</definedName>
    <definedName name="______wr9" localSheetId="82" hidden="1">{"holdco",#N/A,FALSE,"Summary Financials";"holdco",#N/A,FALSE,"Summary Financials"}</definedName>
    <definedName name="______wr9" localSheetId="83" hidden="1">{"holdco",#N/A,FALSE,"Summary Financials";"holdco",#N/A,FALSE,"Summary Financials"}</definedName>
    <definedName name="______wr9" localSheetId="31" hidden="1">{"holdco",#N/A,FALSE,"Summary Financials";"holdco",#N/A,FALSE,"Summary Financials"}</definedName>
    <definedName name="______wr9" localSheetId="84" hidden="1">{"holdco",#N/A,FALSE,"Summary Financials";"holdco",#N/A,FALSE,"Summary Financials"}</definedName>
    <definedName name="______wr9" localSheetId="32" hidden="1">{"holdco",#N/A,FALSE,"Summary Financials";"holdco",#N/A,FALSE,"Summary Financials"}</definedName>
    <definedName name="______wr9" localSheetId="86" hidden="1">{"holdco",#N/A,FALSE,"Summary Financials";"holdco",#N/A,FALSE,"Summary Financials"}</definedName>
    <definedName name="______wr9" localSheetId="33" hidden="1">{"holdco",#N/A,FALSE,"Summary Financials";"holdco",#N/A,FALSE,"Summary Financials"}</definedName>
    <definedName name="______wr9" localSheetId="91" hidden="1">{"holdco",#N/A,FALSE,"Summary Financials";"holdco",#N/A,FALSE,"Summary Financials"}</definedName>
    <definedName name="______wr9" localSheetId="38" hidden="1">{"holdco",#N/A,FALSE,"Summary Financials";"holdco",#N/A,FALSE,"Summary Financials"}</definedName>
    <definedName name="______wr9" hidden="1">{"holdco",#N/A,FALSE,"Summary Financials";"holdco",#N/A,FALSE,"Summary Financials"}</definedName>
    <definedName name="______wrn1" localSheetId="1" hidden="1">{"holdco",#N/A,FALSE,"Summary Financials";"holdco",#N/A,FALSE,"Summary Financials"}</definedName>
    <definedName name="______wrn1" localSheetId="0" hidden="1">{"holdco",#N/A,FALSE,"Summary Financials";"holdco",#N/A,FALSE,"Summary Financials"}</definedName>
    <definedName name="______wrn1" localSheetId="20" hidden="1">{"holdco",#N/A,FALSE,"Summary Financials";"holdco",#N/A,FALSE,"Summary Financials"}</definedName>
    <definedName name="______wrn1" localSheetId="9" hidden="1">{"holdco",#N/A,FALSE,"Summary Financials";"holdco",#N/A,FALSE,"Summary Financials"}</definedName>
    <definedName name="______wrn1" localSheetId="29" hidden="1">{"holdco",#N/A,FALSE,"Summary Financials";"holdco",#N/A,FALSE,"Summary Financials"}</definedName>
    <definedName name="______wrn1" localSheetId="8" hidden="1">{"holdco",#N/A,FALSE,"Summary Financials";"holdco",#N/A,FALSE,"Summary Financials"}</definedName>
    <definedName name="______wrn1" localSheetId="55" hidden="1">{"holdco",#N/A,FALSE,"Summary Financials";"holdco",#N/A,FALSE,"Summary Financials"}</definedName>
    <definedName name="______wrn1" localSheetId="56" hidden="1">{"holdco",#N/A,FALSE,"Summary Financials";"holdco",#N/A,FALSE,"Summary Financials"}</definedName>
    <definedName name="______wrn1" localSheetId="2" hidden="1">{"holdco",#N/A,FALSE,"Summary Financials";"holdco",#N/A,FALSE,"Summary Financials"}</definedName>
    <definedName name="______wrn1" localSheetId="3" hidden="1">{"holdco",#N/A,FALSE,"Summary Financials";"holdco",#N/A,FALSE,"Summary Financials"}</definedName>
    <definedName name="______wrn1" localSheetId="49" hidden="1">{"holdco",#N/A,FALSE,"Summary Financials";"holdco",#N/A,FALSE,"Summary Financials"}</definedName>
    <definedName name="______wrn1" localSheetId="4" hidden="1">{"holdco",#N/A,FALSE,"Summary Financials";"holdco",#N/A,FALSE,"Summary Financials"}</definedName>
    <definedName name="______wrn1" localSheetId="51" hidden="1">{"holdco",#N/A,FALSE,"Summary Financials";"holdco",#N/A,FALSE,"Summary Financials"}</definedName>
    <definedName name="______wrn1" localSheetId="5" hidden="1">{"holdco",#N/A,FALSE,"Summary Financials";"holdco",#N/A,FALSE,"Summary Financials"}</definedName>
    <definedName name="______wrn1" localSheetId="52" hidden="1">{"holdco",#N/A,FALSE,"Summary Financials";"holdco",#N/A,FALSE,"Summary Financials"}</definedName>
    <definedName name="______wrn1" localSheetId="6" hidden="1">{"holdco",#N/A,FALSE,"Summary Financials";"holdco",#N/A,FALSE,"Summary Financials"}</definedName>
    <definedName name="______wrn1" localSheetId="53" hidden="1">{"holdco",#N/A,FALSE,"Summary Financials";"holdco",#N/A,FALSE,"Summary Financials"}</definedName>
    <definedName name="______wrn1" localSheetId="7" hidden="1">{"holdco",#N/A,FALSE,"Summary Financials";"holdco",#N/A,FALSE,"Summary Financials"}</definedName>
    <definedName name="______wrn1" localSheetId="54" hidden="1">{"holdco",#N/A,FALSE,"Summary Financials";"holdco",#N/A,FALSE,"Summary Financials"}</definedName>
    <definedName name="______wrn1" localSheetId="74" hidden="1">{"holdco",#N/A,FALSE,"Summary Financials";"holdco",#N/A,FALSE,"Summary Financials"}</definedName>
    <definedName name="______wrn1" localSheetId="21" hidden="1">{"holdco",#N/A,FALSE,"Summary Financials";"holdco",#N/A,FALSE,"Summary Financials"}</definedName>
    <definedName name="______wrn1" localSheetId="22" hidden="1">{"holdco",#N/A,FALSE,"Summary Financials";"holdco",#N/A,FALSE,"Summary Financials"}</definedName>
    <definedName name="______wrn1" localSheetId="75" hidden="1">{"holdco",#N/A,FALSE,"Summary Financials";"holdco",#N/A,FALSE,"Summary Financials"}</definedName>
    <definedName name="______wrn1" localSheetId="26" hidden="1">{"holdco",#N/A,FALSE,"Summary Financials";"holdco",#N/A,FALSE,"Summary Financials"}</definedName>
    <definedName name="______wrn1" localSheetId="27" hidden="1">{"holdco",#N/A,FALSE,"Summary Financials";"holdco",#N/A,FALSE,"Summary Financials"}</definedName>
    <definedName name="______wrn1" localSheetId="57" hidden="1">{"holdco",#N/A,FALSE,"Summary Financials";"holdco",#N/A,FALSE,"Summary Financials"}</definedName>
    <definedName name="______wrn1" localSheetId="10" hidden="1">{"holdco",#N/A,FALSE,"Summary Financials";"holdco",#N/A,FALSE,"Summary Financials"}</definedName>
    <definedName name="______wrn1" localSheetId="66" hidden="1">{"holdco",#N/A,FALSE,"Summary Financials";"holdco",#N/A,FALSE,"Summary Financials"}</definedName>
    <definedName name="______wrn1" localSheetId="67" hidden="1">{"holdco",#N/A,FALSE,"Summary Financials";"holdco",#N/A,FALSE,"Summary Financials"}</definedName>
    <definedName name="______wrn1" localSheetId="11" hidden="1">{"holdco",#N/A,FALSE,"Summary Financials";"holdco",#N/A,FALSE,"Summary Financials"}</definedName>
    <definedName name="______wrn1" localSheetId="58" hidden="1">{"holdco",#N/A,FALSE,"Summary Financials";"holdco",#N/A,FALSE,"Summary Financials"}</definedName>
    <definedName name="______wrn1" localSheetId="12" hidden="1">{"holdco",#N/A,FALSE,"Summary Financials";"holdco",#N/A,FALSE,"Summary Financials"}</definedName>
    <definedName name="______wrn1" localSheetId="59" hidden="1">{"holdco",#N/A,FALSE,"Summary Financials";"holdco",#N/A,FALSE,"Summary Financials"}</definedName>
    <definedName name="______wrn1" localSheetId="60" hidden="1">{"holdco",#N/A,FALSE,"Summary Financials";"holdco",#N/A,FALSE,"Summary Financials"}</definedName>
    <definedName name="______wrn1" localSheetId="13" hidden="1">{"holdco",#N/A,FALSE,"Summary Financials";"holdco",#N/A,FALSE,"Summary Financials"}</definedName>
    <definedName name="______wrn1" localSheetId="61" hidden="1">{"holdco",#N/A,FALSE,"Summary Financials";"holdco",#N/A,FALSE,"Summary Financials"}</definedName>
    <definedName name="______wrn1" localSheetId="14" hidden="1">{"holdco",#N/A,FALSE,"Summary Financials";"holdco",#N/A,FALSE,"Summary Financials"}</definedName>
    <definedName name="______wrn1" localSheetId="62" hidden="1">{"holdco",#N/A,FALSE,"Summary Financials";"holdco",#N/A,FALSE,"Summary Financials"}</definedName>
    <definedName name="______wrn1" localSheetId="15" hidden="1">{"holdco",#N/A,FALSE,"Summary Financials";"holdco",#N/A,FALSE,"Summary Financials"}</definedName>
    <definedName name="______wrn1" localSheetId="63" hidden="1">{"holdco",#N/A,FALSE,"Summary Financials";"holdco",#N/A,FALSE,"Summary Financials"}</definedName>
    <definedName name="______wrn1" localSheetId="16" hidden="1">{"holdco",#N/A,FALSE,"Summary Financials";"holdco",#N/A,FALSE,"Summary Financials"}</definedName>
    <definedName name="______wrn1" localSheetId="64" hidden="1">{"holdco",#N/A,FALSE,"Summary Financials";"holdco",#N/A,FALSE,"Summary Financials"}</definedName>
    <definedName name="______wrn1" localSheetId="17" hidden="1">{"holdco",#N/A,FALSE,"Summary Financials";"holdco",#N/A,FALSE,"Summary Financials"}</definedName>
    <definedName name="______wrn1" localSheetId="65" hidden="1">{"holdco",#N/A,FALSE,"Summary Financials";"holdco",#N/A,FALSE,"Summary Financials"}</definedName>
    <definedName name="______wrn1" localSheetId="18" hidden="1">{"holdco",#N/A,FALSE,"Summary Financials";"holdco",#N/A,FALSE,"Summary Financials"}</definedName>
    <definedName name="______wrn1" localSheetId="30" hidden="1">{"holdco",#N/A,FALSE,"Summary Financials";"holdco",#N/A,FALSE,"Summary Financials"}</definedName>
    <definedName name="______wrn1" localSheetId="82" hidden="1">{"holdco",#N/A,FALSE,"Summary Financials";"holdco",#N/A,FALSE,"Summary Financials"}</definedName>
    <definedName name="______wrn1" localSheetId="83" hidden="1">{"holdco",#N/A,FALSE,"Summary Financials";"holdco",#N/A,FALSE,"Summary Financials"}</definedName>
    <definedName name="______wrn1" localSheetId="31" hidden="1">{"holdco",#N/A,FALSE,"Summary Financials";"holdco",#N/A,FALSE,"Summary Financials"}</definedName>
    <definedName name="______wrn1" localSheetId="84" hidden="1">{"holdco",#N/A,FALSE,"Summary Financials";"holdco",#N/A,FALSE,"Summary Financials"}</definedName>
    <definedName name="______wrn1" localSheetId="32" hidden="1">{"holdco",#N/A,FALSE,"Summary Financials";"holdco",#N/A,FALSE,"Summary Financials"}</definedName>
    <definedName name="______wrn1" localSheetId="86" hidden="1">{"holdco",#N/A,FALSE,"Summary Financials";"holdco",#N/A,FALSE,"Summary Financials"}</definedName>
    <definedName name="______wrn1" localSheetId="33" hidden="1">{"holdco",#N/A,FALSE,"Summary Financials";"holdco",#N/A,FALSE,"Summary Financials"}</definedName>
    <definedName name="______wrn1" localSheetId="91" hidden="1">{"holdco",#N/A,FALSE,"Summary Financials";"holdco",#N/A,FALSE,"Summary Financials"}</definedName>
    <definedName name="______wrn1" localSheetId="38" hidden="1">{"holdco",#N/A,FALSE,"Summary Financials";"holdco",#N/A,FALSE,"Summary Financials"}</definedName>
    <definedName name="______wrn1" hidden="1">{"holdco",#N/A,FALSE,"Summary Financials";"holdco",#N/A,FALSE,"Summary Financials"}</definedName>
    <definedName name="______wrn2" localSheetId="1" hidden="1">{"holdco",#N/A,FALSE,"Summary Financials";"holdco",#N/A,FALSE,"Summary Financials"}</definedName>
    <definedName name="______wrn2" localSheetId="0" hidden="1">{"holdco",#N/A,FALSE,"Summary Financials";"holdco",#N/A,FALSE,"Summary Financials"}</definedName>
    <definedName name="______wrn2" localSheetId="20" hidden="1">{"holdco",#N/A,FALSE,"Summary Financials";"holdco",#N/A,FALSE,"Summary Financials"}</definedName>
    <definedName name="______wrn2" localSheetId="9" hidden="1">{"holdco",#N/A,FALSE,"Summary Financials";"holdco",#N/A,FALSE,"Summary Financials"}</definedName>
    <definedName name="______wrn2" localSheetId="29" hidden="1">{"holdco",#N/A,FALSE,"Summary Financials";"holdco",#N/A,FALSE,"Summary Financials"}</definedName>
    <definedName name="______wrn2" localSheetId="8" hidden="1">{"holdco",#N/A,FALSE,"Summary Financials";"holdco",#N/A,FALSE,"Summary Financials"}</definedName>
    <definedName name="______wrn2" localSheetId="55" hidden="1">{"holdco",#N/A,FALSE,"Summary Financials";"holdco",#N/A,FALSE,"Summary Financials"}</definedName>
    <definedName name="______wrn2" localSheetId="56" hidden="1">{"holdco",#N/A,FALSE,"Summary Financials";"holdco",#N/A,FALSE,"Summary Financials"}</definedName>
    <definedName name="______wrn2" localSheetId="2" hidden="1">{"holdco",#N/A,FALSE,"Summary Financials";"holdco",#N/A,FALSE,"Summary Financials"}</definedName>
    <definedName name="______wrn2" localSheetId="3" hidden="1">{"holdco",#N/A,FALSE,"Summary Financials";"holdco",#N/A,FALSE,"Summary Financials"}</definedName>
    <definedName name="______wrn2" localSheetId="49" hidden="1">{"holdco",#N/A,FALSE,"Summary Financials";"holdco",#N/A,FALSE,"Summary Financials"}</definedName>
    <definedName name="______wrn2" localSheetId="4" hidden="1">{"holdco",#N/A,FALSE,"Summary Financials";"holdco",#N/A,FALSE,"Summary Financials"}</definedName>
    <definedName name="______wrn2" localSheetId="51" hidden="1">{"holdco",#N/A,FALSE,"Summary Financials";"holdco",#N/A,FALSE,"Summary Financials"}</definedName>
    <definedName name="______wrn2" localSheetId="5" hidden="1">{"holdco",#N/A,FALSE,"Summary Financials";"holdco",#N/A,FALSE,"Summary Financials"}</definedName>
    <definedName name="______wrn2" localSheetId="52" hidden="1">{"holdco",#N/A,FALSE,"Summary Financials";"holdco",#N/A,FALSE,"Summary Financials"}</definedName>
    <definedName name="______wrn2" localSheetId="6" hidden="1">{"holdco",#N/A,FALSE,"Summary Financials";"holdco",#N/A,FALSE,"Summary Financials"}</definedName>
    <definedName name="______wrn2" localSheetId="53" hidden="1">{"holdco",#N/A,FALSE,"Summary Financials";"holdco",#N/A,FALSE,"Summary Financials"}</definedName>
    <definedName name="______wrn2" localSheetId="7" hidden="1">{"holdco",#N/A,FALSE,"Summary Financials";"holdco",#N/A,FALSE,"Summary Financials"}</definedName>
    <definedName name="______wrn2" localSheetId="54" hidden="1">{"holdco",#N/A,FALSE,"Summary Financials";"holdco",#N/A,FALSE,"Summary Financials"}</definedName>
    <definedName name="______wrn2" localSheetId="74" hidden="1">{"holdco",#N/A,FALSE,"Summary Financials";"holdco",#N/A,FALSE,"Summary Financials"}</definedName>
    <definedName name="______wrn2" localSheetId="21" hidden="1">{"holdco",#N/A,FALSE,"Summary Financials";"holdco",#N/A,FALSE,"Summary Financials"}</definedName>
    <definedName name="______wrn2" localSheetId="22" hidden="1">{"holdco",#N/A,FALSE,"Summary Financials";"holdco",#N/A,FALSE,"Summary Financials"}</definedName>
    <definedName name="______wrn2" localSheetId="75" hidden="1">{"holdco",#N/A,FALSE,"Summary Financials";"holdco",#N/A,FALSE,"Summary Financials"}</definedName>
    <definedName name="______wrn2" localSheetId="26" hidden="1">{"holdco",#N/A,FALSE,"Summary Financials";"holdco",#N/A,FALSE,"Summary Financials"}</definedName>
    <definedName name="______wrn2" localSheetId="27" hidden="1">{"holdco",#N/A,FALSE,"Summary Financials";"holdco",#N/A,FALSE,"Summary Financials"}</definedName>
    <definedName name="______wrn2" localSheetId="57" hidden="1">{"holdco",#N/A,FALSE,"Summary Financials";"holdco",#N/A,FALSE,"Summary Financials"}</definedName>
    <definedName name="______wrn2" localSheetId="10" hidden="1">{"holdco",#N/A,FALSE,"Summary Financials";"holdco",#N/A,FALSE,"Summary Financials"}</definedName>
    <definedName name="______wrn2" localSheetId="66" hidden="1">{"holdco",#N/A,FALSE,"Summary Financials";"holdco",#N/A,FALSE,"Summary Financials"}</definedName>
    <definedName name="______wrn2" localSheetId="67" hidden="1">{"holdco",#N/A,FALSE,"Summary Financials";"holdco",#N/A,FALSE,"Summary Financials"}</definedName>
    <definedName name="______wrn2" localSheetId="11" hidden="1">{"holdco",#N/A,FALSE,"Summary Financials";"holdco",#N/A,FALSE,"Summary Financials"}</definedName>
    <definedName name="______wrn2" localSheetId="58" hidden="1">{"holdco",#N/A,FALSE,"Summary Financials";"holdco",#N/A,FALSE,"Summary Financials"}</definedName>
    <definedName name="______wrn2" localSheetId="12" hidden="1">{"holdco",#N/A,FALSE,"Summary Financials";"holdco",#N/A,FALSE,"Summary Financials"}</definedName>
    <definedName name="______wrn2" localSheetId="59" hidden="1">{"holdco",#N/A,FALSE,"Summary Financials";"holdco",#N/A,FALSE,"Summary Financials"}</definedName>
    <definedName name="______wrn2" localSheetId="60" hidden="1">{"holdco",#N/A,FALSE,"Summary Financials";"holdco",#N/A,FALSE,"Summary Financials"}</definedName>
    <definedName name="______wrn2" localSheetId="13" hidden="1">{"holdco",#N/A,FALSE,"Summary Financials";"holdco",#N/A,FALSE,"Summary Financials"}</definedName>
    <definedName name="______wrn2" localSheetId="61" hidden="1">{"holdco",#N/A,FALSE,"Summary Financials";"holdco",#N/A,FALSE,"Summary Financials"}</definedName>
    <definedName name="______wrn2" localSheetId="14" hidden="1">{"holdco",#N/A,FALSE,"Summary Financials";"holdco",#N/A,FALSE,"Summary Financials"}</definedName>
    <definedName name="______wrn2" localSheetId="62" hidden="1">{"holdco",#N/A,FALSE,"Summary Financials";"holdco",#N/A,FALSE,"Summary Financials"}</definedName>
    <definedName name="______wrn2" localSheetId="15" hidden="1">{"holdco",#N/A,FALSE,"Summary Financials";"holdco",#N/A,FALSE,"Summary Financials"}</definedName>
    <definedName name="______wrn2" localSheetId="63" hidden="1">{"holdco",#N/A,FALSE,"Summary Financials";"holdco",#N/A,FALSE,"Summary Financials"}</definedName>
    <definedName name="______wrn2" localSheetId="16" hidden="1">{"holdco",#N/A,FALSE,"Summary Financials";"holdco",#N/A,FALSE,"Summary Financials"}</definedName>
    <definedName name="______wrn2" localSheetId="64" hidden="1">{"holdco",#N/A,FALSE,"Summary Financials";"holdco",#N/A,FALSE,"Summary Financials"}</definedName>
    <definedName name="______wrn2" localSheetId="17" hidden="1">{"holdco",#N/A,FALSE,"Summary Financials";"holdco",#N/A,FALSE,"Summary Financials"}</definedName>
    <definedName name="______wrn2" localSheetId="65" hidden="1">{"holdco",#N/A,FALSE,"Summary Financials";"holdco",#N/A,FALSE,"Summary Financials"}</definedName>
    <definedName name="______wrn2" localSheetId="18" hidden="1">{"holdco",#N/A,FALSE,"Summary Financials";"holdco",#N/A,FALSE,"Summary Financials"}</definedName>
    <definedName name="______wrn2" localSheetId="30" hidden="1">{"holdco",#N/A,FALSE,"Summary Financials";"holdco",#N/A,FALSE,"Summary Financials"}</definedName>
    <definedName name="______wrn2" localSheetId="82" hidden="1">{"holdco",#N/A,FALSE,"Summary Financials";"holdco",#N/A,FALSE,"Summary Financials"}</definedName>
    <definedName name="______wrn2" localSheetId="83" hidden="1">{"holdco",#N/A,FALSE,"Summary Financials";"holdco",#N/A,FALSE,"Summary Financials"}</definedName>
    <definedName name="______wrn2" localSheetId="31" hidden="1">{"holdco",#N/A,FALSE,"Summary Financials";"holdco",#N/A,FALSE,"Summary Financials"}</definedName>
    <definedName name="______wrn2" localSheetId="84" hidden="1">{"holdco",#N/A,FALSE,"Summary Financials";"holdco",#N/A,FALSE,"Summary Financials"}</definedName>
    <definedName name="______wrn2" localSheetId="32" hidden="1">{"holdco",#N/A,FALSE,"Summary Financials";"holdco",#N/A,FALSE,"Summary Financials"}</definedName>
    <definedName name="______wrn2" localSheetId="86" hidden="1">{"holdco",#N/A,FALSE,"Summary Financials";"holdco",#N/A,FALSE,"Summary Financials"}</definedName>
    <definedName name="______wrn2" localSheetId="33" hidden="1">{"holdco",#N/A,FALSE,"Summary Financials";"holdco",#N/A,FALSE,"Summary Financials"}</definedName>
    <definedName name="______wrn2" localSheetId="91" hidden="1">{"holdco",#N/A,FALSE,"Summary Financials";"holdco",#N/A,FALSE,"Summary Financials"}</definedName>
    <definedName name="______wrn2" localSheetId="38" hidden="1">{"holdco",#N/A,FALSE,"Summary Financials";"holdco",#N/A,FALSE,"Summary Financials"}</definedName>
    <definedName name="______wrn2" hidden="1">{"holdco",#N/A,FALSE,"Summary Financials";"holdco",#N/A,FALSE,"Summary Financials"}</definedName>
    <definedName name="______wrn3" localSheetId="1" hidden="1">{"holdco",#N/A,FALSE,"Summary Financials";"holdco",#N/A,FALSE,"Summary Financials"}</definedName>
    <definedName name="______wrn3" localSheetId="0" hidden="1">{"holdco",#N/A,FALSE,"Summary Financials";"holdco",#N/A,FALSE,"Summary Financials"}</definedName>
    <definedName name="______wrn3" localSheetId="20" hidden="1">{"holdco",#N/A,FALSE,"Summary Financials";"holdco",#N/A,FALSE,"Summary Financials"}</definedName>
    <definedName name="______wrn3" localSheetId="9" hidden="1">{"holdco",#N/A,FALSE,"Summary Financials";"holdco",#N/A,FALSE,"Summary Financials"}</definedName>
    <definedName name="______wrn3" localSheetId="29" hidden="1">{"holdco",#N/A,FALSE,"Summary Financials";"holdco",#N/A,FALSE,"Summary Financials"}</definedName>
    <definedName name="______wrn3" localSheetId="8" hidden="1">{"holdco",#N/A,FALSE,"Summary Financials";"holdco",#N/A,FALSE,"Summary Financials"}</definedName>
    <definedName name="______wrn3" localSheetId="55" hidden="1">{"holdco",#N/A,FALSE,"Summary Financials";"holdco",#N/A,FALSE,"Summary Financials"}</definedName>
    <definedName name="______wrn3" localSheetId="56" hidden="1">{"holdco",#N/A,FALSE,"Summary Financials";"holdco",#N/A,FALSE,"Summary Financials"}</definedName>
    <definedName name="______wrn3" localSheetId="2" hidden="1">{"holdco",#N/A,FALSE,"Summary Financials";"holdco",#N/A,FALSE,"Summary Financials"}</definedName>
    <definedName name="______wrn3" localSheetId="3" hidden="1">{"holdco",#N/A,FALSE,"Summary Financials";"holdco",#N/A,FALSE,"Summary Financials"}</definedName>
    <definedName name="______wrn3" localSheetId="49" hidden="1">{"holdco",#N/A,FALSE,"Summary Financials";"holdco",#N/A,FALSE,"Summary Financials"}</definedName>
    <definedName name="______wrn3" localSheetId="4" hidden="1">{"holdco",#N/A,FALSE,"Summary Financials";"holdco",#N/A,FALSE,"Summary Financials"}</definedName>
    <definedName name="______wrn3" localSheetId="51" hidden="1">{"holdco",#N/A,FALSE,"Summary Financials";"holdco",#N/A,FALSE,"Summary Financials"}</definedName>
    <definedName name="______wrn3" localSheetId="5" hidden="1">{"holdco",#N/A,FALSE,"Summary Financials";"holdco",#N/A,FALSE,"Summary Financials"}</definedName>
    <definedName name="______wrn3" localSheetId="52" hidden="1">{"holdco",#N/A,FALSE,"Summary Financials";"holdco",#N/A,FALSE,"Summary Financials"}</definedName>
    <definedName name="______wrn3" localSheetId="6" hidden="1">{"holdco",#N/A,FALSE,"Summary Financials";"holdco",#N/A,FALSE,"Summary Financials"}</definedName>
    <definedName name="______wrn3" localSheetId="53" hidden="1">{"holdco",#N/A,FALSE,"Summary Financials";"holdco",#N/A,FALSE,"Summary Financials"}</definedName>
    <definedName name="______wrn3" localSheetId="7" hidden="1">{"holdco",#N/A,FALSE,"Summary Financials";"holdco",#N/A,FALSE,"Summary Financials"}</definedName>
    <definedName name="______wrn3" localSheetId="54" hidden="1">{"holdco",#N/A,FALSE,"Summary Financials";"holdco",#N/A,FALSE,"Summary Financials"}</definedName>
    <definedName name="______wrn3" localSheetId="74" hidden="1">{"holdco",#N/A,FALSE,"Summary Financials";"holdco",#N/A,FALSE,"Summary Financials"}</definedName>
    <definedName name="______wrn3" localSheetId="21" hidden="1">{"holdco",#N/A,FALSE,"Summary Financials";"holdco",#N/A,FALSE,"Summary Financials"}</definedName>
    <definedName name="______wrn3" localSheetId="22" hidden="1">{"holdco",#N/A,FALSE,"Summary Financials";"holdco",#N/A,FALSE,"Summary Financials"}</definedName>
    <definedName name="______wrn3" localSheetId="75" hidden="1">{"holdco",#N/A,FALSE,"Summary Financials";"holdco",#N/A,FALSE,"Summary Financials"}</definedName>
    <definedName name="______wrn3" localSheetId="26" hidden="1">{"holdco",#N/A,FALSE,"Summary Financials";"holdco",#N/A,FALSE,"Summary Financials"}</definedName>
    <definedName name="______wrn3" localSheetId="27" hidden="1">{"holdco",#N/A,FALSE,"Summary Financials";"holdco",#N/A,FALSE,"Summary Financials"}</definedName>
    <definedName name="______wrn3" localSheetId="57" hidden="1">{"holdco",#N/A,FALSE,"Summary Financials";"holdco",#N/A,FALSE,"Summary Financials"}</definedName>
    <definedName name="______wrn3" localSheetId="10" hidden="1">{"holdco",#N/A,FALSE,"Summary Financials";"holdco",#N/A,FALSE,"Summary Financials"}</definedName>
    <definedName name="______wrn3" localSheetId="66" hidden="1">{"holdco",#N/A,FALSE,"Summary Financials";"holdco",#N/A,FALSE,"Summary Financials"}</definedName>
    <definedName name="______wrn3" localSheetId="67" hidden="1">{"holdco",#N/A,FALSE,"Summary Financials";"holdco",#N/A,FALSE,"Summary Financials"}</definedName>
    <definedName name="______wrn3" localSheetId="11" hidden="1">{"holdco",#N/A,FALSE,"Summary Financials";"holdco",#N/A,FALSE,"Summary Financials"}</definedName>
    <definedName name="______wrn3" localSheetId="58" hidden="1">{"holdco",#N/A,FALSE,"Summary Financials";"holdco",#N/A,FALSE,"Summary Financials"}</definedName>
    <definedName name="______wrn3" localSheetId="12" hidden="1">{"holdco",#N/A,FALSE,"Summary Financials";"holdco",#N/A,FALSE,"Summary Financials"}</definedName>
    <definedName name="______wrn3" localSheetId="59" hidden="1">{"holdco",#N/A,FALSE,"Summary Financials";"holdco",#N/A,FALSE,"Summary Financials"}</definedName>
    <definedName name="______wrn3" localSheetId="60" hidden="1">{"holdco",#N/A,FALSE,"Summary Financials";"holdco",#N/A,FALSE,"Summary Financials"}</definedName>
    <definedName name="______wrn3" localSheetId="13" hidden="1">{"holdco",#N/A,FALSE,"Summary Financials";"holdco",#N/A,FALSE,"Summary Financials"}</definedName>
    <definedName name="______wrn3" localSheetId="61" hidden="1">{"holdco",#N/A,FALSE,"Summary Financials";"holdco",#N/A,FALSE,"Summary Financials"}</definedName>
    <definedName name="______wrn3" localSheetId="14" hidden="1">{"holdco",#N/A,FALSE,"Summary Financials";"holdco",#N/A,FALSE,"Summary Financials"}</definedName>
    <definedName name="______wrn3" localSheetId="62" hidden="1">{"holdco",#N/A,FALSE,"Summary Financials";"holdco",#N/A,FALSE,"Summary Financials"}</definedName>
    <definedName name="______wrn3" localSheetId="15" hidden="1">{"holdco",#N/A,FALSE,"Summary Financials";"holdco",#N/A,FALSE,"Summary Financials"}</definedName>
    <definedName name="______wrn3" localSheetId="63" hidden="1">{"holdco",#N/A,FALSE,"Summary Financials";"holdco",#N/A,FALSE,"Summary Financials"}</definedName>
    <definedName name="______wrn3" localSheetId="16" hidden="1">{"holdco",#N/A,FALSE,"Summary Financials";"holdco",#N/A,FALSE,"Summary Financials"}</definedName>
    <definedName name="______wrn3" localSheetId="64" hidden="1">{"holdco",#N/A,FALSE,"Summary Financials";"holdco",#N/A,FALSE,"Summary Financials"}</definedName>
    <definedName name="______wrn3" localSheetId="17" hidden="1">{"holdco",#N/A,FALSE,"Summary Financials";"holdco",#N/A,FALSE,"Summary Financials"}</definedName>
    <definedName name="______wrn3" localSheetId="65" hidden="1">{"holdco",#N/A,FALSE,"Summary Financials";"holdco",#N/A,FALSE,"Summary Financials"}</definedName>
    <definedName name="______wrn3" localSheetId="18" hidden="1">{"holdco",#N/A,FALSE,"Summary Financials";"holdco",#N/A,FALSE,"Summary Financials"}</definedName>
    <definedName name="______wrn3" localSheetId="30" hidden="1">{"holdco",#N/A,FALSE,"Summary Financials";"holdco",#N/A,FALSE,"Summary Financials"}</definedName>
    <definedName name="______wrn3" localSheetId="82" hidden="1">{"holdco",#N/A,FALSE,"Summary Financials";"holdco",#N/A,FALSE,"Summary Financials"}</definedName>
    <definedName name="______wrn3" localSheetId="83" hidden="1">{"holdco",#N/A,FALSE,"Summary Financials";"holdco",#N/A,FALSE,"Summary Financials"}</definedName>
    <definedName name="______wrn3" localSheetId="31" hidden="1">{"holdco",#N/A,FALSE,"Summary Financials";"holdco",#N/A,FALSE,"Summary Financials"}</definedName>
    <definedName name="______wrn3" localSheetId="84" hidden="1">{"holdco",#N/A,FALSE,"Summary Financials";"holdco",#N/A,FALSE,"Summary Financials"}</definedName>
    <definedName name="______wrn3" localSheetId="32" hidden="1">{"holdco",#N/A,FALSE,"Summary Financials";"holdco",#N/A,FALSE,"Summary Financials"}</definedName>
    <definedName name="______wrn3" localSheetId="86" hidden="1">{"holdco",#N/A,FALSE,"Summary Financials";"holdco",#N/A,FALSE,"Summary Financials"}</definedName>
    <definedName name="______wrn3" localSheetId="33" hidden="1">{"holdco",#N/A,FALSE,"Summary Financials";"holdco",#N/A,FALSE,"Summary Financials"}</definedName>
    <definedName name="______wrn3" localSheetId="91" hidden="1">{"holdco",#N/A,FALSE,"Summary Financials";"holdco",#N/A,FALSE,"Summary Financials"}</definedName>
    <definedName name="______wrn3" localSheetId="38" hidden="1">{"holdco",#N/A,FALSE,"Summary Financials";"holdco",#N/A,FALSE,"Summary Financials"}</definedName>
    <definedName name="______wrn3" hidden="1">{"holdco",#N/A,FALSE,"Summary Financials";"holdco",#N/A,FALSE,"Summary Financials"}</definedName>
    <definedName name="______wrn7" localSheetId="1" hidden="1">{"Model Summary",#N/A,FALSE,"Print Chart";"Holdco",#N/A,FALSE,"Print Chart";"Genco",#N/A,FALSE,"Print Chart";"Servco",#N/A,FALSE,"Print Chart";"Genco_Detail",#N/A,FALSE,"Summary Financials";"Servco_Detail",#N/A,FALSE,"Summary Financials"}</definedName>
    <definedName name="______wrn7" localSheetId="0" hidden="1">{"Model Summary",#N/A,FALSE,"Print Chart";"Holdco",#N/A,FALSE,"Print Chart";"Genco",#N/A,FALSE,"Print Chart";"Servco",#N/A,FALSE,"Print Chart";"Genco_Detail",#N/A,FALSE,"Summary Financials";"Servco_Detail",#N/A,FALSE,"Summary Financials"}</definedName>
    <definedName name="______wrn7" localSheetId="20" hidden="1">{"Model Summary",#N/A,FALSE,"Print Chart";"Holdco",#N/A,FALSE,"Print Chart";"Genco",#N/A,FALSE,"Print Chart";"Servco",#N/A,FALSE,"Print Chart";"Genco_Detail",#N/A,FALSE,"Summary Financials";"Servco_Detail",#N/A,FALSE,"Summary Financials"}</definedName>
    <definedName name="______wrn7" localSheetId="9" hidden="1">{"Model Summary",#N/A,FALSE,"Print Chart";"Holdco",#N/A,FALSE,"Print Chart";"Genco",#N/A,FALSE,"Print Chart";"Servco",#N/A,FALSE,"Print Chart";"Genco_Detail",#N/A,FALSE,"Summary Financials";"Servco_Detail",#N/A,FALSE,"Summary Financials"}</definedName>
    <definedName name="______wrn7" localSheetId="29" hidden="1">{"Model Summary",#N/A,FALSE,"Print Chart";"Holdco",#N/A,FALSE,"Print Chart";"Genco",#N/A,FALSE,"Print Chart";"Servco",#N/A,FALSE,"Print Chart";"Genco_Detail",#N/A,FALSE,"Summary Financials";"Servco_Detail",#N/A,FALSE,"Summary Financials"}</definedName>
    <definedName name="______wrn7" localSheetId="8" hidden="1">{"Model Summary",#N/A,FALSE,"Print Chart";"Holdco",#N/A,FALSE,"Print Chart";"Genco",#N/A,FALSE,"Print Chart";"Servco",#N/A,FALSE,"Print Chart";"Genco_Detail",#N/A,FALSE,"Summary Financials";"Servco_Detail",#N/A,FALSE,"Summary Financials"}</definedName>
    <definedName name="______wrn7" localSheetId="55" hidden="1">{"Model Summary",#N/A,FALSE,"Print Chart";"Holdco",#N/A,FALSE,"Print Chart";"Genco",#N/A,FALSE,"Print Chart";"Servco",#N/A,FALSE,"Print Chart";"Genco_Detail",#N/A,FALSE,"Summary Financials";"Servco_Detail",#N/A,FALSE,"Summary Financials"}</definedName>
    <definedName name="______wrn7" localSheetId="56" hidden="1">{"Model Summary",#N/A,FALSE,"Print Chart";"Holdco",#N/A,FALSE,"Print Chart";"Genco",#N/A,FALSE,"Print Chart";"Servco",#N/A,FALSE,"Print Chart";"Genco_Detail",#N/A,FALSE,"Summary Financials";"Servco_Detail",#N/A,FALSE,"Summary Financials"}</definedName>
    <definedName name="______wrn7" localSheetId="2" hidden="1">{"Model Summary",#N/A,FALSE,"Print Chart";"Holdco",#N/A,FALSE,"Print Chart";"Genco",#N/A,FALSE,"Print Chart";"Servco",#N/A,FALSE,"Print Chart";"Genco_Detail",#N/A,FALSE,"Summary Financials";"Servco_Detail",#N/A,FALSE,"Summary Financials"}</definedName>
    <definedName name="______wrn7" localSheetId="3" hidden="1">{"Model Summary",#N/A,FALSE,"Print Chart";"Holdco",#N/A,FALSE,"Print Chart";"Genco",#N/A,FALSE,"Print Chart";"Servco",#N/A,FALSE,"Print Chart";"Genco_Detail",#N/A,FALSE,"Summary Financials";"Servco_Detail",#N/A,FALSE,"Summary Financials"}</definedName>
    <definedName name="______wrn7" localSheetId="49" hidden="1">{"Model Summary",#N/A,FALSE,"Print Chart";"Holdco",#N/A,FALSE,"Print Chart";"Genco",#N/A,FALSE,"Print Chart";"Servco",#N/A,FALSE,"Print Chart";"Genco_Detail",#N/A,FALSE,"Summary Financials";"Servco_Detail",#N/A,FALSE,"Summary Financials"}</definedName>
    <definedName name="______wrn7" localSheetId="4" hidden="1">{"Model Summary",#N/A,FALSE,"Print Chart";"Holdco",#N/A,FALSE,"Print Chart";"Genco",#N/A,FALSE,"Print Chart";"Servco",#N/A,FALSE,"Print Chart";"Genco_Detail",#N/A,FALSE,"Summary Financials";"Servco_Detail",#N/A,FALSE,"Summary Financials"}</definedName>
    <definedName name="______wrn7" localSheetId="51"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localSheetId="52" hidden="1">{"Model Summary",#N/A,FALSE,"Print Chart";"Holdco",#N/A,FALSE,"Print Chart";"Genco",#N/A,FALSE,"Print Chart";"Servco",#N/A,FALSE,"Print Chart";"Genco_Detail",#N/A,FALSE,"Summary Financials";"Servco_Detail",#N/A,FALSE,"Summary Financials"}</definedName>
    <definedName name="______wrn7" localSheetId="6" hidden="1">{"Model Summary",#N/A,FALSE,"Print Chart";"Holdco",#N/A,FALSE,"Print Chart";"Genco",#N/A,FALSE,"Print Chart";"Servco",#N/A,FALSE,"Print Chart";"Genco_Detail",#N/A,FALSE,"Summary Financials";"Servco_Detail",#N/A,FALSE,"Summary Financials"}</definedName>
    <definedName name="______wrn7" localSheetId="53" hidden="1">{"Model Summary",#N/A,FALSE,"Print Chart";"Holdco",#N/A,FALSE,"Print Chart";"Genco",#N/A,FALSE,"Print Chart";"Servco",#N/A,FALSE,"Print Chart";"Genco_Detail",#N/A,FALSE,"Summary Financials";"Servco_Detail",#N/A,FALSE,"Summary Financials"}</definedName>
    <definedName name="______wrn7" localSheetId="7" hidden="1">{"Model Summary",#N/A,FALSE,"Print Chart";"Holdco",#N/A,FALSE,"Print Chart";"Genco",#N/A,FALSE,"Print Chart";"Servco",#N/A,FALSE,"Print Chart";"Genco_Detail",#N/A,FALSE,"Summary Financials";"Servco_Detail",#N/A,FALSE,"Summary Financials"}</definedName>
    <definedName name="______wrn7" localSheetId="54" hidden="1">{"Model Summary",#N/A,FALSE,"Print Chart";"Holdco",#N/A,FALSE,"Print Chart";"Genco",#N/A,FALSE,"Print Chart";"Servco",#N/A,FALSE,"Print Chart";"Genco_Detail",#N/A,FALSE,"Summary Financials";"Servco_Detail",#N/A,FALSE,"Summary Financials"}</definedName>
    <definedName name="______wrn7" localSheetId="74" hidden="1">{"Model Summary",#N/A,FALSE,"Print Chart";"Holdco",#N/A,FALSE,"Print Chart";"Genco",#N/A,FALSE,"Print Chart";"Servco",#N/A,FALSE,"Print Chart";"Genco_Detail",#N/A,FALSE,"Summary Financials";"Servco_Detail",#N/A,FALSE,"Summary Financials"}</definedName>
    <definedName name="______wrn7" localSheetId="21" hidden="1">{"Model Summary",#N/A,FALSE,"Print Chart";"Holdco",#N/A,FALSE,"Print Chart";"Genco",#N/A,FALSE,"Print Chart";"Servco",#N/A,FALSE,"Print Chart";"Genco_Detail",#N/A,FALSE,"Summary Financials";"Servco_Detail",#N/A,FALSE,"Summary Financials"}</definedName>
    <definedName name="______wrn7" localSheetId="22" hidden="1">{"Model Summary",#N/A,FALSE,"Print Chart";"Holdco",#N/A,FALSE,"Print Chart";"Genco",#N/A,FALSE,"Print Chart";"Servco",#N/A,FALSE,"Print Chart";"Genco_Detail",#N/A,FALSE,"Summary Financials";"Servco_Detail",#N/A,FALSE,"Summary Financials"}</definedName>
    <definedName name="______wrn7" localSheetId="75" hidden="1">{"Model Summary",#N/A,FALSE,"Print Chart";"Holdco",#N/A,FALSE,"Print Chart";"Genco",#N/A,FALSE,"Print Chart";"Servco",#N/A,FALSE,"Print Chart";"Genco_Detail",#N/A,FALSE,"Summary Financials";"Servco_Detail",#N/A,FALSE,"Summary Financials"}</definedName>
    <definedName name="______wrn7" localSheetId="26" hidden="1">{"Model Summary",#N/A,FALSE,"Print Chart";"Holdco",#N/A,FALSE,"Print Chart";"Genco",#N/A,FALSE,"Print Chart";"Servco",#N/A,FALSE,"Print Chart";"Genco_Detail",#N/A,FALSE,"Summary Financials";"Servco_Detail",#N/A,FALSE,"Summary Financials"}</definedName>
    <definedName name="______wrn7" localSheetId="27" hidden="1">{"Model Summary",#N/A,FALSE,"Print Chart";"Holdco",#N/A,FALSE,"Print Chart";"Genco",#N/A,FALSE,"Print Chart";"Servco",#N/A,FALSE,"Print Chart";"Genco_Detail",#N/A,FALSE,"Summary Financials";"Servco_Detail",#N/A,FALSE,"Summary Financials"}</definedName>
    <definedName name="______wrn7" localSheetId="57" hidden="1">{"Model Summary",#N/A,FALSE,"Print Chart";"Holdco",#N/A,FALSE,"Print Chart";"Genco",#N/A,FALSE,"Print Chart";"Servco",#N/A,FALSE,"Print Chart";"Genco_Detail",#N/A,FALSE,"Summary Financials";"Servco_Detail",#N/A,FALSE,"Summary Financials"}</definedName>
    <definedName name="______wrn7" localSheetId="10" hidden="1">{"Model Summary",#N/A,FALSE,"Print Chart";"Holdco",#N/A,FALSE,"Print Chart";"Genco",#N/A,FALSE,"Print Chart";"Servco",#N/A,FALSE,"Print Chart";"Genco_Detail",#N/A,FALSE,"Summary Financials";"Servco_Detail",#N/A,FALSE,"Summary Financials"}</definedName>
    <definedName name="______wrn7" localSheetId="66" hidden="1">{"Model Summary",#N/A,FALSE,"Print Chart";"Holdco",#N/A,FALSE,"Print Chart";"Genco",#N/A,FALSE,"Print Chart";"Servco",#N/A,FALSE,"Print Chart";"Genco_Detail",#N/A,FALSE,"Summary Financials";"Servco_Detail",#N/A,FALSE,"Summary Financials"}</definedName>
    <definedName name="______wrn7" localSheetId="67" hidden="1">{"Model Summary",#N/A,FALSE,"Print Chart";"Holdco",#N/A,FALSE,"Print Chart";"Genco",#N/A,FALSE,"Print Chart";"Servco",#N/A,FALSE,"Print Chart";"Genco_Detail",#N/A,FALSE,"Summary Financials";"Servco_Detail",#N/A,FALSE,"Summary Financials"}</definedName>
    <definedName name="______wrn7" localSheetId="11" hidden="1">{"Model Summary",#N/A,FALSE,"Print Chart";"Holdco",#N/A,FALSE,"Print Chart";"Genco",#N/A,FALSE,"Print Chart";"Servco",#N/A,FALSE,"Print Chart";"Genco_Detail",#N/A,FALSE,"Summary Financials";"Servco_Detail",#N/A,FALSE,"Summary Financials"}</definedName>
    <definedName name="______wrn7" localSheetId="58" hidden="1">{"Model Summary",#N/A,FALSE,"Print Chart";"Holdco",#N/A,FALSE,"Print Chart";"Genco",#N/A,FALSE,"Print Chart";"Servco",#N/A,FALSE,"Print Chart";"Genco_Detail",#N/A,FALSE,"Summary Financials";"Servco_Detail",#N/A,FALSE,"Summary Financials"}</definedName>
    <definedName name="______wrn7" localSheetId="12" hidden="1">{"Model Summary",#N/A,FALSE,"Print Chart";"Holdco",#N/A,FALSE,"Print Chart";"Genco",#N/A,FALSE,"Print Chart";"Servco",#N/A,FALSE,"Print Chart";"Genco_Detail",#N/A,FALSE,"Summary Financials";"Servco_Detail",#N/A,FALSE,"Summary Financials"}</definedName>
    <definedName name="______wrn7" localSheetId="59" hidden="1">{"Model Summary",#N/A,FALSE,"Print Chart";"Holdco",#N/A,FALSE,"Print Chart";"Genco",#N/A,FALSE,"Print Chart";"Servco",#N/A,FALSE,"Print Chart";"Genco_Detail",#N/A,FALSE,"Summary Financials";"Servco_Detail",#N/A,FALSE,"Summary Financials"}</definedName>
    <definedName name="______wrn7" localSheetId="60" hidden="1">{"Model Summary",#N/A,FALSE,"Print Chart";"Holdco",#N/A,FALSE,"Print Chart";"Genco",#N/A,FALSE,"Print Chart";"Servco",#N/A,FALSE,"Print Chart";"Genco_Detail",#N/A,FALSE,"Summary Financials";"Servco_Detail",#N/A,FALSE,"Summary Financials"}</definedName>
    <definedName name="______wrn7" localSheetId="13" hidden="1">{"Model Summary",#N/A,FALSE,"Print Chart";"Holdco",#N/A,FALSE,"Print Chart";"Genco",#N/A,FALSE,"Print Chart";"Servco",#N/A,FALSE,"Print Chart";"Genco_Detail",#N/A,FALSE,"Summary Financials";"Servco_Detail",#N/A,FALSE,"Summary Financials"}</definedName>
    <definedName name="______wrn7" localSheetId="61" hidden="1">{"Model Summary",#N/A,FALSE,"Print Chart";"Holdco",#N/A,FALSE,"Print Chart";"Genco",#N/A,FALSE,"Print Chart";"Servco",#N/A,FALSE,"Print Chart";"Genco_Detail",#N/A,FALSE,"Summary Financials";"Servco_Detail",#N/A,FALSE,"Summary Financials"}</definedName>
    <definedName name="______wrn7" localSheetId="14" hidden="1">{"Model Summary",#N/A,FALSE,"Print Chart";"Holdco",#N/A,FALSE,"Print Chart";"Genco",#N/A,FALSE,"Print Chart";"Servco",#N/A,FALSE,"Print Chart";"Genco_Detail",#N/A,FALSE,"Summary Financials";"Servco_Detail",#N/A,FALSE,"Summary Financials"}</definedName>
    <definedName name="______wrn7" localSheetId="62" hidden="1">{"Model Summary",#N/A,FALSE,"Print Chart";"Holdco",#N/A,FALSE,"Print Chart";"Genco",#N/A,FALSE,"Print Chart";"Servco",#N/A,FALSE,"Print Chart";"Genco_Detail",#N/A,FALSE,"Summary Financials";"Servco_Detail",#N/A,FALSE,"Summary Financials"}</definedName>
    <definedName name="______wrn7" localSheetId="15" hidden="1">{"Model Summary",#N/A,FALSE,"Print Chart";"Holdco",#N/A,FALSE,"Print Chart";"Genco",#N/A,FALSE,"Print Chart";"Servco",#N/A,FALSE,"Print Chart";"Genco_Detail",#N/A,FALSE,"Summary Financials";"Servco_Detail",#N/A,FALSE,"Summary Financials"}</definedName>
    <definedName name="______wrn7" localSheetId="63" hidden="1">{"Model Summary",#N/A,FALSE,"Print Chart";"Holdco",#N/A,FALSE,"Print Chart";"Genco",#N/A,FALSE,"Print Chart";"Servco",#N/A,FALSE,"Print Chart";"Genco_Detail",#N/A,FALSE,"Summary Financials";"Servco_Detail",#N/A,FALSE,"Summary Financials"}</definedName>
    <definedName name="______wrn7" localSheetId="16" hidden="1">{"Model Summary",#N/A,FALSE,"Print Chart";"Holdco",#N/A,FALSE,"Print Chart";"Genco",#N/A,FALSE,"Print Chart";"Servco",#N/A,FALSE,"Print Chart";"Genco_Detail",#N/A,FALSE,"Summary Financials";"Servco_Detail",#N/A,FALSE,"Summary Financials"}</definedName>
    <definedName name="______wrn7" localSheetId="64" hidden="1">{"Model Summary",#N/A,FALSE,"Print Chart";"Holdco",#N/A,FALSE,"Print Chart";"Genco",#N/A,FALSE,"Print Chart";"Servco",#N/A,FALSE,"Print Chart";"Genco_Detail",#N/A,FALSE,"Summary Financials";"Servco_Detail",#N/A,FALSE,"Summary Financials"}</definedName>
    <definedName name="______wrn7" localSheetId="17" hidden="1">{"Model Summary",#N/A,FALSE,"Print Chart";"Holdco",#N/A,FALSE,"Print Chart";"Genco",#N/A,FALSE,"Print Chart";"Servco",#N/A,FALSE,"Print Chart";"Genco_Detail",#N/A,FALSE,"Summary Financials";"Servco_Detail",#N/A,FALSE,"Summary Financials"}</definedName>
    <definedName name="______wrn7" localSheetId="65" hidden="1">{"Model Summary",#N/A,FALSE,"Print Chart";"Holdco",#N/A,FALSE,"Print Chart";"Genco",#N/A,FALSE,"Print Chart";"Servco",#N/A,FALSE,"Print Chart";"Genco_Detail",#N/A,FALSE,"Summary Financials";"Servco_Detail",#N/A,FALSE,"Summary Financials"}</definedName>
    <definedName name="______wrn7" localSheetId="18" hidden="1">{"Model Summary",#N/A,FALSE,"Print Chart";"Holdco",#N/A,FALSE,"Print Chart";"Genco",#N/A,FALSE,"Print Chart";"Servco",#N/A,FALSE,"Print Chart";"Genco_Detail",#N/A,FALSE,"Summary Financials";"Servco_Detail",#N/A,FALSE,"Summary Financials"}</definedName>
    <definedName name="______wrn7" localSheetId="30" hidden="1">{"Model Summary",#N/A,FALSE,"Print Chart";"Holdco",#N/A,FALSE,"Print Chart";"Genco",#N/A,FALSE,"Print Chart";"Servco",#N/A,FALSE,"Print Chart";"Genco_Detail",#N/A,FALSE,"Summary Financials";"Servco_Detail",#N/A,FALSE,"Summary Financials"}</definedName>
    <definedName name="______wrn7" localSheetId="82" hidden="1">{"Model Summary",#N/A,FALSE,"Print Chart";"Holdco",#N/A,FALSE,"Print Chart";"Genco",#N/A,FALSE,"Print Chart";"Servco",#N/A,FALSE,"Print Chart";"Genco_Detail",#N/A,FALSE,"Summary Financials";"Servco_Detail",#N/A,FALSE,"Summary Financials"}</definedName>
    <definedName name="______wrn7" localSheetId="83" hidden="1">{"Model Summary",#N/A,FALSE,"Print Chart";"Holdco",#N/A,FALSE,"Print Chart";"Genco",#N/A,FALSE,"Print Chart";"Servco",#N/A,FALSE,"Print Chart";"Genco_Detail",#N/A,FALSE,"Summary Financials";"Servco_Detail",#N/A,FALSE,"Summary Financials"}</definedName>
    <definedName name="______wrn7" localSheetId="31" hidden="1">{"Model Summary",#N/A,FALSE,"Print Chart";"Holdco",#N/A,FALSE,"Print Chart";"Genco",#N/A,FALSE,"Print Chart";"Servco",#N/A,FALSE,"Print Chart";"Genco_Detail",#N/A,FALSE,"Summary Financials";"Servco_Detail",#N/A,FALSE,"Summary Financials"}</definedName>
    <definedName name="______wrn7" localSheetId="84" hidden="1">{"Model Summary",#N/A,FALSE,"Print Chart";"Holdco",#N/A,FALSE,"Print Chart";"Genco",#N/A,FALSE,"Print Chart";"Servco",#N/A,FALSE,"Print Chart";"Genco_Detail",#N/A,FALSE,"Summary Financials";"Servco_Detail",#N/A,FALSE,"Summary Financials"}</definedName>
    <definedName name="______wrn7" localSheetId="32" hidden="1">{"Model Summary",#N/A,FALSE,"Print Chart";"Holdco",#N/A,FALSE,"Print Chart";"Genco",#N/A,FALSE,"Print Chart";"Servco",#N/A,FALSE,"Print Chart";"Genco_Detail",#N/A,FALSE,"Summary Financials";"Servco_Detail",#N/A,FALSE,"Summary Financials"}</definedName>
    <definedName name="______wrn7" localSheetId="86" hidden="1">{"Model Summary",#N/A,FALSE,"Print Chart";"Holdco",#N/A,FALSE,"Print Chart";"Genco",#N/A,FALSE,"Print Chart";"Servco",#N/A,FALSE,"Print Chart";"Genco_Detail",#N/A,FALSE,"Summary Financials";"Servco_Detail",#N/A,FALSE,"Summary Financials"}</definedName>
    <definedName name="______wrn7" localSheetId="33" hidden="1">{"Model Summary",#N/A,FALSE,"Print Chart";"Holdco",#N/A,FALSE,"Print Chart";"Genco",#N/A,FALSE,"Print Chart";"Servco",#N/A,FALSE,"Print Chart";"Genco_Detail",#N/A,FALSE,"Summary Financials";"Servco_Detail",#N/A,FALSE,"Summary Financials"}</definedName>
    <definedName name="______wrn7" localSheetId="91" hidden="1">{"Model Summary",#N/A,FALSE,"Print Chart";"Holdco",#N/A,FALSE,"Print Chart";"Genco",#N/A,FALSE,"Print Chart";"Servco",#N/A,FALSE,"Print Chart";"Genco_Detail",#N/A,FALSE,"Summary Financials";"Servco_Detail",#N/A,FALSE,"Summary Financials"}</definedName>
    <definedName name="______wrn7" localSheetId="38"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1" hidden="1">{"holdco",#N/A,FALSE,"Summary Financials";"holdco",#N/A,FALSE,"Summary Financials"}</definedName>
    <definedName name="______wrn8" localSheetId="0" hidden="1">{"holdco",#N/A,FALSE,"Summary Financials";"holdco",#N/A,FALSE,"Summary Financials"}</definedName>
    <definedName name="______wrn8" localSheetId="20" hidden="1">{"holdco",#N/A,FALSE,"Summary Financials";"holdco",#N/A,FALSE,"Summary Financials"}</definedName>
    <definedName name="______wrn8" localSheetId="9" hidden="1">{"holdco",#N/A,FALSE,"Summary Financials";"holdco",#N/A,FALSE,"Summary Financials"}</definedName>
    <definedName name="______wrn8" localSheetId="29" hidden="1">{"holdco",#N/A,FALSE,"Summary Financials";"holdco",#N/A,FALSE,"Summary Financials"}</definedName>
    <definedName name="______wrn8" localSheetId="8" hidden="1">{"holdco",#N/A,FALSE,"Summary Financials";"holdco",#N/A,FALSE,"Summary Financials"}</definedName>
    <definedName name="______wrn8" localSheetId="55" hidden="1">{"holdco",#N/A,FALSE,"Summary Financials";"holdco",#N/A,FALSE,"Summary Financials"}</definedName>
    <definedName name="______wrn8" localSheetId="56" hidden="1">{"holdco",#N/A,FALSE,"Summary Financials";"holdco",#N/A,FALSE,"Summary Financials"}</definedName>
    <definedName name="______wrn8" localSheetId="2" hidden="1">{"holdco",#N/A,FALSE,"Summary Financials";"holdco",#N/A,FALSE,"Summary Financials"}</definedName>
    <definedName name="______wrn8" localSheetId="3" hidden="1">{"holdco",#N/A,FALSE,"Summary Financials";"holdco",#N/A,FALSE,"Summary Financials"}</definedName>
    <definedName name="______wrn8" localSheetId="49" hidden="1">{"holdco",#N/A,FALSE,"Summary Financials";"holdco",#N/A,FALSE,"Summary Financials"}</definedName>
    <definedName name="______wrn8" localSheetId="4" hidden="1">{"holdco",#N/A,FALSE,"Summary Financials";"holdco",#N/A,FALSE,"Summary Financials"}</definedName>
    <definedName name="______wrn8" localSheetId="51" hidden="1">{"holdco",#N/A,FALSE,"Summary Financials";"holdco",#N/A,FALSE,"Summary Financials"}</definedName>
    <definedName name="______wrn8" localSheetId="5" hidden="1">{"holdco",#N/A,FALSE,"Summary Financials";"holdco",#N/A,FALSE,"Summary Financials"}</definedName>
    <definedName name="______wrn8" localSheetId="52" hidden="1">{"holdco",#N/A,FALSE,"Summary Financials";"holdco",#N/A,FALSE,"Summary Financials"}</definedName>
    <definedName name="______wrn8" localSheetId="6" hidden="1">{"holdco",#N/A,FALSE,"Summary Financials";"holdco",#N/A,FALSE,"Summary Financials"}</definedName>
    <definedName name="______wrn8" localSheetId="53" hidden="1">{"holdco",#N/A,FALSE,"Summary Financials";"holdco",#N/A,FALSE,"Summary Financials"}</definedName>
    <definedName name="______wrn8" localSheetId="7" hidden="1">{"holdco",#N/A,FALSE,"Summary Financials";"holdco",#N/A,FALSE,"Summary Financials"}</definedName>
    <definedName name="______wrn8" localSheetId="54" hidden="1">{"holdco",#N/A,FALSE,"Summary Financials";"holdco",#N/A,FALSE,"Summary Financials"}</definedName>
    <definedName name="______wrn8" localSheetId="74" hidden="1">{"holdco",#N/A,FALSE,"Summary Financials";"holdco",#N/A,FALSE,"Summary Financials"}</definedName>
    <definedName name="______wrn8" localSheetId="21" hidden="1">{"holdco",#N/A,FALSE,"Summary Financials";"holdco",#N/A,FALSE,"Summary Financials"}</definedName>
    <definedName name="______wrn8" localSheetId="22" hidden="1">{"holdco",#N/A,FALSE,"Summary Financials";"holdco",#N/A,FALSE,"Summary Financials"}</definedName>
    <definedName name="______wrn8" localSheetId="75" hidden="1">{"holdco",#N/A,FALSE,"Summary Financials";"holdco",#N/A,FALSE,"Summary Financials"}</definedName>
    <definedName name="______wrn8" localSheetId="26" hidden="1">{"holdco",#N/A,FALSE,"Summary Financials";"holdco",#N/A,FALSE,"Summary Financials"}</definedName>
    <definedName name="______wrn8" localSheetId="27" hidden="1">{"holdco",#N/A,FALSE,"Summary Financials";"holdco",#N/A,FALSE,"Summary Financials"}</definedName>
    <definedName name="______wrn8" localSheetId="57" hidden="1">{"holdco",#N/A,FALSE,"Summary Financials";"holdco",#N/A,FALSE,"Summary Financials"}</definedName>
    <definedName name="______wrn8" localSheetId="10" hidden="1">{"holdco",#N/A,FALSE,"Summary Financials";"holdco",#N/A,FALSE,"Summary Financials"}</definedName>
    <definedName name="______wrn8" localSheetId="66" hidden="1">{"holdco",#N/A,FALSE,"Summary Financials";"holdco",#N/A,FALSE,"Summary Financials"}</definedName>
    <definedName name="______wrn8" localSheetId="67" hidden="1">{"holdco",#N/A,FALSE,"Summary Financials";"holdco",#N/A,FALSE,"Summary Financials"}</definedName>
    <definedName name="______wrn8" localSheetId="11" hidden="1">{"holdco",#N/A,FALSE,"Summary Financials";"holdco",#N/A,FALSE,"Summary Financials"}</definedName>
    <definedName name="______wrn8" localSheetId="58" hidden="1">{"holdco",#N/A,FALSE,"Summary Financials";"holdco",#N/A,FALSE,"Summary Financials"}</definedName>
    <definedName name="______wrn8" localSheetId="12" hidden="1">{"holdco",#N/A,FALSE,"Summary Financials";"holdco",#N/A,FALSE,"Summary Financials"}</definedName>
    <definedName name="______wrn8" localSheetId="59" hidden="1">{"holdco",#N/A,FALSE,"Summary Financials";"holdco",#N/A,FALSE,"Summary Financials"}</definedName>
    <definedName name="______wrn8" localSheetId="60" hidden="1">{"holdco",#N/A,FALSE,"Summary Financials";"holdco",#N/A,FALSE,"Summary Financials"}</definedName>
    <definedName name="______wrn8" localSheetId="13" hidden="1">{"holdco",#N/A,FALSE,"Summary Financials";"holdco",#N/A,FALSE,"Summary Financials"}</definedName>
    <definedName name="______wrn8" localSheetId="61" hidden="1">{"holdco",#N/A,FALSE,"Summary Financials";"holdco",#N/A,FALSE,"Summary Financials"}</definedName>
    <definedName name="______wrn8" localSheetId="14" hidden="1">{"holdco",#N/A,FALSE,"Summary Financials";"holdco",#N/A,FALSE,"Summary Financials"}</definedName>
    <definedName name="______wrn8" localSheetId="62" hidden="1">{"holdco",#N/A,FALSE,"Summary Financials";"holdco",#N/A,FALSE,"Summary Financials"}</definedName>
    <definedName name="______wrn8" localSheetId="15" hidden="1">{"holdco",#N/A,FALSE,"Summary Financials";"holdco",#N/A,FALSE,"Summary Financials"}</definedName>
    <definedName name="______wrn8" localSheetId="63" hidden="1">{"holdco",#N/A,FALSE,"Summary Financials";"holdco",#N/A,FALSE,"Summary Financials"}</definedName>
    <definedName name="______wrn8" localSheetId="16" hidden="1">{"holdco",#N/A,FALSE,"Summary Financials";"holdco",#N/A,FALSE,"Summary Financials"}</definedName>
    <definedName name="______wrn8" localSheetId="64" hidden="1">{"holdco",#N/A,FALSE,"Summary Financials";"holdco",#N/A,FALSE,"Summary Financials"}</definedName>
    <definedName name="______wrn8" localSheetId="17" hidden="1">{"holdco",#N/A,FALSE,"Summary Financials";"holdco",#N/A,FALSE,"Summary Financials"}</definedName>
    <definedName name="______wrn8" localSheetId="65" hidden="1">{"holdco",#N/A,FALSE,"Summary Financials";"holdco",#N/A,FALSE,"Summary Financials"}</definedName>
    <definedName name="______wrn8" localSheetId="18" hidden="1">{"holdco",#N/A,FALSE,"Summary Financials";"holdco",#N/A,FALSE,"Summary Financials"}</definedName>
    <definedName name="______wrn8" localSheetId="30" hidden="1">{"holdco",#N/A,FALSE,"Summary Financials";"holdco",#N/A,FALSE,"Summary Financials"}</definedName>
    <definedName name="______wrn8" localSheetId="82" hidden="1">{"holdco",#N/A,FALSE,"Summary Financials";"holdco",#N/A,FALSE,"Summary Financials"}</definedName>
    <definedName name="______wrn8" localSheetId="83" hidden="1">{"holdco",#N/A,FALSE,"Summary Financials";"holdco",#N/A,FALSE,"Summary Financials"}</definedName>
    <definedName name="______wrn8" localSheetId="31" hidden="1">{"holdco",#N/A,FALSE,"Summary Financials";"holdco",#N/A,FALSE,"Summary Financials"}</definedName>
    <definedName name="______wrn8" localSheetId="84" hidden="1">{"holdco",#N/A,FALSE,"Summary Financials";"holdco",#N/A,FALSE,"Summary Financials"}</definedName>
    <definedName name="______wrn8" localSheetId="32" hidden="1">{"holdco",#N/A,FALSE,"Summary Financials";"holdco",#N/A,FALSE,"Summary Financials"}</definedName>
    <definedName name="______wrn8" localSheetId="86" hidden="1">{"holdco",#N/A,FALSE,"Summary Financials";"holdco",#N/A,FALSE,"Summary Financials"}</definedName>
    <definedName name="______wrn8" localSheetId="33" hidden="1">{"holdco",#N/A,FALSE,"Summary Financials";"holdco",#N/A,FALSE,"Summary Financials"}</definedName>
    <definedName name="______wrn8" localSheetId="91" hidden="1">{"holdco",#N/A,FALSE,"Summary Financials";"holdco",#N/A,FALSE,"Summary Financials"}</definedName>
    <definedName name="______wrn8" localSheetId="38" hidden="1">{"holdco",#N/A,FALSE,"Summary Financials";"holdco",#N/A,FALSE,"Summary Financials"}</definedName>
    <definedName name="______wrn8" hidden="1">{"holdco",#N/A,FALSE,"Summary Financials";"holdco",#N/A,FALSE,"Summary Financials"}</definedName>
    <definedName name="_____KKK1" localSheetId="1" hidden="1">{#N/A,#N/A,FALSE,"Assessment";#N/A,#N/A,FALSE,"Staffing";#N/A,#N/A,FALSE,"Hires";#N/A,#N/A,FALSE,"Assumptions"}</definedName>
    <definedName name="_____KKK1" localSheetId="0" hidden="1">{#N/A,#N/A,FALSE,"Assessment";#N/A,#N/A,FALSE,"Staffing";#N/A,#N/A,FALSE,"Hires";#N/A,#N/A,FALSE,"Assumptions"}</definedName>
    <definedName name="_____KKK1" localSheetId="20" hidden="1">{#N/A,#N/A,FALSE,"Assessment";#N/A,#N/A,FALSE,"Staffing";#N/A,#N/A,FALSE,"Hires";#N/A,#N/A,FALSE,"Assumptions"}</definedName>
    <definedName name="_____KKK1" localSheetId="9" hidden="1">{#N/A,#N/A,FALSE,"Assessment";#N/A,#N/A,FALSE,"Staffing";#N/A,#N/A,FALSE,"Hires";#N/A,#N/A,FALSE,"Assumptions"}</definedName>
    <definedName name="_____KKK1" localSheetId="29" hidden="1">{#N/A,#N/A,FALSE,"Assessment";#N/A,#N/A,FALSE,"Staffing";#N/A,#N/A,FALSE,"Hires";#N/A,#N/A,FALSE,"Assumptions"}</definedName>
    <definedName name="_____KKK1" localSheetId="8" hidden="1">{#N/A,#N/A,FALSE,"Assessment";#N/A,#N/A,FALSE,"Staffing";#N/A,#N/A,FALSE,"Hires";#N/A,#N/A,FALSE,"Assumptions"}</definedName>
    <definedName name="_____KKK1" localSheetId="55" hidden="1">{#N/A,#N/A,FALSE,"Assessment";#N/A,#N/A,FALSE,"Staffing";#N/A,#N/A,FALSE,"Hires";#N/A,#N/A,FALSE,"Assumptions"}</definedName>
    <definedName name="_____KKK1" localSheetId="56" hidden="1">{#N/A,#N/A,FALSE,"Assessment";#N/A,#N/A,FALSE,"Staffing";#N/A,#N/A,FALSE,"Hires";#N/A,#N/A,FALSE,"Assumptions"}</definedName>
    <definedName name="_____KKK1" localSheetId="2" hidden="1">{#N/A,#N/A,FALSE,"Assessment";#N/A,#N/A,FALSE,"Staffing";#N/A,#N/A,FALSE,"Hires";#N/A,#N/A,FALSE,"Assumptions"}</definedName>
    <definedName name="_____KKK1" localSheetId="3" hidden="1">{#N/A,#N/A,FALSE,"Assessment";#N/A,#N/A,FALSE,"Staffing";#N/A,#N/A,FALSE,"Hires";#N/A,#N/A,FALSE,"Assumptions"}</definedName>
    <definedName name="_____KKK1" localSheetId="49" hidden="1">{#N/A,#N/A,FALSE,"Assessment";#N/A,#N/A,FALSE,"Staffing";#N/A,#N/A,FALSE,"Hires";#N/A,#N/A,FALSE,"Assumptions"}</definedName>
    <definedName name="_____KKK1" localSheetId="4" hidden="1">{#N/A,#N/A,FALSE,"Assessment";#N/A,#N/A,FALSE,"Staffing";#N/A,#N/A,FALSE,"Hires";#N/A,#N/A,FALSE,"Assumptions"}</definedName>
    <definedName name="_____KKK1" localSheetId="51" hidden="1">{#N/A,#N/A,FALSE,"Assessment";#N/A,#N/A,FALSE,"Staffing";#N/A,#N/A,FALSE,"Hires";#N/A,#N/A,FALSE,"Assumptions"}</definedName>
    <definedName name="_____KKK1" localSheetId="5" hidden="1">{#N/A,#N/A,FALSE,"Assessment";#N/A,#N/A,FALSE,"Staffing";#N/A,#N/A,FALSE,"Hires";#N/A,#N/A,FALSE,"Assumptions"}</definedName>
    <definedName name="_____KKK1" localSheetId="52" hidden="1">{#N/A,#N/A,FALSE,"Assessment";#N/A,#N/A,FALSE,"Staffing";#N/A,#N/A,FALSE,"Hires";#N/A,#N/A,FALSE,"Assumptions"}</definedName>
    <definedName name="_____KKK1" localSheetId="6" hidden="1">{#N/A,#N/A,FALSE,"Assessment";#N/A,#N/A,FALSE,"Staffing";#N/A,#N/A,FALSE,"Hires";#N/A,#N/A,FALSE,"Assumptions"}</definedName>
    <definedName name="_____KKK1" localSheetId="53" hidden="1">{#N/A,#N/A,FALSE,"Assessment";#N/A,#N/A,FALSE,"Staffing";#N/A,#N/A,FALSE,"Hires";#N/A,#N/A,FALSE,"Assumptions"}</definedName>
    <definedName name="_____KKK1" localSheetId="7" hidden="1">{#N/A,#N/A,FALSE,"Assessment";#N/A,#N/A,FALSE,"Staffing";#N/A,#N/A,FALSE,"Hires";#N/A,#N/A,FALSE,"Assumptions"}</definedName>
    <definedName name="_____KKK1" localSheetId="54" hidden="1">{#N/A,#N/A,FALSE,"Assessment";#N/A,#N/A,FALSE,"Staffing";#N/A,#N/A,FALSE,"Hires";#N/A,#N/A,FALSE,"Assumptions"}</definedName>
    <definedName name="_____KKK1" localSheetId="74" hidden="1">{#N/A,#N/A,FALSE,"Assessment";#N/A,#N/A,FALSE,"Staffing";#N/A,#N/A,FALSE,"Hires";#N/A,#N/A,FALSE,"Assumptions"}</definedName>
    <definedName name="_____KKK1" localSheetId="21" hidden="1">{#N/A,#N/A,FALSE,"Assessment";#N/A,#N/A,FALSE,"Staffing";#N/A,#N/A,FALSE,"Hires";#N/A,#N/A,FALSE,"Assumptions"}</definedName>
    <definedName name="_____KKK1" localSheetId="22" hidden="1">{#N/A,#N/A,FALSE,"Assessment";#N/A,#N/A,FALSE,"Staffing";#N/A,#N/A,FALSE,"Hires";#N/A,#N/A,FALSE,"Assumptions"}</definedName>
    <definedName name="_____KKK1" localSheetId="75" hidden="1">{#N/A,#N/A,FALSE,"Assessment";#N/A,#N/A,FALSE,"Staffing";#N/A,#N/A,FALSE,"Hires";#N/A,#N/A,FALSE,"Assumptions"}</definedName>
    <definedName name="_____KKK1" localSheetId="26" hidden="1">{#N/A,#N/A,FALSE,"Assessment";#N/A,#N/A,FALSE,"Staffing";#N/A,#N/A,FALSE,"Hires";#N/A,#N/A,FALSE,"Assumptions"}</definedName>
    <definedName name="_____KKK1" localSheetId="27" hidden="1">{#N/A,#N/A,FALSE,"Assessment";#N/A,#N/A,FALSE,"Staffing";#N/A,#N/A,FALSE,"Hires";#N/A,#N/A,FALSE,"Assumptions"}</definedName>
    <definedName name="_____KKK1" localSheetId="57" hidden="1">{#N/A,#N/A,FALSE,"Assessment";#N/A,#N/A,FALSE,"Staffing";#N/A,#N/A,FALSE,"Hires";#N/A,#N/A,FALSE,"Assumptions"}</definedName>
    <definedName name="_____KKK1" localSheetId="10" hidden="1">{#N/A,#N/A,FALSE,"Assessment";#N/A,#N/A,FALSE,"Staffing";#N/A,#N/A,FALSE,"Hires";#N/A,#N/A,FALSE,"Assumptions"}</definedName>
    <definedName name="_____KKK1" localSheetId="66" hidden="1">{#N/A,#N/A,FALSE,"Assessment";#N/A,#N/A,FALSE,"Staffing";#N/A,#N/A,FALSE,"Hires";#N/A,#N/A,FALSE,"Assumptions"}</definedName>
    <definedName name="_____KKK1" localSheetId="67" hidden="1">{#N/A,#N/A,FALSE,"Assessment";#N/A,#N/A,FALSE,"Staffing";#N/A,#N/A,FALSE,"Hires";#N/A,#N/A,FALSE,"Assumptions"}</definedName>
    <definedName name="_____KKK1" localSheetId="11" hidden="1">{#N/A,#N/A,FALSE,"Assessment";#N/A,#N/A,FALSE,"Staffing";#N/A,#N/A,FALSE,"Hires";#N/A,#N/A,FALSE,"Assumptions"}</definedName>
    <definedName name="_____KKK1" localSheetId="58" hidden="1">{#N/A,#N/A,FALSE,"Assessment";#N/A,#N/A,FALSE,"Staffing";#N/A,#N/A,FALSE,"Hires";#N/A,#N/A,FALSE,"Assumptions"}</definedName>
    <definedName name="_____KKK1" localSheetId="12" hidden="1">{#N/A,#N/A,FALSE,"Assessment";#N/A,#N/A,FALSE,"Staffing";#N/A,#N/A,FALSE,"Hires";#N/A,#N/A,FALSE,"Assumptions"}</definedName>
    <definedName name="_____KKK1" localSheetId="59" hidden="1">{#N/A,#N/A,FALSE,"Assessment";#N/A,#N/A,FALSE,"Staffing";#N/A,#N/A,FALSE,"Hires";#N/A,#N/A,FALSE,"Assumptions"}</definedName>
    <definedName name="_____KKK1" localSheetId="60" hidden="1">{#N/A,#N/A,FALSE,"Assessment";#N/A,#N/A,FALSE,"Staffing";#N/A,#N/A,FALSE,"Hires";#N/A,#N/A,FALSE,"Assumptions"}</definedName>
    <definedName name="_____KKK1" localSheetId="13" hidden="1">{#N/A,#N/A,FALSE,"Assessment";#N/A,#N/A,FALSE,"Staffing";#N/A,#N/A,FALSE,"Hires";#N/A,#N/A,FALSE,"Assumptions"}</definedName>
    <definedName name="_____KKK1" localSheetId="61" hidden="1">{#N/A,#N/A,FALSE,"Assessment";#N/A,#N/A,FALSE,"Staffing";#N/A,#N/A,FALSE,"Hires";#N/A,#N/A,FALSE,"Assumptions"}</definedName>
    <definedName name="_____KKK1" localSheetId="14" hidden="1">{#N/A,#N/A,FALSE,"Assessment";#N/A,#N/A,FALSE,"Staffing";#N/A,#N/A,FALSE,"Hires";#N/A,#N/A,FALSE,"Assumptions"}</definedName>
    <definedName name="_____KKK1" localSheetId="62" hidden="1">{#N/A,#N/A,FALSE,"Assessment";#N/A,#N/A,FALSE,"Staffing";#N/A,#N/A,FALSE,"Hires";#N/A,#N/A,FALSE,"Assumptions"}</definedName>
    <definedName name="_____KKK1" localSheetId="15" hidden="1">{#N/A,#N/A,FALSE,"Assessment";#N/A,#N/A,FALSE,"Staffing";#N/A,#N/A,FALSE,"Hires";#N/A,#N/A,FALSE,"Assumptions"}</definedName>
    <definedName name="_____KKK1" localSheetId="63" hidden="1">{#N/A,#N/A,FALSE,"Assessment";#N/A,#N/A,FALSE,"Staffing";#N/A,#N/A,FALSE,"Hires";#N/A,#N/A,FALSE,"Assumptions"}</definedName>
    <definedName name="_____KKK1" localSheetId="16" hidden="1">{#N/A,#N/A,FALSE,"Assessment";#N/A,#N/A,FALSE,"Staffing";#N/A,#N/A,FALSE,"Hires";#N/A,#N/A,FALSE,"Assumptions"}</definedName>
    <definedName name="_____KKK1" localSheetId="64" hidden="1">{#N/A,#N/A,FALSE,"Assessment";#N/A,#N/A,FALSE,"Staffing";#N/A,#N/A,FALSE,"Hires";#N/A,#N/A,FALSE,"Assumptions"}</definedName>
    <definedName name="_____KKK1" localSheetId="17" hidden="1">{#N/A,#N/A,FALSE,"Assessment";#N/A,#N/A,FALSE,"Staffing";#N/A,#N/A,FALSE,"Hires";#N/A,#N/A,FALSE,"Assumptions"}</definedName>
    <definedName name="_____KKK1" localSheetId="65" hidden="1">{#N/A,#N/A,FALSE,"Assessment";#N/A,#N/A,FALSE,"Staffing";#N/A,#N/A,FALSE,"Hires";#N/A,#N/A,FALSE,"Assumptions"}</definedName>
    <definedName name="_____KKK1" localSheetId="18" hidden="1">{#N/A,#N/A,FALSE,"Assessment";#N/A,#N/A,FALSE,"Staffing";#N/A,#N/A,FALSE,"Hires";#N/A,#N/A,FALSE,"Assumptions"}</definedName>
    <definedName name="_____KKK1" localSheetId="30" hidden="1">{#N/A,#N/A,FALSE,"Assessment";#N/A,#N/A,FALSE,"Staffing";#N/A,#N/A,FALSE,"Hires";#N/A,#N/A,FALSE,"Assumptions"}</definedName>
    <definedName name="_____KKK1" localSheetId="82" hidden="1">{#N/A,#N/A,FALSE,"Assessment";#N/A,#N/A,FALSE,"Staffing";#N/A,#N/A,FALSE,"Hires";#N/A,#N/A,FALSE,"Assumptions"}</definedName>
    <definedName name="_____KKK1" localSheetId="83" hidden="1">{#N/A,#N/A,FALSE,"Assessment";#N/A,#N/A,FALSE,"Staffing";#N/A,#N/A,FALSE,"Hires";#N/A,#N/A,FALSE,"Assumptions"}</definedName>
    <definedName name="_____KKK1" localSheetId="31" hidden="1">{#N/A,#N/A,FALSE,"Assessment";#N/A,#N/A,FALSE,"Staffing";#N/A,#N/A,FALSE,"Hires";#N/A,#N/A,FALSE,"Assumptions"}</definedName>
    <definedName name="_____KKK1" localSheetId="84" hidden="1">{#N/A,#N/A,FALSE,"Assessment";#N/A,#N/A,FALSE,"Staffing";#N/A,#N/A,FALSE,"Hires";#N/A,#N/A,FALSE,"Assumptions"}</definedName>
    <definedName name="_____KKK1" localSheetId="32" hidden="1">{#N/A,#N/A,FALSE,"Assessment";#N/A,#N/A,FALSE,"Staffing";#N/A,#N/A,FALSE,"Hires";#N/A,#N/A,FALSE,"Assumptions"}</definedName>
    <definedName name="_____KKK1" localSheetId="86" hidden="1">{#N/A,#N/A,FALSE,"Assessment";#N/A,#N/A,FALSE,"Staffing";#N/A,#N/A,FALSE,"Hires";#N/A,#N/A,FALSE,"Assumptions"}</definedName>
    <definedName name="_____KKK1" localSheetId="33" hidden="1">{#N/A,#N/A,FALSE,"Assessment";#N/A,#N/A,FALSE,"Staffing";#N/A,#N/A,FALSE,"Hires";#N/A,#N/A,FALSE,"Assumptions"}</definedName>
    <definedName name="_____KKK1" localSheetId="91" hidden="1">{#N/A,#N/A,FALSE,"Assessment";#N/A,#N/A,FALSE,"Staffing";#N/A,#N/A,FALSE,"Hires";#N/A,#N/A,FALSE,"Assumptions"}</definedName>
    <definedName name="_____KKK1" localSheetId="38" hidden="1">{#N/A,#N/A,FALSE,"Assessment";#N/A,#N/A,FALSE,"Staffing";#N/A,#N/A,FALSE,"Hires";#N/A,#N/A,FALSE,"Assumptions"}</definedName>
    <definedName name="_____KKK1" hidden="1">{#N/A,#N/A,FALSE,"Assessment";#N/A,#N/A,FALSE,"Staffing";#N/A,#N/A,FALSE,"Hires";#N/A,#N/A,FALSE,"Assumptions"}</definedName>
    <definedName name="_____wrn1" localSheetId="1" hidden="1">{"holdco",#N/A,FALSE,"Summary Financials";"holdco",#N/A,FALSE,"Summary Financials"}</definedName>
    <definedName name="_____wrn1" localSheetId="0" hidden="1">{"holdco",#N/A,FALSE,"Summary Financials";"holdco",#N/A,FALSE,"Summary Financials"}</definedName>
    <definedName name="_____wrn1" localSheetId="20" hidden="1">{"holdco",#N/A,FALSE,"Summary Financials";"holdco",#N/A,FALSE,"Summary Financials"}</definedName>
    <definedName name="_____wrn1" localSheetId="9" hidden="1">{"holdco",#N/A,FALSE,"Summary Financials";"holdco",#N/A,FALSE,"Summary Financials"}</definedName>
    <definedName name="_____wrn1" localSheetId="29" hidden="1">{"holdco",#N/A,FALSE,"Summary Financials";"holdco",#N/A,FALSE,"Summary Financials"}</definedName>
    <definedName name="_____wrn1" localSheetId="8" hidden="1">{"holdco",#N/A,FALSE,"Summary Financials";"holdco",#N/A,FALSE,"Summary Financials"}</definedName>
    <definedName name="_____wrn1" localSheetId="55" hidden="1">{"holdco",#N/A,FALSE,"Summary Financials";"holdco",#N/A,FALSE,"Summary Financials"}</definedName>
    <definedName name="_____wrn1" localSheetId="56" hidden="1">{"holdco",#N/A,FALSE,"Summary Financials";"holdco",#N/A,FALSE,"Summary Financials"}</definedName>
    <definedName name="_____wrn1" localSheetId="2" hidden="1">{"holdco",#N/A,FALSE,"Summary Financials";"holdco",#N/A,FALSE,"Summary Financials"}</definedName>
    <definedName name="_____wrn1" localSheetId="3" hidden="1">{"holdco",#N/A,FALSE,"Summary Financials";"holdco",#N/A,FALSE,"Summary Financials"}</definedName>
    <definedName name="_____wrn1" localSheetId="49" hidden="1">{"holdco",#N/A,FALSE,"Summary Financials";"holdco",#N/A,FALSE,"Summary Financials"}</definedName>
    <definedName name="_____wrn1" localSheetId="4" hidden="1">{"holdco",#N/A,FALSE,"Summary Financials";"holdco",#N/A,FALSE,"Summary Financials"}</definedName>
    <definedName name="_____wrn1" localSheetId="51" hidden="1">{"holdco",#N/A,FALSE,"Summary Financials";"holdco",#N/A,FALSE,"Summary Financials"}</definedName>
    <definedName name="_____wrn1" localSheetId="5" hidden="1">{"holdco",#N/A,FALSE,"Summary Financials";"holdco",#N/A,FALSE,"Summary Financials"}</definedName>
    <definedName name="_____wrn1" localSheetId="52" hidden="1">{"holdco",#N/A,FALSE,"Summary Financials";"holdco",#N/A,FALSE,"Summary Financials"}</definedName>
    <definedName name="_____wrn1" localSheetId="6" hidden="1">{"holdco",#N/A,FALSE,"Summary Financials";"holdco",#N/A,FALSE,"Summary Financials"}</definedName>
    <definedName name="_____wrn1" localSheetId="53" hidden="1">{"holdco",#N/A,FALSE,"Summary Financials";"holdco",#N/A,FALSE,"Summary Financials"}</definedName>
    <definedName name="_____wrn1" localSheetId="7" hidden="1">{"holdco",#N/A,FALSE,"Summary Financials";"holdco",#N/A,FALSE,"Summary Financials"}</definedName>
    <definedName name="_____wrn1" localSheetId="54" hidden="1">{"holdco",#N/A,FALSE,"Summary Financials";"holdco",#N/A,FALSE,"Summary Financials"}</definedName>
    <definedName name="_____wrn1" localSheetId="74" hidden="1">{"holdco",#N/A,FALSE,"Summary Financials";"holdco",#N/A,FALSE,"Summary Financials"}</definedName>
    <definedName name="_____wrn1" localSheetId="21" hidden="1">{"holdco",#N/A,FALSE,"Summary Financials";"holdco",#N/A,FALSE,"Summary Financials"}</definedName>
    <definedName name="_____wrn1" localSheetId="22" hidden="1">{"holdco",#N/A,FALSE,"Summary Financials";"holdco",#N/A,FALSE,"Summary Financials"}</definedName>
    <definedName name="_____wrn1" localSheetId="75" hidden="1">{"holdco",#N/A,FALSE,"Summary Financials";"holdco",#N/A,FALSE,"Summary Financials"}</definedName>
    <definedName name="_____wrn1" localSheetId="26" hidden="1">{"holdco",#N/A,FALSE,"Summary Financials";"holdco",#N/A,FALSE,"Summary Financials"}</definedName>
    <definedName name="_____wrn1" localSheetId="27" hidden="1">{"holdco",#N/A,FALSE,"Summary Financials";"holdco",#N/A,FALSE,"Summary Financials"}</definedName>
    <definedName name="_____wrn1" localSheetId="57" hidden="1">{"holdco",#N/A,FALSE,"Summary Financials";"holdco",#N/A,FALSE,"Summary Financials"}</definedName>
    <definedName name="_____wrn1" localSheetId="10" hidden="1">{"holdco",#N/A,FALSE,"Summary Financials";"holdco",#N/A,FALSE,"Summary Financials"}</definedName>
    <definedName name="_____wrn1" localSheetId="66" hidden="1">{"holdco",#N/A,FALSE,"Summary Financials";"holdco",#N/A,FALSE,"Summary Financials"}</definedName>
    <definedName name="_____wrn1" localSheetId="67" hidden="1">{"holdco",#N/A,FALSE,"Summary Financials";"holdco",#N/A,FALSE,"Summary Financials"}</definedName>
    <definedName name="_____wrn1" localSheetId="11" hidden="1">{"holdco",#N/A,FALSE,"Summary Financials";"holdco",#N/A,FALSE,"Summary Financials"}</definedName>
    <definedName name="_____wrn1" localSheetId="58" hidden="1">{"holdco",#N/A,FALSE,"Summary Financials";"holdco",#N/A,FALSE,"Summary Financials"}</definedName>
    <definedName name="_____wrn1" localSheetId="12" hidden="1">{"holdco",#N/A,FALSE,"Summary Financials";"holdco",#N/A,FALSE,"Summary Financials"}</definedName>
    <definedName name="_____wrn1" localSheetId="59" hidden="1">{"holdco",#N/A,FALSE,"Summary Financials";"holdco",#N/A,FALSE,"Summary Financials"}</definedName>
    <definedName name="_____wrn1" localSheetId="60" hidden="1">{"holdco",#N/A,FALSE,"Summary Financials";"holdco",#N/A,FALSE,"Summary Financials"}</definedName>
    <definedName name="_____wrn1" localSheetId="13" hidden="1">{"holdco",#N/A,FALSE,"Summary Financials";"holdco",#N/A,FALSE,"Summary Financials"}</definedName>
    <definedName name="_____wrn1" localSheetId="61" hidden="1">{"holdco",#N/A,FALSE,"Summary Financials";"holdco",#N/A,FALSE,"Summary Financials"}</definedName>
    <definedName name="_____wrn1" localSheetId="14" hidden="1">{"holdco",#N/A,FALSE,"Summary Financials";"holdco",#N/A,FALSE,"Summary Financials"}</definedName>
    <definedName name="_____wrn1" localSheetId="62" hidden="1">{"holdco",#N/A,FALSE,"Summary Financials";"holdco",#N/A,FALSE,"Summary Financials"}</definedName>
    <definedName name="_____wrn1" localSheetId="15" hidden="1">{"holdco",#N/A,FALSE,"Summary Financials";"holdco",#N/A,FALSE,"Summary Financials"}</definedName>
    <definedName name="_____wrn1" localSheetId="63" hidden="1">{"holdco",#N/A,FALSE,"Summary Financials";"holdco",#N/A,FALSE,"Summary Financials"}</definedName>
    <definedName name="_____wrn1" localSheetId="16" hidden="1">{"holdco",#N/A,FALSE,"Summary Financials";"holdco",#N/A,FALSE,"Summary Financials"}</definedName>
    <definedName name="_____wrn1" localSheetId="64" hidden="1">{"holdco",#N/A,FALSE,"Summary Financials";"holdco",#N/A,FALSE,"Summary Financials"}</definedName>
    <definedName name="_____wrn1" localSheetId="17" hidden="1">{"holdco",#N/A,FALSE,"Summary Financials";"holdco",#N/A,FALSE,"Summary Financials"}</definedName>
    <definedName name="_____wrn1" localSheetId="65" hidden="1">{"holdco",#N/A,FALSE,"Summary Financials";"holdco",#N/A,FALSE,"Summary Financials"}</definedName>
    <definedName name="_____wrn1" localSheetId="18" hidden="1">{"holdco",#N/A,FALSE,"Summary Financials";"holdco",#N/A,FALSE,"Summary Financials"}</definedName>
    <definedName name="_____wrn1" localSheetId="30" hidden="1">{"holdco",#N/A,FALSE,"Summary Financials";"holdco",#N/A,FALSE,"Summary Financials"}</definedName>
    <definedName name="_____wrn1" localSheetId="82" hidden="1">{"holdco",#N/A,FALSE,"Summary Financials";"holdco",#N/A,FALSE,"Summary Financials"}</definedName>
    <definedName name="_____wrn1" localSheetId="83" hidden="1">{"holdco",#N/A,FALSE,"Summary Financials";"holdco",#N/A,FALSE,"Summary Financials"}</definedName>
    <definedName name="_____wrn1" localSheetId="31" hidden="1">{"holdco",#N/A,FALSE,"Summary Financials";"holdco",#N/A,FALSE,"Summary Financials"}</definedName>
    <definedName name="_____wrn1" localSheetId="84" hidden="1">{"holdco",#N/A,FALSE,"Summary Financials";"holdco",#N/A,FALSE,"Summary Financials"}</definedName>
    <definedName name="_____wrn1" localSheetId="32" hidden="1">{"holdco",#N/A,FALSE,"Summary Financials";"holdco",#N/A,FALSE,"Summary Financials"}</definedName>
    <definedName name="_____wrn1" localSheetId="86" hidden="1">{"holdco",#N/A,FALSE,"Summary Financials";"holdco",#N/A,FALSE,"Summary Financials"}</definedName>
    <definedName name="_____wrn1" localSheetId="33" hidden="1">{"holdco",#N/A,FALSE,"Summary Financials";"holdco",#N/A,FALSE,"Summary Financials"}</definedName>
    <definedName name="_____wrn1" localSheetId="91" hidden="1">{"holdco",#N/A,FALSE,"Summary Financials";"holdco",#N/A,FALSE,"Summary Financials"}</definedName>
    <definedName name="_____wrn1" localSheetId="38" hidden="1">{"holdco",#N/A,FALSE,"Summary Financials";"holdco",#N/A,FALSE,"Summary Financials"}</definedName>
    <definedName name="_____wrn1" hidden="1">{"holdco",#N/A,FALSE,"Summary Financials";"holdco",#N/A,FALSE,"Summary Financials"}</definedName>
    <definedName name="_____wrn2" localSheetId="1" hidden="1">{"holdco",#N/A,FALSE,"Summary Financials";"holdco",#N/A,FALSE,"Summary Financials"}</definedName>
    <definedName name="_____wrn2" localSheetId="0" hidden="1">{"holdco",#N/A,FALSE,"Summary Financials";"holdco",#N/A,FALSE,"Summary Financials"}</definedName>
    <definedName name="_____wrn2" localSheetId="20" hidden="1">{"holdco",#N/A,FALSE,"Summary Financials";"holdco",#N/A,FALSE,"Summary Financials"}</definedName>
    <definedName name="_____wrn2" localSheetId="9" hidden="1">{"holdco",#N/A,FALSE,"Summary Financials";"holdco",#N/A,FALSE,"Summary Financials"}</definedName>
    <definedName name="_____wrn2" localSheetId="29" hidden="1">{"holdco",#N/A,FALSE,"Summary Financials";"holdco",#N/A,FALSE,"Summary Financials"}</definedName>
    <definedName name="_____wrn2" localSheetId="8" hidden="1">{"holdco",#N/A,FALSE,"Summary Financials";"holdco",#N/A,FALSE,"Summary Financials"}</definedName>
    <definedName name="_____wrn2" localSheetId="55" hidden="1">{"holdco",#N/A,FALSE,"Summary Financials";"holdco",#N/A,FALSE,"Summary Financials"}</definedName>
    <definedName name="_____wrn2" localSheetId="56" hidden="1">{"holdco",#N/A,FALSE,"Summary Financials";"holdco",#N/A,FALSE,"Summary Financials"}</definedName>
    <definedName name="_____wrn2" localSheetId="2" hidden="1">{"holdco",#N/A,FALSE,"Summary Financials";"holdco",#N/A,FALSE,"Summary Financials"}</definedName>
    <definedName name="_____wrn2" localSheetId="3" hidden="1">{"holdco",#N/A,FALSE,"Summary Financials";"holdco",#N/A,FALSE,"Summary Financials"}</definedName>
    <definedName name="_____wrn2" localSheetId="49" hidden="1">{"holdco",#N/A,FALSE,"Summary Financials";"holdco",#N/A,FALSE,"Summary Financials"}</definedName>
    <definedName name="_____wrn2" localSheetId="4" hidden="1">{"holdco",#N/A,FALSE,"Summary Financials";"holdco",#N/A,FALSE,"Summary Financials"}</definedName>
    <definedName name="_____wrn2" localSheetId="51" hidden="1">{"holdco",#N/A,FALSE,"Summary Financials";"holdco",#N/A,FALSE,"Summary Financials"}</definedName>
    <definedName name="_____wrn2" localSheetId="5" hidden="1">{"holdco",#N/A,FALSE,"Summary Financials";"holdco",#N/A,FALSE,"Summary Financials"}</definedName>
    <definedName name="_____wrn2" localSheetId="52" hidden="1">{"holdco",#N/A,FALSE,"Summary Financials";"holdco",#N/A,FALSE,"Summary Financials"}</definedName>
    <definedName name="_____wrn2" localSheetId="6" hidden="1">{"holdco",#N/A,FALSE,"Summary Financials";"holdco",#N/A,FALSE,"Summary Financials"}</definedName>
    <definedName name="_____wrn2" localSheetId="53" hidden="1">{"holdco",#N/A,FALSE,"Summary Financials";"holdco",#N/A,FALSE,"Summary Financials"}</definedName>
    <definedName name="_____wrn2" localSheetId="7" hidden="1">{"holdco",#N/A,FALSE,"Summary Financials";"holdco",#N/A,FALSE,"Summary Financials"}</definedName>
    <definedName name="_____wrn2" localSheetId="54" hidden="1">{"holdco",#N/A,FALSE,"Summary Financials";"holdco",#N/A,FALSE,"Summary Financials"}</definedName>
    <definedName name="_____wrn2" localSheetId="74" hidden="1">{"holdco",#N/A,FALSE,"Summary Financials";"holdco",#N/A,FALSE,"Summary Financials"}</definedName>
    <definedName name="_____wrn2" localSheetId="21" hidden="1">{"holdco",#N/A,FALSE,"Summary Financials";"holdco",#N/A,FALSE,"Summary Financials"}</definedName>
    <definedName name="_____wrn2" localSheetId="22" hidden="1">{"holdco",#N/A,FALSE,"Summary Financials";"holdco",#N/A,FALSE,"Summary Financials"}</definedName>
    <definedName name="_____wrn2" localSheetId="75" hidden="1">{"holdco",#N/A,FALSE,"Summary Financials";"holdco",#N/A,FALSE,"Summary Financials"}</definedName>
    <definedName name="_____wrn2" localSheetId="26" hidden="1">{"holdco",#N/A,FALSE,"Summary Financials";"holdco",#N/A,FALSE,"Summary Financials"}</definedName>
    <definedName name="_____wrn2" localSheetId="27" hidden="1">{"holdco",#N/A,FALSE,"Summary Financials";"holdco",#N/A,FALSE,"Summary Financials"}</definedName>
    <definedName name="_____wrn2" localSheetId="57" hidden="1">{"holdco",#N/A,FALSE,"Summary Financials";"holdco",#N/A,FALSE,"Summary Financials"}</definedName>
    <definedName name="_____wrn2" localSheetId="10" hidden="1">{"holdco",#N/A,FALSE,"Summary Financials";"holdco",#N/A,FALSE,"Summary Financials"}</definedName>
    <definedName name="_____wrn2" localSheetId="66" hidden="1">{"holdco",#N/A,FALSE,"Summary Financials";"holdco",#N/A,FALSE,"Summary Financials"}</definedName>
    <definedName name="_____wrn2" localSheetId="67" hidden="1">{"holdco",#N/A,FALSE,"Summary Financials";"holdco",#N/A,FALSE,"Summary Financials"}</definedName>
    <definedName name="_____wrn2" localSheetId="11" hidden="1">{"holdco",#N/A,FALSE,"Summary Financials";"holdco",#N/A,FALSE,"Summary Financials"}</definedName>
    <definedName name="_____wrn2" localSheetId="58" hidden="1">{"holdco",#N/A,FALSE,"Summary Financials";"holdco",#N/A,FALSE,"Summary Financials"}</definedName>
    <definedName name="_____wrn2" localSheetId="12" hidden="1">{"holdco",#N/A,FALSE,"Summary Financials";"holdco",#N/A,FALSE,"Summary Financials"}</definedName>
    <definedName name="_____wrn2" localSheetId="59" hidden="1">{"holdco",#N/A,FALSE,"Summary Financials";"holdco",#N/A,FALSE,"Summary Financials"}</definedName>
    <definedName name="_____wrn2" localSheetId="60" hidden="1">{"holdco",#N/A,FALSE,"Summary Financials";"holdco",#N/A,FALSE,"Summary Financials"}</definedName>
    <definedName name="_____wrn2" localSheetId="13" hidden="1">{"holdco",#N/A,FALSE,"Summary Financials";"holdco",#N/A,FALSE,"Summary Financials"}</definedName>
    <definedName name="_____wrn2" localSheetId="61" hidden="1">{"holdco",#N/A,FALSE,"Summary Financials";"holdco",#N/A,FALSE,"Summary Financials"}</definedName>
    <definedName name="_____wrn2" localSheetId="14" hidden="1">{"holdco",#N/A,FALSE,"Summary Financials";"holdco",#N/A,FALSE,"Summary Financials"}</definedName>
    <definedName name="_____wrn2" localSheetId="62" hidden="1">{"holdco",#N/A,FALSE,"Summary Financials";"holdco",#N/A,FALSE,"Summary Financials"}</definedName>
    <definedName name="_____wrn2" localSheetId="15" hidden="1">{"holdco",#N/A,FALSE,"Summary Financials";"holdco",#N/A,FALSE,"Summary Financials"}</definedName>
    <definedName name="_____wrn2" localSheetId="63" hidden="1">{"holdco",#N/A,FALSE,"Summary Financials";"holdco",#N/A,FALSE,"Summary Financials"}</definedName>
    <definedName name="_____wrn2" localSheetId="16" hidden="1">{"holdco",#N/A,FALSE,"Summary Financials";"holdco",#N/A,FALSE,"Summary Financials"}</definedName>
    <definedName name="_____wrn2" localSheetId="64" hidden="1">{"holdco",#N/A,FALSE,"Summary Financials";"holdco",#N/A,FALSE,"Summary Financials"}</definedName>
    <definedName name="_____wrn2" localSheetId="17" hidden="1">{"holdco",#N/A,FALSE,"Summary Financials";"holdco",#N/A,FALSE,"Summary Financials"}</definedName>
    <definedName name="_____wrn2" localSheetId="65" hidden="1">{"holdco",#N/A,FALSE,"Summary Financials";"holdco",#N/A,FALSE,"Summary Financials"}</definedName>
    <definedName name="_____wrn2" localSheetId="18" hidden="1">{"holdco",#N/A,FALSE,"Summary Financials";"holdco",#N/A,FALSE,"Summary Financials"}</definedName>
    <definedName name="_____wrn2" localSheetId="30" hidden="1">{"holdco",#N/A,FALSE,"Summary Financials";"holdco",#N/A,FALSE,"Summary Financials"}</definedName>
    <definedName name="_____wrn2" localSheetId="82" hidden="1">{"holdco",#N/A,FALSE,"Summary Financials";"holdco",#N/A,FALSE,"Summary Financials"}</definedName>
    <definedName name="_____wrn2" localSheetId="83" hidden="1">{"holdco",#N/A,FALSE,"Summary Financials";"holdco",#N/A,FALSE,"Summary Financials"}</definedName>
    <definedName name="_____wrn2" localSheetId="31" hidden="1">{"holdco",#N/A,FALSE,"Summary Financials";"holdco",#N/A,FALSE,"Summary Financials"}</definedName>
    <definedName name="_____wrn2" localSheetId="84" hidden="1">{"holdco",#N/A,FALSE,"Summary Financials";"holdco",#N/A,FALSE,"Summary Financials"}</definedName>
    <definedName name="_____wrn2" localSheetId="32" hidden="1">{"holdco",#N/A,FALSE,"Summary Financials";"holdco",#N/A,FALSE,"Summary Financials"}</definedName>
    <definedName name="_____wrn2" localSheetId="86" hidden="1">{"holdco",#N/A,FALSE,"Summary Financials";"holdco",#N/A,FALSE,"Summary Financials"}</definedName>
    <definedName name="_____wrn2" localSheetId="33" hidden="1">{"holdco",#N/A,FALSE,"Summary Financials";"holdco",#N/A,FALSE,"Summary Financials"}</definedName>
    <definedName name="_____wrn2" localSheetId="91" hidden="1">{"holdco",#N/A,FALSE,"Summary Financials";"holdco",#N/A,FALSE,"Summary Financials"}</definedName>
    <definedName name="_____wrn2" localSheetId="38" hidden="1">{"holdco",#N/A,FALSE,"Summary Financials";"holdco",#N/A,FALSE,"Summary Financials"}</definedName>
    <definedName name="_____wrn2" hidden="1">{"holdco",#N/A,FALSE,"Summary Financials";"holdco",#N/A,FALSE,"Summary Financials"}</definedName>
    <definedName name="_____wrn3" localSheetId="1" hidden="1">{"holdco",#N/A,FALSE,"Summary Financials";"holdco",#N/A,FALSE,"Summary Financials"}</definedName>
    <definedName name="_____wrn3" localSheetId="0" hidden="1">{"holdco",#N/A,FALSE,"Summary Financials";"holdco",#N/A,FALSE,"Summary Financials"}</definedName>
    <definedName name="_____wrn3" localSheetId="20" hidden="1">{"holdco",#N/A,FALSE,"Summary Financials";"holdco",#N/A,FALSE,"Summary Financials"}</definedName>
    <definedName name="_____wrn3" localSheetId="9" hidden="1">{"holdco",#N/A,FALSE,"Summary Financials";"holdco",#N/A,FALSE,"Summary Financials"}</definedName>
    <definedName name="_____wrn3" localSheetId="29" hidden="1">{"holdco",#N/A,FALSE,"Summary Financials";"holdco",#N/A,FALSE,"Summary Financials"}</definedName>
    <definedName name="_____wrn3" localSheetId="8" hidden="1">{"holdco",#N/A,FALSE,"Summary Financials";"holdco",#N/A,FALSE,"Summary Financials"}</definedName>
    <definedName name="_____wrn3" localSheetId="55" hidden="1">{"holdco",#N/A,FALSE,"Summary Financials";"holdco",#N/A,FALSE,"Summary Financials"}</definedName>
    <definedName name="_____wrn3" localSheetId="56" hidden="1">{"holdco",#N/A,FALSE,"Summary Financials";"holdco",#N/A,FALSE,"Summary Financials"}</definedName>
    <definedName name="_____wrn3" localSheetId="2" hidden="1">{"holdco",#N/A,FALSE,"Summary Financials";"holdco",#N/A,FALSE,"Summary Financials"}</definedName>
    <definedName name="_____wrn3" localSheetId="3" hidden="1">{"holdco",#N/A,FALSE,"Summary Financials";"holdco",#N/A,FALSE,"Summary Financials"}</definedName>
    <definedName name="_____wrn3" localSheetId="49" hidden="1">{"holdco",#N/A,FALSE,"Summary Financials";"holdco",#N/A,FALSE,"Summary Financials"}</definedName>
    <definedName name="_____wrn3" localSheetId="4" hidden="1">{"holdco",#N/A,FALSE,"Summary Financials";"holdco",#N/A,FALSE,"Summary Financials"}</definedName>
    <definedName name="_____wrn3" localSheetId="51" hidden="1">{"holdco",#N/A,FALSE,"Summary Financials";"holdco",#N/A,FALSE,"Summary Financials"}</definedName>
    <definedName name="_____wrn3" localSheetId="5" hidden="1">{"holdco",#N/A,FALSE,"Summary Financials";"holdco",#N/A,FALSE,"Summary Financials"}</definedName>
    <definedName name="_____wrn3" localSheetId="52" hidden="1">{"holdco",#N/A,FALSE,"Summary Financials";"holdco",#N/A,FALSE,"Summary Financials"}</definedName>
    <definedName name="_____wrn3" localSheetId="6" hidden="1">{"holdco",#N/A,FALSE,"Summary Financials";"holdco",#N/A,FALSE,"Summary Financials"}</definedName>
    <definedName name="_____wrn3" localSheetId="53" hidden="1">{"holdco",#N/A,FALSE,"Summary Financials";"holdco",#N/A,FALSE,"Summary Financials"}</definedName>
    <definedName name="_____wrn3" localSheetId="7" hidden="1">{"holdco",#N/A,FALSE,"Summary Financials";"holdco",#N/A,FALSE,"Summary Financials"}</definedName>
    <definedName name="_____wrn3" localSheetId="54" hidden="1">{"holdco",#N/A,FALSE,"Summary Financials";"holdco",#N/A,FALSE,"Summary Financials"}</definedName>
    <definedName name="_____wrn3" localSheetId="74" hidden="1">{"holdco",#N/A,FALSE,"Summary Financials";"holdco",#N/A,FALSE,"Summary Financials"}</definedName>
    <definedName name="_____wrn3" localSheetId="21" hidden="1">{"holdco",#N/A,FALSE,"Summary Financials";"holdco",#N/A,FALSE,"Summary Financials"}</definedName>
    <definedName name="_____wrn3" localSheetId="22" hidden="1">{"holdco",#N/A,FALSE,"Summary Financials";"holdco",#N/A,FALSE,"Summary Financials"}</definedName>
    <definedName name="_____wrn3" localSheetId="75" hidden="1">{"holdco",#N/A,FALSE,"Summary Financials";"holdco",#N/A,FALSE,"Summary Financials"}</definedName>
    <definedName name="_____wrn3" localSheetId="26" hidden="1">{"holdco",#N/A,FALSE,"Summary Financials";"holdco",#N/A,FALSE,"Summary Financials"}</definedName>
    <definedName name="_____wrn3" localSheetId="27" hidden="1">{"holdco",#N/A,FALSE,"Summary Financials";"holdco",#N/A,FALSE,"Summary Financials"}</definedName>
    <definedName name="_____wrn3" localSheetId="57" hidden="1">{"holdco",#N/A,FALSE,"Summary Financials";"holdco",#N/A,FALSE,"Summary Financials"}</definedName>
    <definedName name="_____wrn3" localSheetId="10" hidden="1">{"holdco",#N/A,FALSE,"Summary Financials";"holdco",#N/A,FALSE,"Summary Financials"}</definedName>
    <definedName name="_____wrn3" localSheetId="66" hidden="1">{"holdco",#N/A,FALSE,"Summary Financials";"holdco",#N/A,FALSE,"Summary Financials"}</definedName>
    <definedName name="_____wrn3" localSheetId="67" hidden="1">{"holdco",#N/A,FALSE,"Summary Financials";"holdco",#N/A,FALSE,"Summary Financials"}</definedName>
    <definedName name="_____wrn3" localSheetId="11" hidden="1">{"holdco",#N/A,FALSE,"Summary Financials";"holdco",#N/A,FALSE,"Summary Financials"}</definedName>
    <definedName name="_____wrn3" localSheetId="58" hidden="1">{"holdco",#N/A,FALSE,"Summary Financials";"holdco",#N/A,FALSE,"Summary Financials"}</definedName>
    <definedName name="_____wrn3" localSheetId="12" hidden="1">{"holdco",#N/A,FALSE,"Summary Financials";"holdco",#N/A,FALSE,"Summary Financials"}</definedName>
    <definedName name="_____wrn3" localSheetId="59" hidden="1">{"holdco",#N/A,FALSE,"Summary Financials";"holdco",#N/A,FALSE,"Summary Financials"}</definedName>
    <definedName name="_____wrn3" localSheetId="60" hidden="1">{"holdco",#N/A,FALSE,"Summary Financials";"holdco",#N/A,FALSE,"Summary Financials"}</definedName>
    <definedName name="_____wrn3" localSheetId="13" hidden="1">{"holdco",#N/A,FALSE,"Summary Financials";"holdco",#N/A,FALSE,"Summary Financials"}</definedName>
    <definedName name="_____wrn3" localSheetId="61" hidden="1">{"holdco",#N/A,FALSE,"Summary Financials";"holdco",#N/A,FALSE,"Summary Financials"}</definedName>
    <definedName name="_____wrn3" localSheetId="14" hidden="1">{"holdco",#N/A,FALSE,"Summary Financials";"holdco",#N/A,FALSE,"Summary Financials"}</definedName>
    <definedName name="_____wrn3" localSheetId="62" hidden="1">{"holdco",#N/A,FALSE,"Summary Financials";"holdco",#N/A,FALSE,"Summary Financials"}</definedName>
    <definedName name="_____wrn3" localSheetId="15" hidden="1">{"holdco",#N/A,FALSE,"Summary Financials";"holdco",#N/A,FALSE,"Summary Financials"}</definedName>
    <definedName name="_____wrn3" localSheetId="63" hidden="1">{"holdco",#N/A,FALSE,"Summary Financials";"holdco",#N/A,FALSE,"Summary Financials"}</definedName>
    <definedName name="_____wrn3" localSheetId="16" hidden="1">{"holdco",#N/A,FALSE,"Summary Financials";"holdco",#N/A,FALSE,"Summary Financials"}</definedName>
    <definedName name="_____wrn3" localSheetId="64" hidden="1">{"holdco",#N/A,FALSE,"Summary Financials";"holdco",#N/A,FALSE,"Summary Financials"}</definedName>
    <definedName name="_____wrn3" localSheetId="17" hidden="1">{"holdco",#N/A,FALSE,"Summary Financials";"holdco",#N/A,FALSE,"Summary Financials"}</definedName>
    <definedName name="_____wrn3" localSheetId="65" hidden="1">{"holdco",#N/A,FALSE,"Summary Financials";"holdco",#N/A,FALSE,"Summary Financials"}</definedName>
    <definedName name="_____wrn3" localSheetId="18" hidden="1">{"holdco",#N/A,FALSE,"Summary Financials";"holdco",#N/A,FALSE,"Summary Financials"}</definedName>
    <definedName name="_____wrn3" localSheetId="30" hidden="1">{"holdco",#N/A,FALSE,"Summary Financials";"holdco",#N/A,FALSE,"Summary Financials"}</definedName>
    <definedName name="_____wrn3" localSheetId="82" hidden="1">{"holdco",#N/A,FALSE,"Summary Financials";"holdco",#N/A,FALSE,"Summary Financials"}</definedName>
    <definedName name="_____wrn3" localSheetId="83" hidden="1">{"holdco",#N/A,FALSE,"Summary Financials";"holdco",#N/A,FALSE,"Summary Financials"}</definedName>
    <definedName name="_____wrn3" localSheetId="31" hidden="1">{"holdco",#N/A,FALSE,"Summary Financials";"holdco",#N/A,FALSE,"Summary Financials"}</definedName>
    <definedName name="_____wrn3" localSheetId="84" hidden="1">{"holdco",#N/A,FALSE,"Summary Financials";"holdco",#N/A,FALSE,"Summary Financials"}</definedName>
    <definedName name="_____wrn3" localSheetId="32" hidden="1">{"holdco",#N/A,FALSE,"Summary Financials";"holdco",#N/A,FALSE,"Summary Financials"}</definedName>
    <definedName name="_____wrn3" localSheetId="86" hidden="1">{"holdco",#N/A,FALSE,"Summary Financials";"holdco",#N/A,FALSE,"Summary Financials"}</definedName>
    <definedName name="_____wrn3" localSheetId="33" hidden="1">{"holdco",#N/A,FALSE,"Summary Financials";"holdco",#N/A,FALSE,"Summary Financials"}</definedName>
    <definedName name="_____wrn3" localSheetId="91" hidden="1">{"holdco",#N/A,FALSE,"Summary Financials";"holdco",#N/A,FALSE,"Summary Financials"}</definedName>
    <definedName name="_____wrn3" localSheetId="38" hidden="1">{"holdco",#N/A,FALSE,"Summary Financials";"holdco",#N/A,FALSE,"Summary Financials"}</definedName>
    <definedName name="_____wrn3" hidden="1">{"holdco",#N/A,FALSE,"Summary Financials";"holdco",#N/A,FALSE,"Summary Financials"}</definedName>
    <definedName name="_____wrn7" localSheetId="1" hidden="1">{"Model Summary",#N/A,FALSE,"Print Chart";"Holdco",#N/A,FALSE,"Print Chart";"Genco",#N/A,FALSE,"Print Chart";"Servco",#N/A,FALSE,"Print Chart";"Genco_Detail",#N/A,FALSE,"Summary Financials";"Servco_Detail",#N/A,FALSE,"Summary Financials"}</definedName>
    <definedName name="_____wrn7" localSheetId="0" hidden="1">{"Model Summary",#N/A,FALSE,"Print Chart";"Holdco",#N/A,FALSE,"Print Chart";"Genco",#N/A,FALSE,"Print Chart";"Servco",#N/A,FALSE,"Print Chart";"Genco_Detail",#N/A,FALSE,"Summary Financials";"Servco_Detail",#N/A,FALSE,"Summary Financials"}</definedName>
    <definedName name="_____wrn7" localSheetId="20" hidden="1">{"Model Summary",#N/A,FALSE,"Print Chart";"Holdco",#N/A,FALSE,"Print Chart";"Genco",#N/A,FALSE,"Print Chart";"Servco",#N/A,FALSE,"Print Chart";"Genco_Detail",#N/A,FALSE,"Summary Financials";"Servco_Detail",#N/A,FALSE,"Summary Financials"}</definedName>
    <definedName name="_____wrn7" localSheetId="9" hidden="1">{"Model Summary",#N/A,FALSE,"Print Chart";"Holdco",#N/A,FALSE,"Print Chart";"Genco",#N/A,FALSE,"Print Chart";"Servco",#N/A,FALSE,"Print Chart";"Genco_Detail",#N/A,FALSE,"Summary Financials";"Servco_Detail",#N/A,FALSE,"Summary Financials"}</definedName>
    <definedName name="_____wrn7" localSheetId="29" hidden="1">{"Model Summary",#N/A,FALSE,"Print Chart";"Holdco",#N/A,FALSE,"Print Chart";"Genco",#N/A,FALSE,"Print Chart";"Servco",#N/A,FALSE,"Print Chart";"Genco_Detail",#N/A,FALSE,"Summary Financials";"Servco_Detail",#N/A,FALSE,"Summary Financials"}</definedName>
    <definedName name="_____wrn7" localSheetId="8" hidden="1">{"Model Summary",#N/A,FALSE,"Print Chart";"Holdco",#N/A,FALSE,"Print Chart";"Genco",#N/A,FALSE,"Print Chart";"Servco",#N/A,FALSE,"Print Chart";"Genco_Detail",#N/A,FALSE,"Summary Financials";"Servco_Detail",#N/A,FALSE,"Summary Financials"}</definedName>
    <definedName name="_____wrn7" localSheetId="55" hidden="1">{"Model Summary",#N/A,FALSE,"Print Chart";"Holdco",#N/A,FALSE,"Print Chart";"Genco",#N/A,FALSE,"Print Chart";"Servco",#N/A,FALSE,"Print Chart";"Genco_Detail",#N/A,FALSE,"Summary Financials";"Servco_Detail",#N/A,FALSE,"Summary Financials"}</definedName>
    <definedName name="_____wrn7" localSheetId="56" hidden="1">{"Model Summary",#N/A,FALSE,"Print Chart";"Holdco",#N/A,FALSE,"Print Chart";"Genco",#N/A,FALSE,"Print Chart";"Servco",#N/A,FALSE,"Print Chart";"Genco_Detail",#N/A,FALSE,"Summary Financials";"Servco_Detail",#N/A,FALSE,"Summary Financials"}</definedName>
    <definedName name="_____wrn7" localSheetId="2" hidden="1">{"Model Summary",#N/A,FALSE,"Print Chart";"Holdco",#N/A,FALSE,"Print Chart";"Genco",#N/A,FALSE,"Print Chart";"Servco",#N/A,FALSE,"Print Chart";"Genco_Detail",#N/A,FALSE,"Summary Financials";"Servco_Detail",#N/A,FALSE,"Summary Financials"}</definedName>
    <definedName name="_____wrn7" localSheetId="3" hidden="1">{"Model Summary",#N/A,FALSE,"Print Chart";"Holdco",#N/A,FALSE,"Print Chart";"Genco",#N/A,FALSE,"Print Chart";"Servco",#N/A,FALSE,"Print Chart";"Genco_Detail",#N/A,FALSE,"Summary Financials";"Servco_Detail",#N/A,FALSE,"Summary Financials"}</definedName>
    <definedName name="_____wrn7" localSheetId="49" hidden="1">{"Model Summary",#N/A,FALSE,"Print Chart";"Holdco",#N/A,FALSE,"Print Chart";"Genco",#N/A,FALSE,"Print Chart";"Servco",#N/A,FALSE,"Print Chart";"Genco_Detail",#N/A,FALSE,"Summary Financials";"Servco_Detail",#N/A,FALSE,"Summary Financials"}</definedName>
    <definedName name="_____wrn7" localSheetId="4" hidden="1">{"Model Summary",#N/A,FALSE,"Print Chart";"Holdco",#N/A,FALSE,"Print Chart";"Genco",#N/A,FALSE,"Print Chart";"Servco",#N/A,FALSE,"Print Chart";"Genco_Detail",#N/A,FALSE,"Summary Financials";"Servco_Detail",#N/A,FALSE,"Summary Financials"}</definedName>
    <definedName name="_____wrn7" localSheetId="51"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localSheetId="52" hidden="1">{"Model Summary",#N/A,FALSE,"Print Chart";"Holdco",#N/A,FALSE,"Print Chart";"Genco",#N/A,FALSE,"Print Chart";"Servco",#N/A,FALSE,"Print Chart";"Genco_Detail",#N/A,FALSE,"Summary Financials";"Servco_Detail",#N/A,FALSE,"Summary Financials"}</definedName>
    <definedName name="_____wrn7" localSheetId="6" hidden="1">{"Model Summary",#N/A,FALSE,"Print Chart";"Holdco",#N/A,FALSE,"Print Chart";"Genco",#N/A,FALSE,"Print Chart";"Servco",#N/A,FALSE,"Print Chart";"Genco_Detail",#N/A,FALSE,"Summary Financials";"Servco_Detail",#N/A,FALSE,"Summary Financials"}</definedName>
    <definedName name="_____wrn7" localSheetId="53" hidden="1">{"Model Summary",#N/A,FALSE,"Print Chart";"Holdco",#N/A,FALSE,"Print Chart";"Genco",#N/A,FALSE,"Print Chart";"Servco",#N/A,FALSE,"Print Chart";"Genco_Detail",#N/A,FALSE,"Summary Financials";"Servco_Detail",#N/A,FALSE,"Summary Financials"}</definedName>
    <definedName name="_____wrn7" localSheetId="7" hidden="1">{"Model Summary",#N/A,FALSE,"Print Chart";"Holdco",#N/A,FALSE,"Print Chart";"Genco",#N/A,FALSE,"Print Chart";"Servco",#N/A,FALSE,"Print Chart";"Genco_Detail",#N/A,FALSE,"Summary Financials";"Servco_Detail",#N/A,FALSE,"Summary Financials"}</definedName>
    <definedName name="_____wrn7" localSheetId="54" hidden="1">{"Model Summary",#N/A,FALSE,"Print Chart";"Holdco",#N/A,FALSE,"Print Chart";"Genco",#N/A,FALSE,"Print Chart";"Servco",#N/A,FALSE,"Print Chart";"Genco_Detail",#N/A,FALSE,"Summary Financials";"Servco_Detail",#N/A,FALSE,"Summary Financials"}</definedName>
    <definedName name="_____wrn7" localSheetId="74" hidden="1">{"Model Summary",#N/A,FALSE,"Print Chart";"Holdco",#N/A,FALSE,"Print Chart";"Genco",#N/A,FALSE,"Print Chart";"Servco",#N/A,FALSE,"Print Chart";"Genco_Detail",#N/A,FALSE,"Summary Financials";"Servco_Detail",#N/A,FALSE,"Summary Financials"}</definedName>
    <definedName name="_____wrn7" localSheetId="21" hidden="1">{"Model Summary",#N/A,FALSE,"Print Chart";"Holdco",#N/A,FALSE,"Print Chart";"Genco",#N/A,FALSE,"Print Chart";"Servco",#N/A,FALSE,"Print Chart";"Genco_Detail",#N/A,FALSE,"Summary Financials";"Servco_Detail",#N/A,FALSE,"Summary Financials"}</definedName>
    <definedName name="_____wrn7" localSheetId="22" hidden="1">{"Model Summary",#N/A,FALSE,"Print Chart";"Holdco",#N/A,FALSE,"Print Chart";"Genco",#N/A,FALSE,"Print Chart";"Servco",#N/A,FALSE,"Print Chart";"Genco_Detail",#N/A,FALSE,"Summary Financials";"Servco_Detail",#N/A,FALSE,"Summary Financials"}</definedName>
    <definedName name="_____wrn7" localSheetId="75" hidden="1">{"Model Summary",#N/A,FALSE,"Print Chart";"Holdco",#N/A,FALSE,"Print Chart";"Genco",#N/A,FALSE,"Print Chart";"Servco",#N/A,FALSE,"Print Chart";"Genco_Detail",#N/A,FALSE,"Summary Financials";"Servco_Detail",#N/A,FALSE,"Summary Financials"}</definedName>
    <definedName name="_____wrn7" localSheetId="26" hidden="1">{"Model Summary",#N/A,FALSE,"Print Chart";"Holdco",#N/A,FALSE,"Print Chart";"Genco",#N/A,FALSE,"Print Chart";"Servco",#N/A,FALSE,"Print Chart";"Genco_Detail",#N/A,FALSE,"Summary Financials";"Servco_Detail",#N/A,FALSE,"Summary Financials"}</definedName>
    <definedName name="_____wrn7" localSheetId="27" hidden="1">{"Model Summary",#N/A,FALSE,"Print Chart";"Holdco",#N/A,FALSE,"Print Chart";"Genco",#N/A,FALSE,"Print Chart";"Servco",#N/A,FALSE,"Print Chart";"Genco_Detail",#N/A,FALSE,"Summary Financials";"Servco_Detail",#N/A,FALSE,"Summary Financials"}</definedName>
    <definedName name="_____wrn7" localSheetId="57" hidden="1">{"Model Summary",#N/A,FALSE,"Print Chart";"Holdco",#N/A,FALSE,"Print Chart";"Genco",#N/A,FALSE,"Print Chart";"Servco",#N/A,FALSE,"Print Chart";"Genco_Detail",#N/A,FALSE,"Summary Financials";"Servco_Detail",#N/A,FALSE,"Summary Financials"}</definedName>
    <definedName name="_____wrn7" localSheetId="10" hidden="1">{"Model Summary",#N/A,FALSE,"Print Chart";"Holdco",#N/A,FALSE,"Print Chart";"Genco",#N/A,FALSE,"Print Chart";"Servco",#N/A,FALSE,"Print Chart";"Genco_Detail",#N/A,FALSE,"Summary Financials";"Servco_Detail",#N/A,FALSE,"Summary Financials"}</definedName>
    <definedName name="_____wrn7" localSheetId="66" hidden="1">{"Model Summary",#N/A,FALSE,"Print Chart";"Holdco",#N/A,FALSE,"Print Chart";"Genco",#N/A,FALSE,"Print Chart";"Servco",#N/A,FALSE,"Print Chart";"Genco_Detail",#N/A,FALSE,"Summary Financials";"Servco_Detail",#N/A,FALSE,"Summary Financials"}</definedName>
    <definedName name="_____wrn7" localSheetId="67" hidden="1">{"Model Summary",#N/A,FALSE,"Print Chart";"Holdco",#N/A,FALSE,"Print Chart";"Genco",#N/A,FALSE,"Print Chart";"Servco",#N/A,FALSE,"Print Chart";"Genco_Detail",#N/A,FALSE,"Summary Financials";"Servco_Detail",#N/A,FALSE,"Summary Financials"}</definedName>
    <definedName name="_____wrn7" localSheetId="11" hidden="1">{"Model Summary",#N/A,FALSE,"Print Chart";"Holdco",#N/A,FALSE,"Print Chart";"Genco",#N/A,FALSE,"Print Chart";"Servco",#N/A,FALSE,"Print Chart";"Genco_Detail",#N/A,FALSE,"Summary Financials";"Servco_Detail",#N/A,FALSE,"Summary Financials"}</definedName>
    <definedName name="_____wrn7" localSheetId="58" hidden="1">{"Model Summary",#N/A,FALSE,"Print Chart";"Holdco",#N/A,FALSE,"Print Chart";"Genco",#N/A,FALSE,"Print Chart";"Servco",#N/A,FALSE,"Print Chart";"Genco_Detail",#N/A,FALSE,"Summary Financials";"Servco_Detail",#N/A,FALSE,"Summary Financials"}</definedName>
    <definedName name="_____wrn7" localSheetId="12" hidden="1">{"Model Summary",#N/A,FALSE,"Print Chart";"Holdco",#N/A,FALSE,"Print Chart";"Genco",#N/A,FALSE,"Print Chart";"Servco",#N/A,FALSE,"Print Chart";"Genco_Detail",#N/A,FALSE,"Summary Financials";"Servco_Detail",#N/A,FALSE,"Summary Financials"}</definedName>
    <definedName name="_____wrn7" localSheetId="59" hidden="1">{"Model Summary",#N/A,FALSE,"Print Chart";"Holdco",#N/A,FALSE,"Print Chart";"Genco",#N/A,FALSE,"Print Chart";"Servco",#N/A,FALSE,"Print Chart";"Genco_Detail",#N/A,FALSE,"Summary Financials";"Servco_Detail",#N/A,FALSE,"Summary Financials"}</definedName>
    <definedName name="_____wrn7" localSheetId="60" hidden="1">{"Model Summary",#N/A,FALSE,"Print Chart";"Holdco",#N/A,FALSE,"Print Chart";"Genco",#N/A,FALSE,"Print Chart";"Servco",#N/A,FALSE,"Print Chart";"Genco_Detail",#N/A,FALSE,"Summary Financials";"Servco_Detail",#N/A,FALSE,"Summary Financials"}</definedName>
    <definedName name="_____wrn7" localSheetId="13" hidden="1">{"Model Summary",#N/A,FALSE,"Print Chart";"Holdco",#N/A,FALSE,"Print Chart";"Genco",#N/A,FALSE,"Print Chart";"Servco",#N/A,FALSE,"Print Chart";"Genco_Detail",#N/A,FALSE,"Summary Financials";"Servco_Detail",#N/A,FALSE,"Summary Financials"}</definedName>
    <definedName name="_____wrn7" localSheetId="61" hidden="1">{"Model Summary",#N/A,FALSE,"Print Chart";"Holdco",#N/A,FALSE,"Print Chart";"Genco",#N/A,FALSE,"Print Chart";"Servco",#N/A,FALSE,"Print Chart";"Genco_Detail",#N/A,FALSE,"Summary Financials";"Servco_Detail",#N/A,FALSE,"Summary Financials"}</definedName>
    <definedName name="_____wrn7" localSheetId="14" hidden="1">{"Model Summary",#N/A,FALSE,"Print Chart";"Holdco",#N/A,FALSE,"Print Chart";"Genco",#N/A,FALSE,"Print Chart";"Servco",#N/A,FALSE,"Print Chart";"Genco_Detail",#N/A,FALSE,"Summary Financials";"Servco_Detail",#N/A,FALSE,"Summary Financials"}</definedName>
    <definedName name="_____wrn7" localSheetId="62" hidden="1">{"Model Summary",#N/A,FALSE,"Print Chart";"Holdco",#N/A,FALSE,"Print Chart";"Genco",#N/A,FALSE,"Print Chart";"Servco",#N/A,FALSE,"Print Chart";"Genco_Detail",#N/A,FALSE,"Summary Financials";"Servco_Detail",#N/A,FALSE,"Summary Financials"}</definedName>
    <definedName name="_____wrn7" localSheetId="15" hidden="1">{"Model Summary",#N/A,FALSE,"Print Chart";"Holdco",#N/A,FALSE,"Print Chart";"Genco",#N/A,FALSE,"Print Chart";"Servco",#N/A,FALSE,"Print Chart";"Genco_Detail",#N/A,FALSE,"Summary Financials";"Servco_Detail",#N/A,FALSE,"Summary Financials"}</definedName>
    <definedName name="_____wrn7" localSheetId="63" hidden="1">{"Model Summary",#N/A,FALSE,"Print Chart";"Holdco",#N/A,FALSE,"Print Chart";"Genco",#N/A,FALSE,"Print Chart";"Servco",#N/A,FALSE,"Print Chart";"Genco_Detail",#N/A,FALSE,"Summary Financials";"Servco_Detail",#N/A,FALSE,"Summary Financials"}</definedName>
    <definedName name="_____wrn7" localSheetId="16" hidden="1">{"Model Summary",#N/A,FALSE,"Print Chart";"Holdco",#N/A,FALSE,"Print Chart";"Genco",#N/A,FALSE,"Print Chart";"Servco",#N/A,FALSE,"Print Chart";"Genco_Detail",#N/A,FALSE,"Summary Financials";"Servco_Detail",#N/A,FALSE,"Summary Financials"}</definedName>
    <definedName name="_____wrn7" localSheetId="64" hidden="1">{"Model Summary",#N/A,FALSE,"Print Chart";"Holdco",#N/A,FALSE,"Print Chart";"Genco",#N/A,FALSE,"Print Chart";"Servco",#N/A,FALSE,"Print Chart";"Genco_Detail",#N/A,FALSE,"Summary Financials";"Servco_Detail",#N/A,FALSE,"Summary Financials"}</definedName>
    <definedName name="_____wrn7" localSheetId="17" hidden="1">{"Model Summary",#N/A,FALSE,"Print Chart";"Holdco",#N/A,FALSE,"Print Chart";"Genco",#N/A,FALSE,"Print Chart";"Servco",#N/A,FALSE,"Print Chart";"Genco_Detail",#N/A,FALSE,"Summary Financials";"Servco_Detail",#N/A,FALSE,"Summary Financials"}</definedName>
    <definedName name="_____wrn7" localSheetId="65" hidden="1">{"Model Summary",#N/A,FALSE,"Print Chart";"Holdco",#N/A,FALSE,"Print Chart";"Genco",#N/A,FALSE,"Print Chart";"Servco",#N/A,FALSE,"Print Chart";"Genco_Detail",#N/A,FALSE,"Summary Financials";"Servco_Detail",#N/A,FALSE,"Summary Financials"}</definedName>
    <definedName name="_____wrn7" localSheetId="18" hidden="1">{"Model Summary",#N/A,FALSE,"Print Chart";"Holdco",#N/A,FALSE,"Print Chart";"Genco",#N/A,FALSE,"Print Chart";"Servco",#N/A,FALSE,"Print Chart";"Genco_Detail",#N/A,FALSE,"Summary Financials";"Servco_Detail",#N/A,FALSE,"Summary Financials"}</definedName>
    <definedName name="_____wrn7" localSheetId="30" hidden="1">{"Model Summary",#N/A,FALSE,"Print Chart";"Holdco",#N/A,FALSE,"Print Chart";"Genco",#N/A,FALSE,"Print Chart";"Servco",#N/A,FALSE,"Print Chart";"Genco_Detail",#N/A,FALSE,"Summary Financials";"Servco_Detail",#N/A,FALSE,"Summary Financials"}</definedName>
    <definedName name="_____wrn7" localSheetId="82" hidden="1">{"Model Summary",#N/A,FALSE,"Print Chart";"Holdco",#N/A,FALSE,"Print Chart";"Genco",#N/A,FALSE,"Print Chart";"Servco",#N/A,FALSE,"Print Chart";"Genco_Detail",#N/A,FALSE,"Summary Financials";"Servco_Detail",#N/A,FALSE,"Summary Financials"}</definedName>
    <definedName name="_____wrn7" localSheetId="83" hidden="1">{"Model Summary",#N/A,FALSE,"Print Chart";"Holdco",#N/A,FALSE,"Print Chart";"Genco",#N/A,FALSE,"Print Chart";"Servco",#N/A,FALSE,"Print Chart";"Genco_Detail",#N/A,FALSE,"Summary Financials";"Servco_Detail",#N/A,FALSE,"Summary Financials"}</definedName>
    <definedName name="_____wrn7" localSheetId="31" hidden="1">{"Model Summary",#N/A,FALSE,"Print Chart";"Holdco",#N/A,FALSE,"Print Chart";"Genco",#N/A,FALSE,"Print Chart";"Servco",#N/A,FALSE,"Print Chart";"Genco_Detail",#N/A,FALSE,"Summary Financials";"Servco_Detail",#N/A,FALSE,"Summary Financials"}</definedName>
    <definedName name="_____wrn7" localSheetId="84" hidden="1">{"Model Summary",#N/A,FALSE,"Print Chart";"Holdco",#N/A,FALSE,"Print Chart";"Genco",#N/A,FALSE,"Print Chart";"Servco",#N/A,FALSE,"Print Chart";"Genco_Detail",#N/A,FALSE,"Summary Financials";"Servco_Detail",#N/A,FALSE,"Summary Financials"}</definedName>
    <definedName name="_____wrn7" localSheetId="32" hidden="1">{"Model Summary",#N/A,FALSE,"Print Chart";"Holdco",#N/A,FALSE,"Print Chart";"Genco",#N/A,FALSE,"Print Chart";"Servco",#N/A,FALSE,"Print Chart";"Genco_Detail",#N/A,FALSE,"Summary Financials";"Servco_Detail",#N/A,FALSE,"Summary Financials"}</definedName>
    <definedName name="_____wrn7" localSheetId="86" hidden="1">{"Model Summary",#N/A,FALSE,"Print Chart";"Holdco",#N/A,FALSE,"Print Chart";"Genco",#N/A,FALSE,"Print Chart";"Servco",#N/A,FALSE,"Print Chart";"Genco_Detail",#N/A,FALSE,"Summary Financials";"Servco_Detail",#N/A,FALSE,"Summary Financials"}</definedName>
    <definedName name="_____wrn7" localSheetId="33" hidden="1">{"Model Summary",#N/A,FALSE,"Print Chart";"Holdco",#N/A,FALSE,"Print Chart";"Genco",#N/A,FALSE,"Print Chart";"Servco",#N/A,FALSE,"Print Chart";"Genco_Detail",#N/A,FALSE,"Summary Financials";"Servco_Detail",#N/A,FALSE,"Summary Financials"}</definedName>
    <definedName name="_____wrn7" localSheetId="91" hidden="1">{"Model Summary",#N/A,FALSE,"Print Chart";"Holdco",#N/A,FALSE,"Print Chart";"Genco",#N/A,FALSE,"Print Chart";"Servco",#N/A,FALSE,"Print Chart";"Genco_Detail",#N/A,FALSE,"Summary Financials";"Servco_Detail",#N/A,FALSE,"Summary Financials"}</definedName>
    <definedName name="_____wrn7" localSheetId="38"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1" hidden="1">{"holdco",#N/A,FALSE,"Summary Financials";"holdco",#N/A,FALSE,"Summary Financials"}</definedName>
    <definedName name="_____wrn8" localSheetId="0" hidden="1">{"holdco",#N/A,FALSE,"Summary Financials";"holdco",#N/A,FALSE,"Summary Financials"}</definedName>
    <definedName name="_____wrn8" localSheetId="20" hidden="1">{"holdco",#N/A,FALSE,"Summary Financials";"holdco",#N/A,FALSE,"Summary Financials"}</definedName>
    <definedName name="_____wrn8" localSheetId="9" hidden="1">{"holdco",#N/A,FALSE,"Summary Financials";"holdco",#N/A,FALSE,"Summary Financials"}</definedName>
    <definedName name="_____wrn8" localSheetId="29" hidden="1">{"holdco",#N/A,FALSE,"Summary Financials";"holdco",#N/A,FALSE,"Summary Financials"}</definedName>
    <definedName name="_____wrn8" localSheetId="8" hidden="1">{"holdco",#N/A,FALSE,"Summary Financials";"holdco",#N/A,FALSE,"Summary Financials"}</definedName>
    <definedName name="_____wrn8" localSheetId="55" hidden="1">{"holdco",#N/A,FALSE,"Summary Financials";"holdco",#N/A,FALSE,"Summary Financials"}</definedName>
    <definedName name="_____wrn8" localSheetId="56" hidden="1">{"holdco",#N/A,FALSE,"Summary Financials";"holdco",#N/A,FALSE,"Summary Financials"}</definedName>
    <definedName name="_____wrn8" localSheetId="2" hidden="1">{"holdco",#N/A,FALSE,"Summary Financials";"holdco",#N/A,FALSE,"Summary Financials"}</definedName>
    <definedName name="_____wrn8" localSheetId="3" hidden="1">{"holdco",#N/A,FALSE,"Summary Financials";"holdco",#N/A,FALSE,"Summary Financials"}</definedName>
    <definedName name="_____wrn8" localSheetId="49" hidden="1">{"holdco",#N/A,FALSE,"Summary Financials";"holdco",#N/A,FALSE,"Summary Financials"}</definedName>
    <definedName name="_____wrn8" localSheetId="4" hidden="1">{"holdco",#N/A,FALSE,"Summary Financials";"holdco",#N/A,FALSE,"Summary Financials"}</definedName>
    <definedName name="_____wrn8" localSheetId="51" hidden="1">{"holdco",#N/A,FALSE,"Summary Financials";"holdco",#N/A,FALSE,"Summary Financials"}</definedName>
    <definedName name="_____wrn8" localSheetId="5" hidden="1">{"holdco",#N/A,FALSE,"Summary Financials";"holdco",#N/A,FALSE,"Summary Financials"}</definedName>
    <definedName name="_____wrn8" localSheetId="52" hidden="1">{"holdco",#N/A,FALSE,"Summary Financials";"holdco",#N/A,FALSE,"Summary Financials"}</definedName>
    <definedName name="_____wrn8" localSheetId="6" hidden="1">{"holdco",#N/A,FALSE,"Summary Financials";"holdco",#N/A,FALSE,"Summary Financials"}</definedName>
    <definedName name="_____wrn8" localSheetId="53" hidden="1">{"holdco",#N/A,FALSE,"Summary Financials";"holdco",#N/A,FALSE,"Summary Financials"}</definedName>
    <definedName name="_____wrn8" localSheetId="7" hidden="1">{"holdco",#N/A,FALSE,"Summary Financials";"holdco",#N/A,FALSE,"Summary Financials"}</definedName>
    <definedName name="_____wrn8" localSheetId="54" hidden="1">{"holdco",#N/A,FALSE,"Summary Financials";"holdco",#N/A,FALSE,"Summary Financials"}</definedName>
    <definedName name="_____wrn8" localSheetId="74" hidden="1">{"holdco",#N/A,FALSE,"Summary Financials";"holdco",#N/A,FALSE,"Summary Financials"}</definedName>
    <definedName name="_____wrn8" localSheetId="21" hidden="1">{"holdco",#N/A,FALSE,"Summary Financials";"holdco",#N/A,FALSE,"Summary Financials"}</definedName>
    <definedName name="_____wrn8" localSheetId="22" hidden="1">{"holdco",#N/A,FALSE,"Summary Financials";"holdco",#N/A,FALSE,"Summary Financials"}</definedName>
    <definedName name="_____wrn8" localSheetId="75" hidden="1">{"holdco",#N/A,FALSE,"Summary Financials";"holdco",#N/A,FALSE,"Summary Financials"}</definedName>
    <definedName name="_____wrn8" localSheetId="26" hidden="1">{"holdco",#N/A,FALSE,"Summary Financials";"holdco",#N/A,FALSE,"Summary Financials"}</definedName>
    <definedName name="_____wrn8" localSheetId="27" hidden="1">{"holdco",#N/A,FALSE,"Summary Financials";"holdco",#N/A,FALSE,"Summary Financials"}</definedName>
    <definedName name="_____wrn8" localSheetId="57" hidden="1">{"holdco",#N/A,FALSE,"Summary Financials";"holdco",#N/A,FALSE,"Summary Financials"}</definedName>
    <definedName name="_____wrn8" localSheetId="10" hidden="1">{"holdco",#N/A,FALSE,"Summary Financials";"holdco",#N/A,FALSE,"Summary Financials"}</definedName>
    <definedName name="_____wrn8" localSheetId="66" hidden="1">{"holdco",#N/A,FALSE,"Summary Financials";"holdco",#N/A,FALSE,"Summary Financials"}</definedName>
    <definedName name="_____wrn8" localSheetId="67" hidden="1">{"holdco",#N/A,FALSE,"Summary Financials";"holdco",#N/A,FALSE,"Summary Financials"}</definedName>
    <definedName name="_____wrn8" localSheetId="11" hidden="1">{"holdco",#N/A,FALSE,"Summary Financials";"holdco",#N/A,FALSE,"Summary Financials"}</definedName>
    <definedName name="_____wrn8" localSheetId="58" hidden="1">{"holdco",#N/A,FALSE,"Summary Financials";"holdco",#N/A,FALSE,"Summary Financials"}</definedName>
    <definedName name="_____wrn8" localSheetId="12" hidden="1">{"holdco",#N/A,FALSE,"Summary Financials";"holdco",#N/A,FALSE,"Summary Financials"}</definedName>
    <definedName name="_____wrn8" localSheetId="59" hidden="1">{"holdco",#N/A,FALSE,"Summary Financials";"holdco",#N/A,FALSE,"Summary Financials"}</definedName>
    <definedName name="_____wrn8" localSheetId="60" hidden="1">{"holdco",#N/A,FALSE,"Summary Financials";"holdco",#N/A,FALSE,"Summary Financials"}</definedName>
    <definedName name="_____wrn8" localSheetId="13" hidden="1">{"holdco",#N/A,FALSE,"Summary Financials";"holdco",#N/A,FALSE,"Summary Financials"}</definedName>
    <definedName name="_____wrn8" localSheetId="61" hidden="1">{"holdco",#N/A,FALSE,"Summary Financials";"holdco",#N/A,FALSE,"Summary Financials"}</definedName>
    <definedName name="_____wrn8" localSheetId="14" hidden="1">{"holdco",#N/A,FALSE,"Summary Financials";"holdco",#N/A,FALSE,"Summary Financials"}</definedName>
    <definedName name="_____wrn8" localSheetId="62" hidden="1">{"holdco",#N/A,FALSE,"Summary Financials";"holdco",#N/A,FALSE,"Summary Financials"}</definedName>
    <definedName name="_____wrn8" localSheetId="15" hidden="1">{"holdco",#N/A,FALSE,"Summary Financials";"holdco",#N/A,FALSE,"Summary Financials"}</definedName>
    <definedName name="_____wrn8" localSheetId="63" hidden="1">{"holdco",#N/A,FALSE,"Summary Financials";"holdco",#N/A,FALSE,"Summary Financials"}</definedName>
    <definedName name="_____wrn8" localSheetId="16" hidden="1">{"holdco",#N/A,FALSE,"Summary Financials";"holdco",#N/A,FALSE,"Summary Financials"}</definedName>
    <definedName name="_____wrn8" localSheetId="64" hidden="1">{"holdco",#N/A,FALSE,"Summary Financials";"holdco",#N/A,FALSE,"Summary Financials"}</definedName>
    <definedName name="_____wrn8" localSheetId="17" hidden="1">{"holdco",#N/A,FALSE,"Summary Financials";"holdco",#N/A,FALSE,"Summary Financials"}</definedName>
    <definedName name="_____wrn8" localSheetId="65" hidden="1">{"holdco",#N/A,FALSE,"Summary Financials";"holdco",#N/A,FALSE,"Summary Financials"}</definedName>
    <definedName name="_____wrn8" localSheetId="18" hidden="1">{"holdco",#N/A,FALSE,"Summary Financials";"holdco",#N/A,FALSE,"Summary Financials"}</definedName>
    <definedName name="_____wrn8" localSheetId="30" hidden="1">{"holdco",#N/A,FALSE,"Summary Financials";"holdco",#N/A,FALSE,"Summary Financials"}</definedName>
    <definedName name="_____wrn8" localSheetId="82" hidden="1">{"holdco",#N/A,FALSE,"Summary Financials";"holdco",#N/A,FALSE,"Summary Financials"}</definedName>
    <definedName name="_____wrn8" localSheetId="83" hidden="1">{"holdco",#N/A,FALSE,"Summary Financials";"holdco",#N/A,FALSE,"Summary Financials"}</definedName>
    <definedName name="_____wrn8" localSheetId="31" hidden="1">{"holdco",#N/A,FALSE,"Summary Financials";"holdco",#N/A,FALSE,"Summary Financials"}</definedName>
    <definedName name="_____wrn8" localSheetId="84" hidden="1">{"holdco",#N/A,FALSE,"Summary Financials";"holdco",#N/A,FALSE,"Summary Financials"}</definedName>
    <definedName name="_____wrn8" localSheetId="32" hidden="1">{"holdco",#N/A,FALSE,"Summary Financials";"holdco",#N/A,FALSE,"Summary Financials"}</definedName>
    <definedName name="_____wrn8" localSheetId="86" hidden="1">{"holdco",#N/A,FALSE,"Summary Financials";"holdco",#N/A,FALSE,"Summary Financials"}</definedName>
    <definedName name="_____wrn8" localSheetId="33" hidden="1">{"holdco",#N/A,FALSE,"Summary Financials";"holdco",#N/A,FALSE,"Summary Financials"}</definedName>
    <definedName name="_____wrn8" localSheetId="91" hidden="1">{"holdco",#N/A,FALSE,"Summary Financials";"holdco",#N/A,FALSE,"Summary Financials"}</definedName>
    <definedName name="_____wrn8" localSheetId="38" hidden="1">{"holdco",#N/A,FALSE,"Summary Financials";"holdco",#N/A,FALSE,"Summary Financials"}</definedName>
    <definedName name="_____wrn8" hidden="1">{"holdco",#N/A,FALSE,"Summary Financials";"holdco",#N/A,FALSE,"Summary Financials"}</definedName>
    <definedName name="__123Graph_B" hidden="1">#REF!</definedName>
    <definedName name="__123Graph_C" hidden="1">#REF!</definedName>
    <definedName name="__123Graph_D" hidden="1">#REF!</definedName>
    <definedName name="__123Graph_X" hidden="1">#REF!</definedName>
    <definedName name="__FDS_HYPERLINK_TOGGLE_STATE__" hidden="1">"ON"</definedName>
    <definedName name="__hom1" localSheetId="1" hidden="1">{#N/A,#N/A,FALSE,"Assessment";#N/A,#N/A,FALSE,"Staffing";#N/A,#N/A,FALSE,"Hires";#N/A,#N/A,FALSE,"Assumptions"}</definedName>
    <definedName name="__hom1" localSheetId="0" hidden="1">{#N/A,#N/A,FALSE,"Assessment";#N/A,#N/A,FALSE,"Staffing";#N/A,#N/A,FALSE,"Hires";#N/A,#N/A,FALSE,"Assumptions"}</definedName>
    <definedName name="__hom1" localSheetId="20" hidden="1">{#N/A,#N/A,FALSE,"Assessment";#N/A,#N/A,FALSE,"Staffing";#N/A,#N/A,FALSE,"Hires";#N/A,#N/A,FALSE,"Assumptions"}</definedName>
    <definedName name="__hom1" localSheetId="9" hidden="1">{#N/A,#N/A,FALSE,"Assessment";#N/A,#N/A,FALSE,"Staffing";#N/A,#N/A,FALSE,"Hires";#N/A,#N/A,FALSE,"Assumptions"}</definedName>
    <definedName name="__hom1" localSheetId="29" hidden="1">{#N/A,#N/A,FALSE,"Assessment";#N/A,#N/A,FALSE,"Staffing";#N/A,#N/A,FALSE,"Hires";#N/A,#N/A,FALSE,"Assumptions"}</definedName>
    <definedName name="__hom1" localSheetId="8" hidden="1">{#N/A,#N/A,FALSE,"Assessment";#N/A,#N/A,FALSE,"Staffing";#N/A,#N/A,FALSE,"Hires";#N/A,#N/A,FALSE,"Assumptions"}</definedName>
    <definedName name="__hom1" localSheetId="55" hidden="1">{#N/A,#N/A,FALSE,"Assessment";#N/A,#N/A,FALSE,"Staffing";#N/A,#N/A,FALSE,"Hires";#N/A,#N/A,FALSE,"Assumptions"}</definedName>
    <definedName name="__hom1" localSheetId="56" hidden="1">{#N/A,#N/A,FALSE,"Assessment";#N/A,#N/A,FALSE,"Staffing";#N/A,#N/A,FALSE,"Hires";#N/A,#N/A,FALSE,"Assumptions"}</definedName>
    <definedName name="__hom1" localSheetId="2" hidden="1">{#N/A,#N/A,FALSE,"Assessment";#N/A,#N/A,FALSE,"Staffing";#N/A,#N/A,FALSE,"Hires";#N/A,#N/A,FALSE,"Assumptions"}</definedName>
    <definedName name="__hom1" localSheetId="3" hidden="1">{#N/A,#N/A,FALSE,"Assessment";#N/A,#N/A,FALSE,"Staffing";#N/A,#N/A,FALSE,"Hires";#N/A,#N/A,FALSE,"Assumptions"}</definedName>
    <definedName name="__hom1" localSheetId="49" hidden="1">{#N/A,#N/A,FALSE,"Assessment";#N/A,#N/A,FALSE,"Staffing";#N/A,#N/A,FALSE,"Hires";#N/A,#N/A,FALSE,"Assumptions"}</definedName>
    <definedName name="__hom1" localSheetId="4" hidden="1">{#N/A,#N/A,FALSE,"Assessment";#N/A,#N/A,FALSE,"Staffing";#N/A,#N/A,FALSE,"Hires";#N/A,#N/A,FALSE,"Assumptions"}</definedName>
    <definedName name="__hom1" localSheetId="51" hidden="1">{#N/A,#N/A,FALSE,"Assessment";#N/A,#N/A,FALSE,"Staffing";#N/A,#N/A,FALSE,"Hires";#N/A,#N/A,FALSE,"Assumptions"}</definedName>
    <definedName name="__hom1" localSheetId="5" hidden="1">{#N/A,#N/A,FALSE,"Assessment";#N/A,#N/A,FALSE,"Staffing";#N/A,#N/A,FALSE,"Hires";#N/A,#N/A,FALSE,"Assumptions"}</definedName>
    <definedName name="__hom1" localSheetId="52" hidden="1">{#N/A,#N/A,FALSE,"Assessment";#N/A,#N/A,FALSE,"Staffing";#N/A,#N/A,FALSE,"Hires";#N/A,#N/A,FALSE,"Assumptions"}</definedName>
    <definedName name="__hom1" localSheetId="6" hidden="1">{#N/A,#N/A,FALSE,"Assessment";#N/A,#N/A,FALSE,"Staffing";#N/A,#N/A,FALSE,"Hires";#N/A,#N/A,FALSE,"Assumptions"}</definedName>
    <definedName name="__hom1" localSheetId="53" hidden="1">{#N/A,#N/A,FALSE,"Assessment";#N/A,#N/A,FALSE,"Staffing";#N/A,#N/A,FALSE,"Hires";#N/A,#N/A,FALSE,"Assumptions"}</definedName>
    <definedName name="__hom1" localSheetId="7" hidden="1">{#N/A,#N/A,FALSE,"Assessment";#N/A,#N/A,FALSE,"Staffing";#N/A,#N/A,FALSE,"Hires";#N/A,#N/A,FALSE,"Assumptions"}</definedName>
    <definedName name="__hom1" localSheetId="54" hidden="1">{#N/A,#N/A,FALSE,"Assessment";#N/A,#N/A,FALSE,"Staffing";#N/A,#N/A,FALSE,"Hires";#N/A,#N/A,FALSE,"Assumptions"}</definedName>
    <definedName name="__hom1" localSheetId="74" hidden="1">{#N/A,#N/A,FALSE,"Assessment";#N/A,#N/A,FALSE,"Staffing";#N/A,#N/A,FALSE,"Hires";#N/A,#N/A,FALSE,"Assumptions"}</definedName>
    <definedName name="__hom1" localSheetId="21" hidden="1">{#N/A,#N/A,FALSE,"Assessment";#N/A,#N/A,FALSE,"Staffing";#N/A,#N/A,FALSE,"Hires";#N/A,#N/A,FALSE,"Assumptions"}</definedName>
    <definedName name="__hom1" localSheetId="22" hidden="1">{#N/A,#N/A,FALSE,"Assessment";#N/A,#N/A,FALSE,"Staffing";#N/A,#N/A,FALSE,"Hires";#N/A,#N/A,FALSE,"Assumptions"}</definedName>
    <definedName name="__hom1" localSheetId="75" hidden="1">{#N/A,#N/A,FALSE,"Assessment";#N/A,#N/A,FALSE,"Staffing";#N/A,#N/A,FALSE,"Hires";#N/A,#N/A,FALSE,"Assumptions"}</definedName>
    <definedName name="__hom1" localSheetId="26" hidden="1">{#N/A,#N/A,FALSE,"Assessment";#N/A,#N/A,FALSE,"Staffing";#N/A,#N/A,FALSE,"Hires";#N/A,#N/A,FALSE,"Assumptions"}</definedName>
    <definedName name="__hom1" localSheetId="27" hidden="1">{#N/A,#N/A,FALSE,"Assessment";#N/A,#N/A,FALSE,"Staffing";#N/A,#N/A,FALSE,"Hires";#N/A,#N/A,FALSE,"Assumptions"}</definedName>
    <definedName name="__hom1" localSheetId="57" hidden="1">{#N/A,#N/A,FALSE,"Assessment";#N/A,#N/A,FALSE,"Staffing";#N/A,#N/A,FALSE,"Hires";#N/A,#N/A,FALSE,"Assumptions"}</definedName>
    <definedName name="__hom1" localSheetId="10" hidden="1">{#N/A,#N/A,FALSE,"Assessment";#N/A,#N/A,FALSE,"Staffing";#N/A,#N/A,FALSE,"Hires";#N/A,#N/A,FALSE,"Assumptions"}</definedName>
    <definedName name="__hom1" localSheetId="66" hidden="1">{#N/A,#N/A,FALSE,"Assessment";#N/A,#N/A,FALSE,"Staffing";#N/A,#N/A,FALSE,"Hires";#N/A,#N/A,FALSE,"Assumptions"}</definedName>
    <definedName name="__hom1" localSheetId="67" hidden="1">{#N/A,#N/A,FALSE,"Assessment";#N/A,#N/A,FALSE,"Staffing";#N/A,#N/A,FALSE,"Hires";#N/A,#N/A,FALSE,"Assumptions"}</definedName>
    <definedName name="__hom1" localSheetId="11" hidden="1">{#N/A,#N/A,FALSE,"Assessment";#N/A,#N/A,FALSE,"Staffing";#N/A,#N/A,FALSE,"Hires";#N/A,#N/A,FALSE,"Assumptions"}</definedName>
    <definedName name="__hom1" localSheetId="58" hidden="1">{#N/A,#N/A,FALSE,"Assessment";#N/A,#N/A,FALSE,"Staffing";#N/A,#N/A,FALSE,"Hires";#N/A,#N/A,FALSE,"Assumptions"}</definedName>
    <definedName name="__hom1" localSheetId="12" hidden="1">{#N/A,#N/A,FALSE,"Assessment";#N/A,#N/A,FALSE,"Staffing";#N/A,#N/A,FALSE,"Hires";#N/A,#N/A,FALSE,"Assumptions"}</definedName>
    <definedName name="__hom1" localSheetId="59" hidden="1">{#N/A,#N/A,FALSE,"Assessment";#N/A,#N/A,FALSE,"Staffing";#N/A,#N/A,FALSE,"Hires";#N/A,#N/A,FALSE,"Assumptions"}</definedName>
    <definedName name="__hom1" localSheetId="60" hidden="1">{#N/A,#N/A,FALSE,"Assessment";#N/A,#N/A,FALSE,"Staffing";#N/A,#N/A,FALSE,"Hires";#N/A,#N/A,FALSE,"Assumptions"}</definedName>
    <definedName name="__hom1" localSheetId="13" hidden="1">{#N/A,#N/A,FALSE,"Assessment";#N/A,#N/A,FALSE,"Staffing";#N/A,#N/A,FALSE,"Hires";#N/A,#N/A,FALSE,"Assumptions"}</definedName>
    <definedName name="__hom1" localSheetId="61" hidden="1">{#N/A,#N/A,FALSE,"Assessment";#N/A,#N/A,FALSE,"Staffing";#N/A,#N/A,FALSE,"Hires";#N/A,#N/A,FALSE,"Assumptions"}</definedName>
    <definedName name="__hom1" localSheetId="14" hidden="1">{#N/A,#N/A,FALSE,"Assessment";#N/A,#N/A,FALSE,"Staffing";#N/A,#N/A,FALSE,"Hires";#N/A,#N/A,FALSE,"Assumptions"}</definedName>
    <definedName name="__hom1" localSheetId="62" hidden="1">{#N/A,#N/A,FALSE,"Assessment";#N/A,#N/A,FALSE,"Staffing";#N/A,#N/A,FALSE,"Hires";#N/A,#N/A,FALSE,"Assumptions"}</definedName>
    <definedName name="__hom1" localSheetId="15" hidden="1">{#N/A,#N/A,FALSE,"Assessment";#N/A,#N/A,FALSE,"Staffing";#N/A,#N/A,FALSE,"Hires";#N/A,#N/A,FALSE,"Assumptions"}</definedName>
    <definedName name="__hom1" localSheetId="63" hidden="1">{#N/A,#N/A,FALSE,"Assessment";#N/A,#N/A,FALSE,"Staffing";#N/A,#N/A,FALSE,"Hires";#N/A,#N/A,FALSE,"Assumptions"}</definedName>
    <definedName name="__hom1" localSheetId="16" hidden="1">{#N/A,#N/A,FALSE,"Assessment";#N/A,#N/A,FALSE,"Staffing";#N/A,#N/A,FALSE,"Hires";#N/A,#N/A,FALSE,"Assumptions"}</definedName>
    <definedName name="__hom1" localSheetId="64" hidden="1">{#N/A,#N/A,FALSE,"Assessment";#N/A,#N/A,FALSE,"Staffing";#N/A,#N/A,FALSE,"Hires";#N/A,#N/A,FALSE,"Assumptions"}</definedName>
    <definedName name="__hom1" localSheetId="17" hidden="1">{#N/A,#N/A,FALSE,"Assessment";#N/A,#N/A,FALSE,"Staffing";#N/A,#N/A,FALSE,"Hires";#N/A,#N/A,FALSE,"Assumptions"}</definedName>
    <definedName name="__hom1" localSheetId="65" hidden="1">{#N/A,#N/A,FALSE,"Assessment";#N/A,#N/A,FALSE,"Staffing";#N/A,#N/A,FALSE,"Hires";#N/A,#N/A,FALSE,"Assumptions"}</definedName>
    <definedName name="__hom1" localSheetId="18" hidden="1">{#N/A,#N/A,FALSE,"Assessment";#N/A,#N/A,FALSE,"Staffing";#N/A,#N/A,FALSE,"Hires";#N/A,#N/A,FALSE,"Assumptions"}</definedName>
    <definedName name="__hom1" localSheetId="30" hidden="1">{#N/A,#N/A,FALSE,"Assessment";#N/A,#N/A,FALSE,"Staffing";#N/A,#N/A,FALSE,"Hires";#N/A,#N/A,FALSE,"Assumptions"}</definedName>
    <definedName name="__hom1" localSheetId="82" hidden="1">{#N/A,#N/A,FALSE,"Assessment";#N/A,#N/A,FALSE,"Staffing";#N/A,#N/A,FALSE,"Hires";#N/A,#N/A,FALSE,"Assumptions"}</definedName>
    <definedName name="__hom1" localSheetId="83" hidden="1">{#N/A,#N/A,FALSE,"Assessment";#N/A,#N/A,FALSE,"Staffing";#N/A,#N/A,FALSE,"Hires";#N/A,#N/A,FALSE,"Assumptions"}</definedName>
    <definedName name="__hom1" localSheetId="31" hidden="1">{#N/A,#N/A,FALSE,"Assessment";#N/A,#N/A,FALSE,"Staffing";#N/A,#N/A,FALSE,"Hires";#N/A,#N/A,FALSE,"Assumptions"}</definedName>
    <definedName name="__hom1" localSheetId="84" hidden="1">{#N/A,#N/A,FALSE,"Assessment";#N/A,#N/A,FALSE,"Staffing";#N/A,#N/A,FALSE,"Hires";#N/A,#N/A,FALSE,"Assumptions"}</definedName>
    <definedName name="__hom1" localSheetId="32" hidden="1">{#N/A,#N/A,FALSE,"Assessment";#N/A,#N/A,FALSE,"Staffing";#N/A,#N/A,FALSE,"Hires";#N/A,#N/A,FALSE,"Assumptions"}</definedName>
    <definedName name="__hom1" localSheetId="86" hidden="1">{#N/A,#N/A,FALSE,"Assessment";#N/A,#N/A,FALSE,"Staffing";#N/A,#N/A,FALSE,"Hires";#N/A,#N/A,FALSE,"Assumptions"}</definedName>
    <definedName name="__hom1" localSheetId="33" hidden="1">{#N/A,#N/A,FALSE,"Assessment";#N/A,#N/A,FALSE,"Staffing";#N/A,#N/A,FALSE,"Hires";#N/A,#N/A,FALSE,"Assumptions"}</definedName>
    <definedName name="__hom1" localSheetId="91" hidden="1">{#N/A,#N/A,FALSE,"Assessment";#N/A,#N/A,FALSE,"Staffing";#N/A,#N/A,FALSE,"Hires";#N/A,#N/A,FALSE,"Assumptions"}</definedName>
    <definedName name="__hom1" localSheetId="38"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1" hidden="1">{#N/A,#N/A,FALSE,"Assessment";#N/A,#N/A,FALSE,"Staffing";#N/A,#N/A,FALSE,"Hires";#N/A,#N/A,FALSE,"Assumptions"}</definedName>
    <definedName name="__kk1" localSheetId="0" hidden="1">{#N/A,#N/A,FALSE,"Assessment";#N/A,#N/A,FALSE,"Staffing";#N/A,#N/A,FALSE,"Hires";#N/A,#N/A,FALSE,"Assumptions"}</definedName>
    <definedName name="__kk1" localSheetId="20" hidden="1">{#N/A,#N/A,FALSE,"Assessment";#N/A,#N/A,FALSE,"Staffing";#N/A,#N/A,FALSE,"Hires";#N/A,#N/A,FALSE,"Assumptions"}</definedName>
    <definedName name="__kk1" localSheetId="9" hidden="1">{#N/A,#N/A,FALSE,"Assessment";#N/A,#N/A,FALSE,"Staffing";#N/A,#N/A,FALSE,"Hires";#N/A,#N/A,FALSE,"Assumptions"}</definedName>
    <definedName name="__kk1" localSheetId="29" hidden="1">{#N/A,#N/A,FALSE,"Assessment";#N/A,#N/A,FALSE,"Staffing";#N/A,#N/A,FALSE,"Hires";#N/A,#N/A,FALSE,"Assumptions"}</definedName>
    <definedName name="__kk1" localSheetId="8" hidden="1">{#N/A,#N/A,FALSE,"Assessment";#N/A,#N/A,FALSE,"Staffing";#N/A,#N/A,FALSE,"Hires";#N/A,#N/A,FALSE,"Assumptions"}</definedName>
    <definedName name="__kk1" localSheetId="55" hidden="1">{#N/A,#N/A,FALSE,"Assessment";#N/A,#N/A,FALSE,"Staffing";#N/A,#N/A,FALSE,"Hires";#N/A,#N/A,FALSE,"Assumptions"}</definedName>
    <definedName name="__kk1" localSheetId="56" hidden="1">{#N/A,#N/A,FALSE,"Assessment";#N/A,#N/A,FALSE,"Staffing";#N/A,#N/A,FALSE,"Hires";#N/A,#N/A,FALSE,"Assumptions"}</definedName>
    <definedName name="__kk1" localSheetId="2" hidden="1">{#N/A,#N/A,FALSE,"Assessment";#N/A,#N/A,FALSE,"Staffing";#N/A,#N/A,FALSE,"Hires";#N/A,#N/A,FALSE,"Assumptions"}</definedName>
    <definedName name="__kk1" localSheetId="3" hidden="1">{#N/A,#N/A,FALSE,"Assessment";#N/A,#N/A,FALSE,"Staffing";#N/A,#N/A,FALSE,"Hires";#N/A,#N/A,FALSE,"Assumptions"}</definedName>
    <definedName name="__kk1" localSheetId="49" hidden="1">{#N/A,#N/A,FALSE,"Assessment";#N/A,#N/A,FALSE,"Staffing";#N/A,#N/A,FALSE,"Hires";#N/A,#N/A,FALSE,"Assumptions"}</definedName>
    <definedName name="__kk1" localSheetId="4" hidden="1">{#N/A,#N/A,FALSE,"Assessment";#N/A,#N/A,FALSE,"Staffing";#N/A,#N/A,FALSE,"Hires";#N/A,#N/A,FALSE,"Assumptions"}</definedName>
    <definedName name="__kk1" localSheetId="51" hidden="1">{#N/A,#N/A,FALSE,"Assessment";#N/A,#N/A,FALSE,"Staffing";#N/A,#N/A,FALSE,"Hires";#N/A,#N/A,FALSE,"Assumptions"}</definedName>
    <definedName name="__kk1" localSheetId="5" hidden="1">{#N/A,#N/A,FALSE,"Assessment";#N/A,#N/A,FALSE,"Staffing";#N/A,#N/A,FALSE,"Hires";#N/A,#N/A,FALSE,"Assumptions"}</definedName>
    <definedName name="__kk1" localSheetId="52" hidden="1">{#N/A,#N/A,FALSE,"Assessment";#N/A,#N/A,FALSE,"Staffing";#N/A,#N/A,FALSE,"Hires";#N/A,#N/A,FALSE,"Assumptions"}</definedName>
    <definedName name="__kk1" localSheetId="6" hidden="1">{#N/A,#N/A,FALSE,"Assessment";#N/A,#N/A,FALSE,"Staffing";#N/A,#N/A,FALSE,"Hires";#N/A,#N/A,FALSE,"Assumptions"}</definedName>
    <definedName name="__kk1" localSheetId="53" hidden="1">{#N/A,#N/A,FALSE,"Assessment";#N/A,#N/A,FALSE,"Staffing";#N/A,#N/A,FALSE,"Hires";#N/A,#N/A,FALSE,"Assumptions"}</definedName>
    <definedName name="__kk1" localSheetId="7" hidden="1">{#N/A,#N/A,FALSE,"Assessment";#N/A,#N/A,FALSE,"Staffing";#N/A,#N/A,FALSE,"Hires";#N/A,#N/A,FALSE,"Assumptions"}</definedName>
    <definedName name="__kk1" localSheetId="54" hidden="1">{#N/A,#N/A,FALSE,"Assessment";#N/A,#N/A,FALSE,"Staffing";#N/A,#N/A,FALSE,"Hires";#N/A,#N/A,FALSE,"Assumptions"}</definedName>
    <definedName name="__kk1" localSheetId="74" hidden="1">{#N/A,#N/A,FALSE,"Assessment";#N/A,#N/A,FALSE,"Staffing";#N/A,#N/A,FALSE,"Hires";#N/A,#N/A,FALSE,"Assumptions"}</definedName>
    <definedName name="__kk1" localSheetId="21" hidden="1">{#N/A,#N/A,FALSE,"Assessment";#N/A,#N/A,FALSE,"Staffing";#N/A,#N/A,FALSE,"Hires";#N/A,#N/A,FALSE,"Assumptions"}</definedName>
    <definedName name="__kk1" localSheetId="22" hidden="1">{#N/A,#N/A,FALSE,"Assessment";#N/A,#N/A,FALSE,"Staffing";#N/A,#N/A,FALSE,"Hires";#N/A,#N/A,FALSE,"Assumptions"}</definedName>
    <definedName name="__kk1" localSheetId="75" hidden="1">{#N/A,#N/A,FALSE,"Assessment";#N/A,#N/A,FALSE,"Staffing";#N/A,#N/A,FALSE,"Hires";#N/A,#N/A,FALSE,"Assumptions"}</definedName>
    <definedName name="__kk1" localSheetId="26" hidden="1">{#N/A,#N/A,FALSE,"Assessment";#N/A,#N/A,FALSE,"Staffing";#N/A,#N/A,FALSE,"Hires";#N/A,#N/A,FALSE,"Assumptions"}</definedName>
    <definedName name="__kk1" localSheetId="27" hidden="1">{#N/A,#N/A,FALSE,"Assessment";#N/A,#N/A,FALSE,"Staffing";#N/A,#N/A,FALSE,"Hires";#N/A,#N/A,FALSE,"Assumptions"}</definedName>
    <definedName name="__kk1" localSheetId="57" hidden="1">{#N/A,#N/A,FALSE,"Assessment";#N/A,#N/A,FALSE,"Staffing";#N/A,#N/A,FALSE,"Hires";#N/A,#N/A,FALSE,"Assumptions"}</definedName>
    <definedName name="__kk1" localSheetId="10" hidden="1">{#N/A,#N/A,FALSE,"Assessment";#N/A,#N/A,FALSE,"Staffing";#N/A,#N/A,FALSE,"Hires";#N/A,#N/A,FALSE,"Assumptions"}</definedName>
    <definedName name="__kk1" localSheetId="66" hidden="1">{#N/A,#N/A,FALSE,"Assessment";#N/A,#N/A,FALSE,"Staffing";#N/A,#N/A,FALSE,"Hires";#N/A,#N/A,FALSE,"Assumptions"}</definedName>
    <definedName name="__kk1" localSheetId="67" hidden="1">{#N/A,#N/A,FALSE,"Assessment";#N/A,#N/A,FALSE,"Staffing";#N/A,#N/A,FALSE,"Hires";#N/A,#N/A,FALSE,"Assumptions"}</definedName>
    <definedName name="__kk1" localSheetId="11" hidden="1">{#N/A,#N/A,FALSE,"Assessment";#N/A,#N/A,FALSE,"Staffing";#N/A,#N/A,FALSE,"Hires";#N/A,#N/A,FALSE,"Assumptions"}</definedName>
    <definedName name="__kk1" localSheetId="58" hidden="1">{#N/A,#N/A,FALSE,"Assessment";#N/A,#N/A,FALSE,"Staffing";#N/A,#N/A,FALSE,"Hires";#N/A,#N/A,FALSE,"Assumptions"}</definedName>
    <definedName name="__kk1" localSheetId="12" hidden="1">{#N/A,#N/A,FALSE,"Assessment";#N/A,#N/A,FALSE,"Staffing";#N/A,#N/A,FALSE,"Hires";#N/A,#N/A,FALSE,"Assumptions"}</definedName>
    <definedName name="__kk1" localSheetId="59" hidden="1">{#N/A,#N/A,FALSE,"Assessment";#N/A,#N/A,FALSE,"Staffing";#N/A,#N/A,FALSE,"Hires";#N/A,#N/A,FALSE,"Assumptions"}</definedName>
    <definedName name="__kk1" localSheetId="60" hidden="1">{#N/A,#N/A,FALSE,"Assessment";#N/A,#N/A,FALSE,"Staffing";#N/A,#N/A,FALSE,"Hires";#N/A,#N/A,FALSE,"Assumptions"}</definedName>
    <definedName name="__kk1" localSheetId="13" hidden="1">{#N/A,#N/A,FALSE,"Assessment";#N/A,#N/A,FALSE,"Staffing";#N/A,#N/A,FALSE,"Hires";#N/A,#N/A,FALSE,"Assumptions"}</definedName>
    <definedName name="__kk1" localSheetId="61" hidden="1">{#N/A,#N/A,FALSE,"Assessment";#N/A,#N/A,FALSE,"Staffing";#N/A,#N/A,FALSE,"Hires";#N/A,#N/A,FALSE,"Assumptions"}</definedName>
    <definedName name="__kk1" localSheetId="14" hidden="1">{#N/A,#N/A,FALSE,"Assessment";#N/A,#N/A,FALSE,"Staffing";#N/A,#N/A,FALSE,"Hires";#N/A,#N/A,FALSE,"Assumptions"}</definedName>
    <definedName name="__kk1" localSheetId="62" hidden="1">{#N/A,#N/A,FALSE,"Assessment";#N/A,#N/A,FALSE,"Staffing";#N/A,#N/A,FALSE,"Hires";#N/A,#N/A,FALSE,"Assumptions"}</definedName>
    <definedName name="__kk1" localSheetId="15" hidden="1">{#N/A,#N/A,FALSE,"Assessment";#N/A,#N/A,FALSE,"Staffing";#N/A,#N/A,FALSE,"Hires";#N/A,#N/A,FALSE,"Assumptions"}</definedName>
    <definedName name="__kk1" localSheetId="63" hidden="1">{#N/A,#N/A,FALSE,"Assessment";#N/A,#N/A,FALSE,"Staffing";#N/A,#N/A,FALSE,"Hires";#N/A,#N/A,FALSE,"Assumptions"}</definedName>
    <definedName name="__kk1" localSheetId="16" hidden="1">{#N/A,#N/A,FALSE,"Assessment";#N/A,#N/A,FALSE,"Staffing";#N/A,#N/A,FALSE,"Hires";#N/A,#N/A,FALSE,"Assumptions"}</definedName>
    <definedName name="__kk1" localSheetId="64" hidden="1">{#N/A,#N/A,FALSE,"Assessment";#N/A,#N/A,FALSE,"Staffing";#N/A,#N/A,FALSE,"Hires";#N/A,#N/A,FALSE,"Assumptions"}</definedName>
    <definedName name="__kk1" localSheetId="17" hidden="1">{#N/A,#N/A,FALSE,"Assessment";#N/A,#N/A,FALSE,"Staffing";#N/A,#N/A,FALSE,"Hires";#N/A,#N/A,FALSE,"Assumptions"}</definedName>
    <definedName name="__kk1" localSheetId="65" hidden="1">{#N/A,#N/A,FALSE,"Assessment";#N/A,#N/A,FALSE,"Staffing";#N/A,#N/A,FALSE,"Hires";#N/A,#N/A,FALSE,"Assumptions"}</definedName>
    <definedName name="__kk1" localSheetId="18" hidden="1">{#N/A,#N/A,FALSE,"Assessment";#N/A,#N/A,FALSE,"Staffing";#N/A,#N/A,FALSE,"Hires";#N/A,#N/A,FALSE,"Assumptions"}</definedName>
    <definedName name="__kk1" localSheetId="30" hidden="1">{#N/A,#N/A,FALSE,"Assessment";#N/A,#N/A,FALSE,"Staffing";#N/A,#N/A,FALSE,"Hires";#N/A,#N/A,FALSE,"Assumptions"}</definedName>
    <definedName name="__kk1" localSheetId="82" hidden="1">{#N/A,#N/A,FALSE,"Assessment";#N/A,#N/A,FALSE,"Staffing";#N/A,#N/A,FALSE,"Hires";#N/A,#N/A,FALSE,"Assumptions"}</definedName>
    <definedName name="__kk1" localSheetId="83" hidden="1">{#N/A,#N/A,FALSE,"Assessment";#N/A,#N/A,FALSE,"Staffing";#N/A,#N/A,FALSE,"Hires";#N/A,#N/A,FALSE,"Assumptions"}</definedName>
    <definedName name="__kk1" localSheetId="31" hidden="1">{#N/A,#N/A,FALSE,"Assessment";#N/A,#N/A,FALSE,"Staffing";#N/A,#N/A,FALSE,"Hires";#N/A,#N/A,FALSE,"Assumptions"}</definedName>
    <definedName name="__kk1" localSheetId="84" hidden="1">{#N/A,#N/A,FALSE,"Assessment";#N/A,#N/A,FALSE,"Staffing";#N/A,#N/A,FALSE,"Hires";#N/A,#N/A,FALSE,"Assumptions"}</definedName>
    <definedName name="__kk1" localSheetId="32" hidden="1">{#N/A,#N/A,FALSE,"Assessment";#N/A,#N/A,FALSE,"Staffing";#N/A,#N/A,FALSE,"Hires";#N/A,#N/A,FALSE,"Assumptions"}</definedName>
    <definedName name="__kk1" localSheetId="86" hidden="1">{#N/A,#N/A,FALSE,"Assessment";#N/A,#N/A,FALSE,"Staffing";#N/A,#N/A,FALSE,"Hires";#N/A,#N/A,FALSE,"Assumptions"}</definedName>
    <definedName name="__kk1" localSheetId="33" hidden="1">{#N/A,#N/A,FALSE,"Assessment";#N/A,#N/A,FALSE,"Staffing";#N/A,#N/A,FALSE,"Hires";#N/A,#N/A,FALSE,"Assumptions"}</definedName>
    <definedName name="__kk1" localSheetId="91" hidden="1">{#N/A,#N/A,FALSE,"Assessment";#N/A,#N/A,FALSE,"Staffing";#N/A,#N/A,FALSE,"Hires";#N/A,#N/A,FALSE,"Assumptions"}</definedName>
    <definedName name="__kk1" localSheetId="38" hidden="1">{#N/A,#N/A,FALSE,"Assessment";#N/A,#N/A,FALSE,"Staffing";#N/A,#N/A,FALSE,"Hires";#N/A,#N/A,FALSE,"Assumptions"}</definedName>
    <definedName name="__kk1" hidden="1">{#N/A,#N/A,FALSE,"Assessment";#N/A,#N/A,FALSE,"Staffing";#N/A,#N/A,FALSE,"Hires";#N/A,#N/A,FALSE,"Assumptions"}</definedName>
    <definedName name="__KKK1" localSheetId="1" hidden="1">{#N/A,#N/A,FALSE,"Assessment";#N/A,#N/A,FALSE,"Staffing";#N/A,#N/A,FALSE,"Hires";#N/A,#N/A,FALSE,"Assumptions"}</definedName>
    <definedName name="__KKK1" localSheetId="0" hidden="1">{#N/A,#N/A,FALSE,"Assessment";#N/A,#N/A,FALSE,"Staffing";#N/A,#N/A,FALSE,"Hires";#N/A,#N/A,FALSE,"Assumptions"}</definedName>
    <definedName name="__KKK1" localSheetId="20" hidden="1">{#N/A,#N/A,FALSE,"Assessment";#N/A,#N/A,FALSE,"Staffing";#N/A,#N/A,FALSE,"Hires";#N/A,#N/A,FALSE,"Assumptions"}</definedName>
    <definedName name="__KKK1" localSheetId="9" hidden="1">{#N/A,#N/A,FALSE,"Assessment";#N/A,#N/A,FALSE,"Staffing";#N/A,#N/A,FALSE,"Hires";#N/A,#N/A,FALSE,"Assumptions"}</definedName>
    <definedName name="__KKK1" localSheetId="29" hidden="1">{#N/A,#N/A,FALSE,"Assessment";#N/A,#N/A,FALSE,"Staffing";#N/A,#N/A,FALSE,"Hires";#N/A,#N/A,FALSE,"Assumptions"}</definedName>
    <definedName name="__KKK1" localSheetId="8" hidden="1">{#N/A,#N/A,FALSE,"Assessment";#N/A,#N/A,FALSE,"Staffing";#N/A,#N/A,FALSE,"Hires";#N/A,#N/A,FALSE,"Assumptions"}</definedName>
    <definedName name="__KKK1" localSheetId="55" hidden="1">{#N/A,#N/A,FALSE,"Assessment";#N/A,#N/A,FALSE,"Staffing";#N/A,#N/A,FALSE,"Hires";#N/A,#N/A,FALSE,"Assumptions"}</definedName>
    <definedName name="__KKK1" localSheetId="56" hidden="1">{#N/A,#N/A,FALSE,"Assessment";#N/A,#N/A,FALSE,"Staffing";#N/A,#N/A,FALSE,"Hires";#N/A,#N/A,FALSE,"Assumptions"}</definedName>
    <definedName name="__KKK1" localSheetId="2" hidden="1">{#N/A,#N/A,FALSE,"Assessment";#N/A,#N/A,FALSE,"Staffing";#N/A,#N/A,FALSE,"Hires";#N/A,#N/A,FALSE,"Assumptions"}</definedName>
    <definedName name="__KKK1" localSheetId="3" hidden="1">{#N/A,#N/A,FALSE,"Assessment";#N/A,#N/A,FALSE,"Staffing";#N/A,#N/A,FALSE,"Hires";#N/A,#N/A,FALSE,"Assumptions"}</definedName>
    <definedName name="__KKK1" localSheetId="49" hidden="1">{#N/A,#N/A,FALSE,"Assessment";#N/A,#N/A,FALSE,"Staffing";#N/A,#N/A,FALSE,"Hires";#N/A,#N/A,FALSE,"Assumptions"}</definedName>
    <definedName name="__KKK1" localSheetId="4" hidden="1">{#N/A,#N/A,FALSE,"Assessment";#N/A,#N/A,FALSE,"Staffing";#N/A,#N/A,FALSE,"Hires";#N/A,#N/A,FALSE,"Assumptions"}</definedName>
    <definedName name="__KKK1" localSheetId="51" hidden="1">{#N/A,#N/A,FALSE,"Assessment";#N/A,#N/A,FALSE,"Staffing";#N/A,#N/A,FALSE,"Hires";#N/A,#N/A,FALSE,"Assumptions"}</definedName>
    <definedName name="__KKK1" localSheetId="5" hidden="1">{#N/A,#N/A,FALSE,"Assessment";#N/A,#N/A,FALSE,"Staffing";#N/A,#N/A,FALSE,"Hires";#N/A,#N/A,FALSE,"Assumptions"}</definedName>
    <definedName name="__KKK1" localSheetId="52" hidden="1">{#N/A,#N/A,FALSE,"Assessment";#N/A,#N/A,FALSE,"Staffing";#N/A,#N/A,FALSE,"Hires";#N/A,#N/A,FALSE,"Assumptions"}</definedName>
    <definedName name="__KKK1" localSheetId="6" hidden="1">{#N/A,#N/A,FALSE,"Assessment";#N/A,#N/A,FALSE,"Staffing";#N/A,#N/A,FALSE,"Hires";#N/A,#N/A,FALSE,"Assumptions"}</definedName>
    <definedName name="__KKK1" localSheetId="53" hidden="1">{#N/A,#N/A,FALSE,"Assessment";#N/A,#N/A,FALSE,"Staffing";#N/A,#N/A,FALSE,"Hires";#N/A,#N/A,FALSE,"Assumptions"}</definedName>
    <definedName name="__KKK1" localSheetId="7" hidden="1">{#N/A,#N/A,FALSE,"Assessment";#N/A,#N/A,FALSE,"Staffing";#N/A,#N/A,FALSE,"Hires";#N/A,#N/A,FALSE,"Assumptions"}</definedName>
    <definedName name="__KKK1" localSheetId="54" hidden="1">{#N/A,#N/A,FALSE,"Assessment";#N/A,#N/A,FALSE,"Staffing";#N/A,#N/A,FALSE,"Hires";#N/A,#N/A,FALSE,"Assumptions"}</definedName>
    <definedName name="__KKK1" localSheetId="74" hidden="1">{#N/A,#N/A,FALSE,"Assessment";#N/A,#N/A,FALSE,"Staffing";#N/A,#N/A,FALSE,"Hires";#N/A,#N/A,FALSE,"Assumptions"}</definedName>
    <definedName name="__KKK1" localSheetId="21" hidden="1">{#N/A,#N/A,FALSE,"Assessment";#N/A,#N/A,FALSE,"Staffing";#N/A,#N/A,FALSE,"Hires";#N/A,#N/A,FALSE,"Assumptions"}</definedName>
    <definedName name="__KKK1" localSheetId="22" hidden="1">{#N/A,#N/A,FALSE,"Assessment";#N/A,#N/A,FALSE,"Staffing";#N/A,#N/A,FALSE,"Hires";#N/A,#N/A,FALSE,"Assumptions"}</definedName>
    <definedName name="__KKK1" localSheetId="75" hidden="1">{#N/A,#N/A,FALSE,"Assessment";#N/A,#N/A,FALSE,"Staffing";#N/A,#N/A,FALSE,"Hires";#N/A,#N/A,FALSE,"Assumptions"}</definedName>
    <definedName name="__KKK1" localSheetId="26" hidden="1">{#N/A,#N/A,FALSE,"Assessment";#N/A,#N/A,FALSE,"Staffing";#N/A,#N/A,FALSE,"Hires";#N/A,#N/A,FALSE,"Assumptions"}</definedName>
    <definedName name="__KKK1" localSheetId="27" hidden="1">{#N/A,#N/A,FALSE,"Assessment";#N/A,#N/A,FALSE,"Staffing";#N/A,#N/A,FALSE,"Hires";#N/A,#N/A,FALSE,"Assumptions"}</definedName>
    <definedName name="__KKK1" localSheetId="57" hidden="1">{#N/A,#N/A,FALSE,"Assessment";#N/A,#N/A,FALSE,"Staffing";#N/A,#N/A,FALSE,"Hires";#N/A,#N/A,FALSE,"Assumptions"}</definedName>
    <definedName name="__KKK1" localSheetId="10" hidden="1">{#N/A,#N/A,FALSE,"Assessment";#N/A,#N/A,FALSE,"Staffing";#N/A,#N/A,FALSE,"Hires";#N/A,#N/A,FALSE,"Assumptions"}</definedName>
    <definedName name="__KKK1" localSheetId="66" hidden="1">{#N/A,#N/A,FALSE,"Assessment";#N/A,#N/A,FALSE,"Staffing";#N/A,#N/A,FALSE,"Hires";#N/A,#N/A,FALSE,"Assumptions"}</definedName>
    <definedName name="__KKK1" localSheetId="67" hidden="1">{#N/A,#N/A,FALSE,"Assessment";#N/A,#N/A,FALSE,"Staffing";#N/A,#N/A,FALSE,"Hires";#N/A,#N/A,FALSE,"Assumptions"}</definedName>
    <definedName name="__KKK1" localSheetId="11" hidden="1">{#N/A,#N/A,FALSE,"Assessment";#N/A,#N/A,FALSE,"Staffing";#N/A,#N/A,FALSE,"Hires";#N/A,#N/A,FALSE,"Assumptions"}</definedName>
    <definedName name="__KKK1" localSheetId="58" hidden="1">{#N/A,#N/A,FALSE,"Assessment";#N/A,#N/A,FALSE,"Staffing";#N/A,#N/A,FALSE,"Hires";#N/A,#N/A,FALSE,"Assumptions"}</definedName>
    <definedName name="__KKK1" localSheetId="12" hidden="1">{#N/A,#N/A,FALSE,"Assessment";#N/A,#N/A,FALSE,"Staffing";#N/A,#N/A,FALSE,"Hires";#N/A,#N/A,FALSE,"Assumptions"}</definedName>
    <definedName name="__KKK1" localSheetId="59" hidden="1">{#N/A,#N/A,FALSE,"Assessment";#N/A,#N/A,FALSE,"Staffing";#N/A,#N/A,FALSE,"Hires";#N/A,#N/A,FALSE,"Assumptions"}</definedName>
    <definedName name="__KKK1" localSheetId="60" hidden="1">{#N/A,#N/A,FALSE,"Assessment";#N/A,#N/A,FALSE,"Staffing";#N/A,#N/A,FALSE,"Hires";#N/A,#N/A,FALSE,"Assumptions"}</definedName>
    <definedName name="__KKK1" localSheetId="13" hidden="1">{#N/A,#N/A,FALSE,"Assessment";#N/A,#N/A,FALSE,"Staffing";#N/A,#N/A,FALSE,"Hires";#N/A,#N/A,FALSE,"Assumptions"}</definedName>
    <definedName name="__KKK1" localSheetId="61" hidden="1">{#N/A,#N/A,FALSE,"Assessment";#N/A,#N/A,FALSE,"Staffing";#N/A,#N/A,FALSE,"Hires";#N/A,#N/A,FALSE,"Assumptions"}</definedName>
    <definedName name="__KKK1" localSheetId="14" hidden="1">{#N/A,#N/A,FALSE,"Assessment";#N/A,#N/A,FALSE,"Staffing";#N/A,#N/A,FALSE,"Hires";#N/A,#N/A,FALSE,"Assumptions"}</definedName>
    <definedName name="__KKK1" localSheetId="62" hidden="1">{#N/A,#N/A,FALSE,"Assessment";#N/A,#N/A,FALSE,"Staffing";#N/A,#N/A,FALSE,"Hires";#N/A,#N/A,FALSE,"Assumptions"}</definedName>
    <definedName name="__KKK1" localSheetId="15" hidden="1">{#N/A,#N/A,FALSE,"Assessment";#N/A,#N/A,FALSE,"Staffing";#N/A,#N/A,FALSE,"Hires";#N/A,#N/A,FALSE,"Assumptions"}</definedName>
    <definedName name="__KKK1" localSheetId="63" hidden="1">{#N/A,#N/A,FALSE,"Assessment";#N/A,#N/A,FALSE,"Staffing";#N/A,#N/A,FALSE,"Hires";#N/A,#N/A,FALSE,"Assumptions"}</definedName>
    <definedName name="__KKK1" localSheetId="16" hidden="1">{#N/A,#N/A,FALSE,"Assessment";#N/A,#N/A,FALSE,"Staffing";#N/A,#N/A,FALSE,"Hires";#N/A,#N/A,FALSE,"Assumptions"}</definedName>
    <definedName name="__KKK1" localSheetId="64" hidden="1">{#N/A,#N/A,FALSE,"Assessment";#N/A,#N/A,FALSE,"Staffing";#N/A,#N/A,FALSE,"Hires";#N/A,#N/A,FALSE,"Assumptions"}</definedName>
    <definedName name="__KKK1" localSheetId="17" hidden="1">{#N/A,#N/A,FALSE,"Assessment";#N/A,#N/A,FALSE,"Staffing";#N/A,#N/A,FALSE,"Hires";#N/A,#N/A,FALSE,"Assumptions"}</definedName>
    <definedName name="__KKK1" localSheetId="65" hidden="1">{#N/A,#N/A,FALSE,"Assessment";#N/A,#N/A,FALSE,"Staffing";#N/A,#N/A,FALSE,"Hires";#N/A,#N/A,FALSE,"Assumptions"}</definedName>
    <definedName name="__KKK1" localSheetId="18" hidden="1">{#N/A,#N/A,FALSE,"Assessment";#N/A,#N/A,FALSE,"Staffing";#N/A,#N/A,FALSE,"Hires";#N/A,#N/A,FALSE,"Assumptions"}</definedName>
    <definedName name="__KKK1" localSheetId="30" hidden="1">{#N/A,#N/A,FALSE,"Assessment";#N/A,#N/A,FALSE,"Staffing";#N/A,#N/A,FALSE,"Hires";#N/A,#N/A,FALSE,"Assumptions"}</definedName>
    <definedName name="__KKK1" localSheetId="82" hidden="1">{#N/A,#N/A,FALSE,"Assessment";#N/A,#N/A,FALSE,"Staffing";#N/A,#N/A,FALSE,"Hires";#N/A,#N/A,FALSE,"Assumptions"}</definedName>
    <definedName name="__KKK1" localSheetId="83" hidden="1">{#N/A,#N/A,FALSE,"Assessment";#N/A,#N/A,FALSE,"Staffing";#N/A,#N/A,FALSE,"Hires";#N/A,#N/A,FALSE,"Assumptions"}</definedName>
    <definedName name="__KKK1" localSheetId="31" hidden="1">{#N/A,#N/A,FALSE,"Assessment";#N/A,#N/A,FALSE,"Staffing";#N/A,#N/A,FALSE,"Hires";#N/A,#N/A,FALSE,"Assumptions"}</definedName>
    <definedName name="__KKK1" localSheetId="84" hidden="1">{#N/A,#N/A,FALSE,"Assessment";#N/A,#N/A,FALSE,"Staffing";#N/A,#N/A,FALSE,"Hires";#N/A,#N/A,FALSE,"Assumptions"}</definedName>
    <definedName name="__KKK1" localSheetId="32" hidden="1">{#N/A,#N/A,FALSE,"Assessment";#N/A,#N/A,FALSE,"Staffing";#N/A,#N/A,FALSE,"Hires";#N/A,#N/A,FALSE,"Assumptions"}</definedName>
    <definedName name="__KKK1" localSheetId="86" hidden="1">{#N/A,#N/A,FALSE,"Assessment";#N/A,#N/A,FALSE,"Staffing";#N/A,#N/A,FALSE,"Hires";#N/A,#N/A,FALSE,"Assumptions"}</definedName>
    <definedName name="__KKK1" localSheetId="33" hidden="1">{#N/A,#N/A,FALSE,"Assessment";#N/A,#N/A,FALSE,"Staffing";#N/A,#N/A,FALSE,"Hires";#N/A,#N/A,FALSE,"Assumptions"}</definedName>
    <definedName name="__KKK1" localSheetId="91" hidden="1">{#N/A,#N/A,FALSE,"Assessment";#N/A,#N/A,FALSE,"Staffing";#N/A,#N/A,FALSE,"Hires";#N/A,#N/A,FALSE,"Assumptions"}</definedName>
    <definedName name="__KKK1" localSheetId="38" hidden="1">{#N/A,#N/A,FALSE,"Assessment";#N/A,#N/A,FALSE,"Staffing";#N/A,#N/A,FALSE,"Hires";#N/A,#N/A,FALSE,"Assumptions"}</definedName>
    <definedName name="__KKK1" hidden="1">{#N/A,#N/A,FALSE,"Assessment";#N/A,#N/A,FALSE,"Staffing";#N/A,#N/A,FALSE,"Hires";#N/A,#N/A,FALSE,"Assumptions"}</definedName>
    <definedName name="__wrn1" localSheetId="1" hidden="1">{"holdco",#N/A,FALSE,"Summary Financials";"holdco",#N/A,FALSE,"Summary Financials"}</definedName>
    <definedName name="__wrn1" localSheetId="0" hidden="1">{"holdco",#N/A,FALSE,"Summary Financials";"holdco",#N/A,FALSE,"Summary Financials"}</definedName>
    <definedName name="__wrn1" localSheetId="20" hidden="1">{"holdco",#N/A,FALSE,"Summary Financials";"holdco",#N/A,FALSE,"Summary Financials"}</definedName>
    <definedName name="__wrn1" localSheetId="9" hidden="1">{"holdco",#N/A,FALSE,"Summary Financials";"holdco",#N/A,FALSE,"Summary Financials"}</definedName>
    <definedName name="__wrn1" localSheetId="29" hidden="1">{"holdco",#N/A,FALSE,"Summary Financials";"holdco",#N/A,FALSE,"Summary Financials"}</definedName>
    <definedName name="__wrn1" localSheetId="8" hidden="1">{"holdco",#N/A,FALSE,"Summary Financials";"holdco",#N/A,FALSE,"Summary Financials"}</definedName>
    <definedName name="__wrn1" localSheetId="55" hidden="1">{"holdco",#N/A,FALSE,"Summary Financials";"holdco",#N/A,FALSE,"Summary Financials"}</definedName>
    <definedName name="__wrn1" localSheetId="56" hidden="1">{"holdco",#N/A,FALSE,"Summary Financials";"holdco",#N/A,FALSE,"Summary Financials"}</definedName>
    <definedName name="__wrn1" localSheetId="2" hidden="1">{"holdco",#N/A,FALSE,"Summary Financials";"holdco",#N/A,FALSE,"Summary Financials"}</definedName>
    <definedName name="__wrn1" localSheetId="3" hidden="1">{"holdco",#N/A,FALSE,"Summary Financials";"holdco",#N/A,FALSE,"Summary Financials"}</definedName>
    <definedName name="__wrn1" localSheetId="49" hidden="1">{"holdco",#N/A,FALSE,"Summary Financials";"holdco",#N/A,FALSE,"Summary Financials"}</definedName>
    <definedName name="__wrn1" localSheetId="4" hidden="1">{"holdco",#N/A,FALSE,"Summary Financials";"holdco",#N/A,FALSE,"Summary Financials"}</definedName>
    <definedName name="__wrn1" localSheetId="51" hidden="1">{"holdco",#N/A,FALSE,"Summary Financials";"holdco",#N/A,FALSE,"Summary Financials"}</definedName>
    <definedName name="__wrn1" localSheetId="5" hidden="1">{"holdco",#N/A,FALSE,"Summary Financials";"holdco",#N/A,FALSE,"Summary Financials"}</definedName>
    <definedName name="__wrn1" localSheetId="52" hidden="1">{"holdco",#N/A,FALSE,"Summary Financials";"holdco",#N/A,FALSE,"Summary Financials"}</definedName>
    <definedName name="__wrn1" localSheetId="6" hidden="1">{"holdco",#N/A,FALSE,"Summary Financials";"holdco",#N/A,FALSE,"Summary Financials"}</definedName>
    <definedName name="__wrn1" localSheetId="53" hidden="1">{"holdco",#N/A,FALSE,"Summary Financials";"holdco",#N/A,FALSE,"Summary Financials"}</definedName>
    <definedName name="__wrn1" localSheetId="7" hidden="1">{"holdco",#N/A,FALSE,"Summary Financials";"holdco",#N/A,FALSE,"Summary Financials"}</definedName>
    <definedName name="__wrn1" localSheetId="54" hidden="1">{"holdco",#N/A,FALSE,"Summary Financials";"holdco",#N/A,FALSE,"Summary Financials"}</definedName>
    <definedName name="__wrn1" localSheetId="74" hidden="1">{"holdco",#N/A,FALSE,"Summary Financials";"holdco",#N/A,FALSE,"Summary Financials"}</definedName>
    <definedName name="__wrn1" localSheetId="21" hidden="1">{"holdco",#N/A,FALSE,"Summary Financials";"holdco",#N/A,FALSE,"Summary Financials"}</definedName>
    <definedName name="__wrn1" localSheetId="22" hidden="1">{"holdco",#N/A,FALSE,"Summary Financials";"holdco",#N/A,FALSE,"Summary Financials"}</definedName>
    <definedName name="__wrn1" localSheetId="75" hidden="1">{"holdco",#N/A,FALSE,"Summary Financials";"holdco",#N/A,FALSE,"Summary Financials"}</definedName>
    <definedName name="__wrn1" localSheetId="26" hidden="1">{"holdco",#N/A,FALSE,"Summary Financials";"holdco",#N/A,FALSE,"Summary Financials"}</definedName>
    <definedName name="__wrn1" localSheetId="27" hidden="1">{"holdco",#N/A,FALSE,"Summary Financials";"holdco",#N/A,FALSE,"Summary Financials"}</definedName>
    <definedName name="__wrn1" localSheetId="57" hidden="1">{"holdco",#N/A,FALSE,"Summary Financials";"holdco",#N/A,FALSE,"Summary Financials"}</definedName>
    <definedName name="__wrn1" localSheetId="10" hidden="1">{"holdco",#N/A,FALSE,"Summary Financials";"holdco",#N/A,FALSE,"Summary Financials"}</definedName>
    <definedName name="__wrn1" localSheetId="66" hidden="1">{"holdco",#N/A,FALSE,"Summary Financials";"holdco",#N/A,FALSE,"Summary Financials"}</definedName>
    <definedName name="__wrn1" localSheetId="67" hidden="1">{"holdco",#N/A,FALSE,"Summary Financials";"holdco",#N/A,FALSE,"Summary Financials"}</definedName>
    <definedName name="__wrn1" localSheetId="11" hidden="1">{"holdco",#N/A,FALSE,"Summary Financials";"holdco",#N/A,FALSE,"Summary Financials"}</definedName>
    <definedName name="__wrn1" localSheetId="58" hidden="1">{"holdco",#N/A,FALSE,"Summary Financials";"holdco",#N/A,FALSE,"Summary Financials"}</definedName>
    <definedName name="__wrn1" localSheetId="12" hidden="1">{"holdco",#N/A,FALSE,"Summary Financials";"holdco",#N/A,FALSE,"Summary Financials"}</definedName>
    <definedName name="__wrn1" localSheetId="59" hidden="1">{"holdco",#N/A,FALSE,"Summary Financials";"holdco",#N/A,FALSE,"Summary Financials"}</definedName>
    <definedName name="__wrn1" localSheetId="60" hidden="1">{"holdco",#N/A,FALSE,"Summary Financials";"holdco",#N/A,FALSE,"Summary Financials"}</definedName>
    <definedName name="__wrn1" localSheetId="13" hidden="1">{"holdco",#N/A,FALSE,"Summary Financials";"holdco",#N/A,FALSE,"Summary Financials"}</definedName>
    <definedName name="__wrn1" localSheetId="61" hidden="1">{"holdco",#N/A,FALSE,"Summary Financials";"holdco",#N/A,FALSE,"Summary Financials"}</definedName>
    <definedName name="__wrn1" localSheetId="14" hidden="1">{"holdco",#N/A,FALSE,"Summary Financials";"holdco",#N/A,FALSE,"Summary Financials"}</definedName>
    <definedName name="__wrn1" localSheetId="62" hidden="1">{"holdco",#N/A,FALSE,"Summary Financials";"holdco",#N/A,FALSE,"Summary Financials"}</definedName>
    <definedName name="__wrn1" localSheetId="15" hidden="1">{"holdco",#N/A,FALSE,"Summary Financials";"holdco",#N/A,FALSE,"Summary Financials"}</definedName>
    <definedName name="__wrn1" localSheetId="63" hidden="1">{"holdco",#N/A,FALSE,"Summary Financials";"holdco",#N/A,FALSE,"Summary Financials"}</definedName>
    <definedName name="__wrn1" localSheetId="16" hidden="1">{"holdco",#N/A,FALSE,"Summary Financials";"holdco",#N/A,FALSE,"Summary Financials"}</definedName>
    <definedName name="__wrn1" localSheetId="64" hidden="1">{"holdco",#N/A,FALSE,"Summary Financials";"holdco",#N/A,FALSE,"Summary Financials"}</definedName>
    <definedName name="__wrn1" localSheetId="17" hidden="1">{"holdco",#N/A,FALSE,"Summary Financials";"holdco",#N/A,FALSE,"Summary Financials"}</definedName>
    <definedName name="__wrn1" localSheetId="65" hidden="1">{"holdco",#N/A,FALSE,"Summary Financials";"holdco",#N/A,FALSE,"Summary Financials"}</definedName>
    <definedName name="__wrn1" localSheetId="18" hidden="1">{"holdco",#N/A,FALSE,"Summary Financials";"holdco",#N/A,FALSE,"Summary Financials"}</definedName>
    <definedName name="__wrn1" localSheetId="30" hidden="1">{"holdco",#N/A,FALSE,"Summary Financials";"holdco",#N/A,FALSE,"Summary Financials"}</definedName>
    <definedName name="__wrn1" localSheetId="82" hidden="1">{"holdco",#N/A,FALSE,"Summary Financials";"holdco",#N/A,FALSE,"Summary Financials"}</definedName>
    <definedName name="__wrn1" localSheetId="83" hidden="1">{"holdco",#N/A,FALSE,"Summary Financials";"holdco",#N/A,FALSE,"Summary Financials"}</definedName>
    <definedName name="__wrn1" localSheetId="31" hidden="1">{"holdco",#N/A,FALSE,"Summary Financials";"holdco",#N/A,FALSE,"Summary Financials"}</definedName>
    <definedName name="__wrn1" localSheetId="84" hidden="1">{"holdco",#N/A,FALSE,"Summary Financials";"holdco",#N/A,FALSE,"Summary Financials"}</definedName>
    <definedName name="__wrn1" localSheetId="32" hidden="1">{"holdco",#N/A,FALSE,"Summary Financials";"holdco",#N/A,FALSE,"Summary Financials"}</definedName>
    <definedName name="__wrn1" localSheetId="86" hidden="1">{"holdco",#N/A,FALSE,"Summary Financials";"holdco",#N/A,FALSE,"Summary Financials"}</definedName>
    <definedName name="__wrn1" localSheetId="33" hidden="1">{"holdco",#N/A,FALSE,"Summary Financials";"holdco",#N/A,FALSE,"Summary Financials"}</definedName>
    <definedName name="__wrn1" localSheetId="91" hidden="1">{"holdco",#N/A,FALSE,"Summary Financials";"holdco",#N/A,FALSE,"Summary Financials"}</definedName>
    <definedName name="__wrn1" localSheetId="38" hidden="1">{"holdco",#N/A,FALSE,"Summary Financials";"holdco",#N/A,FALSE,"Summary Financials"}</definedName>
    <definedName name="__wrn1" hidden="1">{"holdco",#N/A,FALSE,"Summary Financials";"holdco",#N/A,FALSE,"Summary Financials"}</definedName>
    <definedName name="__wrn2" localSheetId="1" hidden="1">{"holdco",#N/A,FALSE,"Summary Financials";"holdco",#N/A,FALSE,"Summary Financials"}</definedName>
    <definedName name="__wrn2" localSheetId="0" hidden="1">{"holdco",#N/A,FALSE,"Summary Financials";"holdco",#N/A,FALSE,"Summary Financials"}</definedName>
    <definedName name="__wrn2" localSheetId="20" hidden="1">{"holdco",#N/A,FALSE,"Summary Financials";"holdco",#N/A,FALSE,"Summary Financials"}</definedName>
    <definedName name="__wrn2" localSheetId="9" hidden="1">{"holdco",#N/A,FALSE,"Summary Financials";"holdco",#N/A,FALSE,"Summary Financials"}</definedName>
    <definedName name="__wrn2" localSheetId="29" hidden="1">{"holdco",#N/A,FALSE,"Summary Financials";"holdco",#N/A,FALSE,"Summary Financials"}</definedName>
    <definedName name="__wrn2" localSheetId="8" hidden="1">{"holdco",#N/A,FALSE,"Summary Financials";"holdco",#N/A,FALSE,"Summary Financials"}</definedName>
    <definedName name="__wrn2" localSheetId="55" hidden="1">{"holdco",#N/A,FALSE,"Summary Financials";"holdco",#N/A,FALSE,"Summary Financials"}</definedName>
    <definedName name="__wrn2" localSheetId="56" hidden="1">{"holdco",#N/A,FALSE,"Summary Financials";"holdco",#N/A,FALSE,"Summary Financials"}</definedName>
    <definedName name="__wrn2" localSheetId="2" hidden="1">{"holdco",#N/A,FALSE,"Summary Financials";"holdco",#N/A,FALSE,"Summary Financials"}</definedName>
    <definedName name="__wrn2" localSheetId="3" hidden="1">{"holdco",#N/A,FALSE,"Summary Financials";"holdco",#N/A,FALSE,"Summary Financials"}</definedName>
    <definedName name="__wrn2" localSheetId="49" hidden="1">{"holdco",#N/A,FALSE,"Summary Financials";"holdco",#N/A,FALSE,"Summary Financials"}</definedName>
    <definedName name="__wrn2" localSheetId="4" hidden="1">{"holdco",#N/A,FALSE,"Summary Financials";"holdco",#N/A,FALSE,"Summary Financials"}</definedName>
    <definedName name="__wrn2" localSheetId="51" hidden="1">{"holdco",#N/A,FALSE,"Summary Financials";"holdco",#N/A,FALSE,"Summary Financials"}</definedName>
    <definedName name="__wrn2" localSheetId="5" hidden="1">{"holdco",#N/A,FALSE,"Summary Financials";"holdco",#N/A,FALSE,"Summary Financials"}</definedName>
    <definedName name="__wrn2" localSheetId="52" hidden="1">{"holdco",#N/A,FALSE,"Summary Financials";"holdco",#N/A,FALSE,"Summary Financials"}</definedName>
    <definedName name="__wrn2" localSheetId="6" hidden="1">{"holdco",#N/A,FALSE,"Summary Financials";"holdco",#N/A,FALSE,"Summary Financials"}</definedName>
    <definedName name="__wrn2" localSheetId="53" hidden="1">{"holdco",#N/A,FALSE,"Summary Financials";"holdco",#N/A,FALSE,"Summary Financials"}</definedName>
    <definedName name="__wrn2" localSheetId="7" hidden="1">{"holdco",#N/A,FALSE,"Summary Financials";"holdco",#N/A,FALSE,"Summary Financials"}</definedName>
    <definedName name="__wrn2" localSheetId="54" hidden="1">{"holdco",#N/A,FALSE,"Summary Financials";"holdco",#N/A,FALSE,"Summary Financials"}</definedName>
    <definedName name="__wrn2" localSheetId="74" hidden="1">{"holdco",#N/A,FALSE,"Summary Financials";"holdco",#N/A,FALSE,"Summary Financials"}</definedName>
    <definedName name="__wrn2" localSheetId="21" hidden="1">{"holdco",#N/A,FALSE,"Summary Financials";"holdco",#N/A,FALSE,"Summary Financials"}</definedName>
    <definedName name="__wrn2" localSheetId="22" hidden="1">{"holdco",#N/A,FALSE,"Summary Financials";"holdco",#N/A,FALSE,"Summary Financials"}</definedName>
    <definedName name="__wrn2" localSheetId="75" hidden="1">{"holdco",#N/A,FALSE,"Summary Financials";"holdco",#N/A,FALSE,"Summary Financials"}</definedName>
    <definedName name="__wrn2" localSheetId="26" hidden="1">{"holdco",#N/A,FALSE,"Summary Financials";"holdco",#N/A,FALSE,"Summary Financials"}</definedName>
    <definedName name="__wrn2" localSheetId="27" hidden="1">{"holdco",#N/A,FALSE,"Summary Financials";"holdco",#N/A,FALSE,"Summary Financials"}</definedName>
    <definedName name="__wrn2" localSheetId="57" hidden="1">{"holdco",#N/A,FALSE,"Summary Financials";"holdco",#N/A,FALSE,"Summary Financials"}</definedName>
    <definedName name="__wrn2" localSheetId="10" hidden="1">{"holdco",#N/A,FALSE,"Summary Financials";"holdco",#N/A,FALSE,"Summary Financials"}</definedName>
    <definedName name="__wrn2" localSheetId="66" hidden="1">{"holdco",#N/A,FALSE,"Summary Financials";"holdco",#N/A,FALSE,"Summary Financials"}</definedName>
    <definedName name="__wrn2" localSheetId="67" hidden="1">{"holdco",#N/A,FALSE,"Summary Financials";"holdco",#N/A,FALSE,"Summary Financials"}</definedName>
    <definedName name="__wrn2" localSheetId="11" hidden="1">{"holdco",#N/A,FALSE,"Summary Financials";"holdco",#N/A,FALSE,"Summary Financials"}</definedName>
    <definedName name="__wrn2" localSheetId="58" hidden="1">{"holdco",#N/A,FALSE,"Summary Financials";"holdco",#N/A,FALSE,"Summary Financials"}</definedName>
    <definedName name="__wrn2" localSheetId="12" hidden="1">{"holdco",#N/A,FALSE,"Summary Financials";"holdco",#N/A,FALSE,"Summary Financials"}</definedName>
    <definedName name="__wrn2" localSheetId="59" hidden="1">{"holdco",#N/A,FALSE,"Summary Financials";"holdco",#N/A,FALSE,"Summary Financials"}</definedName>
    <definedName name="__wrn2" localSheetId="60" hidden="1">{"holdco",#N/A,FALSE,"Summary Financials";"holdco",#N/A,FALSE,"Summary Financials"}</definedName>
    <definedName name="__wrn2" localSheetId="13" hidden="1">{"holdco",#N/A,FALSE,"Summary Financials";"holdco",#N/A,FALSE,"Summary Financials"}</definedName>
    <definedName name="__wrn2" localSheetId="61" hidden="1">{"holdco",#N/A,FALSE,"Summary Financials";"holdco",#N/A,FALSE,"Summary Financials"}</definedName>
    <definedName name="__wrn2" localSheetId="14" hidden="1">{"holdco",#N/A,FALSE,"Summary Financials";"holdco",#N/A,FALSE,"Summary Financials"}</definedName>
    <definedName name="__wrn2" localSheetId="62" hidden="1">{"holdco",#N/A,FALSE,"Summary Financials";"holdco",#N/A,FALSE,"Summary Financials"}</definedName>
    <definedName name="__wrn2" localSheetId="15" hidden="1">{"holdco",#N/A,FALSE,"Summary Financials";"holdco",#N/A,FALSE,"Summary Financials"}</definedName>
    <definedName name="__wrn2" localSheetId="63" hidden="1">{"holdco",#N/A,FALSE,"Summary Financials";"holdco",#N/A,FALSE,"Summary Financials"}</definedName>
    <definedName name="__wrn2" localSheetId="16" hidden="1">{"holdco",#N/A,FALSE,"Summary Financials";"holdco",#N/A,FALSE,"Summary Financials"}</definedName>
    <definedName name="__wrn2" localSheetId="64" hidden="1">{"holdco",#N/A,FALSE,"Summary Financials";"holdco",#N/A,FALSE,"Summary Financials"}</definedName>
    <definedName name="__wrn2" localSheetId="17" hidden="1">{"holdco",#N/A,FALSE,"Summary Financials";"holdco",#N/A,FALSE,"Summary Financials"}</definedName>
    <definedName name="__wrn2" localSheetId="65" hidden="1">{"holdco",#N/A,FALSE,"Summary Financials";"holdco",#N/A,FALSE,"Summary Financials"}</definedName>
    <definedName name="__wrn2" localSheetId="18" hidden="1">{"holdco",#N/A,FALSE,"Summary Financials";"holdco",#N/A,FALSE,"Summary Financials"}</definedName>
    <definedName name="__wrn2" localSheetId="30" hidden="1">{"holdco",#N/A,FALSE,"Summary Financials";"holdco",#N/A,FALSE,"Summary Financials"}</definedName>
    <definedName name="__wrn2" localSheetId="82" hidden="1">{"holdco",#N/A,FALSE,"Summary Financials";"holdco",#N/A,FALSE,"Summary Financials"}</definedName>
    <definedName name="__wrn2" localSheetId="83" hidden="1">{"holdco",#N/A,FALSE,"Summary Financials";"holdco",#N/A,FALSE,"Summary Financials"}</definedName>
    <definedName name="__wrn2" localSheetId="31" hidden="1">{"holdco",#N/A,FALSE,"Summary Financials";"holdco",#N/A,FALSE,"Summary Financials"}</definedName>
    <definedName name="__wrn2" localSheetId="84" hidden="1">{"holdco",#N/A,FALSE,"Summary Financials";"holdco",#N/A,FALSE,"Summary Financials"}</definedName>
    <definedName name="__wrn2" localSheetId="32" hidden="1">{"holdco",#N/A,FALSE,"Summary Financials";"holdco",#N/A,FALSE,"Summary Financials"}</definedName>
    <definedName name="__wrn2" localSheetId="86" hidden="1">{"holdco",#N/A,FALSE,"Summary Financials";"holdco",#N/A,FALSE,"Summary Financials"}</definedName>
    <definedName name="__wrn2" localSheetId="33" hidden="1">{"holdco",#N/A,FALSE,"Summary Financials";"holdco",#N/A,FALSE,"Summary Financials"}</definedName>
    <definedName name="__wrn2" localSheetId="91" hidden="1">{"holdco",#N/A,FALSE,"Summary Financials";"holdco",#N/A,FALSE,"Summary Financials"}</definedName>
    <definedName name="__wrn2" localSheetId="38" hidden="1">{"holdco",#N/A,FALSE,"Summary Financials";"holdco",#N/A,FALSE,"Summary Financials"}</definedName>
    <definedName name="__wrn2" hidden="1">{"holdco",#N/A,FALSE,"Summary Financials";"holdco",#N/A,FALSE,"Summary Financials"}</definedName>
    <definedName name="__wrn3" localSheetId="1" hidden="1">{"holdco",#N/A,FALSE,"Summary Financials";"holdco",#N/A,FALSE,"Summary Financials"}</definedName>
    <definedName name="__wrn3" localSheetId="0" hidden="1">{"holdco",#N/A,FALSE,"Summary Financials";"holdco",#N/A,FALSE,"Summary Financials"}</definedName>
    <definedName name="__wrn3" localSheetId="20" hidden="1">{"holdco",#N/A,FALSE,"Summary Financials";"holdco",#N/A,FALSE,"Summary Financials"}</definedName>
    <definedName name="__wrn3" localSheetId="9" hidden="1">{"holdco",#N/A,FALSE,"Summary Financials";"holdco",#N/A,FALSE,"Summary Financials"}</definedName>
    <definedName name="__wrn3" localSheetId="29" hidden="1">{"holdco",#N/A,FALSE,"Summary Financials";"holdco",#N/A,FALSE,"Summary Financials"}</definedName>
    <definedName name="__wrn3" localSheetId="8" hidden="1">{"holdco",#N/A,FALSE,"Summary Financials";"holdco",#N/A,FALSE,"Summary Financials"}</definedName>
    <definedName name="__wrn3" localSheetId="55" hidden="1">{"holdco",#N/A,FALSE,"Summary Financials";"holdco",#N/A,FALSE,"Summary Financials"}</definedName>
    <definedName name="__wrn3" localSheetId="56" hidden="1">{"holdco",#N/A,FALSE,"Summary Financials";"holdco",#N/A,FALSE,"Summary Financials"}</definedName>
    <definedName name="__wrn3" localSheetId="2" hidden="1">{"holdco",#N/A,FALSE,"Summary Financials";"holdco",#N/A,FALSE,"Summary Financials"}</definedName>
    <definedName name="__wrn3" localSheetId="3" hidden="1">{"holdco",#N/A,FALSE,"Summary Financials";"holdco",#N/A,FALSE,"Summary Financials"}</definedName>
    <definedName name="__wrn3" localSheetId="49" hidden="1">{"holdco",#N/A,FALSE,"Summary Financials";"holdco",#N/A,FALSE,"Summary Financials"}</definedName>
    <definedName name="__wrn3" localSheetId="4" hidden="1">{"holdco",#N/A,FALSE,"Summary Financials";"holdco",#N/A,FALSE,"Summary Financials"}</definedName>
    <definedName name="__wrn3" localSheetId="51" hidden="1">{"holdco",#N/A,FALSE,"Summary Financials";"holdco",#N/A,FALSE,"Summary Financials"}</definedName>
    <definedName name="__wrn3" localSheetId="5" hidden="1">{"holdco",#N/A,FALSE,"Summary Financials";"holdco",#N/A,FALSE,"Summary Financials"}</definedName>
    <definedName name="__wrn3" localSheetId="52" hidden="1">{"holdco",#N/A,FALSE,"Summary Financials";"holdco",#N/A,FALSE,"Summary Financials"}</definedName>
    <definedName name="__wrn3" localSheetId="6" hidden="1">{"holdco",#N/A,FALSE,"Summary Financials";"holdco",#N/A,FALSE,"Summary Financials"}</definedName>
    <definedName name="__wrn3" localSheetId="53" hidden="1">{"holdco",#N/A,FALSE,"Summary Financials";"holdco",#N/A,FALSE,"Summary Financials"}</definedName>
    <definedName name="__wrn3" localSheetId="7" hidden="1">{"holdco",#N/A,FALSE,"Summary Financials";"holdco",#N/A,FALSE,"Summary Financials"}</definedName>
    <definedName name="__wrn3" localSheetId="54" hidden="1">{"holdco",#N/A,FALSE,"Summary Financials";"holdco",#N/A,FALSE,"Summary Financials"}</definedName>
    <definedName name="__wrn3" localSheetId="74" hidden="1">{"holdco",#N/A,FALSE,"Summary Financials";"holdco",#N/A,FALSE,"Summary Financials"}</definedName>
    <definedName name="__wrn3" localSheetId="21" hidden="1">{"holdco",#N/A,FALSE,"Summary Financials";"holdco",#N/A,FALSE,"Summary Financials"}</definedName>
    <definedName name="__wrn3" localSheetId="22" hidden="1">{"holdco",#N/A,FALSE,"Summary Financials";"holdco",#N/A,FALSE,"Summary Financials"}</definedName>
    <definedName name="__wrn3" localSheetId="75" hidden="1">{"holdco",#N/A,FALSE,"Summary Financials";"holdco",#N/A,FALSE,"Summary Financials"}</definedName>
    <definedName name="__wrn3" localSheetId="26" hidden="1">{"holdco",#N/A,FALSE,"Summary Financials";"holdco",#N/A,FALSE,"Summary Financials"}</definedName>
    <definedName name="__wrn3" localSheetId="27" hidden="1">{"holdco",#N/A,FALSE,"Summary Financials";"holdco",#N/A,FALSE,"Summary Financials"}</definedName>
    <definedName name="__wrn3" localSheetId="57" hidden="1">{"holdco",#N/A,FALSE,"Summary Financials";"holdco",#N/A,FALSE,"Summary Financials"}</definedName>
    <definedName name="__wrn3" localSheetId="10" hidden="1">{"holdco",#N/A,FALSE,"Summary Financials";"holdco",#N/A,FALSE,"Summary Financials"}</definedName>
    <definedName name="__wrn3" localSheetId="66" hidden="1">{"holdco",#N/A,FALSE,"Summary Financials";"holdco",#N/A,FALSE,"Summary Financials"}</definedName>
    <definedName name="__wrn3" localSheetId="67" hidden="1">{"holdco",#N/A,FALSE,"Summary Financials";"holdco",#N/A,FALSE,"Summary Financials"}</definedName>
    <definedName name="__wrn3" localSheetId="11" hidden="1">{"holdco",#N/A,FALSE,"Summary Financials";"holdco",#N/A,FALSE,"Summary Financials"}</definedName>
    <definedName name="__wrn3" localSheetId="58" hidden="1">{"holdco",#N/A,FALSE,"Summary Financials";"holdco",#N/A,FALSE,"Summary Financials"}</definedName>
    <definedName name="__wrn3" localSheetId="12" hidden="1">{"holdco",#N/A,FALSE,"Summary Financials";"holdco",#N/A,FALSE,"Summary Financials"}</definedName>
    <definedName name="__wrn3" localSheetId="59" hidden="1">{"holdco",#N/A,FALSE,"Summary Financials";"holdco",#N/A,FALSE,"Summary Financials"}</definedName>
    <definedName name="__wrn3" localSheetId="60" hidden="1">{"holdco",#N/A,FALSE,"Summary Financials";"holdco",#N/A,FALSE,"Summary Financials"}</definedName>
    <definedName name="__wrn3" localSheetId="13" hidden="1">{"holdco",#N/A,FALSE,"Summary Financials";"holdco",#N/A,FALSE,"Summary Financials"}</definedName>
    <definedName name="__wrn3" localSheetId="61" hidden="1">{"holdco",#N/A,FALSE,"Summary Financials";"holdco",#N/A,FALSE,"Summary Financials"}</definedName>
    <definedName name="__wrn3" localSheetId="14" hidden="1">{"holdco",#N/A,FALSE,"Summary Financials";"holdco",#N/A,FALSE,"Summary Financials"}</definedName>
    <definedName name="__wrn3" localSheetId="62" hidden="1">{"holdco",#N/A,FALSE,"Summary Financials";"holdco",#N/A,FALSE,"Summary Financials"}</definedName>
    <definedName name="__wrn3" localSheetId="15" hidden="1">{"holdco",#N/A,FALSE,"Summary Financials";"holdco",#N/A,FALSE,"Summary Financials"}</definedName>
    <definedName name="__wrn3" localSheetId="63" hidden="1">{"holdco",#N/A,FALSE,"Summary Financials";"holdco",#N/A,FALSE,"Summary Financials"}</definedName>
    <definedName name="__wrn3" localSheetId="16" hidden="1">{"holdco",#N/A,FALSE,"Summary Financials";"holdco",#N/A,FALSE,"Summary Financials"}</definedName>
    <definedName name="__wrn3" localSheetId="64" hidden="1">{"holdco",#N/A,FALSE,"Summary Financials";"holdco",#N/A,FALSE,"Summary Financials"}</definedName>
    <definedName name="__wrn3" localSheetId="17" hidden="1">{"holdco",#N/A,FALSE,"Summary Financials";"holdco",#N/A,FALSE,"Summary Financials"}</definedName>
    <definedName name="__wrn3" localSheetId="65" hidden="1">{"holdco",#N/A,FALSE,"Summary Financials";"holdco",#N/A,FALSE,"Summary Financials"}</definedName>
    <definedName name="__wrn3" localSheetId="18" hidden="1">{"holdco",#N/A,FALSE,"Summary Financials";"holdco",#N/A,FALSE,"Summary Financials"}</definedName>
    <definedName name="__wrn3" localSheetId="30" hidden="1">{"holdco",#N/A,FALSE,"Summary Financials";"holdco",#N/A,FALSE,"Summary Financials"}</definedName>
    <definedName name="__wrn3" localSheetId="82" hidden="1">{"holdco",#N/A,FALSE,"Summary Financials";"holdco",#N/A,FALSE,"Summary Financials"}</definedName>
    <definedName name="__wrn3" localSheetId="83" hidden="1">{"holdco",#N/A,FALSE,"Summary Financials";"holdco",#N/A,FALSE,"Summary Financials"}</definedName>
    <definedName name="__wrn3" localSheetId="31" hidden="1">{"holdco",#N/A,FALSE,"Summary Financials";"holdco",#N/A,FALSE,"Summary Financials"}</definedName>
    <definedName name="__wrn3" localSheetId="84" hidden="1">{"holdco",#N/A,FALSE,"Summary Financials";"holdco",#N/A,FALSE,"Summary Financials"}</definedName>
    <definedName name="__wrn3" localSheetId="32" hidden="1">{"holdco",#N/A,FALSE,"Summary Financials";"holdco",#N/A,FALSE,"Summary Financials"}</definedName>
    <definedName name="__wrn3" localSheetId="86" hidden="1">{"holdco",#N/A,FALSE,"Summary Financials";"holdco",#N/A,FALSE,"Summary Financials"}</definedName>
    <definedName name="__wrn3" localSheetId="33" hidden="1">{"holdco",#N/A,FALSE,"Summary Financials";"holdco",#N/A,FALSE,"Summary Financials"}</definedName>
    <definedName name="__wrn3" localSheetId="91" hidden="1">{"holdco",#N/A,FALSE,"Summary Financials";"holdco",#N/A,FALSE,"Summary Financials"}</definedName>
    <definedName name="__wrn3" localSheetId="38" hidden="1">{"holdco",#N/A,FALSE,"Summary Financials";"holdco",#N/A,FALSE,"Summary Financials"}</definedName>
    <definedName name="__wrn3" hidden="1">{"holdco",#N/A,FALSE,"Summary Financials";"holdco",#N/A,FALSE,"Summary Financials"}</definedName>
    <definedName name="__wrn7" localSheetId="1" hidden="1">{"Model Summary",#N/A,FALSE,"Print Chart";"Holdco",#N/A,FALSE,"Print Chart";"Genco",#N/A,FALSE,"Print Chart";"Servco",#N/A,FALSE,"Print Chart";"Genco_Detail",#N/A,FALSE,"Summary Financials";"Servco_Detail",#N/A,FALSE,"Summary Financials"}</definedName>
    <definedName name="__wrn7" localSheetId="0" hidden="1">{"Model Summary",#N/A,FALSE,"Print Chart";"Holdco",#N/A,FALSE,"Print Chart";"Genco",#N/A,FALSE,"Print Chart";"Servco",#N/A,FALSE,"Print Chart";"Genco_Detail",#N/A,FALSE,"Summary Financials";"Servco_Detail",#N/A,FALSE,"Summary Financials"}</definedName>
    <definedName name="__wrn7" localSheetId="20" hidden="1">{"Model Summary",#N/A,FALSE,"Print Chart";"Holdco",#N/A,FALSE,"Print Chart";"Genco",#N/A,FALSE,"Print Chart";"Servco",#N/A,FALSE,"Print Chart";"Genco_Detail",#N/A,FALSE,"Summary Financials";"Servco_Detail",#N/A,FALSE,"Summary Financials"}</definedName>
    <definedName name="__wrn7" localSheetId="9" hidden="1">{"Model Summary",#N/A,FALSE,"Print Chart";"Holdco",#N/A,FALSE,"Print Chart";"Genco",#N/A,FALSE,"Print Chart";"Servco",#N/A,FALSE,"Print Chart";"Genco_Detail",#N/A,FALSE,"Summary Financials";"Servco_Detail",#N/A,FALSE,"Summary Financials"}</definedName>
    <definedName name="__wrn7" localSheetId="29" hidden="1">{"Model Summary",#N/A,FALSE,"Print Chart";"Holdco",#N/A,FALSE,"Print Chart";"Genco",#N/A,FALSE,"Print Chart";"Servco",#N/A,FALSE,"Print Chart";"Genco_Detail",#N/A,FALSE,"Summary Financials";"Servco_Detail",#N/A,FALSE,"Summary Financials"}</definedName>
    <definedName name="__wrn7" localSheetId="8" hidden="1">{"Model Summary",#N/A,FALSE,"Print Chart";"Holdco",#N/A,FALSE,"Print Chart";"Genco",#N/A,FALSE,"Print Chart";"Servco",#N/A,FALSE,"Print Chart";"Genco_Detail",#N/A,FALSE,"Summary Financials";"Servco_Detail",#N/A,FALSE,"Summary Financials"}</definedName>
    <definedName name="__wrn7" localSheetId="55" hidden="1">{"Model Summary",#N/A,FALSE,"Print Chart";"Holdco",#N/A,FALSE,"Print Chart";"Genco",#N/A,FALSE,"Print Chart";"Servco",#N/A,FALSE,"Print Chart";"Genco_Detail",#N/A,FALSE,"Summary Financials";"Servco_Detail",#N/A,FALSE,"Summary Financials"}</definedName>
    <definedName name="__wrn7" localSheetId="56" hidden="1">{"Model Summary",#N/A,FALSE,"Print Chart";"Holdco",#N/A,FALSE,"Print Chart";"Genco",#N/A,FALSE,"Print Chart";"Servco",#N/A,FALSE,"Print Chart";"Genco_Detail",#N/A,FALSE,"Summary Financials";"Servco_Detail",#N/A,FALSE,"Summary Financials"}</definedName>
    <definedName name="__wrn7" localSheetId="2" hidden="1">{"Model Summary",#N/A,FALSE,"Print Chart";"Holdco",#N/A,FALSE,"Print Chart";"Genco",#N/A,FALSE,"Print Chart";"Servco",#N/A,FALSE,"Print Chart";"Genco_Detail",#N/A,FALSE,"Summary Financials";"Servco_Detail",#N/A,FALSE,"Summary Financials"}</definedName>
    <definedName name="__wrn7" localSheetId="3" hidden="1">{"Model Summary",#N/A,FALSE,"Print Chart";"Holdco",#N/A,FALSE,"Print Chart";"Genco",#N/A,FALSE,"Print Chart";"Servco",#N/A,FALSE,"Print Chart";"Genco_Detail",#N/A,FALSE,"Summary Financials";"Servco_Detail",#N/A,FALSE,"Summary Financials"}</definedName>
    <definedName name="__wrn7" localSheetId="49" hidden="1">{"Model Summary",#N/A,FALSE,"Print Chart";"Holdco",#N/A,FALSE,"Print Chart";"Genco",#N/A,FALSE,"Print Chart";"Servco",#N/A,FALSE,"Print Chart";"Genco_Detail",#N/A,FALSE,"Summary Financials";"Servco_Detail",#N/A,FALSE,"Summary Financials"}</definedName>
    <definedName name="__wrn7" localSheetId="4" hidden="1">{"Model Summary",#N/A,FALSE,"Print Chart";"Holdco",#N/A,FALSE,"Print Chart";"Genco",#N/A,FALSE,"Print Chart";"Servco",#N/A,FALSE,"Print Chart";"Genco_Detail",#N/A,FALSE,"Summary Financials";"Servco_Detail",#N/A,FALSE,"Summary Financials"}</definedName>
    <definedName name="__wrn7" localSheetId="51"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localSheetId="52" hidden="1">{"Model Summary",#N/A,FALSE,"Print Chart";"Holdco",#N/A,FALSE,"Print Chart";"Genco",#N/A,FALSE,"Print Chart";"Servco",#N/A,FALSE,"Print Chart";"Genco_Detail",#N/A,FALSE,"Summary Financials";"Servco_Detail",#N/A,FALSE,"Summary Financials"}</definedName>
    <definedName name="__wrn7" localSheetId="6" hidden="1">{"Model Summary",#N/A,FALSE,"Print Chart";"Holdco",#N/A,FALSE,"Print Chart";"Genco",#N/A,FALSE,"Print Chart";"Servco",#N/A,FALSE,"Print Chart";"Genco_Detail",#N/A,FALSE,"Summary Financials";"Servco_Detail",#N/A,FALSE,"Summary Financials"}</definedName>
    <definedName name="__wrn7" localSheetId="53" hidden="1">{"Model Summary",#N/A,FALSE,"Print Chart";"Holdco",#N/A,FALSE,"Print Chart";"Genco",#N/A,FALSE,"Print Chart";"Servco",#N/A,FALSE,"Print Chart";"Genco_Detail",#N/A,FALSE,"Summary Financials";"Servco_Detail",#N/A,FALSE,"Summary Financials"}</definedName>
    <definedName name="__wrn7" localSheetId="7" hidden="1">{"Model Summary",#N/A,FALSE,"Print Chart";"Holdco",#N/A,FALSE,"Print Chart";"Genco",#N/A,FALSE,"Print Chart";"Servco",#N/A,FALSE,"Print Chart";"Genco_Detail",#N/A,FALSE,"Summary Financials";"Servco_Detail",#N/A,FALSE,"Summary Financials"}</definedName>
    <definedName name="__wrn7" localSheetId="54" hidden="1">{"Model Summary",#N/A,FALSE,"Print Chart";"Holdco",#N/A,FALSE,"Print Chart";"Genco",#N/A,FALSE,"Print Chart";"Servco",#N/A,FALSE,"Print Chart";"Genco_Detail",#N/A,FALSE,"Summary Financials";"Servco_Detail",#N/A,FALSE,"Summary Financials"}</definedName>
    <definedName name="__wrn7" localSheetId="74" hidden="1">{"Model Summary",#N/A,FALSE,"Print Chart";"Holdco",#N/A,FALSE,"Print Chart";"Genco",#N/A,FALSE,"Print Chart";"Servco",#N/A,FALSE,"Print Chart";"Genco_Detail",#N/A,FALSE,"Summary Financials";"Servco_Detail",#N/A,FALSE,"Summary Financials"}</definedName>
    <definedName name="__wrn7" localSheetId="21" hidden="1">{"Model Summary",#N/A,FALSE,"Print Chart";"Holdco",#N/A,FALSE,"Print Chart";"Genco",#N/A,FALSE,"Print Chart";"Servco",#N/A,FALSE,"Print Chart";"Genco_Detail",#N/A,FALSE,"Summary Financials";"Servco_Detail",#N/A,FALSE,"Summary Financials"}</definedName>
    <definedName name="__wrn7" localSheetId="22" hidden="1">{"Model Summary",#N/A,FALSE,"Print Chart";"Holdco",#N/A,FALSE,"Print Chart";"Genco",#N/A,FALSE,"Print Chart";"Servco",#N/A,FALSE,"Print Chart";"Genco_Detail",#N/A,FALSE,"Summary Financials";"Servco_Detail",#N/A,FALSE,"Summary Financials"}</definedName>
    <definedName name="__wrn7" localSheetId="75" hidden="1">{"Model Summary",#N/A,FALSE,"Print Chart";"Holdco",#N/A,FALSE,"Print Chart";"Genco",#N/A,FALSE,"Print Chart";"Servco",#N/A,FALSE,"Print Chart";"Genco_Detail",#N/A,FALSE,"Summary Financials";"Servco_Detail",#N/A,FALSE,"Summary Financials"}</definedName>
    <definedName name="__wrn7" localSheetId="26" hidden="1">{"Model Summary",#N/A,FALSE,"Print Chart";"Holdco",#N/A,FALSE,"Print Chart";"Genco",#N/A,FALSE,"Print Chart";"Servco",#N/A,FALSE,"Print Chart";"Genco_Detail",#N/A,FALSE,"Summary Financials";"Servco_Detail",#N/A,FALSE,"Summary Financials"}</definedName>
    <definedName name="__wrn7" localSheetId="27" hidden="1">{"Model Summary",#N/A,FALSE,"Print Chart";"Holdco",#N/A,FALSE,"Print Chart";"Genco",#N/A,FALSE,"Print Chart";"Servco",#N/A,FALSE,"Print Chart";"Genco_Detail",#N/A,FALSE,"Summary Financials";"Servco_Detail",#N/A,FALSE,"Summary Financials"}</definedName>
    <definedName name="__wrn7" localSheetId="57" hidden="1">{"Model Summary",#N/A,FALSE,"Print Chart";"Holdco",#N/A,FALSE,"Print Chart";"Genco",#N/A,FALSE,"Print Chart";"Servco",#N/A,FALSE,"Print Chart";"Genco_Detail",#N/A,FALSE,"Summary Financials";"Servco_Detail",#N/A,FALSE,"Summary Financials"}</definedName>
    <definedName name="__wrn7" localSheetId="10" hidden="1">{"Model Summary",#N/A,FALSE,"Print Chart";"Holdco",#N/A,FALSE,"Print Chart";"Genco",#N/A,FALSE,"Print Chart";"Servco",#N/A,FALSE,"Print Chart";"Genco_Detail",#N/A,FALSE,"Summary Financials";"Servco_Detail",#N/A,FALSE,"Summary Financials"}</definedName>
    <definedName name="__wrn7" localSheetId="66" hidden="1">{"Model Summary",#N/A,FALSE,"Print Chart";"Holdco",#N/A,FALSE,"Print Chart";"Genco",#N/A,FALSE,"Print Chart";"Servco",#N/A,FALSE,"Print Chart";"Genco_Detail",#N/A,FALSE,"Summary Financials";"Servco_Detail",#N/A,FALSE,"Summary Financials"}</definedName>
    <definedName name="__wrn7" localSheetId="67" hidden="1">{"Model Summary",#N/A,FALSE,"Print Chart";"Holdco",#N/A,FALSE,"Print Chart";"Genco",#N/A,FALSE,"Print Chart";"Servco",#N/A,FALSE,"Print Chart";"Genco_Detail",#N/A,FALSE,"Summary Financials";"Servco_Detail",#N/A,FALSE,"Summary Financials"}</definedName>
    <definedName name="__wrn7" localSheetId="11" hidden="1">{"Model Summary",#N/A,FALSE,"Print Chart";"Holdco",#N/A,FALSE,"Print Chart";"Genco",#N/A,FALSE,"Print Chart";"Servco",#N/A,FALSE,"Print Chart";"Genco_Detail",#N/A,FALSE,"Summary Financials";"Servco_Detail",#N/A,FALSE,"Summary Financials"}</definedName>
    <definedName name="__wrn7" localSheetId="58" hidden="1">{"Model Summary",#N/A,FALSE,"Print Chart";"Holdco",#N/A,FALSE,"Print Chart";"Genco",#N/A,FALSE,"Print Chart";"Servco",#N/A,FALSE,"Print Chart";"Genco_Detail",#N/A,FALSE,"Summary Financials";"Servco_Detail",#N/A,FALSE,"Summary Financials"}</definedName>
    <definedName name="__wrn7" localSheetId="12" hidden="1">{"Model Summary",#N/A,FALSE,"Print Chart";"Holdco",#N/A,FALSE,"Print Chart";"Genco",#N/A,FALSE,"Print Chart";"Servco",#N/A,FALSE,"Print Chart";"Genco_Detail",#N/A,FALSE,"Summary Financials";"Servco_Detail",#N/A,FALSE,"Summary Financials"}</definedName>
    <definedName name="__wrn7" localSheetId="59" hidden="1">{"Model Summary",#N/A,FALSE,"Print Chart";"Holdco",#N/A,FALSE,"Print Chart";"Genco",#N/A,FALSE,"Print Chart";"Servco",#N/A,FALSE,"Print Chart";"Genco_Detail",#N/A,FALSE,"Summary Financials";"Servco_Detail",#N/A,FALSE,"Summary Financials"}</definedName>
    <definedName name="__wrn7" localSheetId="60" hidden="1">{"Model Summary",#N/A,FALSE,"Print Chart";"Holdco",#N/A,FALSE,"Print Chart";"Genco",#N/A,FALSE,"Print Chart";"Servco",#N/A,FALSE,"Print Chart";"Genco_Detail",#N/A,FALSE,"Summary Financials";"Servco_Detail",#N/A,FALSE,"Summary Financials"}</definedName>
    <definedName name="__wrn7" localSheetId="13" hidden="1">{"Model Summary",#N/A,FALSE,"Print Chart";"Holdco",#N/A,FALSE,"Print Chart";"Genco",#N/A,FALSE,"Print Chart";"Servco",#N/A,FALSE,"Print Chart";"Genco_Detail",#N/A,FALSE,"Summary Financials";"Servco_Detail",#N/A,FALSE,"Summary Financials"}</definedName>
    <definedName name="__wrn7" localSheetId="61" hidden="1">{"Model Summary",#N/A,FALSE,"Print Chart";"Holdco",#N/A,FALSE,"Print Chart";"Genco",#N/A,FALSE,"Print Chart";"Servco",#N/A,FALSE,"Print Chart";"Genco_Detail",#N/A,FALSE,"Summary Financials";"Servco_Detail",#N/A,FALSE,"Summary Financials"}</definedName>
    <definedName name="__wrn7" localSheetId="14" hidden="1">{"Model Summary",#N/A,FALSE,"Print Chart";"Holdco",#N/A,FALSE,"Print Chart";"Genco",#N/A,FALSE,"Print Chart";"Servco",#N/A,FALSE,"Print Chart";"Genco_Detail",#N/A,FALSE,"Summary Financials";"Servco_Detail",#N/A,FALSE,"Summary Financials"}</definedName>
    <definedName name="__wrn7" localSheetId="62" hidden="1">{"Model Summary",#N/A,FALSE,"Print Chart";"Holdco",#N/A,FALSE,"Print Chart";"Genco",#N/A,FALSE,"Print Chart";"Servco",#N/A,FALSE,"Print Chart";"Genco_Detail",#N/A,FALSE,"Summary Financials";"Servco_Detail",#N/A,FALSE,"Summary Financials"}</definedName>
    <definedName name="__wrn7" localSheetId="15" hidden="1">{"Model Summary",#N/A,FALSE,"Print Chart";"Holdco",#N/A,FALSE,"Print Chart";"Genco",#N/A,FALSE,"Print Chart";"Servco",#N/A,FALSE,"Print Chart";"Genco_Detail",#N/A,FALSE,"Summary Financials";"Servco_Detail",#N/A,FALSE,"Summary Financials"}</definedName>
    <definedName name="__wrn7" localSheetId="63" hidden="1">{"Model Summary",#N/A,FALSE,"Print Chart";"Holdco",#N/A,FALSE,"Print Chart";"Genco",#N/A,FALSE,"Print Chart";"Servco",#N/A,FALSE,"Print Chart";"Genco_Detail",#N/A,FALSE,"Summary Financials";"Servco_Detail",#N/A,FALSE,"Summary Financials"}</definedName>
    <definedName name="__wrn7" localSheetId="16" hidden="1">{"Model Summary",#N/A,FALSE,"Print Chart";"Holdco",#N/A,FALSE,"Print Chart";"Genco",#N/A,FALSE,"Print Chart";"Servco",#N/A,FALSE,"Print Chart";"Genco_Detail",#N/A,FALSE,"Summary Financials";"Servco_Detail",#N/A,FALSE,"Summary Financials"}</definedName>
    <definedName name="__wrn7" localSheetId="64" hidden="1">{"Model Summary",#N/A,FALSE,"Print Chart";"Holdco",#N/A,FALSE,"Print Chart";"Genco",#N/A,FALSE,"Print Chart";"Servco",#N/A,FALSE,"Print Chart";"Genco_Detail",#N/A,FALSE,"Summary Financials";"Servco_Detail",#N/A,FALSE,"Summary Financials"}</definedName>
    <definedName name="__wrn7" localSheetId="17" hidden="1">{"Model Summary",#N/A,FALSE,"Print Chart";"Holdco",#N/A,FALSE,"Print Chart";"Genco",#N/A,FALSE,"Print Chart";"Servco",#N/A,FALSE,"Print Chart";"Genco_Detail",#N/A,FALSE,"Summary Financials";"Servco_Detail",#N/A,FALSE,"Summary Financials"}</definedName>
    <definedName name="__wrn7" localSheetId="65" hidden="1">{"Model Summary",#N/A,FALSE,"Print Chart";"Holdco",#N/A,FALSE,"Print Chart";"Genco",#N/A,FALSE,"Print Chart";"Servco",#N/A,FALSE,"Print Chart";"Genco_Detail",#N/A,FALSE,"Summary Financials";"Servco_Detail",#N/A,FALSE,"Summary Financials"}</definedName>
    <definedName name="__wrn7" localSheetId="18" hidden="1">{"Model Summary",#N/A,FALSE,"Print Chart";"Holdco",#N/A,FALSE,"Print Chart";"Genco",#N/A,FALSE,"Print Chart";"Servco",#N/A,FALSE,"Print Chart";"Genco_Detail",#N/A,FALSE,"Summary Financials";"Servco_Detail",#N/A,FALSE,"Summary Financials"}</definedName>
    <definedName name="__wrn7" localSheetId="30" hidden="1">{"Model Summary",#N/A,FALSE,"Print Chart";"Holdco",#N/A,FALSE,"Print Chart";"Genco",#N/A,FALSE,"Print Chart";"Servco",#N/A,FALSE,"Print Chart";"Genco_Detail",#N/A,FALSE,"Summary Financials";"Servco_Detail",#N/A,FALSE,"Summary Financials"}</definedName>
    <definedName name="__wrn7" localSheetId="82" hidden="1">{"Model Summary",#N/A,FALSE,"Print Chart";"Holdco",#N/A,FALSE,"Print Chart";"Genco",#N/A,FALSE,"Print Chart";"Servco",#N/A,FALSE,"Print Chart";"Genco_Detail",#N/A,FALSE,"Summary Financials";"Servco_Detail",#N/A,FALSE,"Summary Financials"}</definedName>
    <definedName name="__wrn7" localSheetId="83" hidden="1">{"Model Summary",#N/A,FALSE,"Print Chart";"Holdco",#N/A,FALSE,"Print Chart";"Genco",#N/A,FALSE,"Print Chart";"Servco",#N/A,FALSE,"Print Chart";"Genco_Detail",#N/A,FALSE,"Summary Financials";"Servco_Detail",#N/A,FALSE,"Summary Financials"}</definedName>
    <definedName name="__wrn7" localSheetId="31" hidden="1">{"Model Summary",#N/A,FALSE,"Print Chart";"Holdco",#N/A,FALSE,"Print Chart";"Genco",#N/A,FALSE,"Print Chart";"Servco",#N/A,FALSE,"Print Chart";"Genco_Detail",#N/A,FALSE,"Summary Financials";"Servco_Detail",#N/A,FALSE,"Summary Financials"}</definedName>
    <definedName name="__wrn7" localSheetId="84" hidden="1">{"Model Summary",#N/A,FALSE,"Print Chart";"Holdco",#N/A,FALSE,"Print Chart";"Genco",#N/A,FALSE,"Print Chart";"Servco",#N/A,FALSE,"Print Chart";"Genco_Detail",#N/A,FALSE,"Summary Financials";"Servco_Detail",#N/A,FALSE,"Summary Financials"}</definedName>
    <definedName name="__wrn7" localSheetId="32" hidden="1">{"Model Summary",#N/A,FALSE,"Print Chart";"Holdco",#N/A,FALSE,"Print Chart";"Genco",#N/A,FALSE,"Print Chart";"Servco",#N/A,FALSE,"Print Chart";"Genco_Detail",#N/A,FALSE,"Summary Financials";"Servco_Detail",#N/A,FALSE,"Summary Financials"}</definedName>
    <definedName name="__wrn7" localSheetId="86" hidden="1">{"Model Summary",#N/A,FALSE,"Print Chart";"Holdco",#N/A,FALSE,"Print Chart";"Genco",#N/A,FALSE,"Print Chart";"Servco",#N/A,FALSE,"Print Chart";"Genco_Detail",#N/A,FALSE,"Summary Financials";"Servco_Detail",#N/A,FALSE,"Summary Financials"}</definedName>
    <definedName name="__wrn7" localSheetId="33" hidden="1">{"Model Summary",#N/A,FALSE,"Print Chart";"Holdco",#N/A,FALSE,"Print Chart";"Genco",#N/A,FALSE,"Print Chart";"Servco",#N/A,FALSE,"Print Chart";"Genco_Detail",#N/A,FALSE,"Summary Financials";"Servco_Detail",#N/A,FALSE,"Summary Financials"}</definedName>
    <definedName name="__wrn7" localSheetId="91" hidden="1">{"Model Summary",#N/A,FALSE,"Print Chart";"Holdco",#N/A,FALSE,"Print Chart";"Genco",#N/A,FALSE,"Print Chart";"Servco",#N/A,FALSE,"Print Chart";"Genco_Detail",#N/A,FALSE,"Summary Financials";"Servco_Detail",#N/A,FALSE,"Summary Financials"}</definedName>
    <definedName name="__wrn7" localSheetId="38"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1" hidden="1">{"holdco",#N/A,FALSE,"Summary Financials";"holdco",#N/A,FALSE,"Summary Financials"}</definedName>
    <definedName name="__wrn8" localSheetId="0" hidden="1">{"holdco",#N/A,FALSE,"Summary Financials";"holdco",#N/A,FALSE,"Summary Financials"}</definedName>
    <definedName name="__wrn8" localSheetId="20" hidden="1">{"holdco",#N/A,FALSE,"Summary Financials";"holdco",#N/A,FALSE,"Summary Financials"}</definedName>
    <definedName name="__wrn8" localSheetId="9" hidden="1">{"holdco",#N/A,FALSE,"Summary Financials";"holdco",#N/A,FALSE,"Summary Financials"}</definedName>
    <definedName name="__wrn8" localSheetId="29" hidden="1">{"holdco",#N/A,FALSE,"Summary Financials";"holdco",#N/A,FALSE,"Summary Financials"}</definedName>
    <definedName name="__wrn8" localSheetId="8" hidden="1">{"holdco",#N/A,FALSE,"Summary Financials";"holdco",#N/A,FALSE,"Summary Financials"}</definedName>
    <definedName name="__wrn8" localSheetId="55" hidden="1">{"holdco",#N/A,FALSE,"Summary Financials";"holdco",#N/A,FALSE,"Summary Financials"}</definedName>
    <definedName name="__wrn8" localSheetId="56" hidden="1">{"holdco",#N/A,FALSE,"Summary Financials";"holdco",#N/A,FALSE,"Summary Financials"}</definedName>
    <definedName name="__wrn8" localSheetId="2" hidden="1">{"holdco",#N/A,FALSE,"Summary Financials";"holdco",#N/A,FALSE,"Summary Financials"}</definedName>
    <definedName name="__wrn8" localSheetId="3" hidden="1">{"holdco",#N/A,FALSE,"Summary Financials";"holdco",#N/A,FALSE,"Summary Financials"}</definedName>
    <definedName name="__wrn8" localSheetId="49" hidden="1">{"holdco",#N/A,FALSE,"Summary Financials";"holdco",#N/A,FALSE,"Summary Financials"}</definedName>
    <definedName name="__wrn8" localSheetId="4" hidden="1">{"holdco",#N/A,FALSE,"Summary Financials";"holdco",#N/A,FALSE,"Summary Financials"}</definedName>
    <definedName name="__wrn8" localSheetId="51" hidden="1">{"holdco",#N/A,FALSE,"Summary Financials";"holdco",#N/A,FALSE,"Summary Financials"}</definedName>
    <definedName name="__wrn8" localSheetId="5" hidden="1">{"holdco",#N/A,FALSE,"Summary Financials";"holdco",#N/A,FALSE,"Summary Financials"}</definedName>
    <definedName name="__wrn8" localSheetId="52" hidden="1">{"holdco",#N/A,FALSE,"Summary Financials";"holdco",#N/A,FALSE,"Summary Financials"}</definedName>
    <definedName name="__wrn8" localSheetId="6" hidden="1">{"holdco",#N/A,FALSE,"Summary Financials";"holdco",#N/A,FALSE,"Summary Financials"}</definedName>
    <definedName name="__wrn8" localSheetId="53" hidden="1">{"holdco",#N/A,FALSE,"Summary Financials";"holdco",#N/A,FALSE,"Summary Financials"}</definedName>
    <definedName name="__wrn8" localSheetId="7" hidden="1">{"holdco",#N/A,FALSE,"Summary Financials";"holdco",#N/A,FALSE,"Summary Financials"}</definedName>
    <definedName name="__wrn8" localSheetId="54" hidden="1">{"holdco",#N/A,FALSE,"Summary Financials";"holdco",#N/A,FALSE,"Summary Financials"}</definedName>
    <definedName name="__wrn8" localSheetId="74" hidden="1">{"holdco",#N/A,FALSE,"Summary Financials";"holdco",#N/A,FALSE,"Summary Financials"}</definedName>
    <definedName name="__wrn8" localSheetId="21" hidden="1">{"holdco",#N/A,FALSE,"Summary Financials";"holdco",#N/A,FALSE,"Summary Financials"}</definedName>
    <definedName name="__wrn8" localSheetId="22" hidden="1">{"holdco",#N/A,FALSE,"Summary Financials";"holdco",#N/A,FALSE,"Summary Financials"}</definedName>
    <definedName name="__wrn8" localSheetId="75" hidden="1">{"holdco",#N/A,FALSE,"Summary Financials";"holdco",#N/A,FALSE,"Summary Financials"}</definedName>
    <definedName name="__wrn8" localSheetId="26" hidden="1">{"holdco",#N/A,FALSE,"Summary Financials";"holdco",#N/A,FALSE,"Summary Financials"}</definedName>
    <definedName name="__wrn8" localSheetId="27" hidden="1">{"holdco",#N/A,FALSE,"Summary Financials";"holdco",#N/A,FALSE,"Summary Financials"}</definedName>
    <definedName name="__wrn8" localSheetId="57" hidden="1">{"holdco",#N/A,FALSE,"Summary Financials";"holdco",#N/A,FALSE,"Summary Financials"}</definedName>
    <definedName name="__wrn8" localSheetId="10" hidden="1">{"holdco",#N/A,FALSE,"Summary Financials";"holdco",#N/A,FALSE,"Summary Financials"}</definedName>
    <definedName name="__wrn8" localSheetId="66" hidden="1">{"holdco",#N/A,FALSE,"Summary Financials";"holdco",#N/A,FALSE,"Summary Financials"}</definedName>
    <definedName name="__wrn8" localSheetId="67" hidden="1">{"holdco",#N/A,FALSE,"Summary Financials";"holdco",#N/A,FALSE,"Summary Financials"}</definedName>
    <definedName name="__wrn8" localSheetId="11" hidden="1">{"holdco",#N/A,FALSE,"Summary Financials";"holdco",#N/A,FALSE,"Summary Financials"}</definedName>
    <definedName name="__wrn8" localSheetId="58" hidden="1">{"holdco",#N/A,FALSE,"Summary Financials";"holdco",#N/A,FALSE,"Summary Financials"}</definedName>
    <definedName name="__wrn8" localSheetId="12" hidden="1">{"holdco",#N/A,FALSE,"Summary Financials";"holdco",#N/A,FALSE,"Summary Financials"}</definedName>
    <definedName name="__wrn8" localSheetId="59" hidden="1">{"holdco",#N/A,FALSE,"Summary Financials";"holdco",#N/A,FALSE,"Summary Financials"}</definedName>
    <definedName name="__wrn8" localSheetId="60" hidden="1">{"holdco",#N/A,FALSE,"Summary Financials";"holdco",#N/A,FALSE,"Summary Financials"}</definedName>
    <definedName name="__wrn8" localSheetId="13" hidden="1">{"holdco",#N/A,FALSE,"Summary Financials";"holdco",#N/A,FALSE,"Summary Financials"}</definedName>
    <definedName name="__wrn8" localSheetId="61" hidden="1">{"holdco",#N/A,FALSE,"Summary Financials";"holdco",#N/A,FALSE,"Summary Financials"}</definedName>
    <definedName name="__wrn8" localSheetId="14" hidden="1">{"holdco",#N/A,FALSE,"Summary Financials";"holdco",#N/A,FALSE,"Summary Financials"}</definedName>
    <definedName name="__wrn8" localSheetId="62" hidden="1">{"holdco",#N/A,FALSE,"Summary Financials";"holdco",#N/A,FALSE,"Summary Financials"}</definedName>
    <definedName name="__wrn8" localSheetId="15" hidden="1">{"holdco",#N/A,FALSE,"Summary Financials";"holdco",#N/A,FALSE,"Summary Financials"}</definedName>
    <definedName name="__wrn8" localSheetId="63" hidden="1">{"holdco",#N/A,FALSE,"Summary Financials";"holdco",#N/A,FALSE,"Summary Financials"}</definedName>
    <definedName name="__wrn8" localSheetId="16" hidden="1">{"holdco",#N/A,FALSE,"Summary Financials";"holdco",#N/A,FALSE,"Summary Financials"}</definedName>
    <definedName name="__wrn8" localSheetId="64" hidden="1">{"holdco",#N/A,FALSE,"Summary Financials";"holdco",#N/A,FALSE,"Summary Financials"}</definedName>
    <definedName name="__wrn8" localSheetId="17" hidden="1">{"holdco",#N/A,FALSE,"Summary Financials";"holdco",#N/A,FALSE,"Summary Financials"}</definedName>
    <definedName name="__wrn8" localSheetId="65" hidden="1">{"holdco",#N/A,FALSE,"Summary Financials";"holdco",#N/A,FALSE,"Summary Financials"}</definedName>
    <definedName name="__wrn8" localSheetId="18" hidden="1">{"holdco",#N/A,FALSE,"Summary Financials";"holdco",#N/A,FALSE,"Summary Financials"}</definedName>
    <definedName name="__wrn8" localSheetId="30" hidden="1">{"holdco",#N/A,FALSE,"Summary Financials";"holdco",#N/A,FALSE,"Summary Financials"}</definedName>
    <definedName name="__wrn8" localSheetId="82" hidden="1">{"holdco",#N/A,FALSE,"Summary Financials";"holdco",#N/A,FALSE,"Summary Financials"}</definedName>
    <definedName name="__wrn8" localSheetId="83" hidden="1">{"holdco",#N/A,FALSE,"Summary Financials";"holdco",#N/A,FALSE,"Summary Financials"}</definedName>
    <definedName name="__wrn8" localSheetId="31" hidden="1">{"holdco",#N/A,FALSE,"Summary Financials";"holdco",#N/A,FALSE,"Summary Financials"}</definedName>
    <definedName name="__wrn8" localSheetId="84" hidden="1">{"holdco",#N/A,FALSE,"Summary Financials";"holdco",#N/A,FALSE,"Summary Financials"}</definedName>
    <definedName name="__wrn8" localSheetId="32" hidden="1">{"holdco",#N/A,FALSE,"Summary Financials";"holdco",#N/A,FALSE,"Summary Financials"}</definedName>
    <definedName name="__wrn8" localSheetId="86" hidden="1">{"holdco",#N/A,FALSE,"Summary Financials";"holdco",#N/A,FALSE,"Summary Financials"}</definedName>
    <definedName name="__wrn8" localSheetId="33" hidden="1">{"holdco",#N/A,FALSE,"Summary Financials";"holdco",#N/A,FALSE,"Summary Financials"}</definedName>
    <definedName name="__wrn8" localSheetId="91" hidden="1">{"holdco",#N/A,FALSE,"Summary Financials";"holdco",#N/A,FALSE,"Summary Financials"}</definedName>
    <definedName name="__wrn8" localSheetId="38" hidden="1">{"holdco",#N/A,FALSE,"Summary Financials";"holdco",#N/A,FALSE,"Summary Financials"}</definedName>
    <definedName name="__wrn8" hidden="1">{"holdco",#N/A,FALSE,"Summary Financials";"holdco",#N/A,FALSE,"Summary Financials"}</definedName>
    <definedName name="_139__123Graph_LBL_DCHART_3" hidden="1">#REF!</definedName>
    <definedName name="_142__123Graph_LBL_FCHART_1" hidden="1">#REF!</definedName>
    <definedName name="_143__123Graph_LBL_FCHART_3" hidden="1">#REF!</definedName>
    <definedName name="_33__123Graph_LBL_ECHART_3" hidden="1">#REF!</definedName>
    <definedName name="_34__123Graph_LBL_FCHART_1" hidden="1">#REF!</definedName>
    <definedName name="_35__123Graph_LBL_FCHART_3" hidden="1">#REF!</definedName>
    <definedName name="_49__123Graph_LBL_FCHART_1" hidden="1">#REF!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Key1" hidden="1">#REF!</definedName>
    <definedName name="_Key2" hidden="1">#REF!</definedName>
    <definedName name="_Ref199319870" localSheetId="23">TableED3_ENWL_LRE_DD_FD!$A$2</definedName>
    <definedName name="_Ref199319870" localSheetId="76">'TableED3_ENWL_LRE_Request (DD)'!$A$2</definedName>
    <definedName name="_Ref199331182" localSheetId="77">'TableED4_LRE_EJP_Assessmen (DD)'!$A$2</definedName>
    <definedName name="_Sort" hidden="1">#REF!</definedName>
    <definedName name="a" hidden="1">#REF!</definedName>
    <definedName name="AAA_duser" hidden="1">"OFF"</definedName>
    <definedName name="AAB_GSPPG" hidden="1">"AAB_Goldman Sachs PPG Chart Utilities 1.0g"</definedName>
    <definedName name="AccessDatabase" hidden="1">"C:\DATA\KEVIN\MODELS\Model 0218.mdb"</definedName>
    <definedName name="ACwvu.CapersView." hidden="1">#REF!</definedName>
    <definedName name="ACwvu.Japan_Capers_Ed_Pub." hidden="1">#REF!</definedName>
    <definedName name="ACwvu.KJP_CC." hidden="1">#REF!</definedName>
    <definedName name="BExEZ4HBCC06708765M8A06KCR7P" hidden="1">#N/A</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wvu.CapersView." hidden="1">#REF!</definedName>
    <definedName name="Cwvu.Japan_Capers_Ed_Pub." hidden="1">#REF!</definedName>
    <definedName name="gwge" hidden="1">#REF!</definedName>
    <definedName name="HTML_CodePage" hidden="1">1252</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list_All_AGroups" localSheetId="79">#REF!</definedName>
    <definedName name="list_All_AGroups" localSheetId="80">#REF!</definedName>
    <definedName name="list_All_AGroups" localSheetId="28">#REF!</definedName>
    <definedName name="list_All_AGroups" localSheetId="70">#REF!</definedName>
    <definedName name="list_All_AGroups" localSheetId="71">#REF!</definedName>
    <definedName name="list_All_AGroups" localSheetId="72">#REF!</definedName>
    <definedName name="list_All_AGroups" localSheetId="73">#REF!</definedName>
    <definedName name="list_All_AGroups" localSheetId="94">#REF!</definedName>
    <definedName name="list_All_AGroups" localSheetId="95">#REF!</definedName>
    <definedName name="list_All_AGroups" localSheetId="96">#REF!</definedName>
    <definedName name="list_All_AGroups" localSheetId="97">#REF!</definedName>
    <definedName name="list_All_AGroups" localSheetId="45">#REF!</definedName>
    <definedName name="list_All_AGroups" localSheetId="42">#REF!</definedName>
    <definedName name="list_All_AGroups" localSheetId="44">#REF!</definedName>
    <definedName name="list_All_AGroups" localSheetId="43">#REF!</definedName>
    <definedName name="list_All_AGroups" localSheetId="81">#REF!</definedName>
    <definedName name="list_All_AGroups" localSheetId="8">#REF!</definedName>
    <definedName name="list_All_AGroups" localSheetId="55">#REF!</definedName>
    <definedName name="list_All_AGroups" localSheetId="56">#REF!</definedName>
    <definedName name="list_All_AGroups" localSheetId="49">#REF!</definedName>
    <definedName name="list_All_AGroups" localSheetId="50">#REF!</definedName>
    <definedName name="list_All_AGroups" localSheetId="51">#REF!</definedName>
    <definedName name="list_All_AGroups" localSheetId="5">#REF!</definedName>
    <definedName name="list_All_AGroups" localSheetId="52">#REF!</definedName>
    <definedName name="list_All_AGroups" localSheetId="53">#REF!</definedName>
    <definedName name="list_All_AGroups" localSheetId="54">#REF!</definedName>
    <definedName name="list_All_AGroups" localSheetId="74">#REF!</definedName>
    <definedName name="list_All_AGroups" localSheetId="21">#REF!</definedName>
    <definedName name="list_All_AGroups" localSheetId="75">#REF!</definedName>
    <definedName name="list_All_AGroups" localSheetId="76">#REF!</definedName>
    <definedName name="list_All_AGroups" localSheetId="77">#REF!</definedName>
    <definedName name="list_All_AGroups" localSheetId="78">#REF!</definedName>
    <definedName name="list_All_AGroups" localSheetId="25">#REF!</definedName>
    <definedName name="list_All_AGroups" localSheetId="27">#REF!</definedName>
    <definedName name="list_All_AGroups" localSheetId="57">#REF!</definedName>
    <definedName name="list_All_AGroups" localSheetId="10">#REF!</definedName>
    <definedName name="list_All_AGroups" localSheetId="66">#REF!</definedName>
    <definedName name="list_All_AGroups" localSheetId="67">#REF!</definedName>
    <definedName name="list_All_AGroups" localSheetId="68">#REF!</definedName>
    <definedName name="list_All_AGroups" localSheetId="69">#REF!</definedName>
    <definedName name="list_All_AGroups" localSheetId="58">#REF!</definedName>
    <definedName name="list_All_AGroups" localSheetId="12">#REF!</definedName>
    <definedName name="list_All_AGroups" localSheetId="59">#REF!</definedName>
    <definedName name="list_All_AGroups" localSheetId="60">#REF!</definedName>
    <definedName name="list_All_AGroups" localSheetId="61">#REF!</definedName>
    <definedName name="list_All_AGroups" localSheetId="14">#REF!</definedName>
    <definedName name="list_All_AGroups" localSheetId="62">#REF!</definedName>
    <definedName name="list_All_AGroups" localSheetId="15">#REF!</definedName>
    <definedName name="list_All_AGroups" localSheetId="63">#REF!</definedName>
    <definedName name="list_All_AGroups" localSheetId="16">#REF!</definedName>
    <definedName name="list_All_AGroups" localSheetId="64">#REF!</definedName>
    <definedName name="list_All_AGroups" localSheetId="17">#REF!</definedName>
    <definedName name="list_All_AGroups" localSheetId="65">#REF!</definedName>
    <definedName name="list_All_AGroups" localSheetId="18">#REF!</definedName>
    <definedName name="list_All_AGroups" localSheetId="82">#REF!</definedName>
    <definedName name="list_All_AGroups" localSheetId="83">#REF!</definedName>
    <definedName name="list_All_AGroups" localSheetId="84">#REF!</definedName>
    <definedName name="list_All_AGroups" localSheetId="32">#REF!</definedName>
    <definedName name="list_All_AGroups" localSheetId="85">#REF!</definedName>
    <definedName name="list_All_AGroups" localSheetId="86">#REF!</definedName>
    <definedName name="list_All_AGroups" localSheetId="33">#REF!</definedName>
    <definedName name="list_All_AGroups" localSheetId="87">#REF!</definedName>
    <definedName name="list_All_AGroups" localSheetId="88">#REF!</definedName>
    <definedName name="list_All_AGroups" localSheetId="89">#REF!</definedName>
    <definedName name="list_All_AGroups" localSheetId="90">#REF!</definedName>
    <definedName name="list_All_AGroups" localSheetId="91">#REF!</definedName>
    <definedName name="list_All_AGroups" localSheetId="38">#REF!</definedName>
    <definedName name="list_All_AGroups" localSheetId="92">#REF!</definedName>
    <definedName name="list_All_AGroups" localSheetId="93">#REF!</definedName>
    <definedName name="list_All_AGroups">#REF!</definedName>
    <definedName name="list_Mechanisms" localSheetId="79">#REF!</definedName>
    <definedName name="list_Mechanisms" localSheetId="80">#REF!</definedName>
    <definedName name="list_Mechanisms" localSheetId="28">#REF!</definedName>
    <definedName name="list_Mechanisms" localSheetId="70">#REF!</definedName>
    <definedName name="list_Mechanisms" localSheetId="71">#REF!</definedName>
    <definedName name="list_Mechanisms" localSheetId="72">#REF!</definedName>
    <definedName name="list_Mechanisms" localSheetId="73">#REF!</definedName>
    <definedName name="list_Mechanisms" localSheetId="94">#REF!</definedName>
    <definedName name="list_Mechanisms" localSheetId="95">#REF!</definedName>
    <definedName name="list_Mechanisms" localSheetId="96">#REF!</definedName>
    <definedName name="list_Mechanisms" localSheetId="97">#REF!</definedName>
    <definedName name="list_Mechanisms" localSheetId="45">#REF!</definedName>
    <definedName name="list_Mechanisms" localSheetId="42">#REF!</definedName>
    <definedName name="list_Mechanisms" localSheetId="44">#REF!</definedName>
    <definedName name="list_Mechanisms" localSheetId="43">#REF!</definedName>
    <definedName name="list_Mechanisms" localSheetId="81">#REF!</definedName>
    <definedName name="list_Mechanisms" localSheetId="8">#REF!</definedName>
    <definedName name="list_Mechanisms" localSheetId="55">#REF!</definedName>
    <definedName name="list_Mechanisms" localSheetId="56">#REF!</definedName>
    <definedName name="list_Mechanisms" localSheetId="49">#REF!</definedName>
    <definedName name="list_Mechanisms" localSheetId="50">#REF!</definedName>
    <definedName name="list_Mechanisms" localSheetId="51">#REF!</definedName>
    <definedName name="list_Mechanisms" localSheetId="5">#REF!</definedName>
    <definedName name="list_Mechanisms" localSheetId="52">#REF!</definedName>
    <definedName name="list_Mechanisms" localSheetId="53">#REF!</definedName>
    <definedName name="list_Mechanisms" localSheetId="54">#REF!</definedName>
    <definedName name="list_Mechanisms" localSheetId="74">#REF!</definedName>
    <definedName name="list_Mechanisms" localSheetId="21">#REF!</definedName>
    <definedName name="list_Mechanisms" localSheetId="75">#REF!</definedName>
    <definedName name="list_Mechanisms" localSheetId="76">#REF!</definedName>
    <definedName name="list_Mechanisms" localSheetId="77">#REF!</definedName>
    <definedName name="list_Mechanisms" localSheetId="78">#REF!</definedName>
    <definedName name="list_Mechanisms" localSheetId="25">#REF!</definedName>
    <definedName name="list_Mechanisms" localSheetId="27">#REF!</definedName>
    <definedName name="list_Mechanisms" localSheetId="57">#REF!</definedName>
    <definedName name="list_Mechanisms" localSheetId="10">#REF!</definedName>
    <definedName name="list_Mechanisms" localSheetId="66">#REF!</definedName>
    <definedName name="list_Mechanisms" localSheetId="67">#REF!</definedName>
    <definedName name="list_Mechanisms" localSheetId="68">#REF!</definedName>
    <definedName name="list_Mechanisms" localSheetId="69">#REF!</definedName>
    <definedName name="list_Mechanisms" localSheetId="58">#REF!</definedName>
    <definedName name="list_Mechanisms" localSheetId="12">#REF!</definedName>
    <definedName name="list_Mechanisms" localSheetId="59">#REF!</definedName>
    <definedName name="list_Mechanisms" localSheetId="60">#REF!</definedName>
    <definedName name="list_Mechanisms" localSheetId="61">#REF!</definedName>
    <definedName name="list_Mechanisms" localSheetId="14">#REF!</definedName>
    <definedName name="list_Mechanisms" localSheetId="62">#REF!</definedName>
    <definedName name="list_Mechanisms" localSheetId="15">#REF!</definedName>
    <definedName name="list_Mechanisms" localSheetId="63">#REF!</definedName>
    <definedName name="list_Mechanisms" localSheetId="16">#REF!</definedName>
    <definedName name="list_Mechanisms" localSheetId="64">#REF!</definedName>
    <definedName name="list_Mechanisms" localSheetId="17">#REF!</definedName>
    <definedName name="list_Mechanisms" localSheetId="65">#REF!</definedName>
    <definedName name="list_Mechanisms" localSheetId="18">#REF!</definedName>
    <definedName name="list_Mechanisms" localSheetId="82">#REF!</definedName>
    <definedName name="list_Mechanisms" localSheetId="83">#REF!</definedName>
    <definedName name="list_Mechanisms" localSheetId="84">#REF!</definedName>
    <definedName name="list_Mechanisms" localSheetId="32">#REF!</definedName>
    <definedName name="list_Mechanisms" localSheetId="85">#REF!</definedName>
    <definedName name="list_Mechanisms" localSheetId="86">#REF!</definedName>
    <definedName name="list_Mechanisms" localSheetId="33">#REF!</definedName>
    <definedName name="list_Mechanisms" localSheetId="87">#REF!</definedName>
    <definedName name="list_Mechanisms" localSheetId="88">#REF!</definedName>
    <definedName name="list_Mechanisms" localSheetId="89">#REF!</definedName>
    <definedName name="list_Mechanisms" localSheetId="90">#REF!</definedName>
    <definedName name="list_Mechanisms" localSheetId="91">#REF!</definedName>
    <definedName name="list_Mechanisms" localSheetId="38">#REF!</definedName>
    <definedName name="list_Mechanisms" localSheetId="92">#REF!</definedName>
    <definedName name="list_Mechanisms" localSheetId="93">#REF!</definedName>
    <definedName name="list_Mechanisms">#REF!</definedName>
    <definedName name="list_Projects" localSheetId="79">#REF!</definedName>
    <definedName name="list_Projects" localSheetId="80">#REF!</definedName>
    <definedName name="list_Projects" localSheetId="28">#REF!</definedName>
    <definedName name="list_Projects" localSheetId="70">#REF!</definedName>
    <definedName name="list_Projects" localSheetId="71">#REF!</definedName>
    <definedName name="list_Projects" localSheetId="72">#REF!</definedName>
    <definedName name="list_Projects" localSheetId="73">#REF!</definedName>
    <definedName name="list_Projects" localSheetId="94">#REF!</definedName>
    <definedName name="list_Projects" localSheetId="95">#REF!</definedName>
    <definedName name="list_Projects" localSheetId="96">#REF!</definedName>
    <definedName name="list_Projects" localSheetId="97">#REF!</definedName>
    <definedName name="list_Projects" localSheetId="45">#REF!</definedName>
    <definedName name="list_Projects" localSheetId="42">#REF!</definedName>
    <definedName name="list_Projects" localSheetId="44">#REF!</definedName>
    <definedName name="list_Projects" localSheetId="43">#REF!</definedName>
    <definedName name="list_Projects" localSheetId="81">#REF!</definedName>
    <definedName name="list_Projects" localSheetId="8">#REF!</definedName>
    <definedName name="list_Projects" localSheetId="55">#REF!</definedName>
    <definedName name="list_Projects" localSheetId="56">#REF!</definedName>
    <definedName name="list_Projects" localSheetId="49">#REF!</definedName>
    <definedName name="list_Projects" localSheetId="50">#REF!</definedName>
    <definedName name="list_Projects" localSheetId="51">#REF!</definedName>
    <definedName name="list_Projects" localSheetId="5">#REF!</definedName>
    <definedName name="list_Projects" localSheetId="52">#REF!</definedName>
    <definedName name="list_Projects" localSheetId="53">#REF!</definedName>
    <definedName name="list_Projects" localSheetId="54">#REF!</definedName>
    <definedName name="list_Projects" localSheetId="74">#REF!</definedName>
    <definedName name="list_Projects" localSheetId="21">#REF!</definedName>
    <definedName name="list_Projects" localSheetId="75">#REF!</definedName>
    <definedName name="list_Projects" localSheetId="76">#REF!</definedName>
    <definedName name="list_Projects" localSheetId="77">#REF!</definedName>
    <definedName name="list_Projects" localSheetId="78">#REF!</definedName>
    <definedName name="list_Projects" localSheetId="25">#REF!</definedName>
    <definedName name="list_Projects" localSheetId="27">#REF!</definedName>
    <definedName name="list_Projects" localSheetId="57">#REF!</definedName>
    <definedName name="list_Projects" localSheetId="10">#REF!</definedName>
    <definedName name="list_Projects" localSheetId="66">#REF!</definedName>
    <definedName name="list_Projects" localSheetId="67">#REF!</definedName>
    <definedName name="list_Projects" localSheetId="68">#REF!</definedName>
    <definedName name="list_Projects" localSheetId="69">#REF!</definedName>
    <definedName name="list_Projects" localSheetId="58">#REF!</definedName>
    <definedName name="list_Projects" localSheetId="12">#REF!</definedName>
    <definedName name="list_Projects" localSheetId="59">#REF!</definedName>
    <definedName name="list_Projects" localSheetId="60">#REF!</definedName>
    <definedName name="list_Projects" localSheetId="61">#REF!</definedName>
    <definedName name="list_Projects" localSheetId="14">#REF!</definedName>
    <definedName name="list_Projects" localSheetId="62">#REF!</definedName>
    <definedName name="list_Projects" localSheetId="15">#REF!</definedName>
    <definedName name="list_Projects" localSheetId="63">#REF!</definedName>
    <definedName name="list_Projects" localSheetId="16">#REF!</definedName>
    <definedName name="list_Projects" localSheetId="64">#REF!</definedName>
    <definedName name="list_Projects" localSheetId="17">#REF!</definedName>
    <definedName name="list_Projects" localSheetId="65">#REF!</definedName>
    <definedName name="list_Projects" localSheetId="18">#REF!</definedName>
    <definedName name="list_Projects" localSheetId="82">#REF!</definedName>
    <definedName name="list_Projects" localSheetId="83">#REF!</definedName>
    <definedName name="list_Projects" localSheetId="84">#REF!</definedName>
    <definedName name="list_Projects" localSheetId="32">#REF!</definedName>
    <definedName name="list_Projects" localSheetId="85">#REF!</definedName>
    <definedName name="list_Projects" localSheetId="86">#REF!</definedName>
    <definedName name="list_Projects" localSheetId="33">#REF!</definedName>
    <definedName name="list_Projects" localSheetId="87">#REF!</definedName>
    <definedName name="list_Projects" localSheetId="88">#REF!</definedName>
    <definedName name="list_Projects" localSheetId="89">#REF!</definedName>
    <definedName name="list_Projects" localSheetId="90">#REF!</definedName>
    <definedName name="list_Projects" localSheetId="91">#REF!</definedName>
    <definedName name="list_Projects" localSheetId="38">#REF!</definedName>
    <definedName name="list_Projects" localSheetId="92">#REF!</definedName>
    <definedName name="list_Projects" localSheetId="93">#REF!</definedName>
    <definedName name="list_Projects">#REF!</definedName>
    <definedName name="ListOffset" hidden="1">1</definedName>
    <definedName name="Pal_Workbook_GUID" hidden="1">"LJ9YVKRJVQ1A1KNUG7XIT5A9"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hidden="1">#REF!</definedName>
    <definedName name="Rwvu.Japan_Capers_Ed_Pub."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wvu.CapersView." hidden="1">#REF!</definedName>
    <definedName name="Swvu.Japan_Capers_Ed_Pub." hidden="1">#REF!</definedName>
    <definedName name="Swvu.KJP_CC." hidden="1">#REF!</definedName>
    <definedName name="TableET5" localSheetId="79">#REF!</definedName>
    <definedName name="TableET5" localSheetId="80">#REF!</definedName>
    <definedName name="TableET5" localSheetId="28">#REF!</definedName>
    <definedName name="TableET5" localSheetId="70">#REF!</definedName>
    <definedName name="TableET5" localSheetId="71">#REF!</definedName>
    <definedName name="TableET5" localSheetId="72">#REF!</definedName>
    <definedName name="TableET5" localSheetId="73">#REF!</definedName>
    <definedName name="TableET5" localSheetId="94">#REF!</definedName>
    <definedName name="TableET5" localSheetId="95">#REF!</definedName>
    <definedName name="TableET5" localSheetId="96">#REF!</definedName>
    <definedName name="TableET5" localSheetId="97">#REF!</definedName>
    <definedName name="TableET5" localSheetId="45">#REF!</definedName>
    <definedName name="TableET5" localSheetId="42">#REF!</definedName>
    <definedName name="TableET5" localSheetId="44">#REF!</definedName>
    <definedName name="TableET5" localSheetId="43">#REF!</definedName>
    <definedName name="TableET5" localSheetId="81">#REF!</definedName>
    <definedName name="TableET5" localSheetId="8">#REF!</definedName>
    <definedName name="TableET5" localSheetId="55">#REF!</definedName>
    <definedName name="TableET5" localSheetId="56">#REF!</definedName>
    <definedName name="TableET5" localSheetId="49">#REF!</definedName>
    <definedName name="TableET5" localSheetId="50">#REF!</definedName>
    <definedName name="TableET5" localSheetId="51">#REF!</definedName>
    <definedName name="TableET5" localSheetId="5">#REF!</definedName>
    <definedName name="TableET5" localSheetId="52">#REF!</definedName>
    <definedName name="TableET5" localSheetId="53">#REF!</definedName>
    <definedName name="TableET5" localSheetId="54">#REF!</definedName>
    <definedName name="TableET5" localSheetId="74">#REF!</definedName>
    <definedName name="TableET5" localSheetId="21">#REF!</definedName>
    <definedName name="TableET5" localSheetId="75">#REF!</definedName>
    <definedName name="TableET5" localSheetId="76">#REF!</definedName>
    <definedName name="TableET5" localSheetId="77">#REF!</definedName>
    <definedName name="TableET5" localSheetId="78">#REF!</definedName>
    <definedName name="TableET5" localSheetId="25">#REF!</definedName>
    <definedName name="TableET5" localSheetId="27">#REF!</definedName>
    <definedName name="TableET5" localSheetId="57">#REF!</definedName>
    <definedName name="TableET5" localSheetId="10">#REF!</definedName>
    <definedName name="TableET5" localSheetId="66">#REF!</definedName>
    <definedName name="TableET5" localSheetId="67">#REF!</definedName>
    <definedName name="TableET5" localSheetId="68">#REF!</definedName>
    <definedName name="TableET5" localSheetId="69">#REF!</definedName>
    <definedName name="TableET5" localSheetId="58">#REF!</definedName>
    <definedName name="TableET5" localSheetId="12">#REF!</definedName>
    <definedName name="TableET5" localSheetId="59">#REF!</definedName>
    <definedName name="TableET5" localSheetId="60">#REF!</definedName>
    <definedName name="TableET5" localSheetId="61">#REF!</definedName>
    <definedName name="TableET5" localSheetId="14">#REF!</definedName>
    <definedName name="TableET5" localSheetId="62">#REF!</definedName>
    <definedName name="TableET5" localSheetId="15">#REF!</definedName>
    <definedName name="TableET5" localSheetId="63">#REF!</definedName>
    <definedName name="TableET5" localSheetId="16">#REF!</definedName>
    <definedName name="TableET5" localSheetId="64">#REF!</definedName>
    <definedName name="TableET5" localSheetId="17">#REF!</definedName>
    <definedName name="TableET5" localSheetId="65">#REF!</definedName>
    <definedName name="TableET5" localSheetId="18">#REF!</definedName>
    <definedName name="TableET5" localSheetId="82">#REF!</definedName>
    <definedName name="TableET5" localSheetId="83">#REF!</definedName>
    <definedName name="TableET5" localSheetId="84">#REF!</definedName>
    <definedName name="TableET5" localSheetId="32">#REF!</definedName>
    <definedName name="TableET5" localSheetId="85">#REF!</definedName>
    <definedName name="TableET5" localSheetId="86">#REF!</definedName>
    <definedName name="TableET5" localSheetId="33">#REF!</definedName>
    <definedName name="TableET5" localSheetId="87">#REF!</definedName>
    <definedName name="TableET5" localSheetId="88">#REF!</definedName>
    <definedName name="TableET5" localSheetId="89">#REF!</definedName>
    <definedName name="TableET5" localSheetId="90">#REF!</definedName>
    <definedName name="TableET5" localSheetId="91">#REF!</definedName>
    <definedName name="TableET5" localSheetId="38">#REF!</definedName>
    <definedName name="TableET5" localSheetId="92">#REF!</definedName>
    <definedName name="TableET5" localSheetId="93">#REF!</definedName>
    <definedName name="TableET5">#REF!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Z_9A428CE1_B4D9_11D0_A8AA_0000C071AEE7_.wvu.Cols" hidden="1">#REF!,#REF!</definedName>
    <definedName name="Z_9A428CE1_B4D9_11D0_A8AA_0000C071AEE7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69" l="1"/>
  <c r="C18" i="269"/>
  <c r="C20" i="269" s="1"/>
  <c r="B20" i="269"/>
  <c r="F53" i="196" l="1"/>
  <c r="F54" i="196" s="1"/>
  <c r="F11" i="196" s="1"/>
  <c r="E53" i="196"/>
  <c r="E54" i="196" s="1"/>
  <c r="E11" i="196" s="1"/>
  <c r="D53" i="196"/>
  <c r="D54" i="196" s="1"/>
  <c r="D11" i="196" s="1"/>
  <c r="C53" i="196"/>
  <c r="C54" i="196" s="1"/>
  <c r="C11" i="196" s="1"/>
  <c r="F48" i="196"/>
  <c r="F49" i="196" s="1"/>
  <c r="F10" i="196" s="1"/>
  <c r="E48" i="196"/>
  <c r="E49" i="196" s="1"/>
  <c r="E10" i="196" s="1"/>
  <c r="D48" i="196"/>
  <c r="D49" i="196" s="1"/>
  <c r="D10" i="196" s="1"/>
  <c r="C48" i="196"/>
  <c r="C49" i="196" s="1"/>
  <c r="C10" i="196" s="1"/>
  <c r="B48" i="196"/>
  <c r="F43" i="196"/>
  <c r="F44" i="196" s="1"/>
  <c r="F9" i="196" s="1"/>
  <c r="E43" i="196"/>
  <c r="E44" i="196" s="1"/>
  <c r="E9" i="196" s="1"/>
  <c r="D43" i="196"/>
  <c r="D44" i="196" s="1"/>
  <c r="D9" i="196" s="1"/>
  <c r="C43" i="196"/>
  <c r="C44" i="196" s="1"/>
  <c r="C9" i="196" s="1"/>
  <c r="F38" i="196"/>
  <c r="F39" i="196" s="1"/>
  <c r="F8" i="196" s="1"/>
  <c r="E38" i="196"/>
  <c r="E39" i="196" s="1"/>
  <c r="E8" i="196" s="1"/>
  <c r="D38" i="196"/>
  <c r="D39" i="196" s="1"/>
  <c r="D8" i="196" s="1"/>
  <c r="C38" i="196"/>
  <c r="C39" i="196" s="1"/>
  <c r="C8" i="196" s="1"/>
  <c r="B38" i="196"/>
  <c r="F33" i="196"/>
  <c r="F34" i="196" s="1"/>
  <c r="F7" i="196" s="1"/>
  <c r="E33" i="196"/>
  <c r="E34" i="196" s="1"/>
  <c r="E7" i="196" s="1"/>
  <c r="D33" i="196"/>
  <c r="D34" i="196" s="1"/>
  <c r="D7" i="196" s="1"/>
  <c r="C33" i="196"/>
  <c r="C34" i="196" s="1"/>
  <c r="C7" i="196" s="1"/>
  <c r="B33" i="196"/>
  <c r="F28" i="196"/>
  <c r="F29" i="196" s="1"/>
  <c r="F6" i="196" s="1"/>
  <c r="E28" i="196"/>
  <c r="E29" i="196" s="1"/>
  <c r="E6" i="196" s="1"/>
  <c r="D28" i="196"/>
  <c r="D29" i="196" s="1"/>
  <c r="D6" i="196" s="1"/>
  <c r="C28" i="196"/>
  <c r="C29" i="196" s="1"/>
  <c r="C6" i="196" s="1"/>
  <c r="B28" i="196"/>
  <c r="F23" i="196"/>
  <c r="F24" i="196" s="1"/>
  <c r="F5" i="196" s="1"/>
  <c r="E23" i="196"/>
  <c r="E24" i="196" s="1"/>
  <c r="E5" i="196" s="1"/>
  <c r="D23" i="196"/>
  <c r="D24" i="196" s="1"/>
  <c r="D5" i="196" s="1"/>
  <c r="C23" i="196"/>
  <c r="C24" i="196" s="1"/>
  <c r="C5" i="196" s="1"/>
  <c r="B23" i="196"/>
  <c r="F18" i="196"/>
  <c r="F19" i="196" s="1"/>
  <c r="F4" i="196" s="1"/>
  <c r="E18" i="196"/>
  <c r="E19" i="196" s="1"/>
  <c r="E4" i="196" s="1"/>
  <c r="D18" i="196"/>
  <c r="D19" i="196" s="1"/>
  <c r="D4" i="196" s="1"/>
  <c r="C18" i="196"/>
  <c r="C19" i="196" s="1"/>
  <c r="C4" i="196" s="1"/>
  <c r="B18" i="196"/>
  <c r="G51" i="196" l="1"/>
  <c r="G41" i="196"/>
  <c r="B43" i="196"/>
  <c r="B44" i="196" s="1"/>
  <c r="B9" i="196" s="1"/>
  <c r="G28" i="196"/>
  <c r="G29" i="196" s="1"/>
  <c r="B29" i="196"/>
  <c r="B6" i="196" s="1"/>
  <c r="B34" i="196"/>
  <c r="B7" i="196" s="1"/>
  <c r="G33" i="196"/>
  <c r="G34" i="196" s="1"/>
  <c r="G23" i="196"/>
  <c r="G24" i="196" s="1"/>
  <c r="B24" i="196"/>
  <c r="B5" i="196" s="1"/>
  <c r="B49" i="196"/>
  <c r="B10" i="196" s="1"/>
  <c r="G48" i="196"/>
  <c r="G49" i="196" s="1"/>
  <c r="G38" i="196"/>
  <c r="G39" i="196" s="1"/>
  <c r="G36" i="196"/>
  <c r="G43" i="196"/>
  <c r="G44" i="196" s="1"/>
  <c r="G31" i="196"/>
  <c r="B39" i="196"/>
  <c r="G26" i="196"/>
  <c r="B53" i="196"/>
  <c r="G46" i="196"/>
  <c r="G21" i="196"/>
  <c r="B19" i="196"/>
  <c r="B4" i="196" s="1"/>
  <c r="G18" i="196"/>
  <c r="G19" i="196" s="1"/>
  <c r="G16" i="196"/>
  <c r="B8" i="196" l="1"/>
  <c r="B54" i="196"/>
  <c r="B11" i="196" s="1"/>
  <c r="G53" i="196"/>
  <c r="G54" i="196" s="1"/>
  <c r="C5" i="163" l="1"/>
  <c r="D5" i="163"/>
  <c r="E5" i="163"/>
  <c r="C6" i="163"/>
  <c r="D6" i="163"/>
  <c r="E6" i="163"/>
  <c r="C7" i="163"/>
  <c r="D7" i="163"/>
  <c r="E7" i="163"/>
  <c r="C8" i="163"/>
  <c r="D8" i="163"/>
  <c r="E8" i="163"/>
  <c r="C9" i="163"/>
  <c r="D9" i="163"/>
  <c r="E9" i="163"/>
  <c r="D4" i="163"/>
  <c r="E4" i="163"/>
  <c r="C4" i="163"/>
  <c r="D11" i="264" l="1"/>
  <c r="D10" i="264"/>
  <c r="E12" i="264" l="1"/>
  <c r="D5" i="264" l="1"/>
  <c r="D6" i="264"/>
  <c r="D7" i="264"/>
  <c r="D8" i="264"/>
  <c r="D9" i="264"/>
  <c r="C12" i="264" l="1"/>
  <c r="D4" i="264"/>
  <c r="D12" i="264" s="1"/>
  <c r="C9" i="265"/>
  <c r="C11" i="265"/>
  <c r="C7" i="265"/>
  <c r="C12" i="265" l="1"/>
  <c r="C10" i="265"/>
  <c r="C8" i="265"/>
  <c r="C13" i="265"/>
  <c r="H7" i="265"/>
  <c r="H9" i="265"/>
  <c r="H11" i="265"/>
  <c r="C14" i="265" l="1"/>
  <c r="B6" i="158"/>
  <c r="B7" i="158"/>
  <c r="B5" i="158"/>
  <c r="B9" i="158"/>
  <c r="B4" i="158" s="1"/>
  <c r="H13" i="265"/>
  <c r="H12" i="265"/>
  <c r="H10" i="265"/>
  <c r="G5" i="196"/>
  <c r="G6" i="196"/>
  <c r="G7" i="196"/>
  <c r="G8" i="196"/>
  <c r="G9" i="196"/>
  <c r="G10" i="196"/>
  <c r="G11" i="196"/>
  <c r="G10" i="146" l="1"/>
  <c r="H3" i="265"/>
  <c r="H5" i="265"/>
  <c r="H8" i="265"/>
  <c r="H4" i="265"/>
  <c r="H6" i="265"/>
  <c r="E14" i="265"/>
  <c r="F14" i="265"/>
  <c r="G14" i="265"/>
  <c r="D23" i="283" l="1"/>
  <c r="E29" i="283"/>
  <c r="E30" i="283" s="1"/>
  <c r="E7" i="283" s="1"/>
  <c r="D29" i="283"/>
  <c r="D30" i="283" s="1"/>
  <c r="D7" i="283" s="1"/>
  <c r="B29" i="283"/>
  <c r="B30" i="283" s="1"/>
  <c r="B7" i="283" s="1"/>
  <c r="F24" i="283"/>
  <c r="F25" i="283" s="1"/>
  <c r="F6" i="283" s="1"/>
  <c r="E24" i="283"/>
  <c r="E25" i="283" s="1"/>
  <c r="E6" i="283" s="1"/>
  <c r="C24" i="283"/>
  <c r="C25" i="283" s="1"/>
  <c r="C6" i="283" s="1"/>
  <c r="B24" i="283"/>
  <c r="F19" i="283"/>
  <c r="F20" i="283" s="1"/>
  <c r="F5" i="283" s="1"/>
  <c r="E19" i="283"/>
  <c r="E20" i="283" s="1"/>
  <c r="E5" i="283" s="1"/>
  <c r="D19" i="283"/>
  <c r="D20" i="283" s="1"/>
  <c r="D5" i="283" s="1"/>
  <c r="B19" i="283"/>
  <c r="B34" i="198"/>
  <c r="C34" i="198"/>
  <c r="D34" i="198"/>
  <c r="E34" i="198"/>
  <c r="F34" i="198"/>
  <c r="F29" i="198"/>
  <c r="F30" i="198" s="1"/>
  <c r="F7" i="198" s="1"/>
  <c r="E29" i="198"/>
  <c r="E30" i="198" s="1"/>
  <c r="E7" i="198" s="1"/>
  <c r="D29" i="198"/>
  <c r="D30" i="198" s="1"/>
  <c r="D7" i="198" s="1"/>
  <c r="C29" i="198"/>
  <c r="C30" i="198" s="1"/>
  <c r="C7" i="198" s="1"/>
  <c r="B29" i="198"/>
  <c r="F24" i="198"/>
  <c r="F25" i="198" s="1"/>
  <c r="F6" i="198" s="1"/>
  <c r="E24" i="198"/>
  <c r="E25" i="198" s="1"/>
  <c r="E6" i="198" s="1"/>
  <c r="D24" i="198"/>
  <c r="D25" i="198" s="1"/>
  <c r="D6" i="198" s="1"/>
  <c r="C24" i="198"/>
  <c r="C25" i="198" s="1"/>
  <c r="C6" i="198" s="1"/>
  <c r="F19" i="198"/>
  <c r="F20" i="198" s="1"/>
  <c r="F5" i="198" s="1"/>
  <c r="E19" i="198"/>
  <c r="E20" i="198" s="1"/>
  <c r="E5" i="198" s="1"/>
  <c r="D19" i="198"/>
  <c r="D20" i="198" s="1"/>
  <c r="D5" i="198" s="1"/>
  <c r="C19" i="198"/>
  <c r="C20" i="198" s="1"/>
  <c r="C5" i="198" s="1"/>
  <c r="B19" i="198"/>
  <c r="C14" i="198"/>
  <c r="C15" i="198" s="1"/>
  <c r="D14" i="198"/>
  <c r="D15" i="198" s="1"/>
  <c r="D4" i="198" s="1"/>
  <c r="E14" i="198"/>
  <c r="F14" i="198"/>
  <c r="F15" i="198" s="1"/>
  <c r="G5" i="197"/>
  <c r="G6" i="197"/>
  <c r="G7" i="197"/>
  <c r="G8" i="197"/>
  <c r="G9" i="197"/>
  <c r="G10" i="197"/>
  <c r="G11" i="197"/>
  <c r="G4" i="197"/>
  <c r="F33" i="197"/>
  <c r="F34" i="197" s="1"/>
  <c r="E33" i="197"/>
  <c r="E34" i="197" s="1"/>
  <c r="D33" i="197"/>
  <c r="D34" i="197" s="1"/>
  <c r="C33" i="197"/>
  <c r="C34" i="197" s="1"/>
  <c r="F28" i="197"/>
  <c r="F29" i="197" s="1"/>
  <c r="E28" i="197"/>
  <c r="E29" i="197" s="1"/>
  <c r="D28" i="197"/>
  <c r="D29" i="197" s="1"/>
  <c r="C28" i="197"/>
  <c r="C29" i="197" s="1"/>
  <c r="F23" i="197"/>
  <c r="F24" i="197" s="1"/>
  <c r="E23" i="197"/>
  <c r="E24" i="197" s="1"/>
  <c r="D23" i="197"/>
  <c r="D24" i="197" s="1"/>
  <c r="C23" i="197"/>
  <c r="C24" i="197" s="1"/>
  <c r="F18" i="197"/>
  <c r="F19" i="197" s="1"/>
  <c r="E18" i="197"/>
  <c r="E19" i="197" s="1"/>
  <c r="D18" i="197"/>
  <c r="D19" i="197" s="1"/>
  <c r="C18" i="197"/>
  <c r="C19" i="197" s="1"/>
  <c r="G4" i="196"/>
  <c r="C24" i="165"/>
  <c r="C25" i="165" s="1"/>
  <c r="D24" i="165"/>
  <c r="D25" i="165" s="1"/>
  <c r="D15" i="165" s="1"/>
  <c r="E24" i="165"/>
  <c r="E25" i="165" s="1"/>
  <c r="E15" i="165" s="1"/>
  <c r="F24" i="165"/>
  <c r="F25" i="165" s="1"/>
  <c r="B24" i="165"/>
  <c r="B25" i="165" s="1"/>
  <c r="B15" i="165" s="1"/>
  <c r="D24" i="283" l="1"/>
  <c r="D25" i="283" s="1"/>
  <c r="D6" i="283" s="1"/>
  <c r="F29" i="283"/>
  <c r="F30" i="283" s="1"/>
  <c r="F7" i="283" s="1"/>
  <c r="C19" i="283"/>
  <c r="C20" i="283" s="1"/>
  <c r="C5" i="283" s="1"/>
  <c r="G27" i="283"/>
  <c r="B33" i="283"/>
  <c r="E33" i="283"/>
  <c r="C33" i="283"/>
  <c r="D33" i="283"/>
  <c r="F33" i="283"/>
  <c r="F14" i="283"/>
  <c r="F15" i="283" s="1"/>
  <c r="B25" i="283"/>
  <c r="B6" i="283" s="1"/>
  <c r="B20" i="283"/>
  <c r="B5" i="283" s="1"/>
  <c r="G12" i="283"/>
  <c r="G22" i="283"/>
  <c r="B14" i="283"/>
  <c r="C29" i="283"/>
  <c r="C30" i="283" s="1"/>
  <c r="C7" i="283" s="1"/>
  <c r="G17" i="283"/>
  <c r="C14" i="283"/>
  <c r="D14" i="283"/>
  <c r="E14" i="283"/>
  <c r="E15" i="283" s="1"/>
  <c r="E4" i="283" s="1"/>
  <c r="F36" i="198"/>
  <c r="C36" i="198"/>
  <c r="B33" i="198"/>
  <c r="E15" i="198"/>
  <c r="E35" i="198"/>
  <c r="D33" i="198"/>
  <c r="F4" i="198"/>
  <c r="C4" i="198"/>
  <c r="E33" i="198"/>
  <c r="C35" i="198"/>
  <c r="C33" i="198"/>
  <c r="D36" i="198"/>
  <c r="F35" i="198"/>
  <c r="D35" i="198"/>
  <c r="F33" i="198"/>
  <c r="G22" i="198"/>
  <c r="B30" i="198"/>
  <c r="B7" i="198" s="1"/>
  <c r="G7" i="198" s="1"/>
  <c r="G29" i="198"/>
  <c r="G30" i="198" s="1"/>
  <c r="G27" i="198"/>
  <c r="B24" i="198"/>
  <c r="B20" i="198"/>
  <c r="B5" i="198" s="1"/>
  <c r="G5" i="198" s="1"/>
  <c r="G19" i="198"/>
  <c r="G20" i="198" s="1"/>
  <c r="G17" i="198"/>
  <c r="B14" i="198"/>
  <c r="G12" i="198"/>
  <c r="B23" i="197"/>
  <c r="G21" i="197"/>
  <c r="B33" i="197"/>
  <c r="G31" i="197"/>
  <c r="G26" i="197"/>
  <c r="B28" i="197"/>
  <c r="B18" i="197"/>
  <c r="G16" i="197"/>
  <c r="G24" i="165"/>
  <c r="F15" i="165"/>
  <c r="G22" i="165"/>
  <c r="G25" i="165"/>
  <c r="G24" i="283" l="1"/>
  <c r="G25" i="283" s="1"/>
  <c r="G6" i="283"/>
  <c r="G33" i="198"/>
  <c r="G7" i="283"/>
  <c r="F36" i="283"/>
  <c r="G5" i="283"/>
  <c r="G19" i="283"/>
  <c r="G20" i="283" s="1"/>
  <c r="F4" i="283"/>
  <c r="F35" i="283"/>
  <c r="G33" i="283"/>
  <c r="E35" i="283"/>
  <c r="D15" i="283"/>
  <c r="D35" i="283"/>
  <c r="C15" i="283"/>
  <c r="C35" i="283"/>
  <c r="G14" i="283"/>
  <c r="G15" i="283" s="1"/>
  <c r="B35" i="283"/>
  <c r="B15" i="283"/>
  <c r="G29" i="283"/>
  <c r="G30" i="283" s="1"/>
  <c r="B35" i="198"/>
  <c r="G35" i="198" s="1"/>
  <c r="E36" i="198"/>
  <c r="E4" i="198"/>
  <c r="G24" i="198"/>
  <c r="G25" i="198" s="1"/>
  <c r="B25" i="198"/>
  <c r="B6" i="198" s="1"/>
  <c r="G6" i="198" s="1"/>
  <c r="B15" i="198"/>
  <c r="G14" i="198"/>
  <c r="G33" i="197"/>
  <c r="B34" i="197"/>
  <c r="G18" i="197"/>
  <c r="B19" i="197"/>
  <c r="B29" i="197"/>
  <c r="G28" i="197"/>
  <c r="B24" i="197"/>
  <c r="G23" i="197"/>
  <c r="G35" i="283" l="1"/>
  <c r="G36" i="283" s="1"/>
  <c r="D36" i="283"/>
  <c r="D4" i="283"/>
  <c r="B36" i="283"/>
  <c r="B4" i="283"/>
  <c r="C36" i="283"/>
  <c r="C4" i="283"/>
  <c r="E36" i="283"/>
  <c r="B4" i="198"/>
  <c r="G4" i="198" s="1"/>
  <c r="B36" i="198"/>
  <c r="G36" i="198"/>
  <c r="G15" i="198"/>
  <c r="G24" i="197"/>
  <c r="G19" i="197"/>
  <c r="G29" i="197"/>
  <c r="G34" i="197"/>
  <c r="G4" i="283" l="1"/>
  <c r="D14" i="265" l="1"/>
  <c r="D8" i="269"/>
  <c r="E8" i="269"/>
  <c r="H14" i="265" l="1"/>
  <c r="D7" i="184" l="1"/>
  <c r="E7" i="184"/>
  <c r="C7" i="184"/>
  <c r="B7" i="184"/>
  <c r="D28" i="276" l="1"/>
  <c r="E28" i="276"/>
  <c r="F28" i="276"/>
  <c r="F31" i="273"/>
  <c r="E31" i="273"/>
  <c r="D31" i="274"/>
  <c r="F31" i="274"/>
  <c r="E31" i="274"/>
  <c r="F31" i="276"/>
  <c r="D31" i="273"/>
  <c r="D31" i="276"/>
  <c r="E31" i="276"/>
  <c r="F31" i="275"/>
  <c r="D28" i="275"/>
  <c r="E28" i="275"/>
  <c r="F28" i="275"/>
  <c r="D31" i="275"/>
  <c r="E31" i="275"/>
  <c r="D28" i="274"/>
  <c r="E28" i="274"/>
  <c r="F28" i="274"/>
  <c r="D28" i="273"/>
  <c r="E28" i="273"/>
  <c r="F28" i="273"/>
  <c r="D28" i="262"/>
  <c r="E28" i="262"/>
  <c r="F28" i="262"/>
  <c r="C6" i="175" l="1"/>
  <c r="C4" i="176"/>
  <c r="D4" i="176"/>
  <c r="C5" i="176"/>
  <c r="D5" i="176"/>
  <c r="E5" i="174"/>
  <c r="B5" i="174" l="1"/>
  <c r="D3" i="174"/>
  <c r="C5" i="174"/>
  <c r="D4" i="173"/>
  <c r="C6" i="167" l="1"/>
  <c r="C5" i="167"/>
  <c r="C4" i="167"/>
  <c r="C7" i="167"/>
  <c r="D6" i="149" l="1"/>
  <c r="D5" i="149"/>
  <c r="D8" i="149"/>
  <c r="D4" i="149"/>
  <c r="D11" i="149"/>
  <c r="D10" i="149"/>
  <c r="D9" i="149"/>
  <c r="D7" i="149"/>
  <c r="D7" i="138"/>
  <c r="C4" i="138"/>
  <c r="C5" i="138"/>
  <c r="C6" i="138"/>
  <c r="D21" i="259" l="1"/>
  <c r="D16" i="259"/>
  <c r="E17" i="259"/>
  <c r="F21" i="259"/>
  <c r="C7" i="138"/>
  <c r="C21" i="259"/>
  <c r="C16" i="259"/>
  <c r="F16" i="259"/>
  <c r="E14" i="259"/>
  <c r="E8" i="259"/>
  <c r="E10" i="259"/>
  <c r="C7" i="259"/>
  <c r="E6" i="259"/>
  <c r="E4" i="259"/>
  <c r="D7" i="259"/>
  <c r="E20" i="259"/>
  <c r="E11" i="259"/>
  <c r="E18" i="259"/>
  <c r="E15" i="259"/>
  <c r="E13" i="259"/>
  <c r="E19" i="259"/>
  <c r="F7" i="259"/>
  <c r="E5" i="259"/>
  <c r="E9" i="259"/>
  <c r="E12" i="259"/>
  <c r="E16" i="259" l="1"/>
  <c r="E21" i="259"/>
  <c r="E7" i="259"/>
  <c r="F5" i="269" l="1"/>
  <c r="F4" i="269" l="1"/>
  <c r="F6" i="269"/>
  <c r="C6" i="176"/>
  <c r="E6" i="176"/>
  <c r="B6" i="176"/>
  <c r="D3" i="176"/>
  <c r="C3" i="176"/>
  <c r="E6" i="175"/>
  <c r="B6" i="175"/>
  <c r="C4" i="175"/>
  <c r="D4" i="175" s="1"/>
  <c r="C5" i="175"/>
  <c r="D5" i="175"/>
  <c r="C3" i="175"/>
  <c r="D3" i="175"/>
  <c r="D4" i="174"/>
  <c r="K77" i="270"/>
  <c r="K68" i="270"/>
  <c r="E68" i="270"/>
  <c r="I68" i="270"/>
  <c r="K59" i="270"/>
  <c r="K50" i="270"/>
  <c r="U47" i="270"/>
  <c r="Z41" i="270"/>
  <c r="U52" i="270" s="1"/>
  <c r="K41" i="270"/>
  <c r="Z40" i="270"/>
  <c r="U51" i="270" s="1"/>
  <c r="Z39" i="270"/>
  <c r="U50" i="270" s="1"/>
  <c r="Z38" i="270"/>
  <c r="U49" i="270" s="1"/>
  <c r="Z37" i="270"/>
  <c r="U48" i="270" s="1"/>
  <c r="Z36" i="270"/>
  <c r="Z35" i="270"/>
  <c r="U46" i="270" s="1"/>
  <c r="Z34" i="270"/>
  <c r="U45" i="270" s="1"/>
  <c r="I41" i="270"/>
  <c r="K32" i="270"/>
  <c r="K23" i="270"/>
  <c r="I23" i="270"/>
  <c r="K14" i="270"/>
  <c r="N13" i="270"/>
  <c r="O12" i="270"/>
  <c r="N12" i="270"/>
  <c r="G14" i="270"/>
  <c r="O11" i="270"/>
  <c r="N11" i="270"/>
  <c r="O10" i="270"/>
  <c r="N10" i="270"/>
  <c r="O9" i="270"/>
  <c r="N9" i="270"/>
  <c r="O8" i="270"/>
  <c r="N8" i="270"/>
  <c r="O7" i="270"/>
  <c r="N7" i="270"/>
  <c r="O6" i="270"/>
  <c r="N6" i="270"/>
  <c r="P6" i="270" s="1"/>
  <c r="I14" i="270"/>
  <c r="E14" i="270"/>
  <c r="C5" i="171"/>
  <c r="D5" i="171" s="1"/>
  <c r="C6" i="171"/>
  <c r="D6" i="171" s="1"/>
  <c r="C7" i="171"/>
  <c r="D7" i="171" s="1"/>
  <c r="C4" i="171"/>
  <c r="B5" i="171"/>
  <c r="B6" i="171"/>
  <c r="B7" i="171"/>
  <c r="B4" i="171"/>
  <c r="D3" i="173"/>
  <c r="D5" i="173" s="1"/>
  <c r="C5" i="173"/>
  <c r="E5" i="173"/>
  <c r="B5" i="173"/>
  <c r="F5" i="149"/>
  <c r="F6" i="149"/>
  <c r="F7" i="149"/>
  <c r="F8" i="149"/>
  <c r="F9" i="149"/>
  <c r="F10" i="149"/>
  <c r="F11" i="149"/>
  <c r="F4" i="149"/>
  <c r="E11" i="269" l="1"/>
  <c r="C7" i="269"/>
  <c r="B7" i="269"/>
  <c r="B8" i="269" s="1"/>
  <c r="B13" i="269" s="1"/>
  <c r="D13" i="269"/>
  <c r="G50" i="270"/>
  <c r="G59" i="270"/>
  <c r="H14" i="270"/>
  <c r="I59" i="270"/>
  <c r="F41" i="270"/>
  <c r="G41" i="270"/>
  <c r="E41" i="270"/>
  <c r="H41" i="270"/>
  <c r="I50" i="270"/>
  <c r="E23" i="270"/>
  <c r="H77" i="270"/>
  <c r="H59" i="270"/>
  <c r="E32" i="270"/>
  <c r="G77" i="270"/>
  <c r="F23" i="270"/>
  <c r="G23" i="270"/>
  <c r="E50" i="270"/>
  <c r="E59" i="270"/>
  <c r="H50" i="270"/>
  <c r="H23" i="270"/>
  <c r="F50" i="270"/>
  <c r="F14" i="270"/>
  <c r="D6" i="176"/>
  <c r="D6" i="175"/>
  <c r="D5" i="174"/>
  <c r="D4" i="170"/>
  <c r="D6" i="170"/>
  <c r="D7" i="170"/>
  <c r="E4" i="167"/>
  <c r="E7" i="167"/>
  <c r="E6" i="167"/>
  <c r="D4" i="171"/>
  <c r="D8" i="171" s="1"/>
  <c r="E5" i="167"/>
  <c r="V45" i="270"/>
  <c r="W45" i="270" s="1"/>
  <c r="F59" i="270"/>
  <c r="F68" i="270"/>
  <c r="G68" i="270"/>
  <c r="H68" i="270"/>
  <c r="P8" i="270"/>
  <c r="F32" i="270"/>
  <c r="G32" i="270"/>
  <c r="I77" i="270"/>
  <c r="H32" i="270"/>
  <c r="E77" i="270"/>
  <c r="I32" i="270"/>
  <c r="F77" i="270"/>
  <c r="R6" i="270"/>
  <c r="P12" i="270"/>
  <c r="R12" i="270" s="1"/>
  <c r="P10" i="270"/>
  <c r="P9" i="270"/>
  <c r="P7" i="270"/>
  <c r="P11" i="270"/>
  <c r="P13" i="270"/>
  <c r="E8" i="170"/>
  <c r="D5" i="170"/>
  <c r="F12" i="149"/>
  <c r="G12" i="149"/>
  <c r="U6" i="270" l="1"/>
  <c r="U9" i="270"/>
  <c r="U7" i="270"/>
  <c r="V7" i="270" s="1"/>
  <c r="Y46" i="270" s="1"/>
  <c r="F7" i="269"/>
  <c r="F8" i="269" s="1"/>
  <c r="F13" i="269" s="1"/>
  <c r="C8" i="269"/>
  <c r="C13" i="269" s="1"/>
  <c r="E13" i="269"/>
  <c r="U8" i="270"/>
  <c r="X47" i="270" s="1"/>
  <c r="U10" i="270"/>
  <c r="U13" i="270"/>
  <c r="V13" i="270" s="1"/>
  <c r="Y52" i="270" s="1"/>
  <c r="U12" i="270"/>
  <c r="V12" i="270" s="1"/>
  <c r="Y51" i="270" s="1"/>
  <c r="U11" i="270"/>
  <c r="V11" i="270" s="1"/>
  <c r="Y50" i="270" s="1"/>
  <c r="X48" i="270"/>
  <c r="U23" i="270"/>
  <c r="E8" i="167"/>
  <c r="D8" i="170"/>
  <c r="U26" i="270"/>
  <c r="V52" i="270"/>
  <c r="W52" i="270" s="1"/>
  <c r="Q13" i="270"/>
  <c r="V50" i="270"/>
  <c r="W50" i="270" s="1"/>
  <c r="Q12" i="270"/>
  <c r="V47" i="270"/>
  <c r="W47" i="270" s="1"/>
  <c r="V46" i="270"/>
  <c r="W46" i="270" s="1"/>
  <c r="R11" i="270"/>
  <c r="V9" i="270"/>
  <c r="Y48" i="270" s="1"/>
  <c r="V48" i="270"/>
  <c r="W48" i="270" s="1"/>
  <c r="R8" i="270"/>
  <c r="U20" i="270"/>
  <c r="X45" i="270"/>
  <c r="X46" i="270"/>
  <c r="U21" i="270"/>
  <c r="V49" i="270"/>
  <c r="W49" i="270" s="1"/>
  <c r="V10" i="270"/>
  <c r="Y49" i="270" s="1"/>
  <c r="Q10" i="270"/>
  <c r="R10" i="270"/>
  <c r="R7" i="270"/>
  <c r="R13" i="270"/>
  <c r="Q9" i="270"/>
  <c r="R9" i="270"/>
  <c r="V6" i="270"/>
  <c r="V51" i="270"/>
  <c r="W51" i="270" s="1"/>
  <c r="X51" i="270" l="1"/>
  <c r="E10" i="146"/>
  <c r="C10" i="146"/>
  <c r="X50" i="270"/>
  <c r="X52" i="270"/>
  <c r="U25" i="270"/>
  <c r="U27" i="270"/>
  <c r="U22" i="270"/>
  <c r="V8" i="270"/>
  <c r="Y47" i="270" s="1"/>
  <c r="X49" i="270"/>
  <c r="U24" i="270"/>
  <c r="V15" i="270"/>
  <c r="Y45" i="270"/>
  <c r="D9" i="146"/>
  <c r="D6" i="146"/>
  <c r="F9" i="146"/>
  <c r="F7" i="146"/>
  <c r="F4" i="146"/>
  <c r="F8" i="146"/>
  <c r="D5" i="146"/>
  <c r="F6" i="146"/>
  <c r="F5" i="146"/>
  <c r="D4" i="146"/>
  <c r="D8" i="146"/>
  <c r="D7" i="146"/>
  <c r="D10" i="146" l="1"/>
  <c r="F10" i="146"/>
  <c r="V20" i="270"/>
  <c r="W20" i="270" s="1"/>
  <c r="X20" i="270" s="1"/>
  <c r="V26" i="270"/>
  <c r="W26" i="270" s="1"/>
  <c r="X26" i="270" s="1"/>
  <c r="Z26" i="270" s="1"/>
  <c r="V22" i="270"/>
  <c r="W22" i="270" s="1"/>
  <c r="X22" i="270" s="1"/>
  <c r="Z22" i="270" s="1"/>
  <c r="Y54" i="270"/>
  <c r="V24" i="270"/>
  <c r="W24" i="270" s="1"/>
  <c r="X24" i="270" s="1"/>
  <c r="V27" i="270"/>
  <c r="W27" i="270" s="1"/>
  <c r="X27" i="270" s="1"/>
  <c r="V25" i="270"/>
  <c r="W25" i="270" s="1"/>
  <c r="X25" i="270" s="1"/>
  <c r="V23" i="270"/>
  <c r="W23" i="270" s="1"/>
  <c r="X23" i="270" s="1"/>
  <c r="Z23" i="270" s="1"/>
  <c r="V21" i="270"/>
  <c r="W21" i="270" s="1"/>
  <c r="X21" i="270" s="1"/>
  <c r="Z21" i="270" s="1"/>
  <c r="Z25" i="270" l="1"/>
  <c r="AA26" i="270" s="1"/>
  <c r="Y26" i="270"/>
  <c r="Z27" i="270"/>
  <c r="AA27" i="270" s="1"/>
  <c r="Y27" i="270"/>
  <c r="Y24" i="270"/>
  <c r="Z24" i="270"/>
  <c r="AA24" i="270" s="1"/>
  <c r="Z48" i="270"/>
  <c r="AA48" i="270" s="1"/>
  <c r="AB48" i="270" s="1"/>
  <c r="AC48" i="270" s="1"/>
  <c r="Z49" i="270"/>
  <c r="AA49" i="270" s="1"/>
  <c r="AB49" i="270" s="1"/>
  <c r="AC49" i="270" s="1"/>
  <c r="AD49" i="270" s="1"/>
  <c r="Z52" i="270"/>
  <c r="AA52" i="270" s="1"/>
  <c r="AB52" i="270" s="1"/>
  <c r="AC52" i="270" s="1"/>
  <c r="AD52" i="270" s="1"/>
  <c r="Z50" i="270"/>
  <c r="AA50" i="270" s="1"/>
  <c r="AB50" i="270" s="1"/>
  <c r="AC50" i="270" s="1"/>
  <c r="Z51" i="270"/>
  <c r="AA51" i="270" s="1"/>
  <c r="AB51" i="270" s="1"/>
  <c r="AC51" i="270" s="1"/>
  <c r="Z45" i="270"/>
  <c r="AA45" i="270" s="1"/>
  <c r="AB45" i="270" s="1"/>
  <c r="AC45" i="270" s="1"/>
  <c r="Z46" i="270"/>
  <c r="AA46" i="270" s="1"/>
  <c r="AB46" i="270" s="1"/>
  <c r="AC46" i="270" s="1"/>
  <c r="Z47" i="270"/>
  <c r="AA47" i="270" s="1"/>
  <c r="AB47" i="270" s="1"/>
  <c r="AC47" i="270" s="1"/>
  <c r="Z20" i="270"/>
  <c r="AA23" i="270" s="1"/>
  <c r="Y23" i="270"/>
  <c r="AD48" i="270" l="1"/>
  <c r="AD51" i="270"/>
  <c r="C5" i="144"/>
  <c r="D5" i="144"/>
  <c r="C4" i="144"/>
  <c r="B4" i="161" s="1"/>
  <c r="D4" i="144"/>
  <c r="C4" i="161" s="1"/>
  <c r="C8" i="158" l="1"/>
  <c r="D8" i="158"/>
  <c r="E8" i="158"/>
  <c r="D5" i="261"/>
  <c r="D6" i="261"/>
  <c r="D4" i="261"/>
  <c r="F4" i="138"/>
  <c r="G9" i="259"/>
  <c r="G14" i="259"/>
  <c r="G18" i="259"/>
  <c r="G19" i="259"/>
  <c r="G20" i="259" l="1"/>
  <c r="F28" i="139"/>
  <c r="E31" i="262"/>
  <c r="F31" i="262"/>
  <c r="D31" i="262"/>
  <c r="G6" i="259"/>
  <c r="F6" i="138"/>
  <c r="E6" i="138" s="1"/>
  <c r="G5" i="259"/>
  <c r="F5" i="138"/>
  <c r="E5" i="138" s="1"/>
  <c r="E4" i="138"/>
  <c r="G17" i="259"/>
  <c r="G21" i="259" s="1"/>
  <c r="H21" i="259"/>
  <c r="H16" i="259"/>
  <c r="G15" i="259"/>
  <c r="F4" i="144"/>
  <c r="G10" i="259"/>
  <c r="G8" i="259"/>
  <c r="G13" i="259"/>
  <c r="G4" i="259"/>
  <c r="H7" i="259"/>
  <c r="G11" i="259"/>
  <c r="G12" i="259"/>
  <c r="F5" i="144"/>
  <c r="E5" i="144" l="1"/>
  <c r="E4" i="144"/>
  <c r="G7" i="259"/>
  <c r="F7" i="138"/>
  <c r="G16" i="259"/>
  <c r="E7" i="138"/>
  <c r="E4" i="161"/>
  <c r="D4" i="161" s="1"/>
  <c r="C5" i="131" l="1"/>
  <c r="D5" i="131"/>
  <c r="E5" i="131"/>
  <c r="F5" i="131"/>
  <c r="G5" i="131"/>
  <c r="H5" i="131"/>
  <c r="C6" i="131"/>
  <c r="D6" i="131"/>
  <c r="E6" i="131"/>
  <c r="F6" i="131"/>
  <c r="G6" i="131"/>
  <c r="H6" i="131"/>
  <c r="C8" i="131"/>
  <c r="D8" i="131"/>
  <c r="E8" i="131"/>
  <c r="F8" i="131"/>
  <c r="G8" i="131"/>
  <c r="H8" i="131"/>
  <c r="C10" i="131"/>
  <c r="D10" i="131"/>
  <c r="E10" i="131"/>
  <c r="F10" i="131"/>
  <c r="G10" i="131"/>
  <c r="H10" i="131"/>
  <c r="C11" i="131"/>
  <c r="D11" i="131"/>
  <c r="E11" i="131"/>
  <c r="F11" i="131"/>
  <c r="G11" i="131"/>
  <c r="H11" i="131"/>
  <c r="C12" i="131"/>
  <c r="D12" i="131"/>
  <c r="E12" i="131"/>
  <c r="F12" i="131"/>
  <c r="G12" i="131"/>
  <c r="H12" i="131"/>
  <c r="C13" i="131"/>
  <c r="D13" i="131"/>
  <c r="E13" i="131"/>
  <c r="F13" i="131"/>
  <c r="G13" i="131"/>
  <c r="H13" i="131"/>
  <c r="C14" i="131"/>
  <c r="D14" i="131"/>
  <c r="E14" i="131"/>
  <c r="F14" i="131"/>
  <c r="G14" i="131"/>
  <c r="H14" i="131"/>
  <c r="C15" i="131"/>
  <c r="D15" i="131"/>
  <c r="E15" i="131"/>
  <c r="F15" i="131"/>
  <c r="G15" i="131"/>
  <c r="H15" i="131"/>
  <c r="C17" i="131"/>
  <c r="D17" i="131"/>
  <c r="E17" i="131"/>
  <c r="F17" i="131"/>
  <c r="G17" i="131"/>
  <c r="H17" i="131"/>
  <c r="C18" i="131"/>
  <c r="D18" i="131"/>
  <c r="E18" i="131"/>
  <c r="F18" i="131"/>
  <c r="G18" i="131"/>
  <c r="H18" i="131"/>
  <c r="C19" i="131"/>
  <c r="D19" i="131"/>
  <c r="E19" i="131"/>
  <c r="F19" i="131"/>
  <c r="G19" i="131"/>
  <c r="H19" i="131"/>
  <c r="C20" i="131"/>
  <c r="D20" i="131"/>
  <c r="E20" i="131"/>
  <c r="F20" i="131"/>
  <c r="G20" i="131"/>
  <c r="H20" i="131"/>
  <c r="D4" i="131"/>
  <c r="E4" i="131"/>
  <c r="F4" i="131"/>
  <c r="G4" i="131"/>
  <c r="H4" i="131"/>
  <c r="C4" i="131"/>
  <c r="K78" i="257" l="1"/>
  <c r="E78" i="257"/>
  <c r="I78" i="257"/>
  <c r="H78" i="257"/>
  <c r="G78" i="257"/>
  <c r="F78" i="257"/>
  <c r="K69" i="257"/>
  <c r="G69" i="257"/>
  <c r="F69" i="257"/>
  <c r="E69" i="257"/>
  <c r="I69" i="257"/>
  <c r="H69" i="257"/>
  <c r="K60" i="257"/>
  <c r="F60" i="257"/>
  <c r="E60" i="257"/>
  <c r="I60" i="257"/>
  <c r="H60" i="257"/>
  <c r="G60" i="257"/>
  <c r="K51" i="257"/>
  <c r="H51" i="257"/>
  <c r="G51" i="257"/>
  <c r="F51" i="257"/>
  <c r="I51" i="257"/>
  <c r="E51" i="257"/>
  <c r="K42" i="257"/>
  <c r="I42" i="257"/>
  <c r="H42" i="257"/>
  <c r="E42" i="257"/>
  <c r="G42" i="257"/>
  <c r="F42" i="257"/>
  <c r="K33" i="257"/>
  <c r="I33" i="257"/>
  <c r="H33" i="257"/>
  <c r="G33" i="257"/>
  <c r="F33" i="257"/>
  <c r="E33" i="257"/>
  <c r="K24" i="257"/>
  <c r="I24" i="257"/>
  <c r="H24" i="257"/>
  <c r="G24" i="257"/>
  <c r="F24" i="257"/>
  <c r="E24" i="257"/>
  <c r="K15" i="257"/>
  <c r="G15" i="257"/>
  <c r="N14" i="257"/>
  <c r="O13" i="257"/>
  <c r="N13" i="257"/>
  <c r="H15" i="257"/>
  <c r="O12" i="257"/>
  <c r="N12" i="257"/>
  <c r="O11" i="257"/>
  <c r="N11" i="257"/>
  <c r="I15" i="257"/>
  <c r="O10" i="257"/>
  <c r="N10" i="257"/>
  <c r="O9" i="257"/>
  <c r="N9" i="257"/>
  <c r="O8" i="257"/>
  <c r="N8" i="257"/>
  <c r="E15" i="257"/>
  <c r="O7" i="257"/>
  <c r="N7" i="257"/>
  <c r="F15" i="257"/>
  <c r="G15" i="256"/>
  <c r="G17" i="255"/>
  <c r="G16" i="255"/>
  <c r="G15" i="255"/>
  <c r="G14" i="255"/>
  <c r="G13" i="255"/>
  <c r="G10" i="255"/>
  <c r="G9" i="255"/>
  <c r="G8" i="255"/>
  <c r="G7" i="255"/>
  <c r="G6" i="255"/>
  <c r="G5" i="255"/>
  <c r="G4" i="255"/>
  <c r="E10" i="254"/>
  <c r="D10" i="254"/>
  <c r="C10" i="254"/>
  <c r="C10" i="252"/>
  <c r="B10" i="251"/>
  <c r="D8" i="241"/>
  <c r="B8" i="241"/>
  <c r="B8" i="234"/>
  <c r="D8" i="234"/>
  <c r="C12" i="233"/>
  <c r="C16" i="233" s="1"/>
  <c r="H3" i="228"/>
  <c r="G3" i="228"/>
  <c r="F3" i="228"/>
  <c r="E3" i="228"/>
  <c r="D3" i="228"/>
  <c r="H3" i="227"/>
  <c r="G3" i="227"/>
  <c r="F3" i="227"/>
  <c r="E3" i="227"/>
  <c r="D3" i="227"/>
  <c r="I3" i="227" s="1"/>
  <c r="H3" i="226"/>
  <c r="G3" i="226"/>
  <c r="F3" i="226"/>
  <c r="E3" i="226"/>
  <c r="D3" i="226"/>
  <c r="I3" i="226" s="1"/>
  <c r="D12" i="225"/>
  <c r="D14" i="225" s="1"/>
  <c r="C12" i="225"/>
  <c r="C14" i="225" s="1"/>
  <c r="B12" i="225"/>
  <c r="B14" i="225" s="1"/>
  <c r="B22" i="224"/>
  <c r="B12" i="224"/>
  <c r="B14" i="224" s="1"/>
  <c r="C22" i="224" s="1"/>
  <c r="I11" i="223"/>
  <c r="H11" i="223"/>
  <c r="G11" i="223"/>
  <c r="F11" i="223"/>
  <c r="E11" i="223"/>
  <c r="D11" i="223"/>
  <c r="C11" i="223"/>
  <c r="B11" i="223"/>
  <c r="H32" i="222"/>
  <c r="G32" i="222"/>
  <c r="F32" i="222"/>
  <c r="E32" i="222"/>
  <c r="D32" i="222"/>
  <c r="C32" i="222"/>
  <c r="B32" i="222"/>
  <c r="A32" i="222"/>
  <c r="I31" i="222"/>
  <c r="H31" i="222"/>
  <c r="G31" i="222"/>
  <c r="F31" i="222"/>
  <c r="E31" i="222"/>
  <c r="D31" i="222"/>
  <c r="C31" i="222"/>
  <c r="A31" i="222"/>
  <c r="H30" i="222"/>
  <c r="G30" i="222"/>
  <c r="F30" i="222"/>
  <c r="E30" i="222"/>
  <c r="D30" i="222"/>
  <c r="C30" i="222"/>
  <c r="A30" i="222"/>
  <c r="I29" i="222"/>
  <c r="H29" i="222"/>
  <c r="G29" i="222"/>
  <c r="F29" i="222"/>
  <c r="E29" i="222"/>
  <c r="D29" i="222"/>
  <c r="C29" i="222"/>
  <c r="B29" i="222"/>
  <c r="A29" i="222"/>
  <c r="H28" i="222"/>
  <c r="G28" i="222"/>
  <c r="F28" i="222"/>
  <c r="E28" i="222"/>
  <c r="D28" i="222"/>
  <c r="C28" i="222"/>
  <c r="B28" i="222"/>
  <c r="A28" i="222"/>
  <c r="H27" i="222"/>
  <c r="G27" i="222"/>
  <c r="F27" i="222"/>
  <c r="E27" i="222"/>
  <c r="D27" i="222"/>
  <c r="C27" i="222"/>
  <c r="B27" i="222"/>
  <c r="A27" i="222"/>
  <c r="I26" i="222"/>
  <c r="H26" i="222"/>
  <c r="G26" i="222"/>
  <c r="F26" i="222"/>
  <c r="E26" i="222"/>
  <c r="D26" i="222"/>
  <c r="C26" i="222"/>
  <c r="B26" i="222"/>
  <c r="A26" i="222"/>
  <c r="I22" i="222"/>
  <c r="H22" i="222"/>
  <c r="G22" i="222"/>
  <c r="F22" i="222"/>
  <c r="E22" i="222"/>
  <c r="D22" i="222"/>
  <c r="C22" i="222"/>
  <c r="B22" i="222"/>
  <c r="A21" i="222"/>
  <c r="A20" i="222"/>
  <c r="A19" i="222"/>
  <c r="A18" i="222"/>
  <c r="A17" i="222"/>
  <c r="A16" i="222"/>
  <c r="A15" i="222"/>
  <c r="H11" i="222"/>
  <c r="G11" i="222"/>
  <c r="F11" i="222"/>
  <c r="E11" i="222"/>
  <c r="D11" i="222"/>
  <c r="D33" i="222" s="1"/>
  <c r="C11" i="222"/>
  <c r="C33" i="222" s="1"/>
  <c r="B11" i="222"/>
  <c r="I32" i="222"/>
  <c r="B31" i="222"/>
  <c r="I30" i="222"/>
  <c r="B30" i="222"/>
  <c r="I28" i="222"/>
  <c r="I27" i="222"/>
  <c r="I11" i="222"/>
  <c r="I8" i="220"/>
  <c r="H8" i="220"/>
  <c r="G8" i="220"/>
  <c r="F8" i="220"/>
  <c r="E8" i="220"/>
  <c r="D8" i="220"/>
  <c r="C8" i="220"/>
  <c r="B8" i="220"/>
  <c r="H23" i="219"/>
  <c r="G23" i="219"/>
  <c r="F23" i="219"/>
  <c r="E23" i="219"/>
  <c r="D23" i="219"/>
  <c r="C23" i="219"/>
  <c r="B23" i="219"/>
  <c r="A23" i="219"/>
  <c r="H22" i="219"/>
  <c r="G22" i="219"/>
  <c r="F22" i="219"/>
  <c r="E22" i="219"/>
  <c r="D22" i="219"/>
  <c r="C22" i="219"/>
  <c r="A22" i="219"/>
  <c r="I21" i="219"/>
  <c r="H21" i="219"/>
  <c r="G21" i="219"/>
  <c r="F21" i="219"/>
  <c r="E21" i="219"/>
  <c r="D21" i="219"/>
  <c r="C21" i="219"/>
  <c r="A21" i="219"/>
  <c r="H20" i="219"/>
  <c r="G20" i="219"/>
  <c r="F20" i="219"/>
  <c r="E20" i="219"/>
  <c r="D20" i="219"/>
  <c r="C20" i="219"/>
  <c r="B20" i="219"/>
  <c r="A20" i="219"/>
  <c r="I16" i="219"/>
  <c r="H16" i="219"/>
  <c r="G16" i="219"/>
  <c r="F16" i="219"/>
  <c r="E16" i="219"/>
  <c r="D16" i="219"/>
  <c r="C16" i="219"/>
  <c r="B16" i="219"/>
  <c r="A15" i="219"/>
  <c r="A14" i="219"/>
  <c r="A13" i="219"/>
  <c r="A12" i="219"/>
  <c r="H8" i="219"/>
  <c r="H24" i="219" s="1"/>
  <c r="G8" i="219"/>
  <c r="G24" i="219" s="1"/>
  <c r="F8" i="219"/>
  <c r="E8" i="219"/>
  <c r="E24" i="219" s="1"/>
  <c r="D8" i="219"/>
  <c r="D24" i="219" s="1"/>
  <c r="C8" i="219"/>
  <c r="C24" i="219" s="1"/>
  <c r="I23" i="219"/>
  <c r="B22" i="219"/>
  <c r="I17" i="217"/>
  <c r="H17" i="217"/>
  <c r="G17" i="217"/>
  <c r="F17" i="217"/>
  <c r="E17" i="217"/>
  <c r="D17" i="217"/>
  <c r="C17" i="217"/>
  <c r="B17" i="217"/>
  <c r="I50" i="216"/>
  <c r="H50" i="216"/>
  <c r="G50" i="216"/>
  <c r="F50" i="216"/>
  <c r="E50" i="216"/>
  <c r="D50" i="216"/>
  <c r="C50" i="216"/>
  <c r="B50" i="216"/>
  <c r="A50" i="216"/>
  <c r="I49" i="216"/>
  <c r="H49" i="216"/>
  <c r="G49" i="216"/>
  <c r="F49" i="216"/>
  <c r="E49" i="216"/>
  <c r="D49" i="216"/>
  <c r="C49" i="216"/>
  <c r="A49" i="216"/>
  <c r="H48" i="216"/>
  <c r="G48" i="216"/>
  <c r="F48" i="216"/>
  <c r="E48" i="216"/>
  <c r="D48" i="216"/>
  <c r="C48" i="216"/>
  <c r="A48" i="216"/>
  <c r="H47" i="216"/>
  <c r="G47" i="216"/>
  <c r="F47" i="216"/>
  <c r="E47" i="216"/>
  <c r="D47" i="216"/>
  <c r="C47" i="216"/>
  <c r="B47" i="216"/>
  <c r="A47" i="216"/>
  <c r="H46" i="216"/>
  <c r="G46" i="216"/>
  <c r="F46" i="216"/>
  <c r="E46" i="216"/>
  <c r="D46" i="216"/>
  <c r="C46" i="216"/>
  <c r="A46" i="216"/>
  <c r="I45" i="216"/>
  <c r="H45" i="216"/>
  <c r="G45" i="216"/>
  <c r="F45" i="216"/>
  <c r="E45" i="216"/>
  <c r="D45" i="216"/>
  <c r="C45" i="216"/>
  <c r="B45" i="216"/>
  <c r="A45" i="216"/>
  <c r="I44" i="216"/>
  <c r="H44" i="216"/>
  <c r="G44" i="216"/>
  <c r="F44" i="216"/>
  <c r="E44" i="216"/>
  <c r="D44" i="216"/>
  <c r="C44" i="216"/>
  <c r="A44" i="216"/>
  <c r="H43" i="216"/>
  <c r="G43" i="216"/>
  <c r="F43" i="216"/>
  <c r="E43" i="216"/>
  <c r="D43" i="216"/>
  <c r="C43" i="216"/>
  <c r="B43" i="216"/>
  <c r="A43" i="216"/>
  <c r="I42" i="216"/>
  <c r="H42" i="216"/>
  <c r="G42" i="216"/>
  <c r="F42" i="216"/>
  <c r="E42" i="216"/>
  <c r="D42" i="216"/>
  <c r="C42" i="216"/>
  <c r="B42" i="216"/>
  <c r="A42" i="216"/>
  <c r="H41" i="216"/>
  <c r="G41" i="216"/>
  <c r="F41" i="216"/>
  <c r="E41" i="216"/>
  <c r="D41" i="216"/>
  <c r="C41" i="216"/>
  <c r="A41" i="216"/>
  <c r="H40" i="216"/>
  <c r="G40" i="216"/>
  <c r="F40" i="216"/>
  <c r="E40" i="216"/>
  <c r="D40" i="216"/>
  <c r="C40" i="216"/>
  <c r="B40" i="216"/>
  <c r="A40" i="216"/>
  <c r="I39" i="216"/>
  <c r="H39" i="216"/>
  <c r="G39" i="216"/>
  <c r="F39" i="216"/>
  <c r="E39" i="216"/>
  <c r="D39" i="216"/>
  <c r="C39" i="216"/>
  <c r="A39" i="216"/>
  <c r="H38" i="216"/>
  <c r="G38" i="216"/>
  <c r="F38" i="216"/>
  <c r="E38" i="216"/>
  <c r="D38" i="216"/>
  <c r="C38" i="216"/>
  <c r="B38" i="216"/>
  <c r="A38" i="216"/>
  <c r="I34" i="216"/>
  <c r="I51" i="216" s="1"/>
  <c r="H34" i="216"/>
  <c r="G34" i="216"/>
  <c r="F34" i="216"/>
  <c r="E34" i="216"/>
  <c r="D34" i="216"/>
  <c r="C34" i="216"/>
  <c r="B34" i="216"/>
  <c r="A33" i="216"/>
  <c r="A32" i="216"/>
  <c r="A31" i="216"/>
  <c r="A30" i="216"/>
  <c r="A29" i="216"/>
  <c r="A28" i="216"/>
  <c r="A27" i="216"/>
  <c r="A26" i="216"/>
  <c r="A25" i="216"/>
  <c r="A24" i="216"/>
  <c r="A23" i="216"/>
  <c r="A22" i="216"/>
  <c r="A21" i="216"/>
  <c r="H17" i="216"/>
  <c r="G17" i="216"/>
  <c r="F17" i="216"/>
  <c r="E17" i="216"/>
  <c r="D17" i="216"/>
  <c r="C17" i="216"/>
  <c r="B49" i="216"/>
  <c r="I47" i="216"/>
  <c r="I46" i="216"/>
  <c r="B44" i="216"/>
  <c r="I41" i="216"/>
  <c r="B41" i="216"/>
  <c r="I40" i="216"/>
  <c r="B17" i="216"/>
  <c r="E27" i="214"/>
  <c r="E26" i="214"/>
  <c r="E25" i="214"/>
  <c r="E24" i="214"/>
  <c r="E23" i="214"/>
  <c r="E22" i="214"/>
  <c r="E21" i="214"/>
  <c r="E20" i="214"/>
  <c r="E19" i="214"/>
  <c r="E18" i="214"/>
  <c r="E17" i="214"/>
  <c r="E16" i="214"/>
  <c r="E15" i="214"/>
  <c r="E14" i="214"/>
  <c r="E13" i="214"/>
  <c r="E12" i="214"/>
  <c r="E11" i="214"/>
  <c r="E10" i="214"/>
  <c r="E9" i="214"/>
  <c r="E8" i="214"/>
  <c r="E7" i="214"/>
  <c r="E6" i="214"/>
  <c r="E5" i="214"/>
  <c r="E4" i="214"/>
  <c r="H7" i="213"/>
  <c r="G7" i="213"/>
  <c r="F7" i="213"/>
  <c r="E7" i="213"/>
  <c r="D7" i="213"/>
  <c r="C7" i="213"/>
  <c r="C21" i="204"/>
  <c r="C21" i="131" s="1"/>
  <c r="D21" i="204"/>
  <c r="D21" i="131" s="1"/>
  <c r="D16" i="204"/>
  <c r="D16" i="131" s="1"/>
  <c r="E9" i="204"/>
  <c r="E9" i="131" s="1"/>
  <c r="D9" i="204"/>
  <c r="D9" i="131" s="1"/>
  <c r="C9" i="204"/>
  <c r="C9" i="131" s="1"/>
  <c r="I3" i="228" l="1"/>
  <c r="F24" i="219"/>
  <c r="G51" i="216"/>
  <c r="D51" i="216"/>
  <c r="E51" i="216"/>
  <c r="G33" i="222"/>
  <c r="F51" i="216"/>
  <c r="H33" i="222"/>
  <c r="H51" i="216"/>
  <c r="E33" i="222"/>
  <c r="F33" i="222"/>
  <c r="V11" i="257"/>
  <c r="U25" i="257" s="1"/>
  <c r="F21" i="204"/>
  <c r="F21" i="131" s="1"/>
  <c r="V12" i="257"/>
  <c r="U26" i="257" s="1"/>
  <c r="R13" i="257"/>
  <c r="V7" i="257"/>
  <c r="U21" i="257" s="1"/>
  <c r="V9" i="257"/>
  <c r="U23" i="257" s="1"/>
  <c r="V10" i="257"/>
  <c r="U24" i="257" s="1"/>
  <c r="V14" i="257"/>
  <c r="U28" i="257" s="1"/>
  <c r="V8" i="257"/>
  <c r="U22" i="257" s="1"/>
  <c r="V13" i="257"/>
  <c r="U27" i="257" s="1"/>
  <c r="P7" i="257"/>
  <c r="P11" i="257"/>
  <c r="P8" i="257"/>
  <c r="P10" i="257"/>
  <c r="P12" i="257"/>
  <c r="R12" i="257" s="1"/>
  <c r="P14" i="257"/>
  <c r="R14" i="257" s="1"/>
  <c r="P13" i="257"/>
  <c r="P9" i="257"/>
  <c r="R9" i="257" s="1"/>
  <c r="C8" i="241"/>
  <c r="C8" i="234"/>
  <c r="H12" i="233"/>
  <c r="H16" i="233" s="1"/>
  <c r="D12" i="233"/>
  <c r="D16" i="233" s="1"/>
  <c r="E12" i="233"/>
  <c r="E16" i="233" s="1"/>
  <c r="I33" i="222"/>
  <c r="B33" i="222"/>
  <c r="I22" i="219"/>
  <c r="B8" i="219"/>
  <c r="I8" i="219"/>
  <c r="I20" i="219"/>
  <c r="B21" i="219"/>
  <c r="B51" i="216"/>
  <c r="B46" i="216"/>
  <c r="I38" i="216"/>
  <c r="C51" i="216"/>
  <c r="B48" i="216"/>
  <c r="I48" i="216"/>
  <c r="I43" i="216"/>
  <c r="B39" i="216"/>
  <c r="H7" i="204"/>
  <c r="H7" i="131" s="1"/>
  <c r="E21" i="204"/>
  <c r="E21" i="131" s="1"/>
  <c r="G21" i="204"/>
  <c r="G21" i="131" s="1"/>
  <c r="H21" i="204"/>
  <c r="H21" i="131" s="1"/>
  <c r="E16" i="204"/>
  <c r="E16" i="131" s="1"/>
  <c r="E7" i="204"/>
  <c r="E7" i="131" s="1"/>
  <c r="H16" i="204"/>
  <c r="H16" i="131" s="1"/>
  <c r="H9" i="204"/>
  <c r="H9" i="131" s="1"/>
  <c r="F9" i="204"/>
  <c r="F9" i="131" s="1"/>
  <c r="C16" i="204"/>
  <c r="C16" i="131" s="1"/>
  <c r="C7" i="204"/>
  <c r="C7" i="131" s="1"/>
  <c r="D7" i="204"/>
  <c r="D7" i="131" s="1"/>
  <c r="F17" i="203"/>
  <c r="F12" i="233" l="1"/>
  <c r="F16" i="233" s="1"/>
  <c r="G12" i="233"/>
  <c r="G16" i="233" s="1"/>
  <c r="W10" i="257"/>
  <c r="W8" i="257"/>
  <c r="F16" i="204"/>
  <c r="F16" i="131" s="1"/>
  <c r="W11" i="257"/>
  <c r="Q11" i="257"/>
  <c r="W7" i="257"/>
  <c r="Q10" i="257"/>
  <c r="W14" i="257"/>
  <c r="Q14" i="257"/>
  <c r="Q13" i="257"/>
  <c r="W12" i="257"/>
  <c r="R8" i="257"/>
  <c r="R11" i="257"/>
  <c r="R7" i="257"/>
  <c r="R10" i="257"/>
  <c r="W9" i="257"/>
  <c r="W13" i="257"/>
  <c r="I24" i="219"/>
  <c r="B24" i="219"/>
  <c r="F7" i="204"/>
  <c r="F7" i="131" s="1"/>
  <c r="G9" i="204"/>
  <c r="G9" i="131" s="1"/>
  <c r="G7" i="204"/>
  <c r="G7" i="131" s="1"/>
  <c r="G16" i="204"/>
  <c r="G16" i="131" s="1"/>
  <c r="W16" i="257" l="1"/>
  <c r="V25" i="257" l="1"/>
  <c r="W25" i="257" s="1"/>
  <c r="X25" i="257" s="1"/>
  <c r="U33" i="257" s="1"/>
  <c r="V24" i="257"/>
  <c r="W24" i="257" s="1"/>
  <c r="X24" i="257" s="1"/>
  <c r="V23" i="257"/>
  <c r="W23" i="257" s="1"/>
  <c r="X23" i="257" s="1"/>
  <c r="V27" i="257"/>
  <c r="W27" i="257" s="1"/>
  <c r="X27" i="257" s="1"/>
  <c r="V26" i="257"/>
  <c r="W26" i="257" s="1"/>
  <c r="X26" i="257" s="1"/>
  <c r="V21" i="257"/>
  <c r="W21" i="257" s="1"/>
  <c r="X21" i="257" s="1"/>
  <c r="V28" i="257"/>
  <c r="W28" i="257" s="1"/>
  <c r="X28" i="257" s="1"/>
  <c r="U35" i="257" s="1"/>
  <c r="V22" i="257"/>
  <c r="W22" i="257" s="1"/>
  <c r="X22" i="257" s="1"/>
  <c r="U32" i="257" l="1"/>
  <c r="U34" i="257"/>
  <c r="G15" i="165" l="1"/>
  <c r="D10" i="163"/>
  <c r="E10" i="163"/>
  <c r="C10" i="163"/>
  <c r="B8" i="158"/>
  <c r="C8" i="167" l="1"/>
  <c r="B8" i="170"/>
  <c r="C8" i="170"/>
  <c r="B8" i="171"/>
  <c r="E8" i="171"/>
  <c r="C12" i="149"/>
  <c r="E12" i="149"/>
  <c r="D8" i="167"/>
  <c r="B8" i="167"/>
  <c r="E28" i="139"/>
  <c r="D28" i="139" l="1"/>
  <c r="E31" i="139"/>
  <c r="F31" i="139"/>
  <c r="D31" i="139"/>
  <c r="C8" i="171"/>
  <c r="D12" i="149"/>
  <c r="F8" i="167" l="1"/>
</calcChain>
</file>

<file path=xl/sharedStrings.xml><?xml version="1.0" encoding="utf-8"?>
<sst xmlns="http://schemas.openxmlformats.org/spreadsheetml/2006/main" count="3396" uniqueCount="756">
  <si>
    <t>We have published this workbook in conjuction with the RIIO-2 Re-opener Applications 2025 Final Determinations. It contains the tables used in the overview document and annexes.</t>
  </si>
  <si>
    <t>Title</t>
  </si>
  <si>
    <t>Information</t>
  </si>
  <si>
    <t>Publisher</t>
  </si>
  <si>
    <t>Ofgem - Small and Medium Sized Projects</t>
  </si>
  <si>
    <t>Version</t>
  </si>
  <si>
    <t>Publication date</t>
  </si>
  <si>
    <t>Filename</t>
  </si>
  <si>
    <t>RIIO-2 Re-opener Applications 2025 Final Determinations - Data File</t>
  </si>
  <si>
    <t>Price Base For Costs (ET/GT/GD)</t>
  </si>
  <si>
    <t>2018/19</t>
  </si>
  <si>
    <t>Price Base For Costs (ED)</t>
  </si>
  <si>
    <t>2020/21</t>
  </si>
  <si>
    <t>Cover table Licencees</t>
  </si>
  <si>
    <t>Sector_Group</t>
  </si>
  <si>
    <t>Network Name</t>
  </si>
  <si>
    <t>Sector Group Short</t>
  </si>
  <si>
    <t>Sector</t>
  </si>
  <si>
    <t>Network Short Name</t>
  </si>
  <si>
    <t>National Grid Electricity Transmission</t>
  </si>
  <si>
    <t>ET_NGrid</t>
  </si>
  <si>
    <t>ET</t>
  </si>
  <si>
    <t>NGET</t>
  </si>
  <si>
    <t>Scottish Hydro Electric Transmission</t>
  </si>
  <si>
    <t>ET_SSE</t>
  </si>
  <si>
    <t>SHET</t>
  </si>
  <si>
    <t>SP Transmission</t>
  </si>
  <si>
    <t>ET_SPEN</t>
  </si>
  <si>
    <t>SPT</t>
  </si>
  <si>
    <t>National Gas Transmission</t>
  </si>
  <si>
    <t>GT_NGas</t>
  </si>
  <si>
    <t>GT</t>
  </si>
  <si>
    <t>NGT</t>
  </si>
  <si>
    <t>Electricity North West</t>
  </si>
  <si>
    <t>ED_ENWL</t>
  </si>
  <si>
    <t>ED</t>
  </si>
  <si>
    <t>ENWL</t>
  </si>
  <si>
    <t>Northern Powergrid</t>
  </si>
  <si>
    <t>Northern Powergrid - Northern</t>
  </si>
  <si>
    <t>ED_NPG</t>
  </si>
  <si>
    <t>NPGN</t>
  </si>
  <si>
    <t>Northern Powergrid - Yorkshire</t>
  </si>
  <si>
    <t>NPGY</t>
  </si>
  <si>
    <t>National Grid Electricity Distribution</t>
  </si>
  <si>
    <t>National Grid Electricity Distribution - West Midlands</t>
  </si>
  <si>
    <t>ED_NGrid</t>
  </si>
  <si>
    <t>WMID</t>
  </si>
  <si>
    <t>National Grid Electricity Distribution - East Midlands</t>
  </si>
  <si>
    <t>EMID</t>
  </si>
  <si>
    <t>National Grid Electricity Distribution - South Wales</t>
  </si>
  <si>
    <t>SWALES</t>
  </si>
  <si>
    <t>National Grid Electricity Distribution - South West</t>
  </si>
  <si>
    <t>SWEST</t>
  </si>
  <si>
    <t>SP Energy Networks</t>
  </si>
  <si>
    <t>SP Energy Networks - Distribution</t>
  </si>
  <si>
    <t>ED_SPEN</t>
  </si>
  <si>
    <t>SPD</t>
  </si>
  <si>
    <t>SP Energy Networks - Manweb</t>
  </si>
  <si>
    <t>SPMW</t>
  </si>
  <si>
    <t>Scottish and Southern Energy</t>
  </si>
  <si>
    <t>SSEN Distribution - Hydro</t>
  </si>
  <si>
    <t>ED_SSE</t>
  </si>
  <si>
    <t>SSEH</t>
  </si>
  <si>
    <t>SSEN Distribution - Southern</t>
  </si>
  <si>
    <t>SSES</t>
  </si>
  <si>
    <t>UK Power Networks</t>
  </si>
  <si>
    <t>UK Power Networks - East</t>
  </si>
  <si>
    <t>ED_UKPN</t>
  </si>
  <si>
    <t>EPN</t>
  </si>
  <si>
    <t>UK Power Networks - London</t>
  </si>
  <si>
    <t>LPN</t>
  </si>
  <si>
    <t>UK Power Networks - South East</t>
  </si>
  <si>
    <t>SPN</t>
  </si>
  <si>
    <t>Cadent</t>
  </si>
  <si>
    <t>Cadent - East of England</t>
  </si>
  <si>
    <t>GD_Cad</t>
  </si>
  <si>
    <t>GD</t>
  </si>
  <si>
    <t>EoE</t>
  </si>
  <si>
    <t>Cadent - London</t>
  </si>
  <si>
    <t>Lon</t>
  </si>
  <si>
    <t>Cadent - North West</t>
  </si>
  <si>
    <t>NW</t>
  </si>
  <si>
    <t>Cadent - West Midlands</t>
  </si>
  <si>
    <t>WM</t>
  </si>
  <si>
    <t>Northern Gas Networks</t>
  </si>
  <si>
    <t>GD_NGN</t>
  </si>
  <si>
    <t>NGN</t>
  </si>
  <si>
    <t>Scotia Gas Networks</t>
  </si>
  <si>
    <t>Scotia Gas Networks - Scotland</t>
  </si>
  <si>
    <t>GD_SGN</t>
  </si>
  <si>
    <t>Sc</t>
  </si>
  <si>
    <t>Scotia Gas Networks - Southern</t>
  </si>
  <si>
    <t>So</t>
  </si>
  <si>
    <t>Wales &amp; West Utilities</t>
  </si>
  <si>
    <t>Wales and West Utilities</t>
  </si>
  <si>
    <t>GD_WWU</t>
  </si>
  <si>
    <t>WWU</t>
  </si>
  <si>
    <t>Opex Escalator/Indirect Scaler rates</t>
  </si>
  <si>
    <t>OE_IS_Rate</t>
  </si>
  <si>
    <t>Applications subject to this consultation/decision</t>
  </si>
  <si>
    <t>Mechanism</t>
  </si>
  <si>
    <t>Opex Escalator/Indirect Scaler</t>
  </si>
  <si>
    <t>NGET MSIP 2025</t>
  </si>
  <si>
    <t>ET Medium Sized Investment Projects (MSIP)</t>
  </si>
  <si>
    <t>Yes</t>
  </si>
  <si>
    <t>SPT MSIP 2025</t>
  </si>
  <si>
    <t>SHET MSIP 2025</t>
  </si>
  <si>
    <t>ENWL Load Related Expenditure Re-opener 2025</t>
  </si>
  <si>
    <t>ED Load Related Expenditure Re-opener</t>
  </si>
  <si>
    <t>SHET Gremista GSP 2024</t>
  </si>
  <si>
    <t>ET Large Onshore Transmission Investments (LOTI)</t>
  </si>
  <si>
    <t>No</t>
  </si>
  <si>
    <t>SHET Gremista GSP 2024 - Pre-construction Funding</t>
  </si>
  <si>
    <t>ET2 LOTI Pre-Construction Funding (PCF)</t>
  </si>
  <si>
    <t>SSEN-D Orkney Whole System Uncertainty Mechanism (HOWSUM) 2025</t>
  </si>
  <si>
    <t xml:space="preserve">ED Hebrides and Orkney – (SSEN only) </t>
  </si>
  <si>
    <t>Cadent HSE Policy Re-opener 2023</t>
  </si>
  <si>
    <t>GD HSE policy Re-opener</t>
  </si>
  <si>
    <t>NGN HSE Policy Re-opener 2023</t>
  </si>
  <si>
    <t>SGN HSE policy Re-opener 2023</t>
  </si>
  <si>
    <t>WWU HSE policy Re-opener 2023</t>
  </si>
  <si>
    <t>Cadent Specified Streetworks Costs Re-opener 2023</t>
  </si>
  <si>
    <t>GD Specified Streetworks Costs Re-opener</t>
  </si>
  <si>
    <t>NGN Specified Streetworks Costs Re-opener 2023</t>
  </si>
  <si>
    <t>SGN Specified Streetworks Costs Re-opener 2023</t>
  </si>
  <si>
    <t>WWU Specified Streetworks Costs Re-opener 2023</t>
  </si>
  <si>
    <t>Cadent Net Zero Pre-construction Work and Small Net Zero Projects Reopener</t>
  </si>
  <si>
    <t>GD Net zero pre-construction works and small net zero projects re-opener</t>
  </si>
  <si>
    <t>Cadent Diversions and loss of development claims policy re-opener 2023</t>
  </si>
  <si>
    <t>GD2 Diversions and Loss of Development Claims policy Re-opener</t>
  </si>
  <si>
    <t>Table 1: Regulated network companies</t>
  </si>
  <si>
    <t>Company Group</t>
  </si>
  <si>
    <t>Sector Group</t>
  </si>
  <si>
    <t>Network</t>
  </si>
  <si>
    <t>Network
Short Name</t>
  </si>
  <si>
    <t>National Grid</t>
  </si>
  <si>
    <t>National Gas</t>
  </si>
  <si>
    <t>NGGT</t>
  </si>
  <si>
    <t>Scotia Gas Network</t>
  </si>
  <si>
    <t>Scotland Gas Network</t>
  </si>
  <si>
    <t>Southern Gas Network</t>
  </si>
  <si>
    <t>Table 2: Summary of our Draft Determinations</t>
  </si>
  <si>
    <t>Company Requested Number of Projects</t>
  </si>
  <si>
    <t>Company Requested Forecast costs £m</t>
  </si>
  <si>
    <t>Ofgem’s DD - Projects Approved*</t>
  </si>
  <si>
    <t>Ofgem’s DD - Projects Not Approved</t>
  </si>
  <si>
    <t>Ofgem’s DD - Cost adjustment £m</t>
  </si>
  <si>
    <t>Ofgem’s DD - Allowances £m</t>
  </si>
  <si>
    <t>Total</t>
  </si>
  <si>
    <t>* or partially approved</t>
  </si>
  <si>
    <t>Table 3: Summary of our Final Determinations</t>
  </si>
  <si>
    <t>Company requested - Number of Projects</t>
  </si>
  <si>
    <t>Forecast costs (£m)</t>
  </si>
  <si>
    <t>Cost adjustment (£m)</t>
  </si>
  <si>
    <t>Ofgem’s DD Allowances (£m)</t>
  </si>
  <si>
    <t>Ofgem’s Adjustment from DD to FD (£m)</t>
  </si>
  <si>
    <t>Ofgem’s FD allowances (£m)</t>
  </si>
  <si>
    <t>Table 4: Estimated total amount to be paid by customers through their bills for these Draft Determinations</t>
  </si>
  <si>
    <t>Company</t>
  </si>
  <si>
    <t>Price
Base</t>
  </si>
  <si>
    <t>Paid by Consumers: Reopener Allowances (£m)</t>
  </si>
  <si>
    <t>Paid by Consumers: Additional Allowances (£m)</t>
  </si>
  <si>
    <t xml:space="preserve">Paid by Consumers: Company Debt Repayments </t>
  </si>
  <si>
    <t>Paid by Consumers: Company Shareholder Return</t>
  </si>
  <si>
    <t>Total Paid by Consumers</t>
  </si>
  <si>
    <t>Present Value of Total Paid by Consumers</t>
  </si>
  <si>
    <t>Sector Total</t>
  </si>
  <si>
    <t>All</t>
  </si>
  <si>
    <t>All Sectors Total</t>
  </si>
  <si>
    <t>2024/25</t>
  </si>
  <si>
    <t>Table 5: Decision implementation overview</t>
  </si>
  <si>
    <t>Network company</t>
  </si>
  <si>
    <t>Licence condition/ Reopener applications subject to this decision</t>
  </si>
  <si>
    <t>Direction/ licence modification</t>
  </si>
  <si>
    <t>SpC: 3.14 Medium Sized Investment Projects Re-opener and Price Control Deliverable (MSIPREt)</t>
  </si>
  <si>
    <t>Licence modification</t>
  </si>
  <si>
    <t xml:space="preserve">SpC: 3.13 Large onshore transmission investment Re-opener (LOTIAt and LOTIREt) </t>
  </si>
  <si>
    <t>Licence modification &amp;</t>
  </si>
  <si>
    <t>Direction</t>
  </si>
  <si>
    <t>SpC: 3.15 Pre-Construction Funding Re-opener and Price Control Deliverable (PCFt and PCFREt)</t>
  </si>
  <si>
    <t xml:space="preserve">SpC: 3.2 (Hebrides and Orkney Re-opener) Part O </t>
  </si>
  <si>
    <t>SpC: 3.2 (Load Related Expenditure Re-opener (LREt)) Part K</t>
  </si>
  <si>
    <t xml:space="preserve">SpC:  3.17 (HSE policy Re-opener (REPt)) </t>
  </si>
  <si>
    <t xml:space="preserve">Direction </t>
  </si>
  <si>
    <t xml:space="preserve"> SpC:  3.24 (Specified Streetworks Costs Re-opener (STWt))</t>
  </si>
  <si>
    <t>SpC:  3.24 (Specified Streetworks Costs Re-opener (STWt))</t>
  </si>
  <si>
    <t>SGN (Scotland Gas Network)</t>
  </si>
  <si>
    <t>SpC:  3.24 (Specified Streetworks Costs Re-opener (STWt)</t>
  </si>
  <si>
    <t xml:space="preserve">Southern Gas Networks </t>
  </si>
  <si>
    <t>SpC:  3.17 (HSE policy Re-opener (REPt))</t>
  </si>
  <si>
    <t>SpC:  3.24 (Specified Streetworks Costs Re-opener) (STWt)</t>
  </si>
  <si>
    <t>SpC: 3.9 (Net Zero Pre-construction work and Small Net Zero Projects Re-opener) Part C</t>
  </si>
  <si>
    <t xml:space="preserve">SpC: 3.20 (Diversions and Loss of Development Claims Re-opener) Part C[1] </t>
  </si>
  <si>
    <t xml:space="preserve">[1] This direction is to implement award allowances for Cadent’s application that we assessed as part of our Final Determinations on RIIO-2 re-opener applications 2024.  </t>
  </si>
  <si>
    <t>Appendix 1: Re-opener mechanisms overview</t>
  </si>
  <si>
    <t>Re-opener Mechanism</t>
  </si>
  <si>
    <t>Purpose</t>
  </si>
  <si>
    <t>Benefits</t>
  </si>
  <si>
    <t>Licence Condition</t>
  </si>
  <si>
    <t>Chapter reference</t>
  </si>
  <si>
    <t>Link to the relevant FD document</t>
  </si>
  <si>
    <t xml:space="preserve">Health and Safety Executive (HSE) Policy Re-opener </t>
  </si>
  <si>
    <t>A common re-opener to account for changes in HSE-related policy areas that result in material changes to GDNs' costs during RIIO-GD2.</t>
  </si>
  <si>
    <t xml:space="preserve">Provides appropriate protection for consumers, and GDNs, by adjusting funding (upwards or downwards) to account for changes to safety requirements that result from changes in HSE policy or to GDNs’ Approved Programmes during the course of RIIO-GD2. </t>
  </si>
  <si>
    <t>Special Condition 3.17 (HSE policy Re-opener (REPt))</t>
  </si>
  <si>
    <t>4.15 – 4.18 of RIIO-2 Final Determinations – GD Sector Annex (REVISED)</t>
  </si>
  <si>
    <t>RIIO-2 Final Determinations – GD Sector Annex (REVISED) (ofgem.gov.uk)</t>
  </si>
  <si>
    <t>Specified Streetworks Costs Re-opener</t>
  </si>
  <si>
    <t>An ongoing re-opener from RIIO-GD1 to recover the efficient costs of complying with new permit and lane rental schemes or new requirements introduced by public bodies after the RIIO-GD2 price control is set.</t>
  </si>
  <si>
    <t>The mechanism protects customers and GDNs by avoiding the inclusion of uncertain streetworks spend in baseline allowances and providing an opportunity for GDNs to request funding for potential additional efficient costs within period, if they arise.</t>
  </si>
  <si>
    <t>Special Condition 3.24 (Specified Streetworks Costs Re-opener (STWt))</t>
  </si>
  <si>
    <t>4.52 – 4.55 of RIIO-2 Final Determinations – GD Sector Annex (REVISED)</t>
  </si>
  <si>
    <t xml:space="preserve">Net Zero Pre-Construction Work and Small Net Zero Projects (NZASP) Re-opener </t>
  </si>
  <si>
    <t>To allow GD and GT network companies to undertake design and preconstruction work that is too material for the UIOLI and also to progress Net Zero facilitation projects that aren’t material enough for the Net Zero Re-opener.</t>
  </si>
  <si>
    <t xml:space="preserve">Enables companies to progress small value, but high impact, Net Zero work in an agile way. </t>
  </si>
  <si>
    <t xml:space="preserve">Special Condition 3.9 (Net Zero Pre-construction Work and Small Net Zero Projects Re-opener (NZPt))  </t>
  </si>
  <si>
    <t>8.27 – 8.32 of RIIO-2 Final Determinations – Core Document</t>
  </si>
  <si>
    <t>final_determinations_-_core_document.pdf</t>
  </si>
  <si>
    <t>Medium Sized Investment Projects (MSIP)</t>
  </si>
  <si>
    <t>To ensure that ETOs are able to undertake necessary investments in the transmission network, funding for which has not been provided in RIIO baseline allowances.</t>
  </si>
  <si>
    <t>Allows Ofgem to scrutinise, on behalf of consumers, the need for and cost of projects with more unusual characteristics.</t>
  </si>
  <si>
    <t>Special condition 3.14</t>
  </si>
  <si>
    <t>4.49 – 4.58 of RIIO-2 Final Determinations Electricity Transmission System Annex (REVISED)</t>
  </si>
  <si>
    <t>RIIO-2 Final Determinations Electricity Transmission System Annex (REVISED) (ofgem.gov.uk)</t>
  </si>
  <si>
    <t>Large Onshore Transmission Investment (LOTI)</t>
  </si>
  <si>
    <t>To ensure that TOs are funded to undertake necessary large investments on the transmission network.</t>
  </si>
  <si>
    <t>Allows Ofgem to scrutinise, on behalf of consumers, large transmission investments at the point at which needs case and efficient costs can be scrutinised more effectively.</t>
  </si>
  <si>
    <t>Special Condition 3.13</t>
  </si>
  <si>
    <t>4.29 – 4.34 of RIIO-2 Final Determinations Electricity Transmission System Annex (REVISED)</t>
  </si>
  <si>
    <t>Hebrides and Orkney – (SSEH only)</t>
  </si>
  <si>
    <t>To allow for upward adjustment of ex ante allowances after identification of customer needs once third-party uncertainties have reduced.</t>
  </si>
  <si>
    <t>The consumer bears less risk of paying for over- or underinvestment in infrastructure needs for the islands.</t>
  </si>
  <si>
    <t>Special Condition 3.2</t>
  </si>
  <si>
    <t>4.6 – 4.9 of RIIO-ED2 Final Determinations SSEN Annex</t>
  </si>
  <si>
    <t>RIIO-ED2 Final Determinations SSEN Annex (ofgem.gov.uk)</t>
  </si>
  <si>
    <t>Load Related Expenditure Re-opener</t>
  </si>
  <si>
    <t>To enable additional investment in DNOs primary networks, if required.</t>
  </si>
  <si>
    <t>Ensure networks have sufficient funding to enable net zero and protect consumers from paying higher costs than necessary.</t>
  </si>
  <si>
    <t>Special Condition 3.2 (Load Related Expenditure Re-opener (LREt)) Part K</t>
  </si>
  <si>
    <t>3.21 – 3.32 of the RIIO-ED2 Final Determinations Core Methodology</t>
  </si>
  <si>
    <t>RIIO-ED2 Final Determinations Core Methodology.pdf</t>
  </si>
  <si>
    <t>Table ET1 ET re-opener mechanisms subject to this decision</t>
  </si>
  <si>
    <t>Special Condition</t>
  </si>
  <si>
    <t>Medium Sized Investment Project</t>
  </si>
  <si>
    <t>Large Onshore Transmission Investment</t>
  </si>
  <si>
    <t>3.13 &amp; 3.15</t>
  </si>
  <si>
    <t>Table ET2 Final Determinations on the ET Re-opener submissions in 2025</t>
  </si>
  <si>
    <t>Forecast costs (£m) (1)</t>
  </si>
  <si>
    <t>Ofgem’s DD Allowances (£m) (1)</t>
  </si>
  <si>
    <t>Table ET3 Final Determinations on the MSIP Re-opener submissions in 2025</t>
  </si>
  <si>
    <t>ETO</t>
  </si>
  <si>
    <t>ETO Requested Forecast costs (1)</t>
  </si>
  <si>
    <t>Ofgem’s DD Allowances (2)</t>
  </si>
  <si>
    <t>Ofgem’s Adjustment from DD to FD</t>
  </si>
  <si>
    <t xml:space="preserve">Ofgem’s FD allowances </t>
  </si>
  <si>
    <t xml:space="preserve">Table ET4 Summary of NGET MSIP Re-opener Draft and Final Determinations (ET2) </t>
  </si>
  <si>
    <t>Company Requested Project</t>
  </si>
  <si>
    <t>Ofgem's Final Determination allowances</t>
  </si>
  <si>
    <t>NGET Central Reactive Voltage - Ironbridge</t>
  </si>
  <si>
    <t>NGET Central Reactive Voltage - Willington</t>
  </si>
  <si>
    <t>NGET Heysham OPS scheme for ENWL</t>
  </si>
  <si>
    <t>NGET Marston Vale (Millbrook)</t>
  </si>
  <si>
    <t>NGET Necton 400kV site strategy</t>
  </si>
  <si>
    <t>NGET Norwich 400kV site strategy</t>
  </si>
  <si>
    <t>NGET OTS - East Anglia</t>
  </si>
  <si>
    <t>NGET OTS - Lackenby</t>
  </si>
  <si>
    <t>NGET OTS Killingholme</t>
  </si>
  <si>
    <t>NGET Pathfinder - East Anglia OTS</t>
  </si>
  <si>
    <t>NGET Pathfinder - Yaxley</t>
  </si>
  <si>
    <t>NGET Penrhos 132kV site strategy</t>
  </si>
  <si>
    <t>NGET Wallend</t>
  </si>
  <si>
    <t>SHET Constraint Management Pathfinder (B6)</t>
  </si>
  <si>
    <t>SHET Lochluichart and Corriemollie</t>
  </si>
  <si>
    <t>SHET North of Beauly DLR (stage 2)</t>
  </si>
  <si>
    <t>SHET Tealing bypass</t>
  </si>
  <si>
    <t>SPT Branxton 400kV Substation</t>
  </si>
  <si>
    <t>SPT Extension of Sub-Synchronous Oscillation (SSO) Detection Capabilities</t>
  </si>
  <si>
    <t>SPT Inch Cape Offshore Wind Farm</t>
  </si>
  <si>
    <t>SPT SPT-RI-1742 Cockenzie Overload Protection Scheme</t>
  </si>
  <si>
    <t>SPT-RI 282 Mark Hill SGT4</t>
  </si>
  <si>
    <t>SPT-RI-302 Glenglass 132kV Substation</t>
  </si>
  <si>
    <t>SPT-TOCO 2201 Kilmarnock South H1</t>
  </si>
  <si>
    <t xml:space="preserve">Table ET5 Summary of NGET MSIP Re-opener Draft and Final Determinations (ET3) </t>
  </si>
  <si>
    <t xml:space="preserve">Table ET6 Summary of SHET MSIP Re-opener Draft and Final Determinations (ET2) </t>
  </si>
  <si>
    <t xml:space="preserve">Table ET7 Summary of SHET MSIP Re-opener Draft and Final Determinations (ET3) </t>
  </si>
  <si>
    <t xml:space="preserve">Table ET8 Summary of SPT MSIP Re-opener Draft and Final Determinations (ET2) </t>
  </si>
  <si>
    <t>Table ET9 Summary of SPT MSIP Re-opener Draft and Final Determinations (ET3)</t>
  </si>
  <si>
    <t>*We refer to draft determinations as ‘Ofgem’s DD’.</t>
  </si>
  <si>
    <t xml:space="preserve">Table ET10 Summary of SHET’s Gremista GSP Total Project Costs and Draft and Final Determinations </t>
  </si>
  <si>
    <t>Cost Categories</t>
  </si>
  <si>
    <t>Submitted cost</t>
  </si>
  <si>
    <t>Ofgem’s DD Allowances</t>
  </si>
  <si>
    <t>Ofgem’s FD Allowances</t>
  </si>
  <si>
    <t>Pre-construction costs</t>
  </si>
  <si>
    <t>-</t>
  </si>
  <si>
    <t>Direct costs</t>
  </si>
  <si>
    <t>Risk and contingency</t>
  </si>
  <si>
    <t>Indirect costs</t>
  </si>
  <si>
    <t>RIIO-ET2 Total</t>
  </si>
  <si>
    <t>RIIO-ET1 Costs</t>
  </si>
  <si>
    <t>Project Total</t>
  </si>
  <si>
    <t>COAE</t>
  </si>
  <si>
    <t>Table ED1: ED re-opener mechanisms subject to this decision</t>
  </si>
  <si>
    <t>Reopener Mechanism</t>
  </si>
  <si>
    <t>Special Licence Condition</t>
  </si>
  <si>
    <t>LRE Reopener</t>
  </si>
  <si>
    <t>3.2 Part K</t>
  </si>
  <si>
    <t>Hebrides and Orkney Reopener</t>
  </si>
  <si>
    <t>3.2 Part O</t>
  </si>
  <si>
    <t>Table ED2: Summary of our ED Draft and Final Determinations</t>
  </si>
  <si>
    <t>Table ED3: Summary of LRE Re-opener Draft and Final Determinations</t>
  </si>
  <si>
    <t>Company Requested Forecast costs</t>
  </si>
  <si>
    <t>Adjustment from DD to FD</t>
  </si>
  <si>
    <t>Table ED4: Ofgem's Draft Determinations</t>
  </si>
  <si>
    <t>Regulatory reporting table</t>
  </si>
  <si>
    <t>Cost Category</t>
  </si>
  <si>
    <t>Model Costs for ENWL LRE Plan (£m)</t>
  </si>
  <si>
    <t>Ex ante Funding in ED2 (£m)</t>
  </si>
  <si>
    <t>Ofgem’s DD (£m)</t>
  </si>
  <si>
    <t>CV1</t>
  </si>
  <si>
    <t>Primary reinforcement</t>
  </si>
  <si>
    <t>CV2</t>
  </si>
  <si>
    <t>Secondary reinforcement</t>
  </si>
  <si>
    <t>CV3</t>
  </si>
  <si>
    <t>Fault level reinforcement</t>
  </si>
  <si>
    <t>CV4</t>
  </si>
  <si>
    <t>New Transmission Capacity Charges</t>
  </si>
  <si>
    <t>C2</t>
  </si>
  <si>
    <t>Connections</t>
  </si>
  <si>
    <t>Load Related Strategic Investment</t>
  </si>
  <si>
    <t>Table ED5: Ofgem's Final Determinations on the LRE Re-opener</t>
  </si>
  <si>
    <t>Adjustment from DD to FD (£m)</t>
  </si>
  <si>
    <t>Ofgem’s FD (£m)</t>
  </si>
  <si>
    <t>Access SCR Adjustment</t>
  </si>
  <si>
    <t>Totex Adjustment</t>
  </si>
  <si>
    <t>Table ED6: Final Determinations on the Hebrides and Orkney Re-opener submissions in 2025 for ED2 (£m, 2020/21)</t>
  </si>
  <si>
    <t>Company Proposed Project</t>
  </si>
  <si>
    <t>Project/Cost category</t>
  </si>
  <si>
    <t>Company requested - Forecast costs (£m)</t>
  </si>
  <si>
    <t>Ofgem’s DD - Cost adjustment (£m)</t>
  </si>
  <si>
    <t>Ofgem’s DD -Allowances (£m)</t>
  </si>
  <si>
    <t>Ofgem’s FD – Allowances (£m)</t>
  </si>
  <si>
    <t>SSEN Inner Hebridean Islands of Islay and Jura development costs</t>
  </si>
  <si>
    <t>Islay - Jura</t>
  </si>
  <si>
    <t>SSEN Orkney Islands development costs</t>
  </si>
  <si>
    <t>Orkney</t>
  </si>
  <si>
    <t>SSEN Outer Hebrides and Skye development costs</t>
  </si>
  <si>
    <t>Outer Hebrides and Skye</t>
  </si>
  <si>
    <t>SSEN Inner Hebridean Islands of Mull, Coll and Tiree development costs</t>
  </si>
  <si>
    <t>Mull, Coll and Tiree</t>
  </si>
  <si>
    <t>SSEN CAI costs development costs - HOWSUM</t>
  </si>
  <si>
    <t xml:space="preserve">HOWSUM 2024 application - Closely Associated Indirect (CAI) costs </t>
  </si>
  <si>
    <t>SSEN Total whole system analysis development costs - HOWSUM</t>
  </si>
  <si>
    <t>Whole system analysis adjustment</t>
  </si>
  <si>
    <t>Table ED7: Summary of HOWSUM Project Allowances (£m, 2020/21 Prices)</t>
  </si>
  <si>
    <t>Project/Activity</t>
  </si>
  <si>
    <t>Cost category</t>
  </si>
  <si>
    <t>SSEN Total Project Forecast</t>
  </si>
  <si>
    <t>SSEN’s Cost Forecast for ED2 (£m)  </t>
  </si>
  <si>
    <t>ED2 Allowances</t>
  </si>
  <si>
    <t xml:space="preserve">ED3 Allowances (£m) </t>
  </si>
  <si>
    <t xml:space="preserve">ED4 Allowances (£m) </t>
  </si>
  <si>
    <t>Total Project Allowances (£m)</t>
  </si>
  <si>
    <t>Capex</t>
  </si>
  <si>
    <t>Risk and CAI costs</t>
  </si>
  <si>
    <t>Whole system analysis</t>
  </si>
  <si>
    <t xml:space="preserve">CAI costs – 2024 HOWSUM </t>
  </si>
  <si>
    <t>CAI</t>
  </si>
  <si>
    <t>Appendix 1: Uncertain Costs without Evaluative Price Control Deliverables allowances (£m)</t>
  </si>
  <si>
    <t>Column1</t>
  </si>
  <si>
    <t>23/24</t>
  </si>
  <si>
    <t>24/25</t>
  </si>
  <si>
    <t>25/26</t>
  </si>
  <si>
    <t>26/27</t>
  </si>
  <si>
    <t>27/28</t>
  </si>
  <si>
    <t>Total allowance (all years)</t>
  </si>
  <si>
    <r>
      <t>PSUP</t>
    </r>
    <r>
      <rPr>
        <vertAlign val="subscript"/>
        <sz val="12"/>
        <color theme="1"/>
        <rFont val="Cambria"/>
        <family val="1"/>
      </rPr>
      <t>t</t>
    </r>
  </si>
  <si>
    <r>
      <t>REC</t>
    </r>
    <r>
      <rPr>
        <vertAlign val="subscript"/>
        <sz val="12"/>
        <color theme="1"/>
        <rFont val="Cambria"/>
        <family val="1"/>
      </rPr>
      <t>t</t>
    </r>
  </si>
  <si>
    <r>
      <t>ESR</t>
    </r>
    <r>
      <rPr>
        <vertAlign val="subscript"/>
        <sz val="12"/>
        <color theme="1"/>
        <rFont val="Cambria"/>
        <family val="1"/>
      </rPr>
      <t>t</t>
    </r>
  </si>
  <si>
    <r>
      <t>EVR</t>
    </r>
    <r>
      <rPr>
        <vertAlign val="subscript"/>
        <sz val="12"/>
        <color theme="1"/>
        <rFont val="Cambria"/>
        <family val="1"/>
      </rPr>
      <t>t</t>
    </r>
  </si>
  <si>
    <r>
      <t>SWR</t>
    </r>
    <r>
      <rPr>
        <vertAlign val="subscript"/>
        <sz val="12"/>
        <color theme="1"/>
        <rFont val="Cambria"/>
        <family val="1"/>
      </rPr>
      <t>t</t>
    </r>
  </si>
  <si>
    <r>
      <t>DIGI</t>
    </r>
    <r>
      <rPr>
        <vertAlign val="subscript"/>
        <sz val="12"/>
        <color theme="1"/>
        <rFont val="Cambria"/>
        <family val="1"/>
      </rPr>
      <t>t</t>
    </r>
  </si>
  <si>
    <r>
      <t>SAR</t>
    </r>
    <r>
      <rPr>
        <vertAlign val="subscript"/>
        <sz val="12"/>
        <color theme="1"/>
        <rFont val="Cambria"/>
        <family val="1"/>
      </rPr>
      <t>t</t>
    </r>
  </si>
  <si>
    <r>
      <t>LRE</t>
    </r>
    <r>
      <rPr>
        <vertAlign val="subscript"/>
        <sz val="12"/>
        <color theme="1"/>
        <rFont val="Cambria"/>
        <family val="1"/>
      </rPr>
      <t>t</t>
    </r>
  </si>
  <si>
    <r>
      <t>HVP</t>
    </r>
    <r>
      <rPr>
        <vertAlign val="subscript"/>
        <sz val="12"/>
        <color theme="1"/>
        <rFont val="Cambria"/>
        <family val="1"/>
      </rPr>
      <t>t</t>
    </r>
  </si>
  <si>
    <r>
      <t>WDV</t>
    </r>
    <r>
      <rPr>
        <vertAlign val="subscript"/>
        <sz val="12"/>
        <color theme="1"/>
        <rFont val="Cambria"/>
        <family val="1"/>
      </rPr>
      <t>t</t>
    </r>
  </si>
  <si>
    <r>
      <t>HO</t>
    </r>
    <r>
      <rPr>
        <vertAlign val="subscript"/>
        <sz val="12"/>
        <color theme="1"/>
        <rFont val="Cambria"/>
        <family val="1"/>
      </rPr>
      <t>t</t>
    </r>
  </si>
  <si>
    <r>
      <t>SES</t>
    </r>
    <r>
      <rPr>
        <vertAlign val="subscript"/>
        <sz val="12"/>
        <color theme="1"/>
        <rFont val="Cambria"/>
        <family val="1"/>
      </rPr>
      <t>t</t>
    </r>
  </si>
  <si>
    <r>
      <t>SEFEC</t>
    </r>
    <r>
      <rPr>
        <vertAlign val="subscript"/>
        <sz val="12"/>
        <color theme="1"/>
        <rFont val="Cambria"/>
        <family val="1"/>
      </rPr>
      <t>t</t>
    </r>
  </si>
  <si>
    <t>Calculation</t>
  </si>
  <si>
    <t>Rounding Adjustment</t>
  </si>
  <si>
    <t>Licence Adjustment</t>
  </si>
  <si>
    <t>Revised Licence Value</t>
  </si>
  <si>
    <t>Table GD1: GD re-opener mechanisms subject to this decision</t>
  </si>
  <si>
    <t>HSE Policy Re-opener</t>
  </si>
  <si>
    <t>Net Zero Pre-Construction Work and Small Net Zero Projects Re-opener</t>
  </si>
  <si>
    <t>Table GD2: Summary of our GD Final Determinations</t>
  </si>
  <si>
    <t>Ofgem’s DD to FD Cost adjustment</t>
  </si>
  <si>
    <t>Ofgem’s FD - Allowances £m</t>
  </si>
  <si>
    <t>Table GD3: Summary of our HSE Policy Re-opener DDs and FDs (£m, 2018/19 prices)</t>
  </si>
  <si>
    <t>GDN submitted costs   (RIIO-2 only)</t>
  </si>
  <si>
    <t>Ofgem adjustments</t>
  </si>
  <si>
    <t>Ofgem DD allowance</t>
  </si>
  <si>
    <t>Ofgem adjustments DD to FD</t>
  </si>
  <si>
    <t>Ofgem FD   allowance</t>
  </si>
  <si>
    <t>Table GD4: Summary of our Specified Streetworks Costs Re-opener DDs and FDs (£m, 2018/19 prices)</t>
  </si>
  <si>
    <t>Ofgem FD allowance</t>
  </si>
  <si>
    <t>Table GD4a: Summary of our DDs and FDs for Cadent’s Specified Streetworks Costs Re-opener (£m, 2018/19 prices)</t>
  </si>
  <si>
    <t>Cadent submitted costs</t>
  </si>
  <si>
    <t>PBS</t>
  </si>
  <si>
    <t>Traffic light management</t>
  </si>
  <si>
    <t>Table GD4b: Summary of our DDs and FDs for NGN’s Specified Streetworks Costs Re-opener (£m, 2018/19 prices)</t>
  </si>
  <si>
    <t>NGN submitted costs</t>
  </si>
  <si>
    <t>Permits</t>
  </si>
  <si>
    <t>Traffic management</t>
  </si>
  <si>
    <t>Table GD4c: Summary of our DDs and FDs for SGN’s Specified Streetworks Costs Re-opener (£m, 2018/19 prices)</t>
  </si>
  <si>
    <t>SGN submitted costs</t>
  </si>
  <si>
    <t>Lane rental</t>
  </si>
  <si>
    <t>ULEZ</t>
  </si>
  <si>
    <t>Table GD4d: Summary of our DDs and FDs for WWU’s Specified Streetworks Costs Re-opener (£m, 2018/19 prices)</t>
  </si>
  <si>
    <t>WWU submitted costs</t>
  </si>
  <si>
    <t>Road closure costs</t>
  </si>
  <si>
    <t>Table GD5: Summary of our NZASP Re-opener DDs and FDs (£m, 2018/19 prices)</t>
  </si>
  <si>
    <t>GDN submitted costs (RIIO-2 only)</t>
  </si>
  <si>
    <t>Table GD5a: Summary of our DDs and FDs for Cadent’s NZASP Re-opener (£m, 2018/19 prices)</t>
  </si>
  <si>
    <t>Efficient project costs</t>
  </si>
  <si>
    <t>Cadent NZASP contribution (10%)</t>
  </si>
  <si>
    <t>TIM impact adjustment</t>
  </si>
  <si>
    <t>Table GD5b: Cadent’s project deliverables</t>
  </si>
  <si>
    <t>Reference</t>
  </si>
  <si>
    <t>Proposed project deliverable</t>
  </si>
  <si>
    <t>Indicative deadline</t>
  </si>
  <si>
    <t>Evidence</t>
  </si>
  <si>
    <t>Final vehicle-based ALD roll out report</t>
  </si>
  <si>
    <t>The report should set out:</t>
  </si>
  <si>
    <t>1. Vehicle-based ALD capacity vs re-opener targets:</t>
  </si>
  <si>
    <r>
      <t>a)</t>
    </r>
    <r>
      <rPr>
        <sz val="8.5"/>
        <color theme="1"/>
        <rFont val="Times New Roman"/>
        <family val="1"/>
      </rPr>
      <t xml:space="preserve">   </t>
    </r>
    <r>
      <rPr>
        <sz val="8.5"/>
        <color theme="1"/>
        <rFont val="Verdana"/>
        <family val="2"/>
      </rPr>
      <t>Number of units purchased,</t>
    </r>
  </si>
  <si>
    <r>
      <t>b)</t>
    </r>
    <r>
      <rPr>
        <sz val="8.5"/>
        <color theme="1"/>
        <rFont val="Times New Roman"/>
        <family val="1"/>
      </rPr>
      <t xml:space="preserve">   </t>
    </r>
    <r>
      <rPr>
        <sz val="8.5"/>
        <color theme="1"/>
        <rFont val="Verdana"/>
        <family val="2"/>
      </rPr>
      <t>Number of units mobilised,</t>
    </r>
  </si>
  <si>
    <r>
      <t>c)</t>
    </r>
    <r>
      <rPr>
        <sz val="8.5"/>
        <color theme="1"/>
        <rFont val="Times New Roman"/>
        <family val="1"/>
      </rPr>
      <t xml:space="preserve">    </t>
    </r>
    <r>
      <rPr>
        <sz val="8.5"/>
        <color theme="1"/>
        <rFont val="Verdana"/>
        <family val="2"/>
      </rPr>
      <t>Length of network surveyed,</t>
    </r>
  </si>
  <si>
    <r>
      <t>d)</t>
    </r>
    <r>
      <rPr>
        <sz val="8.5"/>
        <color theme="1"/>
        <rFont val="Times New Roman"/>
        <family val="1"/>
      </rPr>
      <t xml:space="preserve">   </t>
    </r>
    <r>
      <rPr>
        <sz val="8.5"/>
        <color theme="1"/>
        <rFont val="Verdana"/>
        <family val="2"/>
      </rPr>
      <t>Follow on interventions commissioned.</t>
    </r>
  </si>
  <si>
    <t>2. Progress update on emissions estimation method capability.</t>
  </si>
  <si>
    <t>Mobilisation of full LP/MP network coverage capacity</t>
  </si>
  <si>
    <t>Evidence showing survey capacity.</t>
  </si>
  <si>
    <t>Table GD6a: Summary of our FDs for Cadent’s Diversions and Loss of Development Claims Re-opener 2024 (£m, 18/19 prices)</t>
  </si>
  <si>
    <t>Category</t>
  </si>
  <si>
    <t>Cadent submitted</t>
  </si>
  <si>
    <t>Ofgem 2004 FD allowance</t>
  </si>
  <si>
    <t>Cadent updated submission</t>
  </si>
  <si>
    <t xml:space="preserve">Ofgem adjustments </t>
  </si>
  <si>
    <t>Ofgem 2005 FD allowance</t>
  </si>
  <si>
    <t>Determined in 2024 FD</t>
  </si>
  <si>
    <t>Diversions</t>
  </si>
  <si>
    <t>N/A</t>
  </si>
  <si>
    <t>Environmental</t>
  </si>
  <si>
    <t>Loss of development claims</t>
  </si>
  <si>
    <t>2024 FD Rounding Error</t>
  </si>
  <si>
    <t>Sub-total</t>
  </si>
  <si>
    <t>Determined in 2025</t>
  </si>
  <si>
    <t>New claims</t>
  </si>
  <si>
    <t>Balance</t>
  </si>
  <si>
    <t>2004 FDs</t>
  </si>
  <si>
    <t>Rounding error</t>
  </si>
  <si>
    <t>Annex 1: SpC 3.17 HSE Policy Re-opener REPt</t>
  </si>
  <si>
    <t>Distribution Network/Regulatory Year</t>
  </si>
  <si>
    <t>2021/22</t>
  </si>
  <si>
    <t>2022/23</t>
  </si>
  <si>
    <t>2023/24</t>
  </si>
  <si>
    <t>2025/26</t>
  </si>
  <si>
    <t>Total  </t>
  </si>
  <si>
    <t>Northern Gas Networks plc</t>
  </si>
  <si>
    <t>Scotland Gas Networks plc</t>
  </si>
  <si>
    <t>Southern Gas Networks plc</t>
  </si>
  <si>
    <t>Wales and West Utilities plc</t>
  </si>
  <si>
    <t>Annex 2: SpC 3.24 Specified Streetworks Costs Re-opener STWt</t>
  </si>
  <si>
    <t>Annex 1: SpC 3.9 Net Zero Pre-construction Work and Small Net Zero Projects (£m, 2018/19 prices)</t>
  </si>
  <si>
    <t>Annex 1: SpC 3.20 Diversions and Loss of Development Claims Re-opener DIVt</t>
  </si>
  <si>
    <t>[FTE data source: RIIO-3 BPDTs]</t>
  </si>
  <si>
    <t>[GDN cost submissions]</t>
  </si>
  <si>
    <t>[benchmarking]</t>
  </si>
  <si>
    <t>RIIO-GD2</t>
  </si>
  <si>
    <t>GD2</t>
  </si>
  <si>
    <t>GD3</t>
  </si>
  <si>
    <t>GD2 &amp; GD3</t>
  </si>
  <si>
    <t>GD2 re-opener request (£m)</t>
  </si>
  <si>
    <t>GD2 re-opener request (£)</t>
  </si>
  <si>
    <t>(18/19)</t>
  </si>
  <si>
    <t>re-opener</t>
  </si>
  <si>
    <t>baseline</t>
  </si>
  <si>
    <t>Total (£m)</t>
  </si>
  <si>
    <t>GDN total (£m)</t>
  </si>
  <si>
    <t>% in GD2</t>
  </si>
  <si>
    <t>Avg FTE</t>
  </si>
  <si>
    <t>GD2&amp;3 total/FTE</t>
  </si>
  <si>
    <t>employee FTE</t>
  </si>
  <si>
    <t>emergency</t>
  </si>
  <si>
    <t>repairs</t>
  </si>
  <si>
    <t>apprentices FTE</t>
  </si>
  <si>
    <t>contract FTE</t>
  </si>
  <si>
    <t>related FTE</t>
  </si>
  <si>
    <t>total</t>
  </si>
  <si>
    <t>Conversion:</t>
  </si>
  <si>
    <t>75th percentile:</t>
  </si>
  <si>
    <t>Conversion (updated):</t>
  </si>
  <si>
    <t xml:space="preserve"> </t>
  </si>
  <si>
    <t>Rates benchmarked to 75th percentile</t>
  </si>
  <si>
    <t>rate</t>
  </si>
  <si>
    <t>Allowance (£)</t>
  </si>
  <si>
    <t>Allowance (£m)</t>
  </si>
  <si>
    <t>GD2 allowance (£m)</t>
  </si>
  <si>
    <t>GDN GD2 allowance (£m)</t>
  </si>
  <si>
    <t>[regional factors]</t>
  </si>
  <si>
    <t>RIIO-2</t>
  </si>
  <si>
    <t>Avg</t>
  </si>
  <si>
    <t>SC</t>
  </si>
  <si>
    <t>SO</t>
  </si>
  <si>
    <t>Factor</t>
  </si>
  <si>
    <t>Down adjust</t>
  </si>
  <si>
    <t>Total/FTE</t>
  </si>
  <si>
    <t>Reapply factor</t>
  </si>
  <si>
    <t>GDN GD2 FD allowance</t>
  </si>
  <si>
    <t>Table 2: Re-opener applications subject to this consultation</t>
  </si>
  <si>
    <t>No. of companies</t>
  </si>
  <si>
    <t>No. of projects</t>
  </si>
  <si>
    <t>Price Base*</t>
  </si>
  <si>
    <t>Company forecast cost
£m</t>
  </si>
  <si>
    <t>Check: no. of projects</t>
  </si>
  <si>
    <t>Check: company forecast</t>
  </si>
  <si>
    <t>OK</t>
  </si>
  <si>
    <t>Table 3: Summary of our Draft Determinations</t>
  </si>
  <si>
    <t>Table 5: Consultation Stages</t>
  </si>
  <si>
    <t>Stage 1</t>
  </si>
  <si>
    <t>Stage 2</t>
  </si>
  <si>
    <t>Stage 3</t>
  </si>
  <si>
    <t>Stage 4</t>
  </si>
  <si>
    <t>Consultation open
(Draft Determinations)</t>
  </si>
  <si>
    <t>Consultation closes (awaiting decision). 
Deadline for responses</t>
  </si>
  <si>
    <t>Responses reviewed and published</t>
  </si>
  <si>
    <t xml:space="preserve">Final Determinations
</t>
  </si>
  <si>
    <t>Autumn 2025</t>
  </si>
  <si>
    <t>By the end of 2025</t>
  </si>
  <si>
    <t>Table 6: Decision implementation overview</t>
  </si>
  <si>
    <t xml:space="preserve">SpC: 3.2 (Load Related Expenditure Re-opener (LREt)) Part J </t>
  </si>
  <si>
    <t>SpC:  3.17 (HSE policy Re-opener (REPt)) and SpC:  3.24 (Specified Streetworks Costs Re-opener)
(STWt)</t>
  </si>
  <si>
    <t>Appendix 2: Re-opener mechanisms overview</t>
  </si>
  <si>
    <t>4.49 - 4.58 of RIIO-2 Final Determinations Electricity Transmission System Annex (REVISED)</t>
  </si>
  <si>
    <t>4.29 - 4.34 of RIIO-2 Final Determinations Electricity Transmission System Annex (REVISED)</t>
  </si>
  <si>
    <t>Hebrides and Orkney - (SSEN only)</t>
  </si>
  <si>
    <t>4.6 - 4.9 of RIIO-ED2 Final Determinations SSEN Annex</t>
  </si>
  <si>
    <t xml:space="preserve">Load Related Expenditure Re-opener </t>
  </si>
  <si>
    <t>3.21 - 3.32 of RIIO-ED2 Final Determinations Core Methodology</t>
  </si>
  <si>
    <t>RIIO-ED2 Final Determinations Core Methodology (ofgem.gov.hk)</t>
  </si>
  <si>
    <t>Health and Safety Executive (HSE) Policy Re-opener</t>
  </si>
  <si>
    <t>Provides appropriate protection for consumers, and GDNs, by adjusting funding (upwards or downwards) to account for changes to safety requirements that result from changes in HSE policy or to GDNs' Approved Programmes during the course of RIIO-GD2.</t>
  </si>
  <si>
    <t>Special Condition 3.17</t>
  </si>
  <si>
    <t>4.15 - 4.18 of the  RIIO-2 Final Determinations - GD Sector Annex (REVISED)</t>
  </si>
  <si>
    <t>RIIO-2 Final Determinations - GD Sector Annex (REVISED)</t>
  </si>
  <si>
    <t>Net Zero Pre-Construction Work and Small Net Zero Projects (NZASP) Re-opener</t>
  </si>
  <si>
    <t>To allow GD and GT network companies to undertake design and pre-construction work that is too material for the UIOLI and also to progress Net Zero facilitation projects that aren't material enough for the Net Zero Re-opener.</t>
  </si>
  <si>
    <t>Enables companies to progress small value, but high impact, Net Zero work in an agile way.</t>
  </si>
  <si>
    <t>Special Condition 3.9</t>
  </si>
  <si>
    <t>8.27 - 8.32 of RIIO-2 Final Determinations - Core Document</t>
  </si>
  <si>
    <t>RIIO-2 Final Determinations - Core Document</t>
  </si>
  <si>
    <t>The mechanism protects customers and GDNs by avoiding the inclusion of uncertain streetworks spend in baseline allowances and providing an opportunity for GDNs to request funding for potential additional efficient costs within period, if they arise</t>
  </si>
  <si>
    <t>Special Condition 3.24</t>
  </si>
  <si>
    <t>4.52 - 4.55 of RIIO-2 Final Determinations - GD Sector Annex (REVISED)</t>
  </si>
  <si>
    <t>Appendix 3: Network companies published re-opener applications</t>
  </si>
  <si>
    <t xml:space="preserve">Company </t>
  </si>
  <si>
    <t xml:space="preserve">Re-opener Mechanism </t>
  </si>
  <si>
    <t>Link to relevant publications</t>
  </si>
  <si>
    <t>Our RIIO-2 business plan | National Grid</t>
  </si>
  <si>
    <t>Medium Sized Investment Projects (MSIP) - SSEN Transmission</t>
  </si>
  <si>
    <t>MSIP Reopeners - SP Energy Networks</t>
  </si>
  <si>
    <t>Large Onshore Transmission Investment (LOTI) mechanism</t>
  </si>
  <si>
    <t>Gremista GSP (Grid Supply Point) and 132kV Connection - SSEN Transmission</t>
  </si>
  <si>
    <t>SSEN</t>
  </si>
  <si>
    <t>Hebrides and Orkney Whole System Uncertainty Mechanism (HOWSUM)</t>
  </si>
  <si>
    <t>Whole system energy solutions for the Scottish Islands - SSEN</t>
  </si>
  <si>
    <t>Load Related Expenditure Re-opener (LREt)</t>
  </si>
  <si>
    <t>Public information</t>
  </si>
  <si>
    <t>Fatigue-Re-opener-Submission-September-2024.pdf</t>
  </si>
  <si>
    <t>NGN-RIIO-GD2-HSE-Policy-Special-Condition-3.17-Re-opener-Submission-300924-redactedv2.0-2.pdf</t>
  </si>
  <si>
    <t>SGN</t>
  </si>
  <si>
    <t>SGN HSE Re-opener_30 September 2024_Redacted_0.pdf</t>
  </si>
  <si>
    <t>Microsoft Word - WWU re-opener - Fatigue Final_03.10.2024 redacted revised</t>
  </si>
  <si>
    <t>Net-Zero-Pre-construction-Work-and-Small-Net-Zero-Projects-Re-opener-Cadent-Vehicle-Based-Advanc.pdf</t>
  </si>
  <si>
    <t>Streetworks-Re-opener-Submission-September-2024.pdf</t>
  </si>
  <si>
    <t>NGN-RIIO-GD2-Specified-Streetworks-Special-Condition-3.24-Re-opener-Submission-300924-1.pdf</t>
  </si>
  <si>
    <t>SGN Streetworks Re-opener_30 September 2024_Redacted_0.pdf</t>
  </si>
  <si>
    <t>Microsoft Word - WWU Streetworks re-opener paper redacted revised</t>
  </si>
  <si>
    <t>Table ET1 Draft Determinations on the ET Re-opener submissions in 2025</t>
  </si>
  <si>
    <t>* We refer to Draft Determinations as ‘Ofgem’s DD’. Projects approved also include partial approval.</t>
  </si>
  <si>
    <t>Table ET2 Draft Determinations on the MSIP Projects in 2025</t>
  </si>
  <si>
    <t>Ofgem’s DD* - Cost adjustment £m</t>
  </si>
  <si>
    <t>Table ET3 Draft Determinations on Needs Case and Optioneering on NGET's 2025 MSIPs</t>
  </si>
  <si>
    <t>No. of Project assessed</t>
  </si>
  <si>
    <t>Needs Case approved</t>
  </si>
  <si>
    <t>Need case rejected or partially rejected</t>
  </si>
  <si>
    <t>Optioneering approved</t>
  </si>
  <si>
    <t>Optioneering rejected or partially rejected</t>
  </si>
  <si>
    <t>Table ET4 Summary of Proposed ET2 Adjustments on NGET's 2025 MSIPs</t>
  </si>
  <si>
    <t>Project Name</t>
  </si>
  <si>
    <t>Funding Request £m</t>
  </si>
  <si>
    <t>Adjustment – OE £m</t>
  </si>
  <si>
    <t>Adjustment – RPE £m</t>
  </si>
  <si>
    <t>Adjustment – Risk £m</t>
  </si>
  <si>
    <t>Adjustment – Optioneering £m</t>
  </si>
  <si>
    <t>Adjustment – Low Cost Confidence items £m</t>
  </si>
  <si>
    <t>Adjustment – Eligibility £m</t>
  </si>
  <si>
    <t>Ofgem’s DD* £m</t>
  </si>
  <si>
    <t>RIIO-3</t>
  </si>
  <si>
    <t>Table ET5 Summary of Proposed ET3 Adjustments on NGET's 2025 MSIPs</t>
  </si>
  <si>
    <t>Table ET6 Draft Determinations on Needs Case and Optioneering on SHET's 2025 MSIPs</t>
  </si>
  <si>
    <t>Table ET7 Summary of Proposed ET2 Adjustments on SHET's 2025 MSIPs</t>
  </si>
  <si>
    <t>Table ET8 Summary of Proposed ET3 Adjustments on SHET's 2025 MSIPs</t>
  </si>
  <si>
    <t xml:space="preserve">SHET North of Beauly DLR (stage 2) </t>
  </si>
  <si>
    <t>Table ET9 Draft Determinations on Needs Case and Optioneering on SPT's 2025 MSIPs</t>
  </si>
  <si>
    <t>Table ET10 Summary of Proposed ET2 Adjustments on SPT's 2025 MSIPs</t>
  </si>
  <si>
    <t>Table ET11 Summary of Proposed ET3 Adjustments on SPT's 2025 MSIPs</t>
  </si>
  <si>
    <t>Table ET12 Summary of SHET’s Gremista GSP Total Project Costs</t>
  </si>
  <si>
    <t>Categories Cost Breakdown</t>
  </si>
  <si>
    <t>Total Project Cost (£m)</t>
  </si>
  <si>
    <t>Project Management</t>
  </si>
  <si>
    <t>Regulatory and Consent</t>
  </si>
  <si>
    <t>Engineering</t>
  </si>
  <si>
    <t>Equipment Procurement</t>
  </si>
  <si>
    <t>Construction – Main and Ancillary Contracts</t>
  </si>
  <si>
    <t>Commissioning and Operations</t>
  </si>
  <si>
    <t>Risk and Contingency</t>
  </si>
  <si>
    <t>Other Direct Costs</t>
  </si>
  <si>
    <t>Reclassified costs</t>
  </si>
  <si>
    <t>Cost Re-classification</t>
  </si>
  <si>
    <t>Table ET13 Summary of Proposed ET2 Adjustments on SHET’s Gremista GSP</t>
  </si>
  <si>
    <t>Submitted Cost £m</t>
  </si>
  <si>
    <t>Proposed Adjustment £m</t>
  </si>
  <si>
    <t>Proposed DD* Allowance £m</t>
  </si>
  <si>
    <t>Project management</t>
  </si>
  <si>
    <t>Regulatory and consent</t>
  </si>
  <si>
    <t>MSIP project</t>
  </si>
  <si>
    <t>Output</t>
  </si>
  <si>
    <t>Delivery date</t>
  </si>
  <si>
    <t>2021 /22</t>
  </si>
  <si>
    <t>2022 /23</t>
  </si>
  <si>
    <t>2023 /24</t>
  </si>
  <si>
    <t>2024 /25</t>
  </si>
  <si>
    <t>2025 /26</t>
  </si>
  <si>
    <t xml:space="preserve"> Total </t>
  </si>
  <si>
    <t>2025 MSIP Project Total</t>
  </si>
  <si>
    <t>Check against summary total:</t>
  </si>
  <si>
    <t>NGET Appendix 1</t>
  </si>
  <si>
    <t>Sulphur hexafluoride (SF6) Asset Intervention </t>
  </si>
  <si>
    <t>Extreme Weather Resilience </t>
  </si>
  <si>
    <t>Cellarhead Customer Connection </t>
  </si>
  <si>
    <t>Frodsham Customer Connection  </t>
  </si>
  <si>
    <t>Lister Drive Customer Connection </t>
  </si>
  <si>
    <t>Melksham Operational Tripping Scheme Phase 2 Project </t>
  </si>
  <si>
    <t>Pennine Pathfinders</t>
  </si>
  <si>
    <t>Leiston 132kV Substation Connection</t>
  </si>
  <si>
    <t>Elland 132kV Substation Connection</t>
  </si>
  <si>
    <t>Willesden 66kV SEPD Connection</t>
  </si>
  <si>
    <t>Willesden Microsoft Data Centre Connection</t>
  </si>
  <si>
    <t>Central Pathfinders – Yaxley</t>
  </si>
  <si>
    <t>Central Reactive Voltage Compliance – Ironbridge</t>
  </si>
  <si>
    <t>Central Reactive Voltage Compliance – Willington</t>
  </si>
  <si>
    <t>Heysham Overload Protection Scheme</t>
  </si>
  <si>
    <t>Necton 400kV Substation Connection</t>
  </si>
  <si>
    <t>East Anglia Operational Tripping System</t>
  </si>
  <si>
    <t>Lackenby Operational Tripping System</t>
  </si>
  <si>
    <t>Killingholme Operational Tripping System</t>
  </si>
  <si>
    <t>Pathfinder East Anglia Operational Tripping System</t>
  </si>
  <si>
    <t>Penrhos 132kV Substation Connection</t>
  </si>
  <si>
    <t>Wallend 400kV Substation Connection</t>
  </si>
  <si>
    <t>SHET Appendix 1</t>
  </si>
  <si>
    <t>B6 constraint management pathfinder</t>
  </si>
  <si>
    <t>Connection of Corriemoillie, Griffin and Dorenell sites to the B6 Operational Tripping Scheme.</t>
  </si>
  <si>
    <t>Lochluichart and Corriemoillie Connection</t>
  </si>
  <si>
    <t>Completion of shared works required to connect Lochluichart Extension II Windfarm</t>
  </si>
  <si>
    <t>North of Beauly Dynamic Line Rating</t>
  </si>
  <si>
    <t>Completion of the DLR system on the 275kV overhead line circuits from Beauly to Loch Buidhe to Dounreay</t>
  </si>
  <si>
    <t>Tealing Phase Shifting Transformers Bypass</t>
  </si>
  <si>
    <t>Installation of a bypass around the Phase Shifting Transformers (PST) on the XT1 feeder and XT2 feeder at Tealing substation</t>
  </si>
  <si>
    <t>SPT Appendix 1</t>
  </si>
  <si>
    <t>Coalburn SGT4</t>
  </si>
  <si>
    <t>Installation of Coalburn SGT4 (360MVA) and associated works at Coalburn 400/132kV Substation</t>
  </si>
  <si>
    <t>Constraint Management Pathfinder – Line End Open (LEO) Modifications and Operational Tripping Scheme (OTS) Modifications</t>
  </si>
  <si>
    <t>Completion of the extension of the LEO and OTS systems.</t>
  </si>
  <si>
    <t>Wishaw-Eccles- Torness- Smeaton Operational Intertrip Scheme (WETSS Scheme)</t>
  </si>
  <si>
    <t>Completion of the WETSS Scheme, including the associated LEO Scheme extension.</t>
  </si>
  <si>
    <t xml:space="preserve">Constraint Management OTS </t>
  </si>
  <si>
    <t>Completion of the OTS  at Strathaven 400kV Substation, Middlemuir 132kV Substation, Linnmill 132kV Substation, Moffat 132kV Substation and Arecleoch 132kV Substation</t>
  </si>
  <si>
    <t>Enoch Hill Collector Substation and associated 132kV circuit</t>
  </si>
  <si>
    <t>Completion of the Enoch Hill 132/33kV Collector Substation and associated 132kV circuit</t>
  </si>
  <si>
    <t>Branxton 400kV Substation Connection</t>
  </si>
  <si>
    <t>Installation of Branxton 400kV Substation and provision of connection to Eastern HVDC Link</t>
  </si>
  <si>
    <t>Glenglass 132kV Substation Connection</t>
  </si>
  <si>
    <t>Delivery of the works required to facilitate the GIS Extension to the existing Glenglass 132/33kV Substation</t>
  </si>
  <si>
    <t>Inch Cape Offshore Wind Farm Connection</t>
  </si>
  <si>
    <t>Delivery of the works required to facilitate the Inch Cape Offshore Wind Farm connections</t>
  </si>
  <si>
    <t>Cockenzie Load Management Scheme</t>
  </si>
  <si>
    <t>Installation of Load Management Scheme to manage network conditions in the Cockenzie area</t>
  </si>
  <si>
    <t>Kilmarnock 400kV substation Connection</t>
  </si>
  <si>
    <t>Commissioning of Kilmarnock South GIS Bay to feed TOCO-2201 Kilmarnock BESS facility</t>
  </si>
  <si>
    <t>Mark Hill 275kV Substation Connection</t>
  </si>
  <si>
    <t>Installation of Mark Hill SGT4 (240MVA) and associated works at Mark Hill 275/132kV Substation</t>
  </si>
  <si>
    <t>Sub-Synchronous Oscillation Detection</t>
  </si>
  <si>
    <t>Completion of the extension of Sub-Synchronous Oscillation (SSO) detection facilities</t>
  </si>
  <si>
    <r>
      <t>Appendix 2 of Special Condition 3.13 Large onshore transmission investment Re-opener (LOTIA</t>
    </r>
    <r>
      <rPr>
        <vertAlign val="subscript"/>
        <sz val="10"/>
        <color theme="1"/>
        <rFont val="Verdana"/>
        <family val="2"/>
      </rPr>
      <t>t</t>
    </r>
    <r>
      <rPr>
        <sz val="10"/>
        <color theme="1"/>
        <rFont val="Verdana"/>
        <family val="2"/>
      </rPr>
      <t xml:space="preserve"> and LOTIRE</t>
    </r>
    <r>
      <rPr>
        <vertAlign val="subscript"/>
        <sz val="10"/>
        <color theme="1"/>
        <rFont val="Verdana"/>
        <family val="2"/>
      </rPr>
      <t>t</t>
    </r>
    <r>
      <rPr>
        <sz val="10"/>
        <color theme="1"/>
        <rFont val="Verdana"/>
        <family val="2"/>
      </rPr>
      <t>)</t>
    </r>
  </si>
  <si>
    <t>Regulatory Year</t>
  </si>
  <si>
    <t>LOTI Output</t>
  </si>
  <si>
    <t>Construct, energise and make freely and fully available to the ISOP the Shetland HVDC Link</t>
  </si>
  <si>
    <t>Delivery of a demand connection to Gremista GSP from Kergord. The connection will be capable of delivering 49.3MW of demand.</t>
  </si>
  <si>
    <t>Table ED1: Draft Determinations for the re-openers in ED</t>
  </si>
  <si>
    <t>Table ED2: Draft Determinations on the Hebrides and Orkney Re-opener submissions in 2025 (£m, 2020/21)</t>
  </si>
  <si>
    <t>Application</t>
  </si>
  <si>
    <t>Table ED3: Funding request from ENWL</t>
  </si>
  <si>
    <t>Template</t>
  </si>
  <si>
    <t>Funding Request (£m)</t>
  </si>
  <si>
    <t>Table ED4: Draft Determinations on Needs Case on EJPs</t>
  </si>
  <si>
    <r>
      <t>No. of EJPs assessed</t>
    </r>
    <r>
      <rPr>
        <sz val="10"/>
        <color theme="1"/>
        <rFont val="Verdana"/>
        <family val="2"/>
      </rPr>
      <t> </t>
    </r>
  </si>
  <si>
    <r>
      <t>Needs Case approved</t>
    </r>
    <r>
      <rPr>
        <sz val="10"/>
        <color theme="1"/>
        <rFont val="Verdana"/>
        <family val="2"/>
      </rPr>
      <t> </t>
    </r>
  </si>
  <si>
    <r>
      <t>Needs case rejected or partially rejected</t>
    </r>
    <r>
      <rPr>
        <sz val="10"/>
        <color theme="1"/>
        <rFont val="Verdana"/>
        <family val="2"/>
      </rPr>
      <t> </t>
    </r>
  </si>
  <si>
    <r>
      <t>Optioneering approved</t>
    </r>
    <r>
      <rPr>
        <sz val="10"/>
        <color theme="1"/>
        <rFont val="Verdana"/>
        <family val="2"/>
      </rPr>
      <t> </t>
    </r>
  </si>
  <si>
    <r>
      <t>Optioneering rejected or partially rejected</t>
    </r>
    <r>
      <rPr>
        <sz val="10"/>
        <color theme="1"/>
        <rFont val="Verdana"/>
        <family val="2"/>
      </rPr>
      <t> </t>
    </r>
  </si>
  <si>
    <t>|</t>
  </si>
  <si>
    <t>Table ED5: Model Costs and Ofgem’s Draft Determinations</t>
  </si>
  <si>
    <t>HSE POLICY REOPENER BENCHMARKING</t>
  </si>
  <si>
    <t>Step 1: FTE data source: RIIO-3 BPDTs</t>
  </si>
  <si>
    <t>Step 2: GDN cost submissions</t>
  </si>
  <si>
    <t>Step 3: Benchmarking</t>
  </si>
  <si>
    <t>GDNs benchmarked to 75th percentile</t>
  </si>
  <si>
    <t>Total efficient cost (£m)</t>
  </si>
  <si>
    <t>Allowances by Sector Group</t>
  </si>
  <si>
    <t>Table GD2: Summary of our GD Draft Determinations</t>
  </si>
  <si>
    <t>Check</t>
  </si>
  <si>
    <t>GD Totals from DD Summary Sheet</t>
  </si>
  <si>
    <t>Table GD3: applications received and summary of our DDs</t>
  </si>
  <si>
    <t>Table GD3a: HSE Policy benchmarking</t>
  </si>
  <si>
    <t>Unit rate (75th percentile)</t>
  </si>
  <si>
    <t>Table GD4: applications received and summary of our DDs</t>
  </si>
  <si>
    <t>Table GD4a: Summary of Cadent’s request under the Specified Streetworks Costs Re-opener and Ofgem’s DDs (£m, 2018/19 prices)</t>
  </si>
  <si>
    <t>Schemes after 1 April 2021</t>
  </si>
  <si>
    <t>Nil</t>
  </si>
  <si>
    <t>Table GD4b: Summary of NGN’s request under the Specified Streetworks Costs Re-opener and Ofgem’s DDs (£m, 2018/19 prices)</t>
  </si>
  <si>
    <t>2 out of 15</t>
  </si>
  <si>
    <t>Table GD4c: Summary of SGN’s request under the Specified Streetworks Costs Re-opener and Ofgem’s DDs (£m, 2018/19 prices)</t>
  </si>
  <si>
    <t>5 out of 6</t>
  </si>
  <si>
    <t>Table GD4d: Summary of WWU’s request under the Specified Streetworks Costs Re-opener and Ofgem’s DDs (£m, 2018/19 prices)</t>
  </si>
  <si>
    <t>3 out of 14</t>
  </si>
  <si>
    <t>Table GD5: applications received and summary of our DDs</t>
  </si>
  <si>
    <t>Table GD5a: Cost assessment for Cadent's NZASP project (£m, 2018/19 prices)</t>
  </si>
  <si>
    <t>Draft allowances</t>
  </si>
  <si>
    <t>Table GD5b: Cadent's proposed project deliverables</t>
  </si>
  <si>
    <t>Interim vehicle-based ALD roll out report</t>
  </si>
  <si>
    <r>
      <t>31/11/2025 </t>
    </r>
    <r>
      <rPr>
        <sz val="8.5"/>
        <color theme="1"/>
        <rFont val="Verdana"/>
        <family val="2"/>
      </rPr>
      <t> </t>
    </r>
  </si>
  <si>
    <t>1. Current vehicle-based ALD capacity:</t>
  </si>
  <si>
    <r>
      <t>2.</t>
    </r>
    <r>
      <rPr>
        <sz val="8.5"/>
        <color theme="1"/>
        <rFont val="Times New Roman"/>
        <family val="1"/>
      </rPr>
      <t xml:space="preserve">   </t>
    </r>
    <r>
      <rPr>
        <sz val="8.5"/>
        <color theme="1"/>
        <rFont val="Verdana"/>
        <family val="2"/>
      </rPr>
      <t>Roadmap for the next 5 months of roll out.</t>
    </r>
  </si>
  <si>
    <t>Annex 2: Project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</si>
</sst>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409]#,##0.00"/>
    <numFmt numFmtId="165" formatCode="[$-F800]dddd\,\ mmmm\ dd\,\ yyyy"/>
    <numFmt numFmtId="166" formatCode="0.000"/>
    <numFmt numFmtId="167" formatCode="\+0.000;\-0.000;\-"/>
    <numFmt numFmtId="168" formatCode="0.000;\-0.000;\-"/>
    <numFmt numFmtId="169" formatCode="0;\-0;\-"/>
    <numFmt numFmtId="170" formatCode="#,##0.000"/>
    <numFmt numFmtId="171" formatCode="0.000000000000_ ;\-0.000000000000\ "/>
    <numFmt numFmtId="172" formatCode="0.000_ ;\-0.000\ "/>
    <numFmt numFmtId="173" formatCode="&quot;£&quot;#,##0.000"/>
    <numFmt numFmtId="174" formatCode="&quot;£&quot;#,##0.00"/>
    <numFmt numFmtId="175" formatCode="#,##0.000;\-#,##0.000;\-"/>
  </numFmts>
  <fonts count="59">
    <font>
      <sz val="10"/>
      <color theme="1"/>
      <name val="Verdana"/>
      <family val="2"/>
    </font>
    <font>
      <sz val="10"/>
      <color rgb="FF595959"/>
      <name val="Verdana"/>
      <family val="2"/>
    </font>
    <font>
      <sz val="10"/>
      <color theme="1"/>
      <name val="Verdana"/>
      <family val="2"/>
    </font>
    <font>
      <b/>
      <sz val="10"/>
      <color theme="1"/>
      <name val="Verdana"/>
      <family val="2"/>
    </font>
    <font>
      <sz val="11"/>
      <name val="CG Omega"/>
      <family val="2"/>
    </font>
    <font>
      <u/>
      <sz val="11"/>
      <color indexed="12"/>
      <name val="CG Omega"/>
      <family val="2"/>
    </font>
    <font>
      <b/>
      <sz val="10"/>
      <color theme="0"/>
      <name val="Verdana"/>
      <family val="2"/>
    </font>
    <font>
      <b/>
      <sz val="16"/>
      <color theme="0"/>
      <name val="Verdana"/>
      <family val="2"/>
    </font>
    <font>
      <u/>
      <sz val="11"/>
      <color theme="10"/>
      <name val="Calibri"/>
      <family val="2"/>
      <scheme val="minor"/>
    </font>
    <font>
      <b/>
      <sz val="10"/>
      <name val="Verdana"/>
      <family val="2"/>
    </font>
    <font>
      <sz val="10"/>
      <name val="Verdana"/>
      <family val="2"/>
    </font>
    <font>
      <sz val="8"/>
      <name val="Verdana"/>
      <family val="2"/>
    </font>
    <font>
      <b/>
      <sz val="11"/>
      <name val="Verdana"/>
      <family val="2"/>
    </font>
    <font>
      <b/>
      <sz val="8.5"/>
      <name val="Verdana"/>
      <family val="2"/>
    </font>
    <font>
      <sz val="8.5"/>
      <name val="Verdana"/>
      <family val="2"/>
    </font>
    <font>
      <sz val="8.5"/>
      <color theme="1"/>
      <name val="Verdana"/>
      <family val="2"/>
    </font>
    <font>
      <b/>
      <sz val="8.5"/>
      <color theme="1"/>
      <name val="Verdana"/>
      <family val="2"/>
    </font>
    <font>
      <sz val="8.5"/>
      <color theme="5"/>
      <name val="Verdana"/>
      <family val="2"/>
    </font>
    <font>
      <sz val="9"/>
      <name val="Verdana"/>
      <family val="2"/>
    </font>
    <font>
      <sz val="11"/>
      <color theme="1"/>
      <name val="Calibri"/>
      <family val="2"/>
      <scheme val="minor"/>
    </font>
    <font>
      <sz val="9"/>
      <name val="Calibri"/>
      <family val="2"/>
      <scheme val="minor"/>
    </font>
    <font>
      <sz val="8"/>
      <color theme="1"/>
      <name val="Verdana"/>
      <family val="2"/>
    </font>
    <font>
      <sz val="9"/>
      <color theme="1"/>
      <name val="Verdana"/>
      <family val="2"/>
    </font>
    <font>
      <sz val="10"/>
      <color rgb="FF000000"/>
      <name val="Verdana"/>
      <family val="2"/>
    </font>
    <font>
      <b/>
      <sz val="9"/>
      <color theme="1"/>
      <name val="Verdana"/>
      <family val="2"/>
    </font>
    <font>
      <sz val="8.5"/>
      <color rgb="FFEE0000"/>
      <name val="Verdana"/>
      <family val="2"/>
    </font>
    <font>
      <b/>
      <sz val="8"/>
      <color theme="1"/>
      <name val="Verdana"/>
      <family val="2"/>
    </font>
    <font>
      <sz val="8"/>
      <color rgb="FF595959"/>
      <name val="Verdana"/>
      <family val="2"/>
    </font>
    <font>
      <b/>
      <sz val="8"/>
      <color rgb="FF595959"/>
      <name val="Verdana"/>
      <family val="2"/>
    </font>
    <font>
      <i/>
      <sz val="8.5"/>
      <color theme="1"/>
      <name val="Verdana"/>
      <family val="2"/>
    </font>
    <font>
      <b/>
      <sz val="10"/>
      <color rgb="FFEE0000"/>
      <name val="Verdana"/>
      <family val="2"/>
    </font>
    <font>
      <b/>
      <sz val="8"/>
      <color rgb="FF000000"/>
      <name val="Verdana"/>
      <family val="2"/>
    </font>
    <font>
      <b/>
      <sz val="12"/>
      <color theme="1"/>
      <name val="Cambria"/>
      <family val="1"/>
    </font>
    <font>
      <sz val="12"/>
      <color theme="1"/>
      <name val="Cambria"/>
      <family val="1"/>
    </font>
    <font>
      <u/>
      <sz val="12"/>
      <color theme="1"/>
      <name val="Cambria"/>
      <family val="1"/>
    </font>
    <font>
      <u val="double"/>
      <sz val="12"/>
      <color theme="1"/>
      <name val="Cambria"/>
      <family val="1"/>
    </font>
    <font>
      <sz val="9"/>
      <color rgb="FF595959"/>
      <name val="Verdana"/>
      <family val="2"/>
    </font>
    <font>
      <sz val="9"/>
      <color rgb="FF747474"/>
      <name val="Verdana"/>
      <family val="2"/>
    </font>
    <font>
      <vertAlign val="subscript"/>
      <sz val="12"/>
      <color theme="1"/>
      <name val="Cambria"/>
      <family val="1"/>
    </font>
    <font>
      <strike/>
      <sz val="12"/>
      <color theme="1"/>
      <name val="Cambria"/>
      <family val="1"/>
    </font>
    <font>
      <b/>
      <sz val="12"/>
      <color theme="0"/>
      <name val="Cambria"/>
      <family val="1"/>
    </font>
    <font>
      <sz val="10"/>
      <color theme="5"/>
      <name val="Verdana"/>
      <family val="2"/>
    </font>
    <font>
      <sz val="8.5"/>
      <color theme="1"/>
      <name val="Times New Roman"/>
      <family val="1"/>
    </font>
    <font>
      <u val="double"/>
      <sz val="8.5"/>
      <color theme="1"/>
      <name val="Verdana"/>
      <family val="2"/>
    </font>
    <font>
      <sz val="8.5"/>
      <color rgb="FFFF0000"/>
      <name val="Verdana"/>
      <family val="2"/>
    </font>
    <font>
      <sz val="8.5"/>
      <color rgb="FF595959"/>
      <name val="Verdana"/>
      <family val="2"/>
    </font>
    <font>
      <b/>
      <sz val="8.5"/>
      <color rgb="FF595959"/>
      <name val="Verdana"/>
      <family val="2"/>
    </font>
    <font>
      <vertAlign val="subscript"/>
      <sz val="10"/>
      <color theme="1"/>
      <name val="Verdana"/>
      <family val="2"/>
    </font>
    <font>
      <u val="double"/>
      <sz val="10"/>
      <color theme="1"/>
      <name val="Verdana"/>
      <family val="2"/>
    </font>
    <font>
      <i/>
      <sz val="8"/>
      <color theme="1"/>
      <name val="Verdana"/>
      <family val="2"/>
    </font>
    <font>
      <b/>
      <sz val="11"/>
      <color theme="1"/>
      <name val="Calibri"/>
      <family val="2"/>
      <scheme val="minor"/>
    </font>
    <font>
      <b/>
      <sz val="12"/>
      <color theme="1"/>
      <name val="Calibri"/>
      <family val="2"/>
      <scheme val="minor"/>
    </font>
    <font>
      <b/>
      <sz val="11"/>
      <color theme="1"/>
      <name val="Calibri"/>
      <family val="2"/>
    </font>
    <font>
      <sz val="11"/>
      <color theme="1"/>
      <name val="Calibri"/>
      <family val="2"/>
    </font>
    <font>
      <u/>
      <sz val="8.5"/>
      <color theme="1"/>
      <name val="Verdana"/>
      <family val="2"/>
    </font>
    <font>
      <b/>
      <sz val="8.5"/>
      <color theme="0"/>
      <name val="Cambria"/>
      <family val="1"/>
    </font>
    <font>
      <b/>
      <sz val="8.5"/>
      <color theme="1"/>
      <name val="Cambria"/>
      <family val="1"/>
    </font>
    <font>
      <sz val="8.5"/>
      <color theme="1"/>
      <name val="Cambria"/>
      <family val="1"/>
    </font>
    <font>
      <b/>
      <sz val="12"/>
      <color theme="9" tint="-0.249977111117893"/>
      <name val="Cambria"/>
      <family val="1"/>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diagonal/>
    </border>
    <border>
      <left style="thin">
        <color indexed="64"/>
      </left>
      <right/>
      <top/>
      <bottom/>
      <diagonal/>
    </border>
    <border>
      <left style="medium">
        <color rgb="FF404040"/>
      </left>
      <right/>
      <top/>
      <bottom/>
      <diagonal/>
    </border>
    <border>
      <left style="medium">
        <color rgb="FF404040"/>
      </left>
      <right/>
      <top style="thin">
        <color indexed="64"/>
      </top>
      <bottom style="thin">
        <color indexed="64"/>
      </bottom>
      <diagonal/>
    </border>
    <border>
      <left style="medium">
        <color rgb="FF404040"/>
      </left>
      <right/>
      <top style="thin">
        <color indexed="64"/>
      </top>
      <bottom/>
      <diagonal/>
    </border>
    <border>
      <left/>
      <right/>
      <top/>
      <bottom style="thin">
        <color indexed="64"/>
      </bottom>
      <diagonal/>
    </border>
    <border>
      <left/>
      <right/>
      <top style="thick">
        <color indexed="64"/>
      </top>
      <bottom style="medium">
        <color indexed="64"/>
      </bottom>
      <diagonal/>
    </border>
    <border>
      <left/>
      <right/>
      <top/>
      <bottom style="thick">
        <color indexed="64"/>
      </bottom>
      <diagonal/>
    </border>
    <border>
      <left/>
      <right/>
      <top style="medium">
        <color indexed="64"/>
      </top>
      <bottom/>
      <diagonal/>
    </border>
    <border>
      <left style="thin">
        <color indexed="64"/>
      </left>
      <right/>
      <top style="medium">
        <color rgb="FF000000"/>
      </top>
      <bottom/>
      <diagonal/>
    </border>
    <border>
      <left style="thin">
        <color indexed="64"/>
      </left>
      <right style="thin">
        <color indexed="64"/>
      </right>
      <top style="medium">
        <color rgb="FF000000"/>
      </top>
      <bottom/>
      <diagonal/>
    </border>
    <border>
      <left/>
      <right/>
      <top style="thin">
        <color indexed="64"/>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indexed="64"/>
      </right>
      <top style="medium">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indexed="64"/>
      </right>
      <top style="medium">
        <color rgb="FF000000"/>
      </top>
      <bottom style="medium">
        <color rgb="FF000000"/>
      </bottom>
      <diagonal/>
    </border>
    <border>
      <left/>
      <right style="thin">
        <color indexed="64"/>
      </right>
      <top style="medium">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s>
  <cellStyleXfs count="9">
    <xf numFmtId="0" fontId="0" fillId="0" borderId="0"/>
    <xf numFmtId="0" fontId="2" fillId="0" borderId="0"/>
    <xf numFmtId="0" fontId="2" fillId="0" borderId="0"/>
    <xf numFmtId="164" fontId="4" fillId="0" borderId="0"/>
    <xf numFmtId="164" fontId="5" fillId="0" borderId="0" applyNumberFormat="0" applyFill="0" applyBorder="0" applyAlignment="0" applyProtection="0">
      <alignment vertical="top"/>
      <protection locked="0"/>
    </xf>
    <xf numFmtId="0" fontId="8" fillId="0" borderId="0" applyNumberFormat="0" applyFill="0" applyBorder="0" applyAlignment="0" applyProtection="0"/>
    <xf numFmtId="0" fontId="19" fillId="0" borderId="0"/>
    <xf numFmtId="0" fontId="2" fillId="0" borderId="0"/>
    <xf numFmtId="0" fontId="2" fillId="0" borderId="0"/>
  </cellStyleXfs>
  <cellXfs count="485">
    <xf numFmtId="0" fontId="0" fillId="0" borderId="0" xfId="0"/>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xf numFmtId="0" fontId="12" fillId="0" borderId="0" xfId="0" applyFont="1" applyAlignment="1">
      <alignment vertical="top"/>
    </xf>
    <xf numFmtId="0" fontId="10" fillId="0" borderId="10" xfId="0" applyFont="1" applyBorder="1" applyAlignment="1">
      <alignment vertical="top" wrapText="1"/>
    </xf>
    <xf numFmtId="0" fontId="10" fillId="0" borderId="0" xfId="0" applyFont="1" applyAlignment="1">
      <alignment vertical="top" wrapText="1"/>
    </xf>
    <xf numFmtId="0" fontId="9" fillId="0" borderId="9" xfId="0" applyFont="1" applyBorder="1"/>
    <xf numFmtId="0" fontId="10" fillId="0" borderId="7" xfId="0" applyFont="1" applyBorder="1"/>
    <xf numFmtId="0" fontId="10" fillId="0" borderId="0" xfId="0" applyFont="1" applyAlignment="1">
      <alignment horizontal="left" vertical="top" wrapText="1"/>
    </xf>
    <xf numFmtId="0" fontId="9" fillId="0" borderId="6" xfId="0" applyFont="1" applyBorder="1" applyAlignment="1">
      <alignment horizontal="left" vertical="center" wrapText="1"/>
    </xf>
    <xf numFmtId="0" fontId="10" fillId="0" borderId="2" xfId="0" applyFont="1" applyBorder="1" applyAlignment="1">
      <alignment horizontal="left" vertical="center" wrapText="1"/>
    </xf>
    <xf numFmtId="165" fontId="10" fillId="0" borderId="2" xfId="0" applyNumberFormat="1" applyFont="1" applyBorder="1" applyAlignment="1">
      <alignment horizontal="left" vertical="center" wrapText="1"/>
    </xf>
    <xf numFmtId="0" fontId="9"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3" fillId="0" borderId="0" xfId="0" applyFont="1" applyAlignment="1">
      <alignment horizontal="left" vertical="center"/>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1" fillId="0" borderId="6" xfId="0" applyFont="1" applyBorder="1" applyAlignment="1">
      <alignment horizontal="left" vertical="center" wrapText="1"/>
    </xf>
    <xf numFmtId="10" fontId="1" fillId="0" borderId="2" xfId="0" applyNumberFormat="1" applyFont="1" applyBorder="1" applyAlignment="1">
      <alignment horizontal="left" vertical="center" wrapText="1"/>
    </xf>
    <xf numFmtId="0" fontId="1" fillId="0" borderId="5" xfId="0" applyFont="1" applyBorder="1" applyAlignment="1">
      <alignment horizontal="left" vertical="center" wrapText="1"/>
    </xf>
    <xf numFmtId="10" fontId="1" fillId="0" borderId="3" xfId="0" applyNumberFormat="1" applyFont="1" applyBorder="1" applyAlignment="1">
      <alignment horizontal="left" vertical="center" wrapText="1"/>
    </xf>
    <xf numFmtId="0" fontId="10" fillId="0" borderId="0" xfId="0" applyFont="1" applyAlignment="1">
      <alignment horizontal="left" vertical="center" wrapText="1"/>
    </xf>
    <xf numFmtId="0" fontId="16" fillId="0" borderId="18" xfId="0" applyFont="1" applyBorder="1" applyAlignment="1">
      <alignment vertical="center" wrapText="1"/>
    </xf>
    <xf numFmtId="0" fontId="16" fillId="0" borderId="2" xfId="0" applyFont="1" applyBorder="1" applyAlignment="1">
      <alignment vertical="center" wrapText="1"/>
    </xf>
    <xf numFmtId="0" fontId="16" fillId="0" borderId="1" xfId="0" applyFont="1" applyBorder="1" applyAlignment="1">
      <alignment vertical="center" wrapText="1"/>
    </xf>
    <xf numFmtId="0" fontId="15" fillId="0" borderId="4" xfId="0" applyFont="1" applyBorder="1" applyAlignment="1">
      <alignment vertical="center" wrapText="1"/>
    </xf>
    <xf numFmtId="0" fontId="15" fillId="0" borderId="15" xfId="0" applyFont="1" applyBorder="1" applyAlignment="1">
      <alignment vertical="center" wrapText="1"/>
    </xf>
    <xf numFmtId="0" fontId="15" fillId="0" borderId="15" xfId="0" applyFont="1" applyBorder="1" applyAlignment="1">
      <alignment horizontal="left" vertical="center" wrapText="1" indent="3"/>
    </xf>
    <xf numFmtId="0" fontId="15" fillId="0" borderId="15" xfId="0" applyFont="1" applyBorder="1" applyAlignment="1">
      <alignment horizontal="left" vertical="center" wrapText="1" indent="1"/>
    </xf>
    <xf numFmtId="0" fontId="15" fillId="0" borderId="18" xfId="0" applyFont="1" applyBorder="1" applyAlignment="1">
      <alignment vertical="center" wrapText="1"/>
    </xf>
    <xf numFmtId="0" fontId="15" fillId="0" borderId="2" xfId="0" applyFont="1" applyBorder="1" applyAlignment="1">
      <alignment vertical="center" wrapText="1"/>
    </xf>
    <xf numFmtId="14" fontId="15" fillId="0" borderId="2" xfId="0" applyNumberFormat="1" applyFont="1" applyBorder="1" applyAlignment="1">
      <alignment vertical="center" wrapText="1"/>
    </xf>
    <xf numFmtId="0" fontId="15" fillId="0" borderId="1" xfId="0" applyFont="1" applyBorder="1" applyAlignment="1">
      <alignment vertical="center" wrapText="1"/>
    </xf>
    <xf numFmtId="0" fontId="21" fillId="0" borderId="0" xfId="0" applyFont="1" applyAlignment="1">
      <alignment vertical="center"/>
    </xf>
    <xf numFmtId="0" fontId="16" fillId="0" borderId="1" xfId="0" applyFont="1" applyBorder="1" applyAlignment="1">
      <alignment wrapText="1"/>
    </xf>
    <xf numFmtId="0" fontId="15" fillId="0" borderId="1" xfId="0" applyFont="1" applyBorder="1" applyAlignment="1">
      <alignment wrapText="1"/>
    </xf>
    <xf numFmtId="166" fontId="15" fillId="0" borderId="1" xfId="0" applyNumberFormat="1" applyFont="1" applyBorder="1"/>
    <xf numFmtId="0" fontId="15" fillId="0" borderId="1" xfId="0" applyFont="1" applyBorder="1"/>
    <xf numFmtId="0" fontId="16" fillId="0" borderId="1" xfId="0" applyFont="1" applyBorder="1"/>
    <xf numFmtId="166" fontId="15" fillId="0" borderId="1" xfId="0" applyNumberFormat="1" applyFont="1" applyBorder="1" applyAlignment="1">
      <alignment vertical="center" wrapText="1"/>
    </xf>
    <xf numFmtId="166" fontId="16" fillId="0" borderId="1" xfId="0" applyNumberFormat="1" applyFont="1" applyBorder="1" applyAlignment="1">
      <alignment vertical="center" wrapText="1"/>
    </xf>
    <xf numFmtId="0" fontId="16" fillId="0" borderId="1" xfId="0" applyFont="1" applyBorder="1" applyAlignment="1">
      <alignment vertical="center"/>
    </xf>
    <xf numFmtId="1" fontId="15" fillId="0" borderId="1" xfId="0" applyNumberFormat="1" applyFont="1" applyBorder="1"/>
    <xf numFmtId="170" fontId="15" fillId="0" borderId="1" xfId="0" applyNumberFormat="1" applyFont="1" applyBorder="1"/>
    <xf numFmtId="0" fontId="16" fillId="0" borderId="9" xfId="0" applyFont="1" applyBorder="1" applyAlignment="1">
      <alignment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6" xfId="0" applyFont="1" applyBorder="1"/>
    <xf numFmtId="0" fontId="14"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66" fontId="15" fillId="0" borderId="2" xfId="0" applyNumberFormat="1" applyFont="1" applyBorder="1" applyAlignment="1">
      <alignment horizontal="center" vertical="center"/>
    </xf>
    <xf numFmtId="0" fontId="15" fillId="0" borderId="6" xfId="0" applyFont="1" applyBorder="1" applyAlignment="1">
      <alignment wrapText="1"/>
    </xf>
    <xf numFmtId="0" fontId="15" fillId="0" borderId="5" xfId="0" applyFont="1" applyBorder="1" applyAlignment="1">
      <alignment wrapText="1"/>
    </xf>
    <xf numFmtId="0" fontId="15" fillId="0" borderId="4" xfId="0" applyFont="1" applyBorder="1"/>
    <xf numFmtId="166" fontId="15" fillId="0" borderId="4" xfId="0" applyNumberFormat="1" applyFont="1" applyBorder="1" applyAlignment="1">
      <alignment horizontal="center" vertical="center"/>
    </xf>
    <xf numFmtId="0" fontId="15" fillId="0" borderId="4" xfId="0" applyFont="1" applyBorder="1" applyAlignment="1">
      <alignment horizontal="center" vertical="center"/>
    </xf>
    <xf numFmtId="166" fontId="15" fillId="0" borderId="3" xfId="0" applyNumberFormat="1" applyFont="1" applyBorder="1" applyAlignment="1">
      <alignment horizontal="center" vertical="center"/>
    </xf>
    <xf numFmtId="0" fontId="16" fillId="0" borderId="5" xfId="0" applyFont="1" applyBorder="1" applyAlignment="1">
      <alignment wrapText="1"/>
    </xf>
    <xf numFmtId="0" fontId="16" fillId="0" borderId="4" xfId="0" applyFont="1" applyBorder="1"/>
    <xf numFmtId="0" fontId="16" fillId="0" borderId="4" xfId="0" applyFont="1" applyBorder="1" applyAlignment="1">
      <alignment horizontal="center" vertical="center"/>
    </xf>
    <xf numFmtId="166" fontId="16" fillId="0" borderId="4" xfId="0" applyNumberFormat="1" applyFont="1" applyBorder="1" applyAlignment="1">
      <alignment horizontal="center" vertical="center"/>
    </xf>
    <xf numFmtId="0" fontId="15" fillId="0" borderId="0" xfId="0" applyFont="1"/>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25" fillId="0" borderId="0" xfId="0" applyFont="1" applyAlignment="1">
      <alignment horizontal="center"/>
    </xf>
    <xf numFmtId="0" fontId="9" fillId="0" borderId="1" xfId="0" applyFont="1" applyBorder="1" applyAlignment="1">
      <alignment horizontal="center" vertical="center" wrapText="1"/>
    </xf>
    <xf numFmtId="0" fontId="23" fillId="0" borderId="1" xfId="0" applyFont="1" applyBorder="1" applyAlignment="1">
      <alignment horizontal="center" vertical="center"/>
    </xf>
    <xf numFmtId="2" fontId="23" fillId="0" borderId="1" xfId="0" applyNumberFormat="1" applyFont="1" applyBorder="1" applyAlignment="1">
      <alignment horizontal="center" vertical="center"/>
    </xf>
    <xf numFmtId="0" fontId="16" fillId="0" borderId="0" xfId="0" applyFont="1"/>
    <xf numFmtId="170" fontId="15" fillId="0" borderId="0" xfId="0" applyNumberFormat="1" applyFont="1"/>
    <xf numFmtId="2" fontId="13" fillId="0" borderId="12" xfId="7" applyNumberFormat="1" applyFont="1" applyBorder="1" applyAlignment="1">
      <alignment horizontal="centerContinuous" vertical="center"/>
    </xf>
    <xf numFmtId="0" fontId="13" fillId="0" borderId="2" xfId="0" applyFont="1" applyBorder="1" applyAlignment="1">
      <alignment horizontal="center"/>
    </xf>
    <xf numFmtId="0" fontId="16" fillId="0" borderId="1" xfId="0" applyFont="1" applyBorder="1" applyAlignment="1">
      <alignment horizontal="center"/>
    </xf>
    <xf numFmtId="0" fontId="16" fillId="0" borderId="27" xfId="8" applyFont="1" applyBorder="1" applyAlignment="1">
      <alignment horizontal="center" vertical="center"/>
    </xf>
    <xf numFmtId="0" fontId="16" fillId="0" borderId="28" xfId="8" applyFont="1" applyBorder="1" applyAlignment="1">
      <alignment horizontal="center" vertical="center"/>
    </xf>
    <xf numFmtId="0" fontId="16" fillId="0" borderId="29" xfId="8" applyFont="1" applyBorder="1" applyAlignment="1">
      <alignment horizontal="center" vertical="center"/>
    </xf>
    <xf numFmtId="170" fontId="16" fillId="0" borderId="5" xfId="0" applyNumberFormat="1" applyFont="1" applyBorder="1" applyAlignment="1">
      <alignment horizontal="center" wrapText="1"/>
    </xf>
    <xf numFmtId="0" fontId="16" fillId="0" borderId="7" xfId="0" applyFont="1" applyBorder="1" applyAlignment="1">
      <alignment horizontal="center"/>
    </xf>
    <xf numFmtId="0" fontId="16" fillId="0" borderId="2" xfId="0" applyFont="1" applyBorder="1" applyAlignment="1">
      <alignment horizontal="center"/>
    </xf>
    <xf numFmtId="0" fontId="16" fillId="0" borderId="2" xfId="0" applyFont="1" applyBorder="1"/>
    <xf numFmtId="0" fontId="16" fillId="0" borderId="2" xfId="0" applyFont="1" applyBorder="1" applyAlignment="1">
      <alignment wrapText="1"/>
    </xf>
    <xf numFmtId="0" fontId="16" fillId="0" borderId="24" xfId="0" applyFont="1" applyBorder="1"/>
    <xf numFmtId="0" fontId="16" fillId="0" borderId="25" xfId="0" applyFont="1" applyBorder="1" applyAlignment="1">
      <alignment wrapText="1"/>
    </xf>
    <xf numFmtId="0" fontId="16" fillId="0" borderId="3" xfId="0" applyFont="1" applyBorder="1"/>
    <xf numFmtId="170" fontId="15" fillId="0" borderId="4" xfId="0" applyNumberFormat="1" applyFont="1" applyBorder="1"/>
    <xf numFmtId="170" fontId="15" fillId="0" borderId="5" xfId="0" applyNumberFormat="1" applyFont="1" applyBorder="1"/>
    <xf numFmtId="170" fontId="15" fillId="0" borderId="11" xfId="0" applyNumberFormat="1" applyFont="1" applyBorder="1"/>
    <xf numFmtId="0" fontId="16" fillId="0" borderId="16" xfId="0" applyFont="1" applyBorder="1"/>
    <xf numFmtId="170" fontId="15" fillId="0" borderId="15" xfId="0" applyNumberFormat="1" applyFont="1" applyBorder="1"/>
    <xf numFmtId="170" fontId="15" fillId="0" borderId="10" xfId="0" applyNumberFormat="1" applyFont="1" applyBorder="1"/>
    <xf numFmtId="170" fontId="15" fillId="0" borderId="20" xfId="0" applyNumberFormat="1" applyFont="1" applyBorder="1"/>
    <xf numFmtId="170" fontId="15" fillId="0" borderId="26" xfId="0" applyNumberFormat="1" applyFont="1" applyBorder="1"/>
    <xf numFmtId="1" fontId="16" fillId="0" borderId="4" xfId="0" applyNumberFormat="1" applyFont="1" applyBorder="1"/>
    <xf numFmtId="170" fontId="16" fillId="0" borderId="15" xfId="0" applyNumberFormat="1" applyFont="1" applyBorder="1"/>
    <xf numFmtId="170" fontId="16" fillId="0" borderId="10" xfId="0" applyNumberFormat="1" applyFont="1" applyBorder="1"/>
    <xf numFmtId="0" fontId="16" fillId="0" borderId="6" xfId="0" applyFont="1" applyBorder="1"/>
    <xf numFmtId="170" fontId="15" fillId="0" borderId="6" xfId="0" applyNumberFormat="1" applyFont="1" applyBorder="1"/>
    <xf numFmtId="0" fontId="16" fillId="0" borderId="24" xfId="0" applyFont="1" applyBorder="1" applyAlignment="1">
      <alignment wrapText="1"/>
    </xf>
    <xf numFmtId="0" fontId="16" fillId="0" borderId="14" xfId="0" applyFont="1" applyBorder="1" applyAlignment="1">
      <alignment wrapText="1"/>
    </xf>
    <xf numFmtId="1" fontId="15" fillId="0" borderId="6" xfId="0" applyNumberFormat="1" applyFont="1" applyBorder="1"/>
    <xf numFmtId="0" fontId="16" fillId="0" borderId="13" xfId="0" applyFont="1" applyBorder="1" applyAlignment="1">
      <alignment wrapText="1"/>
    </xf>
    <xf numFmtId="1" fontId="16" fillId="0" borderId="1" xfId="0" applyNumberFormat="1" applyFont="1" applyBorder="1"/>
    <xf numFmtId="0" fontId="16" fillId="0" borderId="7" xfId="0" applyFont="1" applyBorder="1"/>
    <xf numFmtId="170" fontId="16" fillId="0" borderId="9" xfId="0" applyNumberFormat="1" applyFont="1" applyBorder="1"/>
    <xf numFmtId="0" fontId="40" fillId="0" borderId="9" xfId="0" applyFont="1" applyBorder="1" applyAlignment="1">
      <alignment vertical="center" wrapText="1"/>
    </xf>
    <xf numFmtId="0" fontId="32" fillId="0" borderId="8" xfId="0" applyFont="1" applyBorder="1" applyAlignment="1">
      <alignment vertical="center" wrapText="1"/>
    </xf>
    <xf numFmtId="0" fontId="32" fillId="0" borderId="7" xfId="0" applyFont="1" applyBorder="1" applyAlignment="1">
      <alignment vertical="center" wrapText="1"/>
    </xf>
    <xf numFmtId="0" fontId="33" fillId="0" borderId="6" xfId="0" applyFont="1" applyBorder="1" applyAlignment="1">
      <alignment vertical="center" wrapText="1"/>
    </xf>
    <xf numFmtId="0" fontId="33" fillId="0" borderId="1" xfId="0" applyFont="1" applyBorder="1" applyAlignment="1">
      <alignment vertical="center" wrapText="1"/>
    </xf>
    <xf numFmtId="0" fontId="33" fillId="0" borderId="2" xfId="0" applyFont="1" applyBorder="1" applyAlignment="1">
      <alignment vertical="center" wrapText="1"/>
    </xf>
    <xf numFmtId="0" fontId="39" fillId="0" borderId="1" xfId="0" applyFont="1" applyBorder="1" applyAlignment="1">
      <alignment vertical="center" wrapText="1"/>
    </xf>
    <xf numFmtId="0" fontId="39" fillId="0" borderId="2" xfId="0" applyFont="1" applyBorder="1" applyAlignment="1">
      <alignment vertical="center" wrapText="1"/>
    </xf>
    <xf numFmtId="0" fontId="35" fillId="0" borderId="1" xfId="0" applyFont="1" applyBorder="1" applyAlignment="1">
      <alignment vertical="center" wrapText="1"/>
    </xf>
    <xf numFmtId="0" fontId="35" fillId="0" borderId="2" xfId="0" applyFont="1" applyBorder="1" applyAlignment="1">
      <alignment vertical="center" wrapText="1"/>
    </xf>
    <xf numFmtId="0" fontId="33" fillId="0" borderId="5" xfId="0" applyFont="1" applyBorder="1" applyAlignment="1">
      <alignment vertical="center" wrapText="1"/>
    </xf>
    <xf numFmtId="0" fontId="33" fillId="0" borderId="4" xfId="0" applyFont="1" applyBorder="1" applyAlignment="1">
      <alignment vertical="center" wrapText="1"/>
    </xf>
    <xf numFmtId="0" fontId="33" fillId="0" borderId="3" xfId="0" applyFont="1" applyBorder="1" applyAlignment="1">
      <alignment vertical="center" wrapText="1"/>
    </xf>
    <xf numFmtId="0" fontId="33" fillId="0" borderId="8" xfId="0" applyFont="1" applyBorder="1" applyAlignment="1">
      <alignment vertical="center" wrapText="1"/>
    </xf>
    <xf numFmtId="0" fontId="33" fillId="0" borderId="7" xfId="0" applyFont="1" applyBorder="1" applyAlignment="1">
      <alignment vertical="center" wrapText="1"/>
    </xf>
    <xf numFmtId="0" fontId="15" fillId="0" borderId="6" xfId="0" applyFont="1" applyBorder="1" applyAlignment="1">
      <alignment vertical="center" wrapText="1"/>
    </xf>
    <xf numFmtId="166" fontId="15" fillId="0" borderId="1"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16" fillId="0" borderId="5" xfId="0" applyFont="1" applyBorder="1" applyAlignment="1">
      <alignment vertical="center" wrapText="1"/>
    </xf>
    <xf numFmtId="0" fontId="16" fillId="0" borderId="4" xfId="0" applyFont="1" applyBorder="1" applyAlignment="1">
      <alignment vertical="center" wrapText="1"/>
    </xf>
    <xf numFmtId="166" fontId="16" fillId="0" borderId="4" xfId="0" applyNumberFormat="1" applyFont="1" applyBorder="1" applyAlignment="1">
      <alignment horizontal="center" vertical="center" wrapText="1"/>
    </xf>
    <xf numFmtId="166" fontId="16" fillId="0" borderId="3" xfId="0" applyNumberFormat="1" applyFont="1" applyBorder="1" applyAlignment="1">
      <alignment horizontal="center" vertical="center" wrapText="1"/>
    </xf>
    <xf numFmtId="166" fontId="0" fillId="0" borderId="0" xfId="0" applyNumberFormat="1"/>
    <xf numFmtId="0" fontId="0" fillId="0" borderId="0" xfId="0" applyAlignment="1">
      <alignment horizontal="left"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166" fontId="2" fillId="0" borderId="2"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166" fontId="3" fillId="0" borderId="3"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45" fillId="0" borderId="6" xfId="0" applyFont="1" applyBorder="1" applyAlignment="1">
      <alignment vertical="center" wrapText="1"/>
    </xf>
    <xf numFmtId="0" fontId="46" fillId="0" borderId="5" xfId="0" applyFont="1" applyBorder="1" applyAlignment="1">
      <alignment vertical="center" wrapText="1"/>
    </xf>
    <xf numFmtId="166" fontId="46" fillId="0" borderId="4" xfId="0" applyNumberFormat="1" applyFont="1" applyBorder="1" applyAlignment="1">
      <alignment horizontal="center" vertical="center" wrapText="1"/>
    </xf>
    <xf numFmtId="166" fontId="46" fillId="0" borderId="3" xfId="0" applyNumberFormat="1" applyFont="1" applyBorder="1" applyAlignment="1">
      <alignment horizontal="center" vertical="center" wrapText="1"/>
    </xf>
    <xf numFmtId="0" fontId="3" fillId="0" borderId="0" xfId="0" applyFont="1"/>
    <xf numFmtId="0" fontId="45" fillId="0" borderId="1" xfId="0" applyFont="1" applyBorder="1" applyAlignment="1">
      <alignment vertical="center" wrapText="1"/>
    </xf>
    <xf numFmtId="0" fontId="26" fillId="0" borderId="9" xfId="0" applyFont="1" applyBorder="1" applyAlignment="1">
      <alignment vertical="center" wrapText="1"/>
    </xf>
    <xf numFmtId="0" fontId="26" fillId="0" borderId="8" xfId="0" applyFont="1" applyBorder="1" applyAlignment="1">
      <alignment vertical="center" wrapText="1"/>
    </xf>
    <xf numFmtId="0" fontId="26" fillId="0" borderId="8" xfId="0" applyFont="1" applyBorder="1" applyAlignment="1">
      <alignment horizontal="center" vertical="center" wrapText="1"/>
    </xf>
    <xf numFmtId="0" fontId="26" fillId="0" borderId="7" xfId="0" applyFont="1" applyBorder="1" applyAlignment="1">
      <alignment horizontal="center" vertical="center" wrapText="1"/>
    </xf>
    <xf numFmtId="0" fontId="36" fillId="0" borderId="6" xfId="0" applyFont="1" applyBorder="1" applyAlignment="1">
      <alignment vertical="center" wrapText="1"/>
    </xf>
    <xf numFmtId="0" fontId="36" fillId="0" borderId="1" xfId="0" applyFont="1" applyBorder="1" applyAlignment="1">
      <alignment vertical="center" wrapText="1"/>
    </xf>
    <xf numFmtId="0" fontId="37" fillId="0" borderId="1" xfId="0" applyFont="1" applyBorder="1" applyAlignment="1">
      <alignment horizontal="center" vertical="center" wrapText="1"/>
    </xf>
    <xf numFmtId="166" fontId="37" fillId="0" borderId="1" xfId="0" applyNumberFormat="1" applyFont="1" applyBorder="1" applyAlignment="1">
      <alignment horizontal="center" vertical="center" wrapText="1"/>
    </xf>
    <xf numFmtId="166" fontId="37" fillId="0" borderId="2" xfId="0" applyNumberFormat="1" applyFont="1" applyBorder="1" applyAlignment="1">
      <alignment horizontal="center" vertical="center" wrapText="1"/>
    </xf>
    <xf numFmtId="2" fontId="0" fillId="0" borderId="0" xfId="0" applyNumberFormat="1"/>
    <xf numFmtId="0" fontId="36" fillId="0" borderId="5" xfId="0" applyFont="1" applyBorder="1" applyAlignment="1">
      <alignment vertical="center" wrapText="1"/>
    </xf>
    <xf numFmtId="0" fontId="36" fillId="0" borderId="4" xfId="0" applyFont="1" applyBorder="1" applyAlignment="1">
      <alignment vertical="center" wrapText="1"/>
    </xf>
    <xf numFmtId="0" fontId="37" fillId="0" borderId="4" xfId="0" applyFont="1" applyBorder="1" applyAlignment="1">
      <alignment horizontal="center" vertical="center" wrapText="1"/>
    </xf>
    <xf numFmtId="166" fontId="37" fillId="0" borderId="4" xfId="0" applyNumberFormat="1" applyFont="1" applyBorder="1" applyAlignment="1">
      <alignment horizontal="center" vertical="center" wrapText="1"/>
    </xf>
    <xf numFmtId="166" fontId="37" fillId="0" borderId="3" xfId="0" applyNumberFormat="1" applyFont="1" applyBorder="1" applyAlignment="1">
      <alignment horizontal="center" vertical="center" wrapText="1"/>
    </xf>
    <xf numFmtId="0" fontId="0" fillId="0" borderId="0" xfId="0" quotePrefix="1"/>
    <xf numFmtId="0" fontId="3" fillId="0" borderId="21" xfId="0" applyFont="1" applyBorder="1" applyAlignment="1">
      <alignment vertical="center" wrapText="1"/>
    </xf>
    <xf numFmtId="0" fontId="3" fillId="0" borderId="21" xfId="0" applyFont="1" applyBorder="1" applyAlignment="1">
      <alignment vertical="center"/>
    </xf>
    <xf numFmtId="0" fontId="0" fillId="0" borderId="23" xfId="0" applyBorder="1" applyAlignment="1">
      <alignment vertical="center" wrapText="1"/>
    </xf>
    <xf numFmtId="0" fontId="0" fillId="0" borderId="0" xfId="0" applyAlignment="1">
      <alignment vertical="center" wrapText="1"/>
    </xf>
    <xf numFmtId="15" fontId="0" fillId="0" borderId="0" xfId="0" applyNumberFormat="1" applyAlignment="1">
      <alignment vertical="center" wrapText="1"/>
    </xf>
    <xf numFmtId="0" fontId="0" fillId="0" borderId="0" xfId="0" applyAlignment="1">
      <alignment horizontal="center" vertical="center" wrapText="1"/>
    </xf>
    <xf numFmtId="0" fontId="48" fillId="0" borderId="22" xfId="0" applyFont="1" applyBorder="1" applyAlignment="1">
      <alignment vertical="center" wrapText="1"/>
    </xf>
    <xf numFmtId="15" fontId="48" fillId="0" borderId="22" xfId="0" applyNumberFormat="1" applyFont="1" applyBorder="1" applyAlignment="1">
      <alignment vertical="center" wrapText="1"/>
    </xf>
    <xf numFmtId="0" fontId="48" fillId="0" borderId="22" xfId="0" applyFont="1" applyBorder="1" applyAlignment="1">
      <alignment horizontal="center" vertical="center" wrapText="1"/>
    </xf>
    <xf numFmtId="15" fontId="0" fillId="0" borderId="0" xfId="0" applyNumberFormat="1"/>
    <xf numFmtId="0" fontId="32" fillId="0" borderId="1" xfId="0" applyFont="1" applyBorder="1" applyAlignment="1">
      <alignmen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168" fontId="33" fillId="0" borderId="1" xfId="0" applyNumberFormat="1" applyFont="1" applyBorder="1" applyAlignment="1">
      <alignment vertical="center" wrapText="1"/>
    </xf>
    <xf numFmtId="168" fontId="34" fillId="0" borderId="1" xfId="0" applyNumberFormat="1" applyFont="1" applyBorder="1" applyAlignment="1">
      <alignment vertical="center" wrapText="1"/>
    </xf>
    <xf numFmtId="0" fontId="0" fillId="0" borderId="0" xfId="0" applyAlignment="1">
      <alignment horizontal="left"/>
    </xf>
    <xf numFmtId="0" fontId="0" fillId="0" borderId="0" xfId="0" applyAlignment="1">
      <alignment horizontal="right"/>
    </xf>
    <xf numFmtId="0" fontId="30" fillId="0" borderId="0" xfId="0" applyFont="1" applyAlignment="1">
      <alignment horizontal="left"/>
    </xf>
    <xf numFmtId="15" fontId="33" fillId="0" borderId="1" xfId="0" applyNumberFormat="1" applyFont="1" applyBorder="1" applyAlignment="1">
      <alignment vertical="center" wrapText="1"/>
    </xf>
    <xf numFmtId="166" fontId="33" fillId="0" borderId="1" xfId="0" applyNumberFormat="1" applyFont="1" applyBorder="1" applyAlignment="1">
      <alignment horizontal="right" vertical="center" wrapText="1"/>
    </xf>
    <xf numFmtId="166" fontId="34" fillId="0" borderId="1" xfId="0" applyNumberFormat="1" applyFont="1" applyBorder="1" applyAlignment="1">
      <alignment horizontal="right" vertical="center" wrapText="1"/>
    </xf>
    <xf numFmtId="15" fontId="33" fillId="0" borderId="4" xfId="0" applyNumberFormat="1" applyFont="1" applyBorder="1" applyAlignment="1">
      <alignment vertical="center" wrapText="1"/>
    </xf>
    <xf numFmtId="166" fontId="33" fillId="0" borderId="4" xfId="0" applyNumberFormat="1" applyFont="1" applyBorder="1" applyAlignment="1">
      <alignment horizontal="right" vertical="center" wrapText="1"/>
    </xf>
    <xf numFmtId="166" fontId="34" fillId="0" borderId="4" xfId="0" applyNumberFormat="1" applyFont="1" applyBorder="1" applyAlignment="1">
      <alignment horizontal="right" vertical="center" wrapText="1"/>
    </xf>
    <xf numFmtId="15" fontId="35" fillId="0" borderId="1" xfId="0" applyNumberFormat="1" applyFont="1" applyBorder="1" applyAlignment="1">
      <alignment vertical="center" wrapText="1"/>
    </xf>
    <xf numFmtId="166" fontId="35" fillId="0" borderId="1" xfId="0" applyNumberFormat="1" applyFont="1" applyBorder="1" applyAlignment="1">
      <alignment horizontal="right" vertical="center" wrapText="1"/>
    </xf>
    <xf numFmtId="0" fontId="35" fillId="0" borderId="1" xfId="0" applyFont="1" applyBorder="1" applyAlignment="1">
      <alignment horizontal="left" vertical="center" wrapText="1"/>
    </xf>
    <xf numFmtId="168" fontId="35" fillId="0" borderId="1" xfId="0" applyNumberFormat="1" applyFont="1" applyBorder="1" applyAlignment="1">
      <alignment vertical="center" wrapText="1"/>
    </xf>
    <xf numFmtId="0" fontId="31" fillId="0" borderId="9" xfId="0" applyFont="1" applyBorder="1" applyAlignment="1">
      <alignment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21" fillId="0" borderId="6" xfId="0" applyFont="1" applyBorder="1" applyAlignment="1">
      <alignment vertical="center" wrapText="1"/>
    </xf>
    <xf numFmtId="168" fontId="21" fillId="0" borderId="1" xfId="0" applyNumberFormat="1" applyFont="1" applyBorder="1" applyAlignment="1">
      <alignment horizontal="center" vertical="center"/>
    </xf>
    <xf numFmtId="0" fontId="26" fillId="0" borderId="6" xfId="0" applyFont="1" applyBorder="1" applyAlignment="1">
      <alignment vertical="center" wrapText="1"/>
    </xf>
    <xf numFmtId="166" fontId="26" fillId="0" borderId="1" xfId="0" applyNumberFormat="1" applyFont="1" applyBorder="1" applyAlignment="1">
      <alignment horizontal="center" vertical="center" wrapText="1"/>
    </xf>
    <xf numFmtId="0" fontId="21" fillId="0" borderId="5" xfId="0" applyFont="1" applyBorder="1" applyAlignment="1">
      <alignment vertical="center" wrapText="1"/>
    </xf>
    <xf numFmtId="9" fontId="21" fillId="0" borderId="4" xfId="0" applyNumberFormat="1" applyFont="1" applyBorder="1" applyAlignment="1">
      <alignment horizontal="center" vertical="center" wrapText="1"/>
    </xf>
    <xf numFmtId="9" fontId="21" fillId="0" borderId="4" xfId="0" applyNumberFormat="1" applyFont="1" applyBorder="1" applyAlignment="1">
      <alignment horizontal="center" vertical="center"/>
    </xf>
    <xf numFmtId="9" fontId="21" fillId="0" borderId="3" xfId="0" applyNumberFormat="1" applyFont="1" applyBorder="1" applyAlignment="1">
      <alignment horizontal="center" vertical="center"/>
    </xf>
    <xf numFmtId="0" fontId="21" fillId="0" borderId="2" xfId="0" applyFont="1" applyBorder="1" applyAlignment="1">
      <alignment horizontal="center" vertical="center" wrapText="1"/>
    </xf>
    <xf numFmtId="0" fontId="26" fillId="0" borderId="5" xfId="0" applyFont="1" applyBorder="1" applyAlignment="1">
      <alignment vertical="center" wrapText="1"/>
    </xf>
    <xf numFmtId="166" fontId="26" fillId="0" borderId="3" xfId="0" applyNumberFormat="1" applyFont="1" applyBorder="1" applyAlignment="1">
      <alignment horizontal="center" vertical="center" wrapText="1"/>
    </xf>
    <xf numFmtId="0" fontId="25" fillId="0" borderId="0" xfId="0" applyFont="1"/>
    <xf numFmtId="0" fontId="30" fillId="0" borderId="0" xfId="0" applyFont="1"/>
    <xf numFmtId="167" fontId="21" fillId="0" borderId="1" xfId="0" applyNumberFormat="1" applyFont="1" applyBorder="1" applyAlignment="1">
      <alignment horizontal="center" vertical="center"/>
    </xf>
    <xf numFmtId="0" fontId="28" fillId="0" borderId="5" xfId="0" applyFont="1" applyBorder="1" applyAlignment="1">
      <alignment vertical="center" wrapText="1"/>
    </xf>
    <xf numFmtId="167" fontId="26" fillId="0" borderId="1" xfId="0" applyNumberFormat="1" applyFont="1" applyBorder="1" applyAlignment="1">
      <alignment horizontal="center" vertical="center" wrapText="1"/>
    </xf>
    <xf numFmtId="172" fontId="0" fillId="0" borderId="0" xfId="0" applyNumberFormat="1"/>
    <xf numFmtId="0" fontId="21" fillId="0" borderId="1" xfId="0" applyFont="1" applyBorder="1" applyAlignment="1">
      <alignment vertical="center" wrapText="1"/>
    </xf>
    <xf numFmtId="167" fontId="21" fillId="0" borderId="1" xfId="0" applyNumberFormat="1" applyFont="1" applyBorder="1" applyAlignment="1">
      <alignment horizontal="center" vertical="center" wrapText="1"/>
    </xf>
    <xf numFmtId="167" fontId="21" fillId="0" borderId="2" xfId="0" applyNumberFormat="1" applyFont="1" applyBorder="1" applyAlignment="1">
      <alignment horizontal="center" vertical="center" wrapText="1"/>
    </xf>
    <xf numFmtId="0" fontId="41" fillId="0" borderId="0" xfId="0" applyFont="1"/>
    <xf numFmtId="0" fontId="21" fillId="0" borderId="4" xfId="0" applyFont="1" applyBorder="1" applyAlignment="1">
      <alignment vertical="center" wrapText="1"/>
    </xf>
    <xf numFmtId="167" fontId="26"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2" fillId="0" borderId="0" xfId="0" applyFont="1" applyAlignment="1">
      <alignment horizontal="left" vertical="center" indent="4"/>
    </xf>
    <xf numFmtId="171" fontId="0" fillId="0" borderId="0" xfId="0" applyNumberFormat="1"/>
    <xf numFmtId="0" fontId="27" fillId="0" borderId="6" xfId="0" applyFont="1" applyBorder="1" applyAlignment="1">
      <alignment vertical="center" wrapText="1"/>
    </xf>
    <xf numFmtId="166" fontId="21" fillId="0" borderId="1" xfId="0" applyNumberFormat="1" applyFont="1" applyBorder="1" applyAlignment="1">
      <alignment horizontal="center" vertical="center" wrapText="1"/>
    </xf>
    <xf numFmtId="166" fontId="21" fillId="0" borderId="2" xfId="0" applyNumberFormat="1" applyFont="1" applyBorder="1" applyAlignment="1">
      <alignment horizontal="center" vertical="center" wrapText="1"/>
    </xf>
    <xf numFmtId="166" fontId="21" fillId="0" borderId="4" xfId="0" applyNumberFormat="1" applyFont="1" applyBorder="1" applyAlignment="1">
      <alignment horizontal="center" vertical="center" wrapText="1"/>
    </xf>
    <xf numFmtId="166" fontId="21" fillId="0" borderId="3" xfId="0" applyNumberFormat="1" applyFont="1" applyBorder="1" applyAlignment="1">
      <alignment horizontal="center" vertical="center" wrapText="1"/>
    </xf>
    <xf numFmtId="0" fontId="49" fillId="0" borderId="0" xfId="0" applyFont="1"/>
    <xf numFmtId="0" fontId="27" fillId="0" borderId="1" xfId="0" applyFont="1" applyBorder="1" applyAlignment="1">
      <alignment vertical="center" wrapText="1"/>
    </xf>
    <xf numFmtId="0" fontId="28" fillId="0" borderId="4" xfId="0" applyFont="1" applyBorder="1" applyAlignment="1">
      <alignment vertical="center" wrapText="1"/>
    </xf>
    <xf numFmtId="0" fontId="13" fillId="0" borderId="4" xfId="0" applyFont="1" applyBorder="1" applyAlignment="1">
      <alignment horizontal="center" vertical="center" wrapText="1"/>
    </xf>
    <xf numFmtId="166" fontId="13" fillId="0" borderId="4" xfId="0" applyNumberFormat="1" applyFont="1" applyBorder="1" applyAlignment="1">
      <alignment horizontal="center" vertical="center" wrapText="1"/>
    </xf>
    <xf numFmtId="0" fontId="0" fillId="0" borderId="0" xfId="0" applyAlignment="1">
      <alignment vertical="center"/>
    </xf>
    <xf numFmtId="0" fontId="8" fillId="0" borderId="0" xfId="5" applyFill="1" applyAlignment="1">
      <alignment vertical="center"/>
    </xf>
    <xf numFmtId="0" fontId="10" fillId="0" borderId="0" xfId="0" applyFont="1" applyAlignment="1">
      <alignment horizontal="left"/>
    </xf>
    <xf numFmtId="0" fontId="9" fillId="0" borderId="9" xfId="0" applyFont="1" applyBorder="1" applyAlignment="1">
      <alignment vertical="center" wrapText="1"/>
    </xf>
    <xf numFmtId="0" fontId="9" fillId="0" borderId="8" xfId="0" applyFont="1"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vertical="center" wrapText="1"/>
    </xf>
    <xf numFmtId="0" fontId="24" fillId="0" borderId="9" xfId="0" applyFont="1" applyBorder="1" applyAlignment="1">
      <alignment vertical="center" wrapText="1"/>
    </xf>
    <xf numFmtId="0" fontId="24" fillId="0" borderId="8"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24" fillId="0" borderId="5" xfId="0" applyFont="1" applyBorder="1" applyAlignment="1">
      <alignment vertical="center" wrapText="1"/>
    </xf>
    <xf numFmtId="0" fontId="22" fillId="0" borderId="4" xfId="0" applyFont="1" applyBorder="1" applyAlignment="1">
      <alignment vertical="center" wrapText="1"/>
    </xf>
    <xf numFmtId="0" fontId="22" fillId="0" borderId="3" xfId="0" applyFont="1" applyBorder="1" applyAlignment="1">
      <alignment vertical="center" wrapText="1"/>
    </xf>
    <xf numFmtId="0" fontId="18" fillId="0" borderId="0" xfId="0" applyFont="1"/>
    <xf numFmtId="0" fontId="9" fillId="0" borderId="7" xfId="0" applyFont="1" applyBorder="1" applyAlignment="1">
      <alignment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18" fillId="0" borderId="0" xfId="6" applyFont="1" applyAlignment="1">
      <alignment vertical="center" wrapText="1"/>
    </xf>
    <xf numFmtId="0" fontId="20" fillId="0" borderId="0" xfId="6" applyFont="1"/>
    <xf numFmtId="0" fontId="10" fillId="0" borderId="6" xfId="0" applyFont="1" applyBorder="1" applyAlignment="1">
      <alignmen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14" fontId="10" fillId="0" borderId="6" xfId="0" applyNumberFormat="1" applyFont="1" applyBorder="1" applyAlignment="1">
      <alignment horizontal="left" vertical="center" wrapText="1"/>
    </xf>
    <xf numFmtId="14" fontId="10" fillId="0" borderId="1" xfId="0" applyNumberFormat="1" applyFont="1" applyBorder="1" applyAlignment="1">
      <alignment horizontal="lef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5" fillId="0" borderId="1" xfId="0" applyNumberFormat="1" applyFont="1" applyBorder="1" applyAlignment="1">
      <alignment vertical="top" wrapText="1"/>
    </xf>
    <xf numFmtId="0" fontId="13" fillId="0" borderId="9" xfId="0" applyFont="1" applyBorder="1" applyAlignment="1">
      <alignment vertical="center" wrapText="1"/>
    </xf>
    <xf numFmtId="0" fontId="13" fillId="0" borderId="8" xfId="0" applyFont="1" applyBorder="1" applyAlignment="1">
      <alignment vertical="center" wrapText="1"/>
    </xf>
    <xf numFmtId="0" fontId="13" fillId="0" borderId="8" xfId="0" applyFont="1" applyBorder="1" applyAlignment="1">
      <alignment horizontal="center" vertical="center" wrapText="1"/>
    </xf>
    <xf numFmtId="0" fontId="13" fillId="0" borderId="7" xfId="0" applyFont="1" applyBorder="1" applyAlignment="1">
      <alignment vertical="center" wrapText="1"/>
    </xf>
    <xf numFmtId="0" fontId="13" fillId="0" borderId="6" xfId="0" applyFont="1" applyBorder="1" applyAlignment="1">
      <alignment vertical="center" wrapText="1"/>
    </xf>
    <xf numFmtId="0" fontId="14" fillId="0" borderId="1" xfId="0" applyFont="1" applyBorder="1" applyAlignment="1">
      <alignment vertical="center" wrapText="1"/>
    </xf>
    <xf numFmtId="169" fontId="14" fillId="0" borderId="1" xfId="0" applyNumberFormat="1" applyFont="1" applyBorder="1" applyAlignment="1">
      <alignment horizontal="center" vertical="center" wrapText="1"/>
    </xf>
    <xf numFmtId="168" fontId="14" fillId="0" borderId="1" xfId="0" applyNumberFormat="1" applyFont="1" applyBorder="1" applyAlignment="1">
      <alignment horizontal="center" vertical="center" wrapText="1"/>
    </xf>
    <xf numFmtId="168" fontId="17" fillId="0" borderId="0" xfId="0" applyNumberFormat="1" applyFont="1" applyAlignment="1">
      <alignment horizontal="left" vertical="center"/>
    </xf>
    <xf numFmtId="168" fontId="14" fillId="0" borderId="2" xfId="0" applyNumberFormat="1" applyFont="1" applyBorder="1" applyAlignment="1">
      <alignment horizontal="center" vertical="center" wrapText="1"/>
    </xf>
    <xf numFmtId="169" fontId="13" fillId="0" borderId="1" xfId="0" applyNumberFormat="1" applyFont="1" applyBorder="1" applyAlignment="1">
      <alignment horizontal="center" vertical="center" wrapText="1"/>
    </xf>
    <xf numFmtId="168" fontId="13" fillId="0" borderId="1" xfId="0" applyNumberFormat="1" applyFont="1" applyBorder="1" applyAlignment="1">
      <alignment horizontal="center" vertical="center" wrapText="1"/>
    </xf>
    <xf numFmtId="168" fontId="44" fillId="0" borderId="0" xfId="0" applyNumberFormat="1" applyFont="1" applyAlignment="1">
      <alignment horizontal="left" vertical="center"/>
    </xf>
    <xf numFmtId="168" fontId="14" fillId="0" borderId="0" xfId="0" applyNumberFormat="1" applyFont="1" applyAlignment="1">
      <alignment horizontal="left" vertical="center"/>
    </xf>
    <xf numFmtId="0" fontId="13" fillId="0" borderId="6"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4" xfId="0" applyFont="1" applyBorder="1" applyAlignment="1">
      <alignment vertical="center" wrapText="1"/>
    </xf>
    <xf numFmtId="169" fontId="13" fillId="0" borderId="4" xfId="0"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0" fontId="29" fillId="0" borderId="0" xfId="0" applyFont="1"/>
    <xf numFmtId="0" fontId="45" fillId="0" borderId="6" xfId="0" applyFont="1" applyBorder="1" applyAlignment="1">
      <alignment horizontal="center" vertical="center" wrapText="1"/>
    </xf>
    <xf numFmtId="0" fontId="45" fillId="0" borderId="1" xfId="0" applyFont="1" applyBorder="1" applyAlignment="1">
      <alignment horizontal="center" vertical="center" wrapText="1"/>
    </xf>
    <xf numFmtId="166" fontId="45" fillId="0" borderId="2" xfId="0" applyNumberFormat="1"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vertical="center" wrapText="1"/>
    </xf>
    <xf numFmtId="0" fontId="45" fillId="0" borderId="4" xfId="0" applyFont="1" applyBorder="1" applyAlignment="1">
      <alignment horizontal="center" vertical="center" wrapText="1"/>
    </xf>
    <xf numFmtId="166" fontId="45" fillId="0" borderId="3" xfId="0" applyNumberFormat="1" applyFont="1" applyBorder="1" applyAlignment="1">
      <alignment horizontal="center" vertical="center" wrapText="1"/>
    </xf>
    <xf numFmtId="0" fontId="25" fillId="0" borderId="1" xfId="0" applyFont="1" applyBorder="1" applyAlignment="1">
      <alignment horizontal="center"/>
    </xf>
    <xf numFmtId="166" fontId="45" fillId="0" borderId="1"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9" fillId="0" borderId="0" xfId="6"/>
    <xf numFmtId="170" fontId="19" fillId="0" borderId="0" xfId="6" applyNumberFormat="1"/>
    <xf numFmtId="0" fontId="50" fillId="0" borderId="1" xfId="6" applyFont="1" applyBorder="1" applyAlignment="1">
      <alignment horizontal="center"/>
    </xf>
    <xf numFmtId="0" fontId="50" fillId="0" borderId="35" xfId="8" applyFont="1" applyBorder="1" applyAlignment="1">
      <alignment horizontal="center" vertical="center"/>
    </xf>
    <xf numFmtId="0" fontId="50" fillId="0" borderId="36" xfId="8" applyFont="1" applyBorder="1" applyAlignment="1">
      <alignment horizontal="center" vertical="center"/>
    </xf>
    <xf numFmtId="0" fontId="50" fillId="0" borderId="37" xfId="8" applyFont="1" applyBorder="1" applyAlignment="1">
      <alignment horizontal="center" vertical="center"/>
    </xf>
    <xf numFmtId="170" fontId="50" fillId="0" borderId="5" xfId="6" applyNumberFormat="1" applyFont="1" applyBorder="1" applyAlignment="1">
      <alignment horizontal="center" wrapText="1"/>
    </xf>
    <xf numFmtId="0" fontId="50" fillId="0" borderId="7" xfId="6" applyFont="1" applyBorder="1" applyAlignment="1">
      <alignment horizontal="center"/>
    </xf>
    <xf numFmtId="0" fontId="50" fillId="0" borderId="2" xfId="6" applyFont="1" applyBorder="1" applyAlignment="1">
      <alignment horizontal="center"/>
    </xf>
    <xf numFmtId="0" fontId="50" fillId="0" borderId="2" xfId="6" applyFont="1" applyBorder="1"/>
    <xf numFmtId="0" fontId="50" fillId="0" borderId="2" xfId="6" applyFont="1" applyBorder="1" applyAlignment="1">
      <alignment wrapText="1"/>
    </xf>
    <xf numFmtId="0" fontId="50" fillId="0" borderId="1" xfId="6" applyFont="1" applyBorder="1"/>
    <xf numFmtId="0" fontId="50" fillId="0" borderId="13" xfId="6" applyFont="1" applyBorder="1"/>
    <xf numFmtId="0" fontId="50" fillId="0" borderId="14" xfId="6" applyFont="1" applyBorder="1" applyAlignment="1">
      <alignment wrapText="1"/>
    </xf>
    <xf numFmtId="0" fontId="50" fillId="0" borderId="4" xfId="6" applyFont="1" applyBorder="1"/>
    <xf numFmtId="0" fontId="19" fillId="0" borderId="3" xfId="6" applyBorder="1"/>
    <xf numFmtId="0" fontId="19" fillId="0" borderId="5" xfId="6" applyBorder="1"/>
    <xf numFmtId="1" fontId="19" fillId="0" borderId="0" xfId="6" applyNumberFormat="1"/>
    <xf numFmtId="1" fontId="19" fillId="0" borderId="38" xfId="6" applyNumberFormat="1" applyBorder="1"/>
    <xf numFmtId="170" fontId="19" fillId="0" borderId="4" xfId="6" applyNumberFormat="1" applyBorder="1"/>
    <xf numFmtId="170" fontId="19" fillId="0" borderId="5" xfId="6" applyNumberFormat="1" applyBorder="1"/>
    <xf numFmtId="166" fontId="19" fillId="0" borderId="4" xfId="6" applyNumberFormat="1" applyBorder="1"/>
    <xf numFmtId="1" fontId="19" fillId="0" borderId="4" xfId="6" applyNumberFormat="1" applyBorder="1"/>
    <xf numFmtId="0" fontId="50" fillId="0" borderId="15" xfId="6" applyFont="1" applyBorder="1"/>
    <xf numFmtId="0" fontId="19" fillId="0" borderId="10" xfId="6" applyBorder="1"/>
    <xf numFmtId="1" fontId="19" fillId="0" borderId="10" xfId="6" applyNumberFormat="1" applyBorder="1"/>
    <xf numFmtId="170" fontId="19" fillId="0" borderId="15" xfId="6" applyNumberFormat="1" applyBorder="1"/>
    <xf numFmtId="170" fontId="19" fillId="0" borderId="10" xfId="6" applyNumberFormat="1" applyBorder="1"/>
    <xf numFmtId="166" fontId="19" fillId="0" borderId="15" xfId="6" applyNumberFormat="1" applyBorder="1"/>
    <xf numFmtId="1" fontId="19" fillId="0" borderId="15" xfId="6" applyNumberFormat="1" applyBorder="1"/>
    <xf numFmtId="170" fontId="19" fillId="0" borderId="7" xfId="6" applyNumberFormat="1" applyBorder="1"/>
    <xf numFmtId="170" fontId="19" fillId="0" borderId="8" xfId="6" applyNumberFormat="1" applyBorder="1"/>
    <xf numFmtId="170" fontId="19" fillId="0" borderId="9" xfId="6" applyNumberFormat="1" applyBorder="1"/>
    <xf numFmtId="170" fontId="19" fillId="0" borderId="2" xfId="6" applyNumberFormat="1" applyBorder="1"/>
    <xf numFmtId="170" fontId="19" fillId="0" borderId="1" xfId="6" applyNumberFormat="1" applyBorder="1"/>
    <xf numFmtId="170" fontId="19" fillId="0" borderId="6" xfId="6" applyNumberFormat="1" applyBorder="1"/>
    <xf numFmtId="0" fontId="50" fillId="0" borderId="8" xfId="6" applyFont="1" applyBorder="1"/>
    <xf numFmtId="166" fontId="19" fillId="0" borderId="8" xfId="6" applyNumberFormat="1" applyBorder="1"/>
    <xf numFmtId="1" fontId="19" fillId="0" borderId="8" xfId="6" applyNumberFormat="1" applyBorder="1"/>
    <xf numFmtId="1" fontId="19" fillId="0" borderId="11" xfId="6" applyNumberFormat="1" applyBorder="1"/>
    <xf numFmtId="1" fontId="19" fillId="0" borderId="5" xfId="6" applyNumberFormat="1" applyBorder="1"/>
    <xf numFmtId="0" fontId="19" fillId="0" borderId="6" xfId="6" applyBorder="1"/>
    <xf numFmtId="0" fontId="50" fillId="0" borderId="6" xfId="6" applyFont="1" applyBorder="1"/>
    <xf numFmtId="0" fontId="50" fillId="0" borderId="1" xfId="6" applyFont="1" applyBorder="1" applyAlignment="1">
      <alignment wrapText="1"/>
    </xf>
    <xf numFmtId="0" fontId="50" fillId="0" borderId="13" xfId="6" applyFont="1" applyBorder="1" applyAlignment="1">
      <alignment wrapText="1"/>
    </xf>
    <xf numFmtId="170" fontId="50" fillId="0" borderId="4" xfId="6" applyNumberFormat="1" applyFont="1" applyBorder="1"/>
    <xf numFmtId="170" fontId="50" fillId="0" borderId="15" xfId="6" applyNumberFormat="1" applyFont="1" applyBorder="1"/>
    <xf numFmtId="170" fontId="50" fillId="0" borderId="8" xfId="6" applyNumberFormat="1" applyFont="1" applyBorder="1"/>
    <xf numFmtId="1" fontId="19" fillId="0" borderId="1" xfId="6" applyNumberFormat="1" applyBorder="1"/>
    <xf numFmtId="170" fontId="50" fillId="0" borderId="1" xfId="6" applyNumberFormat="1" applyFont="1" applyBorder="1"/>
    <xf numFmtId="0" fontId="52" fillId="0" borderId="1" xfId="6" applyFont="1" applyBorder="1" applyAlignment="1">
      <alignment vertical="center" wrapText="1"/>
    </xf>
    <xf numFmtId="0" fontId="52" fillId="0" borderId="26" xfId="6" applyFont="1" applyBorder="1" applyAlignment="1">
      <alignment vertical="center" wrapText="1"/>
    </xf>
    <xf numFmtId="0" fontId="52" fillId="0" borderId="6" xfId="6" applyFont="1" applyBorder="1" applyAlignment="1">
      <alignment vertical="center" wrapText="1"/>
    </xf>
    <xf numFmtId="0" fontId="50" fillId="0" borderId="1" xfId="6" applyFont="1" applyBorder="1" applyAlignment="1">
      <alignment horizontal="right"/>
    </xf>
    <xf numFmtId="0" fontId="53" fillId="0" borderId="15" xfId="6" applyFont="1" applyBorder="1" applyAlignment="1">
      <alignment vertical="center" wrapText="1"/>
    </xf>
    <xf numFmtId="0" fontId="53" fillId="0" borderId="0" xfId="6" applyFont="1" applyAlignment="1">
      <alignment vertical="center" wrapText="1"/>
    </xf>
    <xf numFmtId="0" fontId="53" fillId="0" borderId="10" xfId="6" applyFont="1" applyBorder="1" applyAlignment="1">
      <alignment vertical="center" wrapText="1"/>
    </xf>
    <xf numFmtId="2" fontId="53" fillId="0" borderId="15" xfId="6" applyNumberFormat="1" applyFont="1" applyBorder="1" applyAlignment="1">
      <alignment vertical="center" wrapText="1"/>
    </xf>
    <xf numFmtId="0" fontId="19" fillId="0" borderId="15" xfId="6" applyBorder="1"/>
    <xf numFmtId="0" fontId="53" fillId="0" borderId="8" xfId="6" applyFont="1" applyBorder="1" applyAlignment="1">
      <alignment vertical="center" wrapText="1"/>
    </xf>
    <xf numFmtId="0" fontId="53" fillId="0" borderId="20" xfId="6" applyFont="1" applyBorder="1" applyAlignment="1">
      <alignment vertical="center" wrapText="1"/>
    </xf>
    <xf numFmtId="0" fontId="53" fillId="0" borderId="9" xfId="6" applyFont="1" applyBorder="1" applyAlignment="1">
      <alignment vertical="center" wrapText="1"/>
    </xf>
    <xf numFmtId="2" fontId="53" fillId="0" borderId="8" xfId="6" applyNumberFormat="1" applyFont="1" applyBorder="1" applyAlignment="1">
      <alignment vertical="center" wrapText="1"/>
    </xf>
    <xf numFmtId="0" fontId="19" fillId="0" borderId="4" xfId="6" applyBorder="1"/>
    <xf numFmtId="173" fontId="19" fillId="0" borderId="4" xfId="6" applyNumberFormat="1" applyBorder="1"/>
    <xf numFmtId="174" fontId="19" fillId="0" borderId="4" xfId="6" applyNumberFormat="1" applyBorder="1"/>
    <xf numFmtId="173" fontId="19" fillId="0" borderId="15" xfId="6" applyNumberFormat="1" applyBorder="1"/>
    <xf numFmtId="174" fontId="19" fillId="0" borderId="15" xfId="6" applyNumberFormat="1" applyBorder="1"/>
    <xf numFmtId="166" fontId="50" fillId="0" borderId="8" xfId="6" applyNumberFormat="1" applyFont="1" applyBorder="1"/>
    <xf numFmtId="166" fontId="50" fillId="0" borderId="1" xfId="6" applyNumberFormat="1" applyFont="1" applyBorder="1"/>
    <xf numFmtId="166" fontId="50" fillId="0" borderId="15" xfId="6" applyNumberFormat="1" applyFont="1" applyBorder="1"/>
    <xf numFmtId="0" fontId="19" fillId="0" borderId="8" xfId="6" applyBorder="1"/>
    <xf numFmtId="173" fontId="19" fillId="0" borderId="8" xfId="6" applyNumberFormat="1" applyBorder="1"/>
    <xf numFmtId="174" fontId="19" fillId="0" borderId="8" xfId="6" applyNumberFormat="1" applyBorder="1"/>
    <xf numFmtId="173" fontId="19" fillId="0" borderId="6" xfId="6" applyNumberFormat="1" applyBorder="1"/>
    <xf numFmtId="0" fontId="19" fillId="0" borderId="9" xfId="6" applyBorder="1"/>
    <xf numFmtId="0" fontId="19" fillId="0" borderId="11" xfId="6" applyBorder="1"/>
    <xf numFmtId="170" fontId="19" fillId="0" borderId="11" xfId="6" applyNumberFormat="1" applyBorder="1"/>
    <xf numFmtId="0" fontId="15" fillId="0" borderId="0" xfId="0" applyFont="1" applyAlignment="1">
      <alignment horizontal="right"/>
    </xf>
    <xf numFmtId="0" fontId="56" fillId="0" borderId="1" xfId="0" applyFont="1" applyBorder="1" applyAlignment="1">
      <alignment horizontal="right" vertical="center" wrapText="1"/>
    </xf>
    <xf numFmtId="0" fontId="57" fillId="0" borderId="1" xfId="0" applyFont="1" applyBorder="1" applyAlignment="1">
      <alignment horizontal="right" vertical="center" wrapText="1"/>
    </xf>
    <xf numFmtId="0" fontId="57" fillId="0" borderId="1" xfId="0" applyFont="1" applyBorder="1" applyAlignment="1">
      <alignment vertical="center"/>
    </xf>
    <xf numFmtId="166" fontId="57" fillId="0" borderId="1" xfId="0" applyNumberFormat="1" applyFont="1" applyBorder="1" applyAlignment="1">
      <alignment horizontal="right" vertical="center" wrapText="1"/>
    </xf>
    <xf numFmtId="166" fontId="15" fillId="0" borderId="0" xfId="0" applyNumberFormat="1" applyFont="1" applyAlignment="1">
      <alignment horizontal="right"/>
    </xf>
    <xf numFmtId="0" fontId="55" fillId="0" borderId="1" xfId="0" applyFont="1" applyBorder="1" applyAlignment="1">
      <alignment vertical="center" wrapText="1"/>
    </xf>
    <xf numFmtId="0" fontId="16" fillId="0" borderId="1" xfId="0" applyFont="1" applyBorder="1" applyAlignment="1">
      <alignment horizontal="right" wrapText="1"/>
    </xf>
    <xf numFmtId="166" fontId="15" fillId="0" borderId="1" xfId="0" applyNumberFormat="1" applyFont="1" applyBorder="1" applyAlignment="1">
      <alignment horizontal="right"/>
    </xf>
    <xf numFmtId="0" fontId="54" fillId="0" borderId="1" xfId="0" applyFont="1" applyBorder="1"/>
    <xf numFmtId="166" fontId="15" fillId="0" borderId="1" xfId="0" applyNumberFormat="1" applyFont="1" applyBorder="1" applyAlignment="1">
      <alignment horizontal="center"/>
    </xf>
    <xf numFmtId="0" fontId="15" fillId="0" borderId="1" xfId="0" applyFont="1" applyBorder="1" applyAlignment="1">
      <alignment horizontal="left" indent="1"/>
    </xf>
    <xf numFmtId="0" fontId="0" fillId="0" borderId="0" xfId="0" applyAlignment="1">
      <alignment wrapText="1"/>
    </xf>
    <xf numFmtId="166" fontId="16" fillId="0" borderId="1" xfId="0" applyNumberFormat="1" applyFont="1" applyBorder="1" applyAlignment="1">
      <alignment horizontal="center"/>
    </xf>
    <xf numFmtId="167" fontId="15" fillId="0" borderId="1" xfId="0" applyNumberFormat="1" applyFont="1" applyBorder="1" applyAlignment="1">
      <alignment horizontal="center"/>
    </xf>
    <xf numFmtId="167" fontId="15" fillId="0" borderId="1" xfId="0" applyNumberFormat="1" applyFont="1" applyBorder="1"/>
    <xf numFmtId="166" fontId="16" fillId="0" borderId="1" xfId="0" applyNumberFormat="1" applyFont="1" applyBorder="1"/>
    <xf numFmtId="166" fontId="15" fillId="0" borderId="1" xfId="0" applyNumberFormat="1" applyFont="1" applyBorder="1" applyAlignment="1">
      <alignment horizontal="right" vertical="center" wrapText="1"/>
    </xf>
    <xf numFmtId="167" fontId="15" fillId="0" borderId="1" xfId="0" applyNumberFormat="1" applyFont="1" applyBorder="1" applyAlignment="1">
      <alignment horizontal="right" vertical="center" wrapText="1"/>
    </xf>
    <xf numFmtId="167" fontId="16" fillId="0" borderId="1" xfId="0" applyNumberFormat="1" applyFont="1" applyBorder="1"/>
    <xf numFmtId="167" fontId="15" fillId="0" borderId="1" xfId="0" applyNumberFormat="1" applyFont="1" applyBorder="1" applyAlignment="1">
      <alignment vertical="center" wrapText="1"/>
    </xf>
    <xf numFmtId="167" fontId="16" fillId="0" borderId="1" xfId="0" applyNumberFormat="1" applyFont="1" applyBorder="1" applyAlignment="1">
      <alignment vertical="center" wrapText="1"/>
    </xf>
    <xf numFmtId="0" fontId="0" fillId="0" borderId="0" xfId="0" applyAlignment="1">
      <alignment horizontal="center"/>
    </xf>
    <xf numFmtId="167" fontId="15"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67" fontId="16"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7" fillId="0" borderId="0" xfId="0" applyFont="1" applyAlignment="1">
      <alignment horizontal="left" indent="1"/>
    </xf>
    <xf numFmtId="0" fontId="6" fillId="0" borderId="0" xfId="0" applyFont="1" applyAlignment="1">
      <alignment horizontal="left" indent="1"/>
    </xf>
    <xf numFmtId="0" fontId="6" fillId="0" borderId="0" xfId="0" applyFont="1" applyAlignment="1">
      <alignment horizontal="left" vertical="center" indent="1"/>
    </xf>
    <xf numFmtId="2" fontId="33" fillId="0" borderId="4" xfId="0" applyNumberFormat="1" applyFont="1" applyBorder="1" applyAlignment="1">
      <alignment vertical="center" wrapText="1"/>
    </xf>
    <xf numFmtId="2" fontId="39" fillId="0" borderId="4" xfId="0" applyNumberFormat="1" applyFont="1" applyBorder="1" applyAlignment="1">
      <alignment vertical="center" wrapText="1"/>
    </xf>
    <xf numFmtId="2" fontId="39" fillId="0" borderId="3" xfId="0" applyNumberFormat="1" applyFont="1" applyBorder="1" applyAlignment="1">
      <alignment vertical="center" wrapText="1"/>
    </xf>
    <xf numFmtId="166" fontId="35" fillId="0" borderId="8" xfId="0" applyNumberFormat="1" applyFont="1" applyBorder="1" applyAlignment="1">
      <alignment vertical="center" wrapText="1"/>
    </xf>
    <xf numFmtId="166" fontId="33" fillId="0" borderId="8" xfId="0" applyNumberFormat="1" applyFont="1" applyBorder="1" applyAlignment="1">
      <alignment vertical="center" wrapText="1"/>
    </xf>
    <xf numFmtId="0" fontId="33" fillId="0" borderId="1" xfId="0" applyFont="1" applyBorder="1" applyAlignment="1">
      <alignment vertical="center"/>
    </xf>
    <xf numFmtId="166" fontId="33" fillId="0" borderId="1" xfId="0" applyNumberFormat="1" applyFont="1" applyBorder="1" applyAlignment="1">
      <alignment vertical="center" wrapText="1"/>
    </xf>
    <xf numFmtId="0" fontId="16" fillId="0" borderId="31" xfId="0" applyFont="1" applyBorder="1" applyAlignment="1">
      <alignment horizontal="center" vertical="center" wrapText="1"/>
    </xf>
    <xf numFmtId="166" fontId="16" fillId="0" borderId="8" xfId="0" applyNumberFormat="1" applyFont="1" applyBorder="1" applyAlignment="1">
      <alignment horizontal="center" vertical="center" wrapText="1"/>
    </xf>
    <xf numFmtId="175" fontId="15" fillId="0" borderId="1" xfId="0" applyNumberFormat="1" applyFont="1" applyBorder="1" applyAlignment="1">
      <alignment horizontal="center" vertical="center" wrapText="1"/>
    </xf>
    <xf numFmtId="175" fontId="15" fillId="0" borderId="2" xfId="0" applyNumberFormat="1" applyFont="1" applyBorder="1" applyAlignment="1">
      <alignment horizontal="center" vertical="center" wrapText="1"/>
    </xf>
    <xf numFmtId="175" fontId="46" fillId="0" borderId="4" xfId="0" applyNumberFormat="1" applyFont="1" applyBorder="1" applyAlignment="1">
      <alignment horizontal="center" vertical="center" wrapText="1"/>
    </xf>
    <xf numFmtId="167" fontId="15" fillId="0" borderId="2" xfId="0" applyNumberFormat="1" applyFont="1" applyBorder="1" applyAlignment="1">
      <alignment horizontal="center" vertical="center" wrapText="1"/>
    </xf>
    <xf numFmtId="0" fontId="0" fillId="0" borderId="6" xfId="0" applyBorder="1" applyAlignment="1">
      <alignment horizontal="center" vertical="center" wrapText="1"/>
    </xf>
    <xf numFmtId="166" fontId="0" fillId="0" borderId="1" xfId="0" applyNumberFormat="1" applyBorder="1" applyAlignment="1">
      <alignment horizontal="center" vertical="center" wrapText="1"/>
    </xf>
    <xf numFmtId="166" fontId="0" fillId="0" borderId="2" xfId="0" applyNumberFormat="1" applyBorder="1" applyAlignment="1">
      <alignment horizontal="center" vertical="center" wrapText="1"/>
    </xf>
    <xf numFmtId="167" fontId="37" fillId="0" borderId="1" xfId="0" applyNumberFormat="1" applyFont="1" applyBorder="1" applyAlignment="1">
      <alignment horizontal="center" vertical="center" wrapText="1"/>
    </xf>
    <xf numFmtId="166" fontId="0" fillId="0" borderId="0" xfId="0" applyNumberFormat="1" applyAlignment="1">
      <alignment horizontal="center"/>
    </xf>
    <xf numFmtId="167" fontId="37" fillId="0" borderId="4"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 xfId="0" applyFont="1" applyBorder="1" applyAlignment="1">
      <alignment horizontal="center" vertical="center" wrapText="1"/>
    </xf>
    <xf numFmtId="167" fontId="26" fillId="0" borderId="3" xfId="0" applyNumberFormat="1" applyFont="1" applyBorder="1" applyAlignment="1">
      <alignment horizontal="center" vertical="center" wrapText="1"/>
    </xf>
    <xf numFmtId="9" fontId="26" fillId="0" borderId="3" xfId="0" applyNumberFormat="1" applyFont="1" applyBorder="1" applyAlignment="1">
      <alignment horizontal="center" vertical="center" wrapText="1"/>
    </xf>
    <xf numFmtId="0" fontId="21" fillId="0" borderId="39" xfId="0" applyFont="1" applyBorder="1" applyAlignment="1">
      <alignment vertical="center" wrapText="1"/>
    </xf>
    <xf numFmtId="0" fontId="21" fillId="0" borderId="40" xfId="0" applyFont="1" applyBorder="1" applyAlignment="1">
      <alignment vertical="center" wrapText="1"/>
    </xf>
    <xf numFmtId="166" fontId="21" fillId="0" borderId="41" xfId="0" applyNumberFormat="1" applyFont="1" applyBorder="1" applyAlignment="1">
      <alignment horizontal="center" vertical="center" wrapText="1"/>
    </xf>
    <xf numFmtId="0" fontId="26" fillId="0" borderId="4" xfId="0" applyFont="1" applyBorder="1" applyAlignment="1">
      <alignment vertical="center" wrapText="1"/>
    </xf>
    <xf numFmtId="0" fontId="27" fillId="0" borderId="5" xfId="0" applyFont="1" applyBorder="1" applyAlignment="1">
      <alignment vertical="center" wrapText="1"/>
    </xf>
    <xf numFmtId="166" fontId="13"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1" xfId="0" applyFont="1" applyBorder="1" applyAlignment="1">
      <alignment horizontal="center" vertical="center" wrapText="1"/>
    </xf>
    <xf numFmtId="0" fontId="18" fillId="0" borderId="6" xfId="6" applyFont="1" applyBorder="1" applyAlignment="1">
      <alignment horizontal="left" vertical="center" wrapText="1"/>
    </xf>
    <xf numFmtId="0" fontId="18" fillId="0" borderId="1" xfId="6" applyFont="1" applyBorder="1" applyAlignment="1">
      <alignment horizontal="left" vertical="center" wrapText="1"/>
    </xf>
    <xf numFmtId="0" fontId="18" fillId="0" borderId="2" xfId="6" applyFont="1" applyBorder="1" applyAlignment="1">
      <alignment horizontal="left" vertical="center" wrapText="1"/>
    </xf>
    <xf numFmtId="0" fontId="15" fillId="0" borderId="6" xfId="0" applyFont="1" applyBorder="1" applyAlignment="1">
      <alignment horizontal="center" vertical="center" wrapText="1"/>
    </xf>
    <xf numFmtId="3" fontId="15" fillId="0" borderId="2" xfId="0" applyNumberFormat="1" applyFont="1" applyBorder="1" applyAlignment="1">
      <alignment horizontal="center" vertical="center" wrapText="1"/>
    </xf>
    <xf numFmtId="0" fontId="16" fillId="0" borderId="6" xfId="0" applyFont="1" applyBorder="1" applyAlignment="1">
      <alignment horizontal="center" vertical="center" wrapText="1"/>
    </xf>
    <xf numFmtId="3" fontId="16" fillId="0" borderId="2" xfId="0" applyNumberFormat="1" applyFont="1" applyBorder="1" applyAlignment="1">
      <alignment horizontal="center" vertical="center" wrapText="1"/>
    </xf>
    <xf numFmtId="3" fontId="15" fillId="0" borderId="2" xfId="0" applyNumberFormat="1" applyFont="1" applyBorder="1" applyAlignment="1">
      <alignment vertical="top" wrapText="1"/>
    </xf>
    <xf numFmtId="0" fontId="16" fillId="0" borderId="5" xfId="0" applyFont="1" applyBorder="1" applyAlignment="1">
      <alignment horizontal="center" vertical="center" wrapText="1"/>
    </xf>
    <xf numFmtId="3" fontId="16" fillId="0" borderId="4"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168" fontId="13" fillId="0" borderId="2" xfId="0" applyNumberFormat="1" applyFont="1" applyBorder="1" applyAlignment="1">
      <alignment horizontal="center" vertical="center" wrapText="1"/>
    </xf>
    <xf numFmtId="0" fontId="58" fillId="0" borderId="1" xfId="0" applyFont="1" applyBorder="1" applyAlignment="1">
      <alignment vertical="center" wrapText="1"/>
    </xf>
    <xf numFmtId="0" fontId="15" fillId="0" borderId="19" xfId="0" applyFont="1" applyBorder="1" applyAlignment="1">
      <alignment vertical="center" wrapText="1"/>
    </xf>
    <xf numFmtId="0" fontId="15" fillId="0" borderId="17" xfId="0" applyFont="1" applyBorder="1" applyAlignment="1">
      <alignment vertical="center" wrapText="1"/>
    </xf>
    <xf numFmtId="0" fontId="15" fillId="0" borderId="3" xfId="0" applyFont="1" applyBorder="1" applyAlignment="1">
      <alignment vertical="center" wrapText="1"/>
    </xf>
    <xf numFmtId="0" fontId="15" fillId="0" borderId="16" xfId="0" applyFont="1" applyBorder="1" applyAlignment="1">
      <alignment vertical="center" wrapText="1"/>
    </xf>
    <xf numFmtId="14" fontId="15" fillId="0" borderId="3" xfId="0" applyNumberFormat="1" applyFont="1" applyBorder="1" applyAlignment="1">
      <alignment vertical="center" wrapText="1"/>
    </xf>
    <xf numFmtId="14" fontId="15" fillId="0" borderId="16" xfId="0" applyNumberFormat="1" applyFont="1" applyBorder="1" applyAlignment="1">
      <alignment vertical="center" wrapText="1"/>
    </xf>
    <xf numFmtId="2" fontId="51" fillId="0" borderId="12" xfId="7" applyNumberFormat="1" applyFont="1" applyBorder="1" applyAlignment="1">
      <alignment horizontal="center" vertical="center"/>
    </xf>
    <xf numFmtId="2" fontId="51" fillId="0" borderId="32" xfId="7" applyNumberFormat="1" applyFont="1" applyBorder="1" applyAlignment="1">
      <alignment horizontal="center" vertical="center"/>
    </xf>
    <xf numFmtId="2" fontId="51" fillId="0" borderId="33" xfId="7" applyNumberFormat="1" applyFont="1" applyBorder="1" applyAlignment="1">
      <alignment horizontal="center" vertical="center"/>
    </xf>
    <xf numFmtId="2" fontId="51" fillId="0" borderId="34" xfId="7" applyNumberFormat="1" applyFont="1" applyBorder="1" applyAlignment="1">
      <alignment horizontal="center" vertical="center"/>
    </xf>
    <xf numFmtId="2" fontId="16" fillId="0" borderId="12" xfId="7" applyNumberFormat="1" applyFont="1" applyBorder="1" applyAlignment="1">
      <alignment horizontal="center" vertical="center"/>
    </xf>
    <xf numFmtId="0" fontId="43" fillId="0" borderId="3" xfId="0" applyFont="1" applyBorder="1" applyAlignment="1">
      <alignment horizontal="right" vertical="center" wrapText="1"/>
    </xf>
    <xf numFmtId="0" fontId="43" fillId="0" borderId="16" xfId="0" applyFont="1" applyBorder="1" applyAlignment="1">
      <alignment horizontal="right" vertical="center" wrapText="1"/>
    </xf>
  </cellXfs>
  <cellStyles count="9">
    <cellStyle name="%" xfId="3" xr:uid="{A3A086EB-4B9C-42DD-90C6-51E2BD4DCD58}"/>
    <cellStyle name="Hyperlink" xfId="5" builtinId="8"/>
    <cellStyle name="Hyperlink 6" xfId="4" xr:uid="{F9C2C6E8-28BA-47E5-A64F-82A80670A340}"/>
    <cellStyle name="Normal" xfId="0" builtinId="0"/>
    <cellStyle name="Normal 11 28 2 2" xfId="2" xr:uid="{DC3F0969-9A18-47E7-895C-74B670E8C230}"/>
    <cellStyle name="Normal 11 28 2 4" xfId="1" xr:uid="{E8DA7D1E-CF5A-48EE-82AD-875825EE6CEB}"/>
    <cellStyle name="Normal 3" xfId="6" xr:uid="{5E95BA3A-BF21-4A91-807D-F9B62FA4D9F4}"/>
    <cellStyle name="Normal 58 4 3 5" xfId="7" xr:uid="{315094AF-A421-471D-90F1-0417B418DB71}"/>
    <cellStyle name="Normal 58 4 3 6" xfId="8" xr:uid="{C524D6A9-70B9-4C78-8500-749E7E869C45}"/>
  </cellStyles>
  <dxfs count="765">
    <dxf>
      <font>
        <color rgb="FF00B050"/>
      </font>
    </dxf>
    <dxf>
      <font>
        <color rgb="FF00B050"/>
      </font>
    </dxf>
    <dxf>
      <font>
        <color rgb="FF00B050"/>
      </font>
    </dxf>
    <dxf>
      <font>
        <color rgb="FF9C0006"/>
      </font>
      <fill>
        <patternFill>
          <bgColor rgb="FFFFC7CE"/>
        </patternFill>
      </fill>
    </dxf>
    <dxf>
      <font>
        <color rgb="FF9C0006"/>
      </font>
      <fill>
        <patternFill>
          <bgColor rgb="FFFFC7CE"/>
        </patternFill>
      </fill>
    </dxf>
    <dxf>
      <font>
        <color rgb="FF00B050"/>
      </font>
    </dxf>
    <dxf>
      <font>
        <color rgb="FF00B050"/>
      </font>
    </dxf>
    <dxf>
      <font>
        <color rgb="FF00B050"/>
      </font>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8.5"/>
        <name val="Verdana"/>
        <family val="2"/>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Cambria"/>
        <family val="1"/>
        <scheme val="none"/>
      </font>
      <fill>
        <patternFill patternType="none">
          <fgColor indexed="64"/>
          <bgColor auto="1"/>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Cambria"/>
        <family val="1"/>
        <scheme val="none"/>
      </font>
      <fill>
        <patternFill patternType="none">
          <fgColor indexed="64"/>
          <bgColor auto="1"/>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8.5"/>
        <color rgb="FF000000"/>
        <name val="Verdana"/>
        <family val="2"/>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dxf>
    <dxf>
      <font>
        <b val="0"/>
        <i val="0"/>
        <strike val="0"/>
        <condense val="0"/>
        <extend val="0"/>
        <outline val="0"/>
        <shadow val="0"/>
        <u val="none"/>
        <vertAlign val="baseline"/>
        <sz val="8.5"/>
        <color rgb="FF595959"/>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8.5"/>
        <name val="Verdana"/>
        <family val="2"/>
        <scheme val="none"/>
      </font>
      <fill>
        <patternFill patternType="none">
          <fgColor indexed="64"/>
          <bgColor auto="1"/>
        </patternFill>
      </fill>
    </dxf>
    <dxf>
      <border>
        <bottom style="thin">
          <color rgb="FF000000"/>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747474"/>
        <name val="Verdana"/>
        <family val="2"/>
        <scheme val="none"/>
      </font>
      <fill>
        <patternFill patternType="none">
          <fgColor indexed="64"/>
          <bgColor auto="1"/>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Verdana"/>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rgb="FF595959"/>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5"/>
        <color rgb="FF595959"/>
        <name val="Verdana"/>
        <family val="2"/>
        <scheme val="none"/>
      </font>
      <fill>
        <patternFill patternType="none">
          <fgColor indexed="64"/>
          <bgColor auto="1"/>
        </patternFill>
      </fill>
      <alignment horizontal="center" vertical="center" textRotation="0" wrapText="1" indent="0" justifyLastLine="0" shrinkToFit="0" readingOrder="0"/>
    </dxf>
    <dxf>
      <border>
        <bottom style="thin">
          <color rgb="FF000000"/>
        </bottom>
      </border>
    </dxf>
    <dxf>
      <font>
        <strike val="0"/>
        <outline val="0"/>
        <shadow val="0"/>
        <u val="none"/>
        <vertAlign val="baseline"/>
        <sz val="8.5"/>
        <name val="Verdana"/>
        <family val="2"/>
        <scheme val="none"/>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0;\-0.000;\-"/>
      <fill>
        <patternFill patternType="none">
          <fgColor indexed="64"/>
          <bgColor auto="1"/>
        </patternFill>
      </fill>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alignment horizont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8.5"/>
        <name val="Verdana"/>
        <family val="2"/>
        <scheme val="none"/>
      </font>
      <fill>
        <patternFill patternType="none">
          <fgColor indexed="64"/>
          <bgColor auto="1"/>
        </patternFill>
      </fill>
    </dxf>
    <dxf>
      <font>
        <strike val="0"/>
        <outline val="0"/>
        <shadow val="0"/>
        <u val="none"/>
        <vertAlign val="baseline"/>
        <sz val="8.5"/>
        <name val="Verdana"/>
        <family val="2"/>
        <scheme val="none"/>
      </font>
      <fill>
        <patternFill patternType="none">
          <fgColor indexed="64"/>
          <bgColor auto="1"/>
        </patternFill>
      </fill>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mbria"/>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5"/>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numFmt numFmtId="175" formatCode="#,##0.000;\-#,##0.000;\-"/>
      <fill>
        <patternFill patternType="none">
          <fgColor indexed="64"/>
          <bgColor auto="1"/>
        </patternFill>
      </fill>
      <border outline="0">
        <right style="thin">
          <color indexed="64"/>
        </right>
      </border>
    </dxf>
    <dxf>
      <font>
        <b val="0"/>
        <i val="0"/>
        <strike val="0"/>
        <condense val="0"/>
        <extend val="0"/>
        <outline val="0"/>
        <shadow val="0"/>
        <u val="none"/>
        <vertAlign val="baseline"/>
        <sz val="8.5"/>
        <color theme="1"/>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75"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8.5"/>
        <name val="Verdana"/>
        <family val="2"/>
        <scheme val="none"/>
      </font>
      <fill>
        <patternFill patternType="none">
          <fgColor indexed="64"/>
          <bgColor auto="1"/>
        </patternFill>
      </fill>
    </dxf>
    <dxf>
      <border>
        <bottom style="thin">
          <color rgb="FF000000"/>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5"/>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dxf>
    <dxf>
      <font>
        <strike val="0"/>
        <outline val="0"/>
        <shadow val="0"/>
        <u val="none"/>
        <vertAlign val="baseline"/>
        <sz val="8.5"/>
        <name val="Verdana"/>
        <family val="2"/>
        <scheme val="none"/>
      </font>
      <fill>
        <patternFill patternType="none">
          <fgColor indexed="64"/>
          <bgColor auto="1"/>
        </patternFill>
      </fill>
    </dxf>
    <dxf>
      <font>
        <b val="0"/>
        <i val="0"/>
        <strike val="0"/>
        <condense val="0"/>
        <extend val="0"/>
        <outline val="0"/>
        <shadow val="0"/>
        <u val="none"/>
        <vertAlign val="baseline"/>
        <sz val="8.5"/>
        <color rgb="FF595959"/>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5"/>
        <name val="Verdana"/>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8.5"/>
        <color rgb="FF000000"/>
        <name val="Verdana"/>
        <family val="2"/>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5"/>
        <color theme="1"/>
        <name val="Verdana"/>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9"/>
        <color rgb="FF747474"/>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747474"/>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747474"/>
        <name val="Verdana"/>
        <family val="2"/>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rgb="FF595959"/>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rgb="FF000000"/>
        </left>
        <right style="thin">
          <color indexed="64"/>
        </right>
        <top style="thin">
          <color rgb="FF000000"/>
        </top>
        <bottom style="thin">
          <color rgb="FF000000"/>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numFmt numFmtId="167" formatCode="\+0.000;\-0.000;\-"/>
      <fill>
        <patternFill patternType="none">
          <fgColor indexed="64"/>
          <bgColor auto="1"/>
        </patternFill>
      </fill>
      <border outline="0">
        <right style="thin">
          <color indexed="64"/>
        </right>
      </border>
    </dxf>
    <dxf>
      <fill>
        <patternFill patternType="none">
          <fgColor indexed="64"/>
          <bgColor auto="1"/>
        </patternFill>
      </fill>
      <border outline="0">
        <right style="thin">
          <color indexed="64"/>
        </right>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none">
          <fgColor indexed="64"/>
          <bgColor auto="1"/>
        </patternFill>
      </fill>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ont>
        <b/>
        <strike val="0"/>
        <outline val="0"/>
        <shadow val="0"/>
        <u val="none"/>
        <vertAlign val="baseline"/>
        <sz val="8"/>
        <color rgb="FF000000"/>
        <name val="Verdana"/>
        <family val="2"/>
        <scheme val="none"/>
      </font>
      <fill>
        <patternFill patternType="none">
          <fgColor indexed="64"/>
          <bgColor auto="1"/>
        </patternFill>
      </fill>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none">
          <fgColor indexed="64"/>
          <bgColor auto="1"/>
        </patternFill>
      </fill>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ont>
        <b/>
        <strike val="0"/>
        <outline val="0"/>
        <shadow val="0"/>
        <u val="none"/>
        <vertAlign val="baseline"/>
        <sz val="8"/>
        <color theme="1"/>
        <name val="Verdana"/>
        <family val="2"/>
        <scheme val="none"/>
      </font>
      <fill>
        <patternFill patternType="none">
          <fgColor indexed="64"/>
          <bgColor auto="1"/>
        </patternFill>
      </fill>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rgb="FF000000"/>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rgb="FF000000"/>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fill>
        <patternFill patternType="none">
          <fgColor indexed="64"/>
          <bgColor auto="1"/>
        </patternFill>
      </fill>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strike val="0"/>
        <outline val="0"/>
        <shadow val="0"/>
        <u val="none"/>
        <vertAlign val="baseline"/>
        <sz val="8"/>
        <color theme="1"/>
        <name val="Verdana"/>
        <family val="2"/>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numFmt numFmtId="166" formatCode="0.0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595959"/>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5"/>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7"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8" formatCode="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numFmt numFmtId="169" formatCode="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Verdana"/>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5"/>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595959"/>
        <name val="Verdana"/>
        <family val="2"/>
        <scheme val="none"/>
      </font>
      <numFmt numFmtId="14" formatCode="0.0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595959"/>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49DF6081-210E-4408-ADFC-23EB2C8E109C}"/>
  </tableStyles>
  <colors>
    <mruColors>
      <color rgb="FFFFCCCC"/>
      <color rgb="FFFFE697"/>
      <color rgb="FFFFFFCC"/>
      <color rgb="FF3399FF"/>
      <color rgb="FFFF9999"/>
      <color rgb="FF595959"/>
      <color rgb="FFFFD966"/>
      <color rgb="FFFF9900"/>
      <color rgb="FF00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5.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105"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659188" cy="982991"/>
    <xdr:pic>
      <xdr:nvPicPr>
        <xdr:cNvPr id="4" name="Picture 1" descr="Ofgem Logo">
          <a:extLst>
            <a:ext uri="{FF2B5EF4-FFF2-40B4-BE49-F238E27FC236}">
              <a16:creationId xmlns:a16="http://schemas.microsoft.com/office/drawing/2014/main" id="{4AAD1EE2-F840-4D40-B497-C088FBB67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1450"/>
          <a:ext cx="3659188" cy="9829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558800</xdr:colOff>
      <xdr:row>14</xdr:row>
      <xdr:rowOff>63500</xdr:rowOff>
    </xdr:to>
    <xdr:sp macro="" textlink="">
      <xdr:nvSpPr>
        <xdr:cNvPr id="12" name="TextBox 1">
          <a:extLst>
            <a:ext uri="{FF2B5EF4-FFF2-40B4-BE49-F238E27FC236}">
              <a16:creationId xmlns:a16="http://schemas.microsoft.com/office/drawing/2014/main" id="{FAAD06BA-5B92-4CE1-B5DA-EF09C1EC18DF}"/>
            </a:ext>
          </a:extLst>
        </xdr:cNvPr>
        <xdr:cNvSpPr txBox="1"/>
      </xdr:nvSpPr>
      <xdr:spPr>
        <a:xfrm>
          <a:off x="762000" y="171450"/>
          <a:ext cx="4368800" cy="22923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t>The following worksheets</a:t>
          </a:r>
          <a:r>
            <a:rPr lang="en-GB" sz="1400" baseline="0"/>
            <a:t> contain the tables in the Overview Document</a:t>
          </a:r>
          <a:endParaRPr lang="en-GB"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558800</xdr:colOff>
      <xdr:row>14</xdr:row>
      <xdr:rowOff>63500</xdr:rowOff>
    </xdr:to>
    <xdr:sp macro="" textlink="">
      <xdr:nvSpPr>
        <xdr:cNvPr id="2" name="TextBox 1">
          <a:extLst>
            <a:ext uri="{FF2B5EF4-FFF2-40B4-BE49-F238E27FC236}">
              <a16:creationId xmlns:a16="http://schemas.microsoft.com/office/drawing/2014/main" id="{901AC07A-87C1-45AA-80D4-104A79548945}"/>
            </a:ext>
          </a:extLst>
        </xdr:cNvPr>
        <xdr:cNvSpPr txBox="1"/>
      </xdr:nvSpPr>
      <xdr:spPr>
        <a:xfrm>
          <a:off x="762000" y="171450"/>
          <a:ext cx="4368800" cy="2292350"/>
        </a:xfrm>
        <a:prstGeom prst="rect">
          <a:avLst/>
        </a:prstGeom>
        <a:solidFill>
          <a:srgbClr val="FFD9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t>The following worksheets</a:t>
          </a:r>
          <a:r>
            <a:rPr lang="en-GB" sz="1400" baseline="0"/>
            <a:t> contain the tables and figures in the ET Annex</a:t>
          </a:r>
          <a:endParaRPr lang="en-GB"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558800</xdr:colOff>
      <xdr:row>14</xdr:row>
      <xdr:rowOff>63500</xdr:rowOff>
    </xdr:to>
    <xdr:sp macro="" textlink="">
      <xdr:nvSpPr>
        <xdr:cNvPr id="2" name="TextBox 1">
          <a:extLst>
            <a:ext uri="{FF2B5EF4-FFF2-40B4-BE49-F238E27FC236}">
              <a16:creationId xmlns:a16="http://schemas.microsoft.com/office/drawing/2014/main" id="{4869FEDF-8EF5-4DD8-BC7B-477F78C476F4}"/>
            </a:ext>
          </a:extLst>
        </xdr:cNvPr>
        <xdr:cNvSpPr txBox="1"/>
      </xdr:nvSpPr>
      <xdr:spPr>
        <a:xfrm>
          <a:off x="762000" y="171450"/>
          <a:ext cx="4368800" cy="22923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t>The following worksheets</a:t>
          </a:r>
          <a:r>
            <a:rPr lang="en-GB" sz="1400" baseline="0"/>
            <a:t> contain the tables and figures in the ED Annex</a:t>
          </a:r>
          <a:endParaRPr lang="en-GB"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558800</xdr:colOff>
      <xdr:row>14</xdr:row>
      <xdr:rowOff>63500</xdr:rowOff>
    </xdr:to>
    <xdr:sp macro="" textlink="">
      <xdr:nvSpPr>
        <xdr:cNvPr id="2" name="TextBox 1">
          <a:extLst>
            <a:ext uri="{FF2B5EF4-FFF2-40B4-BE49-F238E27FC236}">
              <a16:creationId xmlns:a16="http://schemas.microsoft.com/office/drawing/2014/main" id="{A815E77A-9F22-4C50-9870-23FEC4150167}"/>
            </a:ext>
          </a:extLst>
        </xdr:cNvPr>
        <xdr:cNvSpPr txBox="1"/>
      </xdr:nvSpPr>
      <xdr:spPr>
        <a:xfrm>
          <a:off x="762000" y="171450"/>
          <a:ext cx="4368800" cy="2292350"/>
        </a:xfrm>
        <a:prstGeom prst="rect">
          <a:avLst/>
        </a:prstGeom>
        <a:solidFill>
          <a:srgbClr val="FF99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t>The following worksheets</a:t>
          </a:r>
          <a:r>
            <a:rPr lang="en-GB" sz="1400" baseline="0"/>
            <a:t> contain the tables and figures in the GD Annex</a:t>
          </a:r>
          <a:endParaRPr lang="en-GB"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558800</xdr:colOff>
      <xdr:row>16</xdr:row>
      <xdr:rowOff>12700</xdr:rowOff>
    </xdr:to>
    <xdr:sp macro="" textlink="">
      <xdr:nvSpPr>
        <xdr:cNvPr id="2" name="TextBox 1">
          <a:extLst>
            <a:ext uri="{FF2B5EF4-FFF2-40B4-BE49-F238E27FC236}">
              <a16:creationId xmlns:a16="http://schemas.microsoft.com/office/drawing/2014/main" id="{236D13B1-CC47-4CED-B0D1-B5B0BC5845C4}"/>
            </a:ext>
          </a:extLst>
        </xdr:cNvPr>
        <xdr:cNvSpPr txBox="1"/>
      </xdr:nvSpPr>
      <xdr:spPr>
        <a:xfrm>
          <a:off x="762000" y="171450"/>
          <a:ext cx="4368800" cy="2584450"/>
        </a:xfrm>
        <a:prstGeom prst="rect">
          <a:avLst/>
        </a:prstGeom>
        <a:solidFill>
          <a:srgbClr val="33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solidFill>
                <a:schemeClr val="tx2">
                  <a:lumMod val="50000"/>
                </a:schemeClr>
              </a:solidFill>
            </a:rPr>
            <a:t>The following worksheets</a:t>
          </a:r>
          <a:r>
            <a:rPr lang="en-GB" sz="1400" baseline="0">
              <a:solidFill>
                <a:schemeClr val="tx2">
                  <a:lumMod val="50000"/>
                </a:schemeClr>
              </a:solidFill>
            </a:rPr>
            <a:t> contain supporting data and calculations that feed into the document tables.  </a:t>
          </a:r>
          <a:endParaRPr lang="en-GB" sz="1400">
            <a:solidFill>
              <a:schemeClr val="tx2">
                <a:lumMod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563562</xdr:colOff>
      <xdr:row>16</xdr:row>
      <xdr:rowOff>17462</xdr:rowOff>
    </xdr:to>
    <xdr:sp macro="" textlink="">
      <xdr:nvSpPr>
        <xdr:cNvPr id="2" name="TextBox 1">
          <a:extLst>
            <a:ext uri="{FF2B5EF4-FFF2-40B4-BE49-F238E27FC236}">
              <a16:creationId xmlns:a16="http://schemas.microsoft.com/office/drawing/2014/main" id="{D6713029-AE8F-4471-8403-779682F4D3A5}"/>
            </a:ext>
          </a:extLst>
        </xdr:cNvPr>
        <xdr:cNvSpPr txBox="1"/>
      </xdr:nvSpPr>
      <xdr:spPr>
        <a:xfrm>
          <a:off x="723900" y="161925"/>
          <a:ext cx="4183062" cy="2446337"/>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400">
              <a:solidFill>
                <a:schemeClr val="bg1"/>
              </a:solidFill>
            </a:rPr>
            <a:t>The following sheets were included</a:t>
          </a:r>
          <a:r>
            <a:rPr lang="en-GB" sz="1400" baseline="0">
              <a:solidFill>
                <a:schemeClr val="bg1"/>
              </a:solidFill>
            </a:rPr>
            <a:t> in our Draft Determinations publications</a:t>
          </a:r>
          <a:endParaRPr lang="en-GB" sz="1400">
            <a:solidFill>
              <a:schemeClr val="bg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FA35C6-6EE1-4640-85AE-ECE213068272}" name="Licensees" displayName="Licensees" ref="B20:F46" totalsRowShown="0" headerRowDxfId="764" dataDxfId="762" headerRowBorderDxfId="763" tableBorderDxfId="761" totalsRowBorderDxfId="760">
  <autoFilter ref="B20:F46" xr:uid="{E72AACA9-4D4D-408C-B315-410F317C2837}">
    <filterColumn colId="0" hiddenButton="1"/>
    <filterColumn colId="1" hiddenButton="1"/>
    <filterColumn colId="2" hiddenButton="1"/>
    <filterColumn colId="3" hiddenButton="1"/>
    <filterColumn colId="4" hiddenButton="1"/>
  </autoFilter>
  <tableColumns count="5">
    <tableColumn id="1" xr3:uid="{51C301BC-CC53-4DFE-A386-300D7E3A2860}" name="Sector_Group" dataDxfId="759"/>
    <tableColumn id="2" xr3:uid="{4E12FB8A-A719-4123-9750-FC4F09E66824}" name="Network Name" dataDxfId="758"/>
    <tableColumn id="3" xr3:uid="{230CA137-8965-4848-BA14-00D18D7719E9}" name="Sector Group Short" dataDxfId="757"/>
    <tableColumn id="4" xr3:uid="{A73B9ABF-75C5-4E86-9B90-8378DE86C6E1}" name="Sector" dataDxfId="756"/>
    <tableColumn id="5" xr3:uid="{D0211C1B-A9E2-4D01-9E6C-5F2EDCFDF183}" name="Network Short Name" dataDxfId="755"/>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D3B1C1D-0768-4669-B7A8-C780139C6940}" name="OA1_Mechanisms" displayName="OA1_Mechanisms" ref="A3:G10" totalsRowShown="0" headerRowDxfId="673" dataDxfId="671" headerRowBorderDxfId="672" tableBorderDxfId="670" totalsRowBorderDxfId="669">
  <autoFilter ref="A3:G10" xr:uid="{CCADCD98-262A-49F7-88F7-D6908F1D073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79CC630-255A-451E-945F-C6C4DBB064F0}" name="Re-opener Mechanism" dataDxfId="668"/>
    <tableColumn id="2" xr3:uid="{E40C2236-0D7B-409A-89AF-8895C2B6A80E}" name="Sector" dataDxfId="667"/>
    <tableColumn id="3" xr3:uid="{4928949A-2439-46F7-BA53-1717B4A9E094}" name="Purpose" dataDxfId="666"/>
    <tableColumn id="4" xr3:uid="{7D086583-A57E-4656-ADD7-592A66AD6D7D}" name="Benefits" dataDxfId="665"/>
    <tableColumn id="5" xr3:uid="{5A538E00-B670-46A9-9139-BBA850A015F8}" name="Licence Condition" dataDxfId="664"/>
    <tableColumn id="6" xr3:uid="{3567C66A-5851-4C34-BF13-A4B9976E82F6}" name="Chapter reference" dataDxfId="663"/>
    <tableColumn id="7" xr3:uid="{79A1A608-7C16-46A1-88FD-3A03653021CD}" name="Link to the relevant FD document" dataDxfId="662"/>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049A59D-418E-463E-866B-57AE6131BDFA}" name="ET_DD_Summary" displayName="ET_DD_Summary" ref="A3:F7" totalsRowShown="0" headerRowDxfId="661" dataDxfId="659" headerRowBorderDxfId="660" tableBorderDxfId="658" totalsRowBorderDxfId="657">
  <autoFilter ref="A3:F7" xr:uid="{6049A59D-418E-463E-866B-57AE6131BDFA}"/>
  <tableColumns count="6">
    <tableColumn id="1" xr3:uid="{0B91540D-6878-4EE7-9779-48E62754BACA}" name="Sector Group" dataDxfId="656"/>
    <tableColumn id="2" xr3:uid="{F1974512-FA4D-476D-812D-B823335F779B}" name="Network" dataDxfId="655"/>
    <tableColumn id="4" xr3:uid="{4798B0E8-D2A6-47AF-A846-1A550C106EAD}" name="Forecast costs (£m) (1)" dataDxfId="654">
      <calculatedColumnFormula>Table3_FD_Summary[[#This Row],[Forecast costs (£m)]]</calculatedColumnFormula>
    </tableColumn>
    <tableColumn id="8" xr3:uid="{53A388E4-972A-4985-B46B-D6C03399918A}" name="Ofgem’s DD Allowances (£m) (1)" dataDxfId="653">
      <calculatedColumnFormula>TableET1_ET_DD_Summary_DDD[[#This Row],[Ofgem’s DD - Allowances £m]]</calculatedColumnFormula>
    </tableColumn>
    <tableColumn id="9" xr3:uid="{BD4D6192-C91F-4B59-9AA3-F92A1CE878E9}" name="Ofgem’s Adjustment from DD to FD (£m)" dataDxfId="652">
      <calculatedColumnFormula>ET_DD_Summary[[#This Row],[Ofgem’s FD allowances (£m)]]-ET_DD_Summary[[#This Row],[Ofgem’s DD Allowances (£m) (1)]]</calculatedColumnFormula>
    </tableColumn>
    <tableColumn id="10" xr3:uid="{7BAB45C3-2D19-4CC1-977A-44527604EB26}" name="Ofgem’s FD allowances (£m)" dataDxfId="651">
      <calculatedColumnFormula>SUMIF(Table3_FD_Summary[Sector Group],ET_DD_Summary[[#This Row],[Sector Group]], Table3_FD_Summary[Ofgem’s FD allowances (£m)])</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B128666-6AAF-4CB3-9FE5-A8DA4CB8FD5F}" name="ET3_MSIP_Summary" displayName="ET3_MSIP_Summary" ref="A3:E6" totalsRowShown="0" headerRowDxfId="650" dataDxfId="648" headerRowBorderDxfId="649" tableBorderDxfId="647" totalsRowBorderDxfId="646">
  <autoFilter ref="A3:E6" xr:uid="{6049A59D-418E-463E-866B-57AE6131BDFA}"/>
  <tableColumns count="5">
    <tableColumn id="1" xr3:uid="{F88062AE-B885-4A85-BDFE-2ED2BBFCD25D}" name="ETO" dataDxfId="645"/>
    <tableColumn id="2" xr3:uid="{9568FB68-03B0-4A4D-9560-9E560D8457A5}" name="ETO Requested Forecast costs (1)" dataDxfId="644"/>
    <tableColumn id="3" xr3:uid="{48745246-E94F-46D1-8A97-A87C81E421C3}" name="Ofgem’s DD Allowances (2)" dataDxfId="643"/>
    <tableColumn id="4" xr3:uid="{97C32DE3-F709-451D-A724-F5123C3285C3}" name="Ofgem’s Adjustment from DD to FD" dataDxfId="642">
      <calculatedColumnFormula>ET3_MSIP_Summary[[#This Row],[Ofgem’s FD allowances ]]-ET3_MSIP_Summary[[#This Row],[Ofgem’s DD Allowances (2)]]</calculatedColumnFormula>
    </tableColumn>
    <tableColumn id="5" xr3:uid="{DA37BBDF-865E-451D-9B2C-79636053CE40}" name="Ofgem’s FD allowances " dataDxfId="64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C3B388-3DB7-4449-BD2F-175AE585528B}" name="NGET_MSIP_Projects_ET2_FD" displayName="NGET_MSIP_Projects_ET2_FD" ref="A3:F28" totalsRowCount="1" headerRowDxfId="640" dataDxfId="638" totalsRowDxfId="636" headerRowBorderDxfId="639" tableBorderDxfId="637" totalsRowBorderDxfId="635">
  <autoFilter ref="A3:F27" xr:uid="{F0C3B388-3DB7-4449-BD2F-175AE585528B}">
    <filterColumn colId="1">
      <filters>
        <filter val="NGET"/>
      </filters>
    </filterColumn>
  </autoFilter>
  <tableColumns count="6">
    <tableColumn id="1" xr3:uid="{C86C8F85-0AB7-4951-817F-509178456CF3}" name="Sector Group" totalsRowLabel="Total" dataDxfId="634" totalsRowDxfId="633"/>
    <tableColumn id="2" xr3:uid="{C443212F-A521-4CD5-8C61-04DC2AA3811C}" name="Network" dataDxfId="632" totalsRowDxfId="631"/>
    <tableColumn id="3" xr3:uid="{2ECE65BC-1A09-4DD9-B141-449DB681254A}" name="Company Requested Project" dataDxfId="630" totalsRowDxfId="629"/>
    <tableColumn id="4" xr3:uid="{C55E5E70-BD50-4458-8186-3A5E37B2A8D5}" name="Company Requested Forecast costs £m" totalsRowFunction="sum" dataDxfId="628" totalsRowDxfId="627"/>
    <tableColumn id="5" xr3:uid="{C5299604-5FE3-4EE1-ADC2-BEEA54BB9C75}" name="Ofgem’s DD - Allowances £m" totalsRowFunction="sum" dataDxfId="626" totalsRowDxfId="625"/>
    <tableColumn id="6" xr3:uid="{7DFE7DB1-0C6F-4B73-A842-5D4A4FDB8704}" name="Ofgem's Final Determination allowances" totalsRowFunction="sum" dataDxfId="624" totalsRowDxfId="62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49A58FD-2882-46F9-A86F-8715452A4B14}" name="NGET_MSIP_Projects_ET3_FD" displayName="NGET_MSIP_Projects_ET3_FD" ref="A3:F28" totalsRowCount="1" headerRowDxfId="622" dataDxfId="620" totalsRowDxfId="618" headerRowBorderDxfId="621" tableBorderDxfId="619" totalsRowBorderDxfId="617">
  <autoFilter ref="A3:F27" xr:uid="{F0C3B388-3DB7-4449-BD2F-175AE585528B}">
    <filterColumn colId="1">
      <filters>
        <filter val="NGET"/>
      </filters>
    </filterColumn>
  </autoFilter>
  <tableColumns count="6">
    <tableColumn id="1" xr3:uid="{34437E97-2F34-43A7-B0ED-830D5018769F}" name="Sector Group" totalsRowLabel="Total" dataDxfId="616" totalsRowDxfId="615"/>
    <tableColumn id="2" xr3:uid="{39D5B219-485B-4572-96A2-3600E5C4DCFA}" name="Network" dataDxfId="614" totalsRowDxfId="613"/>
    <tableColumn id="3" xr3:uid="{495AF5F4-F68B-4CDF-9F96-731914C1F661}" name="Company Requested Project" dataDxfId="612" totalsRowDxfId="611"/>
    <tableColumn id="4" xr3:uid="{711B8287-0FE2-4FAC-B330-5529A69DB398}" name="Company Requested Forecast costs £m" totalsRowFunction="sum" dataDxfId="610" totalsRowDxfId="609"/>
    <tableColumn id="5" xr3:uid="{08D79D62-7ABF-4B13-8D58-777317A63D54}" name="Ofgem’s DD - Allowances £m" totalsRowFunction="sum" dataDxfId="608" totalsRowDxfId="607"/>
    <tableColumn id="6" xr3:uid="{7226B018-D2F8-44DE-82BB-6BF4CE4094B9}" name="Ofgem's Final Determination allowances" totalsRowFunction="sum" dataDxfId="606" totalsRowDxfId="60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3EFACCF-1137-416D-BC11-BC0A5D41D815}" name="SHET_MSIP_Projects_ET2_FD" displayName="SHET_MSIP_Projects_ET2_FD" ref="A3:F28" totalsRowCount="1" headerRowDxfId="604" dataDxfId="602" totalsRowDxfId="600" headerRowBorderDxfId="603" tableBorderDxfId="601" totalsRowBorderDxfId="599">
  <autoFilter ref="A3:F27" xr:uid="{F0C3B388-3DB7-4449-BD2F-175AE585528B}">
    <filterColumn colId="1">
      <filters>
        <filter val="SHET"/>
      </filters>
    </filterColumn>
  </autoFilter>
  <tableColumns count="6">
    <tableColumn id="1" xr3:uid="{7DC27E61-6F5F-4D26-8C2F-43E78F7ABF14}" name="Sector Group" totalsRowLabel="Total" dataDxfId="598" totalsRowDxfId="597"/>
    <tableColumn id="2" xr3:uid="{851EBAC7-8B06-4216-8D99-33F3C8A6E1AA}" name="Network" dataDxfId="596" totalsRowDxfId="595"/>
    <tableColumn id="3" xr3:uid="{37C6EEFA-FBDE-4460-AAF7-5270BFACE6E5}" name="Company Requested Project" dataDxfId="594" totalsRowDxfId="593"/>
    <tableColumn id="4" xr3:uid="{15AD27D6-CC40-4F9D-8352-0B7BFCBF5146}" name="Company Requested Forecast costs £m" totalsRowFunction="sum" dataDxfId="592" totalsRowDxfId="591"/>
    <tableColumn id="5" xr3:uid="{DE06A5EA-37E7-4E96-A1F8-9A3E25E102B4}" name="Ofgem’s DD - Allowances £m" totalsRowFunction="sum" dataDxfId="590" totalsRowDxfId="589"/>
    <tableColumn id="6" xr3:uid="{B50AD54D-7EE5-48EA-A1CF-2E6A6AE1E60A}" name="Ofgem's Final Determination allowances" totalsRowFunction="sum" dataDxfId="588" totalsRowDxfId="58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22CABD4-E6E3-479A-8DA1-37997C0EBC73}" name="SHET_MSIP_Projects_ET3_FD" displayName="SHET_MSIP_Projects_ET3_FD" ref="A3:F28" totalsRowCount="1" headerRowDxfId="586" dataDxfId="584" totalsRowDxfId="582" headerRowBorderDxfId="585" tableBorderDxfId="583" totalsRowBorderDxfId="581">
  <autoFilter ref="A3:F27" xr:uid="{F0C3B388-3DB7-4449-BD2F-175AE585528B}">
    <filterColumn colId="1">
      <filters>
        <filter val="SHET"/>
      </filters>
    </filterColumn>
  </autoFilter>
  <tableColumns count="6">
    <tableColumn id="1" xr3:uid="{C4A908AB-6D12-4C97-8172-FBA4AB76FF0B}" name="Sector Group" totalsRowLabel="Total" dataDxfId="580" totalsRowDxfId="579"/>
    <tableColumn id="2" xr3:uid="{B77F73AC-5334-44A6-B715-028E510E604E}" name="Network" dataDxfId="578" totalsRowDxfId="577"/>
    <tableColumn id="3" xr3:uid="{5288850B-3CD2-4955-8278-41EF06FD490C}" name="Company Requested Project" dataDxfId="576" totalsRowDxfId="575"/>
    <tableColumn id="4" xr3:uid="{D6A5C303-3BAD-4C27-96D9-B9FA1C4C63AB}" name="Company Requested Forecast costs £m" totalsRowFunction="sum" dataDxfId="574" totalsRowDxfId="573"/>
    <tableColumn id="5" xr3:uid="{CE16BAD0-6048-4246-BA75-976402876CF7}" name="Ofgem’s DD - Allowances £m" totalsRowFunction="sum" dataDxfId="572" totalsRowDxfId="571"/>
    <tableColumn id="6" xr3:uid="{F437EB4B-FCA3-4179-A7AC-2F227E0A902A}" name="Ofgem's Final Determination allowances" totalsRowFunction="sum" dataDxfId="570" totalsRowDxfId="569"/>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C90FEC1-6BD5-4655-8627-59F0C61CFB27}" name="SPT_MSIP_Projects_ET2_FD" displayName="SPT_MSIP_Projects_ET2_FD" ref="A3:F28" totalsRowCount="1" headerRowDxfId="568" dataDxfId="566" totalsRowDxfId="564" headerRowBorderDxfId="567" tableBorderDxfId="565" totalsRowBorderDxfId="563">
  <autoFilter ref="A3:F27" xr:uid="{F0C3B388-3DB7-4449-BD2F-175AE585528B}">
    <filterColumn colId="1">
      <filters>
        <filter val="SPT"/>
      </filters>
    </filterColumn>
  </autoFilter>
  <tableColumns count="6">
    <tableColumn id="1" xr3:uid="{792B1ED9-CCF6-4E9C-A78F-25A68CCD3C0C}" name="Sector Group" totalsRowLabel="Total" dataDxfId="562" totalsRowDxfId="561"/>
    <tableColumn id="2" xr3:uid="{A9D6C258-6ABB-4758-B8BF-8367DC85C8FF}" name="Network" dataDxfId="560" totalsRowDxfId="559"/>
    <tableColumn id="3" xr3:uid="{79CC4134-4D77-4AAB-9333-ACE2C9F96931}" name="Company Requested Project" dataDxfId="558" totalsRowDxfId="557"/>
    <tableColumn id="4" xr3:uid="{8D11E9B5-8FF9-4B73-9F69-C78536BEDF30}" name="Company Requested Forecast costs £m" totalsRowFunction="sum" dataDxfId="556" totalsRowDxfId="555"/>
    <tableColumn id="5" xr3:uid="{9F5A8405-0E3F-4DBA-B8EA-051E3EE04A89}" name="Ofgem’s DD - Allowances £m" totalsRowFunction="sum" dataDxfId="554" totalsRowDxfId="553"/>
    <tableColumn id="6" xr3:uid="{E531A591-FD3A-4B62-88B7-C63D8E479684}" name="Ofgem's Final Determination allowances" totalsRowFunction="sum" dataDxfId="552" totalsRowDxfId="55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B13BDF1-866C-415D-B0FA-EA793A3FDD69}" name="SPT_MSIP_Projects_ET3_FD" displayName="SPT_MSIP_Projects_ET3_FD" ref="A3:F28" totalsRowCount="1" headerRowDxfId="550" dataDxfId="548" totalsRowDxfId="546" headerRowBorderDxfId="549" tableBorderDxfId="547" totalsRowBorderDxfId="545">
  <autoFilter ref="A3:F27" xr:uid="{F0C3B388-3DB7-4449-BD2F-175AE585528B}">
    <filterColumn colId="1">
      <filters>
        <filter val="SPT"/>
      </filters>
    </filterColumn>
  </autoFilter>
  <tableColumns count="6">
    <tableColumn id="1" xr3:uid="{96613F64-A4DF-4EBA-A2E7-D0AB1B5B58AF}" name="Sector Group" totalsRowLabel="Total" dataDxfId="544" totalsRowDxfId="543"/>
    <tableColumn id="2" xr3:uid="{2E567976-42A2-4BD7-82B5-999560DF3059}" name="Network" dataDxfId="542" totalsRowDxfId="541"/>
    <tableColumn id="3" xr3:uid="{39CB0512-FD55-419E-BD02-DAFA3C6AD5DA}" name="Company Requested Project" dataDxfId="540" totalsRowDxfId="539"/>
    <tableColumn id="4" xr3:uid="{CA6A5EA3-C432-446E-9B73-20ACC656F267}" name="Company Requested Forecast costs £m" totalsRowFunction="sum" dataDxfId="538" totalsRowDxfId="537"/>
    <tableColumn id="5" xr3:uid="{8A366E7C-9BD5-4D45-9574-F029AC9AFC52}" name="Ofgem’s DD - Allowances £m" totalsRowFunction="sum" dataDxfId="536" totalsRowDxfId="535"/>
    <tableColumn id="6" xr3:uid="{C64866DC-AC9A-479D-82D0-D0A84EBAC5F3}" name="Ofgem's Final Determination allowances" totalsRowFunction="sum" dataDxfId="534" totalsRowDxfId="53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49B9B09-C16A-43DB-B7D1-5463A33E4016}" name="Gremista_Reclassification" displayName="Gremista_Reclassification" ref="A3:E11" totalsRowShown="0" headerRowDxfId="532" dataDxfId="530" headerRowBorderDxfId="531" tableBorderDxfId="529" totalsRowBorderDxfId="528">
  <autoFilter ref="A3:E11" xr:uid="{549B9B09-C16A-43DB-B7D1-5463A33E4016}"/>
  <tableColumns count="5">
    <tableColumn id="1" xr3:uid="{C2010EA9-0248-45A1-A11B-6D3CF62863B8}" name="Cost Categories" dataDxfId="527"/>
    <tableColumn id="2" xr3:uid="{1B394914-BEE9-4B29-AD5D-DFFC2964B582}" name="Submitted cost" dataDxfId="526"/>
    <tableColumn id="3" xr3:uid="{C8F03630-7108-4C7E-A275-16C52CE3D999}" name="Ofgem’s DD Allowances" dataDxfId="525"/>
    <tableColumn id="4" xr3:uid="{CAF6BE0E-0A10-4D6D-A8E2-B378D581676E}" name="Ofgem’s Adjustment from DD to FD" dataDxfId="524"/>
    <tableColumn id="5" xr3:uid="{902A6D7E-BE0F-4C39-97CE-5385F448F87A}" name="Ofgem’s FD Allowances" dataDxfId="5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86D1F0-24D2-4EAC-8E65-A123B04648AF}" name="Table2" displayName="Table2" ref="B11:C17" totalsRowShown="0" headerRowDxfId="754" dataDxfId="752" headerRowBorderDxfId="753" tableBorderDxfId="751" totalsRowBorderDxfId="750">
  <autoFilter ref="B11:C17" xr:uid="{94772DDE-BA5E-4A22-ABA9-2C130410DEAA}">
    <filterColumn colId="0" hiddenButton="1"/>
    <filterColumn colId="1" hiddenButton="1"/>
  </autoFilter>
  <tableColumns count="2">
    <tableColumn id="1" xr3:uid="{AA794795-314A-438F-BAA6-DF43942992D3}" name="Title" dataDxfId="749"/>
    <tableColumn id="2" xr3:uid="{156077F6-B1D2-4680-8874-260D4EC131F9}" name="Information" dataDxfId="748"/>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E3E8C00-7055-4B73-BD68-60A7F2FA9339}" name="ED1_mechanisms_subject_to" displayName="ED1_mechanisms_subject_to" ref="A2:B4" totalsRowShown="0" headerRowDxfId="522" dataDxfId="520" headerRowBorderDxfId="521" tableBorderDxfId="519" totalsRowBorderDxfId="518">
  <autoFilter ref="A2:B4" xr:uid="{3E3E8C00-7055-4B73-BD68-60A7F2FA9339}"/>
  <tableColumns count="2">
    <tableColumn id="1" xr3:uid="{589B084C-BC8E-490A-88E0-395460853579}" name="Reopener Mechanism" dataDxfId="517"/>
    <tableColumn id="2" xr3:uid="{A17CAA90-3886-4F0A-91C3-93FB873961E3}" name="Special Licence Condition" dataDxfId="51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FA8A458-61B7-4B74-8048-8706FEF9FDF1}" name="ED2_DD_FD_Summary" displayName="ED2_DD_FD_Summary" ref="A3:F5" totalsRowShown="0" headerRowDxfId="515" dataDxfId="513" headerRowBorderDxfId="514" tableBorderDxfId="512" totalsRowBorderDxfId="511">
  <autoFilter ref="A3:F5" xr:uid="{2FA8A458-61B7-4B74-8048-8706FEF9FDF1}"/>
  <tableColumns count="6">
    <tableColumn id="1" xr3:uid="{3678B2EA-7D49-4971-B973-41F6998474FF}" name="Sector Group" dataDxfId="510"/>
    <tableColumn id="2" xr3:uid="{4CAAFC44-297A-49B6-B44B-303674354376}" name="Network" dataDxfId="509"/>
    <tableColumn id="4" xr3:uid="{18F690CF-0C5C-4978-A5FA-A17FA48E697B}" name="Company Requested Forecast costs £m" dataDxfId="508">
      <calculatedColumnFormula>ED_DD_Summary_DDD[[#This Row],[Company Requested Forecast costs £m]]</calculatedColumnFormula>
    </tableColumn>
    <tableColumn id="8" xr3:uid="{F4774FC1-8C48-457A-A019-3A991E0DFFAF}" name="Ofgem’s DD - Allowances £m" dataDxfId="507">
      <calculatedColumnFormula>ED_DD_Summary_DDD[[#This Row],[Ofgem’s DD - Allowances £m]]</calculatedColumnFormula>
    </tableColumn>
    <tableColumn id="9" xr3:uid="{67454D20-A06D-41DE-8D8A-EB88B6C4F801}" name="Ofgem’s Adjustment from DD to FD (£m)" dataDxfId="506">
      <calculatedColumnFormula>ED2_DD_FD_Summary[[#This Row],[Ofgem’s FD allowances (£m)]]-ED2_DD_FD_Summary[[#This Row],[Ofgem’s DD - Allowances £m]]</calculatedColumnFormula>
    </tableColumn>
    <tableColumn id="10" xr3:uid="{CCBBDC1F-91A8-4744-AF1E-CE96AA8A8C19}" name="Ofgem’s FD allowances (£m)" dataDxfId="505">
      <calculatedColumnFormula>INDEX(Table3_FD_Summary[],MATCH($A4,Table2_DD_Summary[[Sector Group]:[Sector Group]],0),MATCH(D$3,Table2_DD_Summary[#Headers],0))</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A2372FB-B6D1-4E1F-8A1E-02B3852115DA}" name="ED3_ENWL_LRE_DD_FD" displayName="ED3_ENWL_LRE_DD_FD" ref="A3:E4" totalsRowShown="0" headerRowDxfId="504" dataDxfId="502" headerRowBorderDxfId="503" tableBorderDxfId="501" totalsRowBorderDxfId="500">
  <autoFilter ref="A3:E4" xr:uid="{BA2372FB-B6D1-4E1F-8A1E-02B3852115DA}"/>
  <tableColumns count="5">
    <tableColumn id="1" xr3:uid="{8925DB1A-3109-479E-A8F4-114D925B0D24}" name="Network" dataDxfId="499"/>
    <tableColumn id="2" xr3:uid="{85B6FAB6-925C-4252-970E-303B45DFEB23}" name="Company Requested Forecast costs" dataDxfId="498">
      <calculatedColumnFormula>ED2_DD_FD_Summary[[#This Row],[Company Requested Forecast costs £m]]</calculatedColumnFormula>
    </tableColumn>
    <tableColumn id="3" xr3:uid="{8804652A-8964-4A4A-863A-66FFB1D12656}" name="Ofgem’s DD Allowances" dataDxfId="497">
      <calculatedColumnFormula>ED2_DD_FD_Summary[[#This Row],[Ofgem’s DD - Allowances £m]]</calculatedColumnFormula>
    </tableColumn>
    <tableColumn id="4" xr3:uid="{8201C512-72BB-4B07-AC87-12E7066DE826}" name="Adjustment from DD to FD" dataDxfId="496">
      <calculatedColumnFormula>ED3_ENWL_LRE_DD_FD[[#This Row],[Ofgem’s FD allowances ]]-ED3_ENWL_LRE_DD_FD[[#This Row],[Ofgem’s DD Allowances]]</calculatedColumnFormula>
    </tableColumn>
    <tableColumn id="5" xr3:uid="{66924ADF-86F4-4F05-A593-80F689A408C9}" name="Ofgem’s FD allowances " dataDxfId="495">
      <calculatedColumnFormula>ED2_DD_FD_Summary[[#This Row],[Ofgem’s FD allowances (£m)]]</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44645B9-F270-425A-8BE9-D42352C4E66C}" name="ED4_LRE_DD_Summary" displayName="ED4_LRE_DD_Summary" ref="A3:E10" totalsRowShown="0" headerRowDxfId="494" dataDxfId="492" headerRowBorderDxfId="493" tableBorderDxfId="491" totalsRowBorderDxfId="490">
  <autoFilter ref="A3:E10" xr:uid="{644645B9-F270-425A-8BE9-D42352C4E66C}"/>
  <tableColumns count="5">
    <tableColumn id="1" xr3:uid="{CF15D422-1B2D-4FCE-A60B-9C9F0EADE789}" name="Regulatory reporting table" dataDxfId="489"/>
    <tableColumn id="2" xr3:uid="{1077207F-02F4-4749-9176-05FAFBBF90ED}" name="Cost Category" dataDxfId="488"/>
    <tableColumn id="3" xr3:uid="{989C10C7-FB55-4C9E-9187-F298DDD7D8D0}" name="Model Costs for ENWL LRE Plan (£m)" dataDxfId="487"/>
    <tableColumn id="4" xr3:uid="{56907B64-1E3B-4571-A6FF-113DCE45056F}" name="Ex ante Funding in ED2 (£m)" dataDxfId="486"/>
    <tableColumn id="5" xr3:uid="{5C871B58-977C-4A5D-A226-772158C2BEF8}" name="Ofgem’s DD (£m)" dataDxfId="485"/>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9DE31A6-4FB1-41AC-8590-1A6DA263F53A}" name="ED5_LRE_FD_Summary" displayName="ED5_LRE_FD_Summary" ref="A3:E12" totalsRowShown="0" headerRowDxfId="484" dataDxfId="482" headerRowBorderDxfId="483" tableBorderDxfId="481" totalsRowBorderDxfId="480">
  <autoFilter ref="A3:E12" xr:uid="{644645B9-F270-425A-8BE9-D42352C4E66C}"/>
  <tableColumns count="5">
    <tableColumn id="1" xr3:uid="{C49E943C-E513-46F6-BD03-4D61796B64AD}" name="Regulatory reporting table" dataDxfId="479"/>
    <tableColumn id="2" xr3:uid="{79284587-1648-46C5-BF25-E6C9EB2E1637}" name="Cost Category" dataDxfId="478"/>
    <tableColumn id="3" xr3:uid="{BFD4F2D3-CF7B-4C13-A7EA-1554614ABFDF}" name="Ofgem’s DD (£m)" dataDxfId="477"/>
    <tableColumn id="4" xr3:uid="{25B19D03-BB3B-4BAB-A8C4-441CEF5341E9}" name="Adjustment from DD to FD (£m)" dataDxfId="476"/>
    <tableColumn id="5" xr3:uid="{22EA644D-05D6-400A-A824-209C5350CF1D}" name="Ofgem’s FD (£m)" dataDxfId="47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5531797-C917-4844-8240-6824CCC1554D}" name="ED2_HOWSUM_DD_FD" displayName="ED2_HOWSUM_DD_FD" ref="A3:G10" totalsRowShown="0" headerRowDxfId="474" dataDxfId="472" headerRowBorderDxfId="473" tableBorderDxfId="471" totalsRowBorderDxfId="470">
  <autoFilter ref="A3:G10" xr:uid="{75531797-C917-4844-8240-6824CCC1554D}"/>
  <tableColumns count="7">
    <tableColumn id="3" xr3:uid="{83152CBE-AC95-41B4-9FC6-C8FC68F0AFC9}" name="Company Proposed Project" dataDxfId="469"/>
    <tableColumn id="4" xr3:uid="{4A6739BD-5CD5-4E0E-BFED-B6957900B17D}" name="Project/Cost category" dataDxfId="468"/>
    <tableColumn id="5" xr3:uid="{F99C4898-7674-484D-9B9C-3EFD30D30F4C}" name="Company requested - Forecast costs (£m)" dataDxfId="467"/>
    <tableColumn id="6" xr3:uid="{B8A78280-4E7D-4F8F-A2AB-E43713497950}" name="Ofgem’s DD - Cost adjustment (£m)" dataDxfId="466"/>
    <tableColumn id="1" xr3:uid="{9DB64190-E900-4C2A-82C4-1F21EF15C096}" name="Ofgem’s DD -Allowances (£m)" dataDxfId="465"/>
    <tableColumn id="2" xr3:uid="{5FF7001D-33DC-4ABD-8104-B62AB73907B7}" name="Ofgem’s Adjustment from DD to FD (£m)" dataDxfId="464"/>
    <tableColumn id="7" xr3:uid="{CD272217-CB55-4B67-9CBC-9E91A767B2E1}" name="Ofgem’s FD – Allowances (£m)" dataDxfId="46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94D61E9-340E-4784-9521-F2BEAC4DB742}" name="EDxx_Total_Project_Allowances49" displayName="EDxx_Total_Project_Allowances49" ref="A2:H14" totalsRowShown="0" headerRowDxfId="462" dataDxfId="460" headerRowBorderDxfId="461" tableBorderDxfId="459" totalsRowBorderDxfId="458">
  <autoFilter ref="A2:H14" xr:uid="{694D61E9-340E-4784-9521-F2BEAC4DB742}"/>
  <tableColumns count="8">
    <tableColumn id="4" xr3:uid="{E9746121-772F-4358-9F79-75D6E60C36AE}" name="Project/Activity" dataDxfId="457"/>
    <tableColumn id="8" xr3:uid="{30EF2D5E-378A-40F6-8346-E656DBB8CE53}" name="Cost category" dataDxfId="456">
      <calculatedColumnFormula>ED2_HOWSUM_DD_FD[[#This Row],[Company requested - Forecast costs (£m)]]</calculatedColumnFormula>
    </tableColumn>
    <tableColumn id="3" xr3:uid="{4814D29F-E4BD-450F-8988-96C9A252D658}" name="SSEN Total Project Forecast" dataDxfId="455"/>
    <tableColumn id="5" xr3:uid="{ADDE6D69-D5BC-4BC1-8ECC-077F67031E15}" name="SSEN’s Cost Forecast for ED2 (£m)  " dataDxfId="454"/>
    <tableColumn id="6" xr3:uid="{FB4692BB-8002-43DE-A5D1-7AF49716293B}" name="ED2 Allowances" dataDxfId="453"/>
    <tableColumn id="9" xr3:uid="{33B9F16F-A982-4C66-BEC6-15157E592C84}" name="ED3 Allowances (£m) " dataDxfId="452"/>
    <tableColumn id="1" xr3:uid="{1B527040-1F37-4B07-ABA9-CBBF55F1FED0}" name="ED4 Allowances (£m) " dataDxfId="451"/>
    <tableColumn id="2" xr3:uid="{0D86E19B-B8ED-4D93-8AF7-3DC8E17F80C4}" name="Total Project Allowances (£m)" dataDxfId="450">
      <calculatedColumnFormula>SUM(EDxx_Total_Project_Allowances49[[#This Row],[SSEN’s Cost Forecast for ED2 (£m)  ]:[ED4 Allowances (£m) ]])</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B613F4A-3045-4207-8D09-543EA3B97014}" name="HOWSUM_Direction" displayName="HOWSUM_Direction" ref="A3:G17" totalsRowShown="0" headerRowDxfId="449" dataDxfId="447" headerRowBorderDxfId="448" tableBorderDxfId="446" totalsRowBorderDxfId="445">
  <autoFilter ref="A3:G17" xr:uid="{AB613F4A-3045-4207-8D09-543EA3B97014}"/>
  <tableColumns count="7">
    <tableColumn id="1" xr3:uid="{E71FD52F-0DB8-4933-A783-A511E79F9477}" name="Column1" dataDxfId="444"/>
    <tableColumn id="2" xr3:uid="{EE91BCE7-4EB4-4932-8D51-01D33129A96C}" name="23/24" dataDxfId="443"/>
    <tableColumn id="3" xr3:uid="{1377F69D-4A3C-4D4F-AD24-6BB639E37B0E}" name="24/25" dataDxfId="442"/>
    <tableColumn id="4" xr3:uid="{84477006-7714-47EB-BC7F-B4471F09599D}" name="25/26" dataDxfId="441"/>
    <tableColumn id="5" xr3:uid="{D9E8C6D7-ACC5-43D6-A42C-4905E36E9F34}" name="26/27" dataDxfId="440"/>
    <tableColumn id="6" xr3:uid="{306384C8-6F22-4BE2-9BE9-CD7176AA34F4}" name="27/28" dataDxfId="439"/>
    <tableColumn id="7" xr3:uid="{96DAB87C-BF7C-47E0-A0F1-A3D2DBB51C2A}" name="Total allowance (all years)" dataDxfId="438"/>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6DB7864-7905-4508-99FC-6CDA7EBF611B}" name="GD_DD_Summary" displayName="GD_DD_Summary" ref="A3:G12" totalsRowShown="0" headerRowDxfId="437" dataDxfId="435" headerRowBorderDxfId="436" tableBorderDxfId="434" totalsRowBorderDxfId="433">
  <autoFilter ref="A3:G12" xr:uid="{96DB7864-7905-4508-99FC-6CDA7EBF611B}"/>
  <tableColumns count="7">
    <tableColumn id="1" xr3:uid="{9937B2BE-1B2B-4E5E-BCAD-228653DA48CC}" name="Sector Group" dataDxfId="432"/>
    <tableColumn id="2" xr3:uid="{0EC6369C-104C-4593-AC2D-58B04BD260E5}" name="Network" dataDxfId="431"/>
    <tableColumn id="4" xr3:uid="{7B80C405-E77D-406B-B3F6-7B74AA0EF415}" name="Company Requested Forecast costs £m" dataDxfId="430"/>
    <tableColumn id="7" xr3:uid="{5C4AA359-E408-45F9-A108-13F58A0EC1A7}" name="Ofgem’s DD - Cost adjustment £m" dataDxfId="429">
      <calculatedColumnFormula>Table2_DD_Summary[[#This Row],[Ofgem’s DD - Allowances £m]]-Table2_DD_Summary[[#This Row],[Company Requested Forecast costs £m]]</calculatedColumnFormula>
    </tableColumn>
    <tableColumn id="8" xr3:uid="{7C9DEA11-2A72-4450-9984-BE4B1ED52B64}" name="Ofgem’s DD - Allowances £m" dataDxfId="428"/>
    <tableColumn id="3" xr3:uid="{7AB543B0-B76D-40B2-9FEB-B1CC8BE2F9D2}" name="Ofgem’s DD to FD Cost adjustment" dataDxfId="427"/>
    <tableColumn id="5" xr3:uid="{8AAD0EAE-6B10-4626-B2CA-45BDC2184309}" name="Ofgem’s FD - Allowances £m" dataDxfId="42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77C341B-263C-475F-B0D2-B223048FCB0C}" name="HSE_Policy_DD_Summary" displayName="HSE_Policy_DD_Summary" ref="A3:F8" totalsRowShown="0" headerRowDxfId="425" dataDxfId="424">
  <autoFilter ref="A3:F8" xr:uid="{4478AD47-8166-44DC-806C-196E5EDA3EC5}"/>
  <tableColumns count="6">
    <tableColumn id="1" xr3:uid="{7C2A4228-2497-42F1-BDE7-5617222AB033}" name="Sector Group" dataDxfId="423"/>
    <tableColumn id="2" xr3:uid="{4A0C8CE3-C8E9-4609-B6E2-D2B75DCFF8C5}" name="GDN submitted costs   (RIIO-2 only)" dataDxfId="422"/>
    <tableColumn id="3" xr3:uid="{8172ED2A-8F75-4C49-B820-B1C066E59D01}" name="Ofgem adjustments" dataDxfId="421"/>
    <tableColumn id="4" xr3:uid="{5F31E64D-420C-4A10-9EAE-39EA5C86C132}" name="Ofgem DD allowance" dataDxfId="420"/>
    <tableColumn id="5" xr3:uid="{96D73502-41EB-4EF9-B2FA-3B355EDA92AF}" name="Ofgem adjustments DD to FD" dataDxfId="419"/>
    <tableColumn id="6" xr3:uid="{CB1B4E21-A96C-4EAE-92E4-5000045E3DD4}" name="Ofgem FD   allowance" dataDxfId="4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02E9A50-B488-499F-B1BA-B1F44D0B3318}" name="OE_IS_Rates" displayName="OE_IS_Rates" ref="B49:C63" totalsRowShown="0" headerRowDxfId="747" dataDxfId="745" headerRowBorderDxfId="746" tableBorderDxfId="744" totalsRowBorderDxfId="743">
  <autoFilter ref="B49:C63" xr:uid="{902E9A50-B488-499F-B1BA-B1F44D0B3318}"/>
  <tableColumns count="2">
    <tableColumn id="1" xr3:uid="{7FF72C5E-3DE3-40EC-9051-8A85333DE302}" name="Sector_Group" dataDxfId="742"/>
    <tableColumn id="2" xr3:uid="{7B1AF0FA-8C56-4B26-B441-EDEC738A3719}" name="OE_IS_Rate" dataDxfId="74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FB10CC3-8CCC-491B-B557-DCBF5073CF96}" name="Streetworks_DD_Summary" displayName="Streetworks_DD_Summary" ref="A3:E8" totalsRowShown="0" headerRowDxfId="417" dataDxfId="416">
  <autoFilter ref="A3:E8" xr:uid="{4478AD47-8166-44DC-806C-196E5EDA3EC5}"/>
  <tableColumns count="5">
    <tableColumn id="1" xr3:uid="{1AF02F0B-0BD5-42CC-AE19-01069A6BD17E}" name="Sector Group" dataDxfId="415"/>
    <tableColumn id="2" xr3:uid="{4199C3BD-6427-4997-BAA4-C71345769874}" name="GDN submitted costs   (RIIO-2 only)" dataDxfId="414"/>
    <tableColumn id="4" xr3:uid="{0CCDF418-2BA2-429F-986B-B0E17396F176}" name="Ofgem DD allowance" dataDxfId="413"/>
    <tableColumn id="3" xr3:uid="{F804401E-E575-4AC1-8E22-9C3CCD131DA5}" name="Ofgem adjustments DD to FD" dataDxfId="412"/>
    <tableColumn id="5" xr3:uid="{E4A3E711-BB59-4220-B931-0CC2B922A38A}" name="Ofgem FD allowance" dataDxfId="411"/>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79B5905-87B3-40CF-A3FC-6C7B878EE8E7}" name="Streetworks_DD_Summary37" displayName="Streetworks_DD_Summary37" ref="A3:E8" totalsRowShown="0" headerRowDxfId="410" dataDxfId="409">
  <autoFilter ref="A3:E8" xr:uid="{4478AD47-8166-44DC-806C-196E5EDA3EC5}"/>
  <tableColumns count="5">
    <tableColumn id="1" xr3:uid="{FA809AFA-18CC-4B59-B726-12999F0268AE}" name="Sector Group" dataDxfId="408"/>
    <tableColumn id="2" xr3:uid="{C554A085-BD78-49EE-B035-D8F6F291F87A}" name="GDN submitted costs (RIIO-2 only)" dataDxfId="407"/>
    <tableColumn id="3" xr3:uid="{9C9DA697-0028-4E22-A06F-AEC8974724AC}" name="Ofgem DD allowance" dataDxfId="406"/>
    <tableColumn id="5" xr3:uid="{8C41ACA7-FA8A-4A12-8941-DEC661EBE441}" name="Ofgem adjustments DD to FD" dataDxfId="405"/>
    <tableColumn id="4" xr3:uid="{F45555D7-A1DB-460D-93A6-2D17783F1E03}" name="Ofgem FD allowance" dataDxfId="404"/>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019DC32-9539-4749-BF38-7BB26FE77446}" name="Table1_Licensees_DDD" displayName="Table1_Licensees_DDD" ref="A3:E29" totalsRowShown="0" headerRowDxfId="403" dataDxfId="401" headerRowBorderDxfId="402" tableBorderDxfId="400" totalsRowBorderDxfId="399">
  <autoFilter ref="A3:E29" xr:uid="{CCADCD98-262A-49F7-88F7-D6908F1D0739}">
    <filterColumn colId="0" hiddenButton="1"/>
    <filterColumn colId="1" hiddenButton="1"/>
    <filterColumn colId="2" hiddenButton="1"/>
    <filterColumn colId="3" hiddenButton="1"/>
    <filterColumn colId="4" hiddenButton="1"/>
  </autoFilter>
  <tableColumns count="5">
    <tableColumn id="1" xr3:uid="{B2CFDB64-D20A-4C07-A011-85B51B9E2780}" name="Sector" dataDxfId="398"/>
    <tableColumn id="2" xr3:uid="{2D23506D-BEBD-4246-BA75-0611E3A8963F}" name="Company Group" dataDxfId="397"/>
    <tableColumn id="3" xr3:uid="{7D8685BD-1603-43FD-BB35-23905DD18BAC}" name="Sector Group" dataDxfId="396"/>
    <tableColumn id="4" xr3:uid="{37FA814F-9DD6-48BF-8B51-E8A3A45F9530}" name="Network" dataDxfId="395"/>
    <tableColumn id="5" xr3:uid="{04F96933-F6B5-4E8F-8CA9-2DC5AD4B31F0}" name="Network_x000a_Short Name" dataDxfId="394"/>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90A9338-7353-4F7B-B0A9-359BB3E88540}" name="Applications_DDD" displayName="Applications_DDD" ref="A3:F10" totalsRowShown="0" headerRowDxfId="393" dataDxfId="391" headerRowBorderDxfId="392" tableBorderDxfId="390" totalsRowBorderDxfId="389">
  <autoFilter ref="A3:F10" xr:uid="{E985513F-6DBB-418D-98ED-C04E0DA9AA13}"/>
  <tableColumns count="6">
    <tableColumn id="1" xr3:uid="{C9819C1E-DB77-4A59-8015-B399E434036B}" name="Sector" dataDxfId="388">
      <calculatedColumnFormula>LEFT(Applications_DDD[[#This Row],[Re-opener Mechanism]],2)</calculatedColumnFormula>
    </tableColumn>
    <tableColumn id="2" xr3:uid="{F3592453-B821-4D60-A28C-1F60AD43F318}" name="Re-opener Mechanism" dataDxfId="387"/>
    <tableColumn id="3" xr3:uid="{C804FE22-AB2C-4248-AEC8-183442622453}" name="No. of companies" dataDxfId="386"/>
    <tableColumn id="4" xr3:uid="{B222DE23-9AD4-49FB-96A3-CFB4B7C121F3}" name="No. of projects" dataDxfId="385"/>
    <tableColumn id="5" xr3:uid="{A69F379D-7C46-4F52-95F5-49D5D5CE4B53}" name="Price Base*" dataDxfId="384">
      <calculatedColumnFormula>IF(Applications_DDD[[#This Row],[Sector]]="ED","2020/21","2018/19")</calculatedColumnFormula>
    </tableColumn>
    <tableColumn id="6" xr3:uid="{E3AA7B3F-D56C-417B-953E-1D6215329274}" name="Company forecast cost_x000a_£m" dataDxfId="383"/>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9F167F8-E9C7-4599-85A9-6ABA352A1752}" name="DD_SummaryDD_DDD" displayName="DD_SummaryDD_DDD" ref="A3:H21" totalsRowShown="0" headerRowDxfId="382" dataDxfId="380" headerRowBorderDxfId="381" tableBorderDxfId="379" totalsRowBorderDxfId="378">
  <autoFilter ref="A3:H21" xr:uid="{04F3A3B2-DEF2-4D26-8D36-B6CAAF9BC297}"/>
  <tableColumns count="8">
    <tableColumn id="1" xr3:uid="{39748A9F-42B1-43BB-8AD6-53B2D759A6B8}" name="Sector" dataDxfId="377"/>
    <tableColumn id="2" xr3:uid="{8DC3FA67-F075-4363-8F3D-B9026BE9CE95}" name="Sector Group" dataDxfId="376"/>
    <tableColumn id="3" xr3:uid="{8B7C5BE2-6450-4DD9-AA41-C4CB8A1C30B9}" name="Company Requested Number of Projects" dataDxfId="375"/>
    <tableColumn id="4" xr3:uid="{E312EEC9-06FE-48E0-B990-253CCF7D04C0}" name="Company Requested Forecast costs £m" dataDxfId="374"/>
    <tableColumn id="5" xr3:uid="{536886EE-33B6-4C7C-BF9C-CD4597AA5306}" name="Ofgem’s DD - Projects Approved*" dataDxfId="373"/>
    <tableColumn id="6" xr3:uid="{8528C73C-F33D-49B1-8A8B-C3F58003CF54}" name="Ofgem’s DD - Projects Not Approved" dataDxfId="372">
      <calculatedColumnFormula>DD_SummaryDD_DDD[[#This Row],[Company Requested Number of Projects]]-DD_SummaryDD_DDD[[#This Row],[Ofgem’s DD - Projects Approved*]]</calculatedColumnFormula>
    </tableColumn>
    <tableColumn id="7" xr3:uid="{D95A0ED6-D1EA-49F1-89CE-FCFF39026FC8}" name="Ofgem’s DD - Cost adjustment £m" dataDxfId="371">
      <calculatedColumnFormula>DD_SummaryDD_DDD[[#This Row],[Ofgem’s DD - Allowances £m]]-DD_SummaryDD_DDD[[#This Row],[Company Requested Forecast costs £m]]</calculatedColumnFormula>
    </tableColumn>
    <tableColumn id="8" xr3:uid="{1C5917D3-230C-47AD-A578-AE9AE893F6A4}" name="Ofgem’s DD - Allowances £m" dataDxfId="37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C917D72-2BFB-4930-826F-DFFC125F9A92}" name="Table5_Consultation_DDD" displayName="Table5_Consultation_DDD" ref="A3:D5" totalsRowShown="0" headerRowDxfId="369" dataDxfId="367" headerRowBorderDxfId="368" tableBorderDxfId="366" totalsRowBorderDxfId="365">
  <autoFilter ref="A3:D5" xr:uid="{CCADCD98-262A-49F7-88F7-D6908F1D0739}">
    <filterColumn colId="0" hiddenButton="1"/>
    <filterColumn colId="1" hiddenButton="1"/>
    <filterColumn colId="2" hiddenButton="1"/>
    <filterColumn colId="3" hiddenButton="1"/>
  </autoFilter>
  <tableColumns count="4">
    <tableColumn id="1" xr3:uid="{7D9763E0-176C-462B-97CF-9B29263AEC92}" name="Stage 1" dataDxfId="364"/>
    <tableColumn id="2" xr3:uid="{A6DD5AD6-13C0-407F-BE86-76F2200EA075}" name="Stage 2" dataDxfId="363"/>
    <tableColumn id="3" xr3:uid="{77B509FE-248D-48E8-9D59-E1795E345D01}" name="Stage 3" dataDxfId="362"/>
    <tableColumn id="4" xr3:uid="{4DAE6B43-565C-4204-B94C-46F03F80B853}" name="Stage 4" dataDxfId="361"/>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536490B-1B72-40FA-94BA-740116E4334D}" name="Table6_DDReview_DDD" displayName="Table6_DDReview_DDD" ref="A3:D14" totalsRowShown="0" headerRowDxfId="360" dataDxfId="358" headerRowBorderDxfId="359" tableBorderDxfId="357" totalsRowBorderDxfId="356" dataCellStyle="Normal 3">
  <autoFilter ref="A3:D14" xr:uid="{101C79DF-B70D-4C94-833B-D5C25B2003AF}"/>
  <tableColumns count="4">
    <tableColumn id="1" xr3:uid="{703037B8-073E-45AF-A18D-F06E4BE685DC}" name="Sector" dataDxfId="355" dataCellStyle="Normal 3"/>
    <tableColumn id="2" xr3:uid="{08754BDA-7F1F-4039-B419-2C9C51F9802A}" name="Network company" dataDxfId="354" dataCellStyle="Normal 3"/>
    <tableColumn id="3" xr3:uid="{DEEDFC8E-5CC8-4FDF-A60F-0C8A92C1ACC7}" name="Licence condition/ Reopener applications subject to this decision" dataDxfId="353" dataCellStyle="Normal 3"/>
    <tableColumn id="4" xr3:uid="{E109DDED-8659-42DA-ADB1-53DFD86E9B81}" name="Direction/ licence modification" dataDxfId="352" dataCellStyle="Normal 3"/>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5310C23-8E78-4D61-8DA0-2453AF874CF1}" name="Table1_Licensees3254" displayName="Table1_Licensees3254" ref="A3:G10" totalsRowShown="0" headerRowDxfId="351" dataDxfId="349" headerRowBorderDxfId="350" tableBorderDxfId="348" totalsRowBorderDxfId="347">
  <autoFilter ref="A3:G10" xr:uid="{CCADCD98-262A-49F7-88F7-D6908F1D073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44031E8-AD32-43DC-9608-FCDA310D5D27}" name="Re-opener Mechanism" dataDxfId="346"/>
    <tableColumn id="2" xr3:uid="{DE417601-1DD4-4D4A-B069-380EC63A38B2}" name="Sector" dataDxfId="345"/>
    <tableColumn id="3" xr3:uid="{7BE764D7-821B-40BB-AD72-9C60E2497F17}" name="Purpose" dataDxfId="344"/>
    <tableColumn id="4" xr3:uid="{EBD14E93-0E17-46D6-BCDA-9EC37DDD8F6D}" name="Benefits" dataDxfId="343"/>
    <tableColumn id="5" xr3:uid="{6C2CDAE6-B06F-459A-ADAB-34B107F9C7E6}" name="Licence Condition" dataDxfId="342"/>
    <tableColumn id="6" xr3:uid="{8414EB67-7CE4-4A81-9B15-F06AE108A9E1}" name="Chapter reference" dataDxfId="341"/>
    <tableColumn id="7" xr3:uid="{D2FD7DB6-6259-4468-A28C-CC04E9857E3A}" name="Link to the relevant FD document" dataDxfId="340"/>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414F8A4-E875-46A0-9B2C-F903D45F16C4}" name="TableET1_Licensees_DDD" displayName="TableET1_Licensees_DDD" ref="A3:D18" totalsRowShown="0" headerRowDxfId="339" dataDxfId="337" headerRowBorderDxfId="338" tableBorderDxfId="336" totalsRowBorderDxfId="335">
  <autoFilter ref="A3:D18" xr:uid="{CCADCD98-262A-49F7-88F7-D6908F1D0739}">
    <filterColumn colId="0" hiddenButton="1"/>
    <filterColumn colId="1" hiddenButton="1"/>
    <filterColumn colId="2" hiddenButton="1"/>
    <filterColumn colId="3" hiddenButton="1"/>
  </autoFilter>
  <tableColumns count="4">
    <tableColumn id="1" xr3:uid="{4D4ED16D-4F43-458D-98D9-B6B13A37C06F}" name="Sector" dataDxfId="334"/>
    <tableColumn id="2" xr3:uid="{63782D03-5329-4491-A94E-7BBD6F5A932D}" name="Company " dataDxfId="333"/>
    <tableColumn id="3" xr3:uid="{452B6227-D353-4B30-9830-D4F97F884A04}" name="Re-opener Mechanism " dataDxfId="332"/>
    <tableColumn id="4" xr3:uid="{32A64100-CDF3-492F-ACD3-59C1C132CA75}" name="Link to relevant publications" dataDxfId="331"/>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F62F608-9102-4793-AFFD-777A9ABC83CB}" name="TableET1_ET_DD_Summary_DDD" displayName="TableET1_ET_DD_Summary_DDD" ref="A3:H7" totalsRowShown="0" headerRowDxfId="330" dataDxfId="328" headerRowBorderDxfId="329" tableBorderDxfId="327" totalsRowBorderDxfId="326">
  <autoFilter ref="A3:H7" xr:uid="{6049A59D-418E-463E-866B-57AE6131BDFA}"/>
  <tableColumns count="8">
    <tableColumn id="1" xr3:uid="{61DB078D-8BCB-4FC6-A87F-FCE17601E053}" name="Sector Group" dataDxfId="325"/>
    <tableColumn id="2" xr3:uid="{9B4EA89B-E6D3-4DCD-AB58-49C44F834527}" name="Network" dataDxfId="324"/>
    <tableColumn id="3" xr3:uid="{3FD251C2-191F-4926-B64A-680789716244}" name="Company Requested Number of Projects" dataDxfId="323"/>
    <tableColumn id="4" xr3:uid="{B56504DE-282D-430D-ABD4-49122C7B305B}" name="Company Requested Forecast costs £m" dataDxfId="322"/>
    <tableColumn id="5" xr3:uid="{55685EC2-7346-4F7C-A76F-568978728DE0}" name="Ofgem’s DD - Projects Approved*" dataDxfId="321"/>
    <tableColumn id="6" xr3:uid="{B33EAD1F-13B0-494A-90BB-7966E1880490}" name="Ofgem’s DD - Projects Not Approved" dataDxfId="320"/>
    <tableColumn id="7" xr3:uid="{8546326D-876C-4ADA-852E-6D544CC63414}" name="Ofgem’s DD - Cost adjustment £m" dataDxfId="319"/>
    <tableColumn id="8" xr3:uid="{2DBEB571-8EBC-42AC-BCE2-42495B977596}" name="Ofgem’s DD - Allowances £m" dataDxfId="31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76CECF-BED8-46B9-9DE0-432DEBD3B496}" name="list_Applications" displayName="list_Applications" ref="B2:D19" totalsRowShown="0" headerRowDxfId="740" dataDxfId="738" headerRowBorderDxfId="739" tableBorderDxfId="737" totalsRowBorderDxfId="736">
  <autoFilter ref="B2:D19" xr:uid="{16866899-E238-4D99-BDA1-34720CE65D5B}">
    <filterColumn colId="0" hiddenButton="1"/>
    <filterColumn colId="1" hiddenButton="1"/>
    <filterColumn colId="2" hiddenButton="1"/>
  </autoFilter>
  <tableColumns count="3">
    <tableColumn id="1" xr3:uid="{D0833075-D6C1-44D3-AAFE-5623D20AE180}" name="Applications subject to this consultation/decision" dataDxfId="735"/>
    <tableColumn id="2" xr3:uid="{E8E4A6A7-EFD5-425B-ABCB-77320A763930}" name="Mechanism" dataDxfId="734"/>
    <tableColumn id="3" xr3:uid="{AA2C4C48-5FD9-44BA-9CAD-0F529918EC7A}" name="Opex Escalator/Indirect Scaler" dataDxfId="733"/>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B90B8F5D-8716-46D6-A957-387166FFB373}" name="ET_MSIP_Projects_DDD" displayName="ET_MSIP_Projects_DDD" ref="A3:F27" totalsRowShown="0" headerRowDxfId="317" dataDxfId="315" headerRowBorderDxfId="316" tableBorderDxfId="314" totalsRowBorderDxfId="313">
  <autoFilter ref="A3:F27" xr:uid="{F0C3B388-3DB7-4449-BD2F-175AE585528B}"/>
  <tableColumns count="6">
    <tableColumn id="1" xr3:uid="{FBD39F14-19C7-49C4-ADD1-CE087A18A3B1}" name="Sector Group" dataDxfId="312"/>
    <tableColumn id="2" xr3:uid="{AC06E341-00FC-4830-92E1-47B3A655F7E5}" name="Network" dataDxfId="311"/>
    <tableColumn id="3" xr3:uid="{BBAFB51C-9CFB-4FD5-ACA3-68734CAE93B2}" name="Company Requested Project" dataDxfId="310"/>
    <tableColumn id="4" xr3:uid="{240CA12D-8741-4F82-80B7-3D93FF5544CD}" name="Company Requested Forecast costs £m" dataDxfId="309"/>
    <tableColumn id="5" xr3:uid="{39C92C33-AADC-4B61-8199-DF604356B813}" name="Ofgem’s DD* - Cost adjustment £m" dataDxfId="308">
      <calculatedColumnFormula>F4-D4</calculatedColumnFormula>
    </tableColumn>
    <tableColumn id="6" xr3:uid="{BE48A273-65F2-48CD-8F06-C078000ECDF4}" name="Ofgem’s DD - Allowances £m" dataDxfId="307"/>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AF7D2DB9-EDE6-4433-AD3A-1888A9C79CE1}" name="NGET_MSIP_Adj_T2_DDD" displayName="NGET_MSIP_Adj_T2_DDD" ref="A3:I17" totalsRowShown="0" headerRowDxfId="306" dataDxfId="304" headerRowBorderDxfId="305" tableBorderDxfId="303" totalsRowBorderDxfId="302">
  <autoFilter ref="A3:I17" xr:uid="{E442AA17-83AC-4141-BD94-4E63306C2859}"/>
  <tableColumns count="9">
    <tableColumn id="1" xr3:uid="{E427052A-D3CD-4585-A09B-310C11AF6781}" name="Project Name" dataDxfId="301"/>
    <tableColumn id="2" xr3:uid="{EC40EA5C-DCB3-4DC6-A6EE-319F91640AF8}" name="Funding Request £m" dataDxfId="300"/>
    <tableColumn id="3" xr3:uid="{B60B766E-F2FF-4E94-942E-0206667806A8}" name="Adjustment – OE £m" dataDxfId="299"/>
    <tableColumn id="4" xr3:uid="{0EFC8AAE-F63B-46C8-B971-718E396769CB}" name="Adjustment – RPE £m" dataDxfId="298"/>
    <tableColumn id="5" xr3:uid="{2BD718D7-BE03-461B-A2A4-1AEAAB554ABA}" name="Adjustment – Risk £m" dataDxfId="297"/>
    <tableColumn id="6" xr3:uid="{8575BB02-CF1A-434C-A191-3BBBD944DBAB}" name="Adjustment – Optioneering £m" dataDxfId="296"/>
    <tableColumn id="7" xr3:uid="{4F19A18C-7B26-4452-9837-1285078C914A}" name="Adjustment – Low Cost Confidence items £m" dataDxfId="295"/>
    <tableColumn id="8" xr3:uid="{9F1F6AAC-451E-4651-B266-2F6FBE0CAA98}" name="Adjustment – Eligibility £m" dataDxfId="294"/>
    <tableColumn id="9" xr3:uid="{E281BDCC-F89E-4A87-B996-B1249EC600BE}" name="Ofgem’s DD* £m" dataDxfId="293"/>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7B70823-D967-4687-A8B8-98F2848358A3}" name="NGET_MSIP_Adj_T3_DDD" displayName="NGET_MSIP_Adj_T3_DDD" ref="A20:I34" totalsRowShown="0" headerRowDxfId="292" dataDxfId="290" headerRowBorderDxfId="291" tableBorderDxfId="289" totalsRowBorderDxfId="288">
  <autoFilter ref="A20:I34" xr:uid="{79CA595D-69AF-4026-9739-ADDD40B6F09B}"/>
  <tableColumns count="9">
    <tableColumn id="1" xr3:uid="{6B1A8A2E-E877-41B1-83E9-B43F1F0CE2ED}" name="Project Name" dataDxfId="287"/>
    <tableColumn id="2" xr3:uid="{2867D873-DD72-46D6-82CF-FC97591ADDA9}" name="Funding Request £m" dataDxfId="286"/>
    <tableColumn id="3" xr3:uid="{5C18D916-93CC-4AFA-ADEC-06F676D5E96C}" name="Adjustment – OE £m" dataDxfId="285"/>
    <tableColumn id="4" xr3:uid="{62A17C05-D326-44FD-A01C-3FADFA27447B}" name="Adjustment – RPE £m" dataDxfId="284"/>
    <tableColumn id="5" xr3:uid="{597384CF-4B52-41BA-B6D8-B15BE1A4A133}" name="Adjustment – Risk £m" dataDxfId="283"/>
    <tableColumn id="6" xr3:uid="{5FEE4D22-2593-4EC9-9BDE-A7124A1561C4}" name="Adjustment – Optioneering £m" dataDxfId="282"/>
    <tableColumn id="7" xr3:uid="{D883EF0D-D3DC-4539-A2B2-E7E4D7340B67}" name="Adjustment – Low Cost Confidence items £m" dataDxfId="281"/>
    <tableColumn id="8" xr3:uid="{A95EB268-0E1E-4202-AADC-74A58EB66927}" name="Adjustment – Eligibility £m" dataDxfId="280"/>
    <tableColumn id="9" xr3:uid="{CA61409E-2D22-4654-BD69-97143B9EF704}" name="Ofgem’s DD* £m" dataDxfId="279"/>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E07D079-75B8-4695-8479-D8E93466EC9B}" name="NGET_MSIP_Adjustm_Tot_DD" displayName="NGET_MSIP_Adjustm_Tot_DD" ref="A37:I51" totalsRowShown="0" headerRowDxfId="278" dataDxfId="276" headerRowBorderDxfId="277" tableBorderDxfId="275" totalsRowBorderDxfId="274">
  <autoFilter ref="A37:I51" xr:uid="{7CCC824E-4650-499F-934B-E25E784F0513}"/>
  <tableColumns count="9">
    <tableColumn id="1" xr3:uid="{9759142B-8269-442C-9B77-2B23E725A903}" name="Project Name" dataDxfId="273"/>
    <tableColumn id="2" xr3:uid="{79D9BC54-7165-4466-A0C3-B8180210AD4A}" name="Funding Request £m" dataDxfId="272">
      <calculatedColumnFormula>B4+B21</calculatedColumnFormula>
    </tableColumn>
    <tableColumn id="3" xr3:uid="{F5D1942E-C584-4284-9818-73DE5148BDB4}" name="Adjustment – OE £m" dataDxfId="271">
      <calculatedColumnFormula>C4+C21</calculatedColumnFormula>
    </tableColumn>
    <tableColumn id="4" xr3:uid="{E775BB6F-95D7-4E9A-8248-347D78571114}" name="Adjustment – RPE £m" dataDxfId="270">
      <calculatedColumnFormula>D4+D21</calculatedColumnFormula>
    </tableColumn>
    <tableColumn id="5" xr3:uid="{7798B7C1-00C9-4FC8-A78C-29EEB8F20CC6}" name="Adjustment – Risk £m" dataDxfId="269">
      <calculatedColumnFormula>E4+E21</calculatedColumnFormula>
    </tableColumn>
    <tableColumn id="6" xr3:uid="{62913304-FC8D-496D-9A47-98B07D7CC1DF}" name="Adjustment – Optioneering £m" dataDxfId="268">
      <calculatedColumnFormula>F4+F21</calculatedColumnFormula>
    </tableColumn>
    <tableColumn id="7" xr3:uid="{7E8ECB40-92BE-4590-863E-D64865117B53}" name="Adjustment – Low Cost Confidence items £m" dataDxfId="267">
      <calculatedColumnFormula>G4+G21</calculatedColumnFormula>
    </tableColumn>
    <tableColumn id="8" xr3:uid="{48229F67-2C3C-4F7D-AD6A-E33BB9C64D33}" name="Adjustment – Eligibility £m" dataDxfId="266">
      <calculatedColumnFormula>H4+H21</calculatedColumnFormula>
    </tableColumn>
    <tableColumn id="9" xr3:uid="{264A7F7E-1F7B-4AD0-BA6F-D1B08F40BAA8}" name="Ofgem’s DD* £m" dataDxfId="265">
      <calculatedColumnFormula>I4+I21</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3BB26FB-58CC-41D6-80F9-3D6662122EFE}" name="NGET_MSIP_Adjust_T3_DDD" displayName="NGET_MSIP_Adjust_T3_DDD" ref="A3:I17" totalsRowShown="0" headerRowDxfId="264" dataDxfId="262" headerRowBorderDxfId="263" tableBorderDxfId="261" totalsRowBorderDxfId="260">
  <autoFilter ref="A3:I17" xr:uid="{79CA595D-69AF-4026-9739-ADDD40B6F09B}"/>
  <tableColumns count="9">
    <tableColumn id="1" xr3:uid="{261CFEBE-3D61-4B04-9F29-1A37DADC4F5C}" name="Project Name" dataDxfId="259"/>
    <tableColumn id="2" xr3:uid="{0E024D55-6A4D-49A7-A9D5-026D01D311BC}" name="Funding Request £m" dataDxfId="258"/>
    <tableColumn id="3" xr3:uid="{D9F399D6-CEB2-4937-B26E-14C9EABF4209}" name="Adjustment – OE £m" dataDxfId="257"/>
    <tableColumn id="4" xr3:uid="{A91FF6D9-FDAF-44CC-BC4D-D431485C2618}" name="Adjustment – RPE £m" dataDxfId="256"/>
    <tableColumn id="5" xr3:uid="{0A33629F-D69D-4F44-BEB4-BFC18A9152F9}" name="Adjustment – Risk £m" dataDxfId="255"/>
    <tableColumn id="6" xr3:uid="{C990E961-915B-4BD6-9922-37A1EFF5699B}" name="Adjustment – Optioneering £m" dataDxfId="254"/>
    <tableColumn id="7" xr3:uid="{2525D3D4-E168-45A8-BCA8-6AFCD3F4A97E}" name="Adjustment – Low Cost Confidence items £m" dataDxfId="253"/>
    <tableColumn id="8" xr3:uid="{204B1B60-A30A-4BD0-BDFC-100BD9E8E454}" name="Adjustment – Eligibility £m" dataDxfId="252"/>
    <tableColumn id="9" xr3:uid="{B570154C-0265-432E-9266-4BCFC0AABC5F}" name="Ofgem’s DD* £m" dataDxfId="251"/>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9A5BAAE-EDA9-4231-9751-A2CD3D4FD2F9}" name="SHET_MSIP_Adj_T3_DDD" displayName="SHET_MSIP_Adj_T3_DDD" ref="A11:I16" totalsRowShown="0" headerRowDxfId="250" dataDxfId="248" headerRowBorderDxfId="249" tableBorderDxfId="247" totalsRowBorderDxfId="246">
  <autoFilter ref="A11:I16" xr:uid="{79CA595D-69AF-4026-9739-ADDD40B6F09B}"/>
  <tableColumns count="9">
    <tableColumn id="1" xr3:uid="{B570C6C2-36B8-4FDE-9D66-D3DA69345205}" name="Project Name" dataDxfId="245"/>
    <tableColumn id="2" xr3:uid="{CEFB5AA9-EEF1-46B9-B216-BCCDFC89E60C}" name="Funding Request £m" dataDxfId="244"/>
    <tableColumn id="3" xr3:uid="{2494D488-8D5E-44EE-9CDB-4F61A55911D3}" name="Adjustment – OE £m" dataDxfId="243"/>
    <tableColumn id="4" xr3:uid="{D7FFACBE-42FC-4C75-8ABD-E051EF785A0C}" name="Adjustment – RPE £m" dataDxfId="242"/>
    <tableColumn id="5" xr3:uid="{8B9F37F8-52A7-4268-AC1D-4FC9060C9306}" name="Adjustment – Risk £m" dataDxfId="241"/>
    <tableColumn id="6" xr3:uid="{1DCE7355-C4C5-4B17-B153-DC60712DC654}" name="Adjustment – Optioneering £m" dataDxfId="240"/>
    <tableColumn id="7" xr3:uid="{52F64B9D-5545-47F5-B051-7BD5F9485947}" name="Adjustment – Low Cost Confidence items £m" dataDxfId="239"/>
    <tableColumn id="8" xr3:uid="{B5ECC067-0FC6-466F-AD15-012594315779}" name="Adjustment – Eligibility £m" dataDxfId="238"/>
    <tableColumn id="9" xr3:uid="{F5E1168F-3B18-4C07-B1BC-98F357DC70BD}" name="Ofgem’s DD* £m" dataDxfId="237"/>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BB2A05F-F690-4E4F-B670-55279BBB98C6}" name="SHET_MSIP_Adj_Total_DDD" displayName="SHET_MSIP_Adj_Total_DDD" ref="A19:I24" totalsRowShown="0" headerRowDxfId="236" dataDxfId="234" headerRowBorderDxfId="235" tableBorderDxfId="233" totalsRowBorderDxfId="232">
  <autoFilter ref="A19:I24" xr:uid="{7CCC824E-4650-499F-934B-E25E784F0513}"/>
  <tableColumns count="9">
    <tableColumn id="1" xr3:uid="{1B8D52C0-CD22-4631-9A10-250444CF1A4F}" name="Project Name" dataDxfId="231"/>
    <tableColumn id="2" xr3:uid="{8682FF06-677E-47F1-B421-42BAB4D3AC78}" name="Funding Request £m" dataDxfId="230">
      <calculatedColumnFormula>B4+B12</calculatedColumnFormula>
    </tableColumn>
    <tableColumn id="3" xr3:uid="{1A2562D3-0083-4AD8-9FA0-DF717995A6E6}" name="Adjustment – OE £m" dataDxfId="229">
      <calculatedColumnFormula>C4+C12</calculatedColumnFormula>
    </tableColumn>
    <tableColumn id="4" xr3:uid="{A836D7F8-A663-46AA-B6CE-AD0AE85BC565}" name="Adjustment – RPE £m" dataDxfId="228">
      <calculatedColumnFormula>D4+D12</calculatedColumnFormula>
    </tableColumn>
    <tableColumn id="5" xr3:uid="{1846F2D3-6ED2-4D1C-A6F4-A47CE5318637}" name="Adjustment – Risk £m" dataDxfId="227">
      <calculatedColumnFormula>E4+E12</calculatedColumnFormula>
    </tableColumn>
    <tableColumn id="6" xr3:uid="{F7C1B854-7A1A-4DA3-90FB-7A4EB317C5DD}" name="Adjustment – Optioneering £m" dataDxfId="226">
      <calculatedColumnFormula>F4+F12</calculatedColumnFormula>
    </tableColumn>
    <tableColumn id="7" xr3:uid="{F0E492F5-0998-4784-BB2C-1E5F0CD49B80}" name="Adjustment – Low Cost Confidence items £m" dataDxfId="225">
      <calculatedColumnFormula>G4+G12</calculatedColumnFormula>
    </tableColumn>
    <tableColumn id="8" xr3:uid="{1F2E0234-49F1-45AE-9C39-9319FDAC6510}" name="Adjustment – Eligibility £m" dataDxfId="224">
      <calculatedColumnFormula>H4+H12</calculatedColumnFormula>
    </tableColumn>
    <tableColumn id="9" xr3:uid="{306085D3-AFEE-4826-8868-48265B103488}" name="Ofgem’s DD* £m" dataDxfId="223">
      <calculatedColumnFormula>I4+I12</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B8A777D-A127-48E0-A014-E57BB9FC3D0D}" name="SHET_MSIP_Adj_T2_DDD" displayName="SHET_MSIP_Adj_T2_DDD" ref="A3:I8" totalsRowShown="0" headerRowDxfId="222" dataDxfId="220" headerRowBorderDxfId="221" tableBorderDxfId="219" totalsRowBorderDxfId="218">
  <autoFilter ref="A3:I8" xr:uid="{E442AA17-83AC-4141-BD94-4E63306C2859}"/>
  <tableColumns count="9">
    <tableColumn id="1" xr3:uid="{195D7E37-0AD0-41C7-A778-A79EF8E0211B}" name="Project Name" dataDxfId="217"/>
    <tableColumn id="2" xr3:uid="{976B41F1-317E-4F59-A4E7-0BA984299678}" name="Funding Request £m" dataDxfId="216"/>
    <tableColumn id="3" xr3:uid="{B3FD4364-6D12-4092-9EE1-17A6C4211A25}" name="Adjustment – OE £m" dataDxfId="215"/>
    <tableColumn id="4" xr3:uid="{DF8A1BC5-099D-4827-969D-BB1236FE44AB}" name="Adjustment – RPE £m" dataDxfId="214"/>
    <tableColumn id="5" xr3:uid="{46647688-B72A-45A9-B9F8-0B650C96F8F7}" name="Adjustment – Risk £m" dataDxfId="213"/>
    <tableColumn id="6" xr3:uid="{F1726489-7F6B-4B78-B674-80B2F8F441EF}" name="Adjustment – Optioneering £m" dataDxfId="212"/>
    <tableColumn id="7" xr3:uid="{B9F4EEF3-4144-4815-BA76-E48D45E10BAB}" name="Adjustment – Low Cost Confidence items £m" dataDxfId="211"/>
    <tableColumn id="8" xr3:uid="{5608AB33-79A5-44AA-9224-EC368D64D795}" name="Adjustment – Eligibility £m" dataDxfId="210"/>
    <tableColumn id="9" xr3:uid="{4A9C0CA1-E475-4D1D-B320-D3BC3F8C07FD}" name="Ofgem’s DD* £m" dataDxfId="209"/>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6748C1C-C31B-4293-AFF0-178F6F035455}" name="NGET_MSIP_Adjustm_R34265" displayName="NGET_MSIP_Adjustm_R34265" ref="A3:I8" totalsRowShown="0" headerRowDxfId="208" dataDxfId="206" headerRowBorderDxfId="207" tableBorderDxfId="205" totalsRowBorderDxfId="204">
  <autoFilter ref="A3:I8" xr:uid="{79CA595D-69AF-4026-9739-ADDD40B6F09B}"/>
  <tableColumns count="9">
    <tableColumn id="1" xr3:uid="{B72B8E36-7F8E-4DAC-A504-36631DCBD49C}" name="Project Name" dataDxfId="203"/>
    <tableColumn id="2" xr3:uid="{19354364-C148-4823-A7FF-CB71B719A75F}" name="Funding Request £m" dataDxfId="202"/>
    <tableColumn id="3" xr3:uid="{9001CFF7-DBC7-4567-9F77-39B0E3B9A87A}" name="Adjustment – OE £m" dataDxfId="201"/>
    <tableColumn id="4" xr3:uid="{95087E1C-DCE7-46A6-8D0F-F6241A1A15F5}" name="Adjustment – RPE £m" dataDxfId="200"/>
    <tableColumn id="5" xr3:uid="{967C52D6-787B-45A2-8504-25F63435691C}" name="Adjustment – Risk £m" dataDxfId="199"/>
    <tableColumn id="6" xr3:uid="{7BEEB390-E5C0-45C0-AFAD-1C6B4B68935A}" name="Adjustment – Optioneering £m" dataDxfId="198"/>
    <tableColumn id="7" xr3:uid="{7BC666C7-56EB-450F-8826-9BF5AD7A396F}" name="Adjustment – Low Cost Confidence items £m" dataDxfId="197"/>
    <tableColumn id="8" xr3:uid="{D89A694C-8958-4821-AF61-9B029734BCB7}" name="Adjustment – Eligibility £m" dataDxfId="196"/>
    <tableColumn id="9" xr3:uid="{2A9D2CD5-7E40-46A7-B0F4-998E1DD3F2B8}" name="Ofgem’s DD* £m" dataDxfId="195"/>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B533B00-57BB-4066-B18F-B018EBC57CBD}" name="SPT_MSIP_Adj_T2_DDD" displayName="SPT_MSIP_Adj_T2_DDD" ref="A3:I11" totalsRowShown="0" headerRowDxfId="194" dataDxfId="192" headerRowBorderDxfId="193" tableBorderDxfId="191" totalsRowBorderDxfId="190">
  <autoFilter ref="A3:I11" xr:uid="{E442AA17-83AC-4141-BD94-4E63306C2859}"/>
  <tableColumns count="9">
    <tableColumn id="1" xr3:uid="{C685F171-6ED1-4E91-8050-4B12544F5C10}" name="Project Name" dataDxfId="189"/>
    <tableColumn id="2" xr3:uid="{1CC3C440-64D1-404E-AE9E-ACE9832BC6A9}" name="Funding Request £m" dataDxfId="188"/>
    <tableColumn id="3" xr3:uid="{D99B5FA0-7B2B-4AD3-A9C2-BB2A2997CB27}" name="Adjustment – OE £m" dataDxfId="187"/>
    <tableColumn id="4" xr3:uid="{32F99025-619C-4376-BB87-DEBC0546297D}" name="Adjustment – RPE £m" dataDxfId="186"/>
    <tableColumn id="5" xr3:uid="{776F3588-36CC-4CBF-B9EC-AD43A49F8C95}" name="Adjustment – Risk £m" dataDxfId="185"/>
    <tableColumn id="6" xr3:uid="{078F4FA7-F238-4DD8-974B-556E69769B0E}" name="Adjustment – Optioneering £m" dataDxfId="184"/>
    <tableColumn id="7" xr3:uid="{55C1990D-F45E-492F-9FB9-AAE3D54B855C}" name="Adjustment – Low Cost Confidence items £m" dataDxfId="183"/>
    <tableColumn id="8" xr3:uid="{09E2FCC0-7111-467F-BE91-3694CDFD190E}" name="Adjustment – Eligibility £m" dataDxfId="182"/>
    <tableColumn id="9" xr3:uid="{1B5C5D37-BFC3-4E48-BFD2-B2F4230EF0EF}" name="Ofgem’s DD* £m" dataDxfId="18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DE84211-2CE2-4697-A541-61117993CF7D}" name="Table1_Licensees" displayName="Table1_Licensees" ref="A3:E29" totalsRowShown="0" headerRowDxfId="732" dataDxfId="730" headerRowBorderDxfId="731" tableBorderDxfId="729" totalsRowBorderDxfId="728">
  <autoFilter ref="A3:E29" xr:uid="{CCADCD98-262A-49F7-88F7-D6908F1D0739}">
    <filterColumn colId="0" hiddenButton="1"/>
    <filterColumn colId="1" hiddenButton="1"/>
    <filterColumn colId="2" hiddenButton="1"/>
    <filterColumn colId="3" hiddenButton="1"/>
    <filterColumn colId="4" hiddenButton="1"/>
  </autoFilter>
  <tableColumns count="5">
    <tableColumn id="1" xr3:uid="{1F7536B8-77C9-4DD2-B5CA-F2CC7C11CE5B}" name="Sector" dataDxfId="727"/>
    <tableColumn id="2" xr3:uid="{FA0F1090-7E21-4CD8-B776-D4244ED7C220}" name="Company Group" dataDxfId="726"/>
    <tableColumn id="3" xr3:uid="{AE678BB6-2EF8-4819-938C-993DA58E2073}" name="Sector Group" dataDxfId="725"/>
    <tableColumn id="4" xr3:uid="{371EBFB3-0A38-4028-AF8D-99BB4CAB9AC9}" name="Network" dataDxfId="724"/>
    <tableColumn id="5" xr3:uid="{2C823712-8A4E-4776-84E5-D0C6D34224CE}" name="Network_x000a_Short Name" dataDxfId="723"/>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2300C943-56E5-417C-8D2C-5610D6BFCAE8}" name="SPT_MSIP_Adj_T3_DDD" displayName="SPT_MSIP_Adj_T3_DDD" ref="A14:I22" totalsRowShown="0" headerRowDxfId="180" dataDxfId="178" headerRowBorderDxfId="179" tableBorderDxfId="177" totalsRowBorderDxfId="176">
  <autoFilter ref="A14:I22" xr:uid="{79CA595D-69AF-4026-9739-ADDD40B6F09B}"/>
  <tableColumns count="9">
    <tableColumn id="1" xr3:uid="{3868FFE4-F60B-4D37-B3A1-255FFB8FD2F8}" name="Project Name" dataDxfId="175"/>
    <tableColumn id="2" xr3:uid="{06359C27-A45B-4527-A41A-463A5F20AE0D}" name="Funding Request £m" dataDxfId="174"/>
    <tableColumn id="3" xr3:uid="{B395D426-F6FA-4E44-B7D0-F5286F49D5D6}" name="Adjustment – OE £m" dataDxfId="173"/>
    <tableColumn id="4" xr3:uid="{6B25A6CC-7686-44F0-B8AE-2290C3F9CFA8}" name="Adjustment – RPE £m" dataDxfId="172"/>
    <tableColumn id="5" xr3:uid="{2F0C362A-4DFD-4468-AB53-94FC8A5F18AD}" name="Adjustment – Risk £m" dataDxfId="171"/>
    <tableColumn id="6" xr3:uid="{C4D31936-8BB7-4C6A-9DF6-6A5F6E309545}" name="Adjustment – Optioneering £m" dataDxfId="170"/>
    <tableColumn id="7" xr3:uid="{68059BB1-FAE9-43E7-B59A-7AFE7337A04C}" name="Adjustment – Low Cost Confidence items £m" dataDxfId="169"/>
    <tableColumn id="8" xr3:uid="{66FCCB37-33D5-4D14-922D-B5DF43EA1A44}" name="Adjustment – Eligibility £m" dataDxfId="168"/>
    <tableColumn id="9" xr3:uid="{172346C8-2EF2-44F4-98E0-449FD9E0D950}" name="Ofgem’s DD* £m" dataDxfId="167"/>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C4E7A717-3E47-4E18-9DD6-77C11FCF0542}" name="SPT_MSIP_Adj_Tot_DDD" displayName="SPT_MSIP_Adj_Tot_DDD" ref="A25:I33" totalsRowShown="0" headerRowDxfId="166" dataDxfId="164" headerRowBorderDxfId="165" tableBorderDxfId="163" totalsRowBorderDxfId="162">
  <autoFilter ref="A25:I33" xr:uid="{7CCC824E-4650-499F-934B-E25E784F0513}"/>
  <tableColumns count="9">
    <tableColumn id="1" xr3:uid="{67F5B763-4867-4D0A-8C05-7BEF3CA5AF34}" name="Project Name" dataDxfId="161"/>
    <tableColumn id="2" xr3:uid="{B591241C-F9FE-4AD8-8DEC-0544D66B3918}" name="Funding Request £m" dataDxfId="160">
      <calculatedColumnFormula>B4+B15</calculatedColumnFormula>
    </tableColumn>
    <tableColumn id="3" xr3:uid="{36241344-2A65-4CB3-AC00-B0C06BCD21A1}" name="Adjustment – OE £m" dataDxfId="159">
      <calculatedColumnFormula>C4+C15</calculatedColumnFormula>
    </tableColumn>
    <tableColumn id="4" xr3:uid="{65EF2CC8-91AF-400B-BEC5-817EEF7652BB}" name="Adjustment – RPE £m" dataDxfId="158">
      <calculatedColumnFormula>D4+D15</calculatedColumnFormula>
    </tableColumn>
    <tableColumn id="5" xr3:uid="{A1AC149B-5FAF-4519-A095-730F39D7EF3D}" name="Adjustment – Risk £m" dataDxfId="157">
      <calculatedColumnFormula>E4+E15</calculatedColumnFormula>
    </tableColumn>
    <tableColumn id="6" xr3:uid="{879D300F-4AD1-46AF-9C07-67B9098FD433}" name="Adjustment – Optioneering £m" dataDxfId="156">
      <calculatedColumnFormula>F4+F15</calculatedColumnFormula>
    </tableColumn>
    <tableColumn id="7" xr3:uid="{00F73FD2-17E9-4198-B804-2BDE3CE0A2AE}" name="Adjustment – Low Cost Confidence items £m" dataDxfId="155">
      <calculatedColumnFormula>G4+G15</calculatedColumnFormula>
    </tableColumn>
    <tableColumn id="8" xr3:uid="{1ED67590-3ED3-4E36-8126-6340F83B2912}" name="Adjustment – Eligibility £m" dataDxfId="154">
      <calculatedColumnFormula>H4+H15</calculatedColumnFormula>
    </tableColumn>
    <tableColumn id="9" xr3:uid="{BDBA1F70-D38C-4C42-B91E-99D461EB6C01}" name="Ofgem’s DD* £m" dataDxfId="153">
      <calculatedColumnFormula>I4+I15</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5369B7C-8822-497A-AEED-1F1293D2CF5F}" name="SPT_MSIP_Adjustm_DDD" displayName="SPT_MSIP_Adjustm_DDD" ref="A3:I11" totalsRowShown="0" headerRowDxfId="152" dataDxfId="150" headerRowBorderDxfId="151" tableBorderDxfId="149" totalsRowBorderDxfId="148">
  <autoFilter ref="A3:I11" xr:uid="{79CA595D-69AF-4026-9739-ADDD40B6F09B}"/>
  <tableColumns count="9">
    <tableColumn id="1" xr3:uid="{F6B8E771-6994-454E-99FC-939F66BB5454}" name="Project Name" dataDxfId="147"/>
    <tableColumn id="2" xr3:uid="{1C63B7AD-D282-4A16-BEAC-A386DBDB9762}" name="Funding Request £m" dataDxfId="146"/>
    <tableColumn id="3" xr3:uid="{0502C3EA-2EAF-43E9-8CF6-82292358E4F5}" name="Adjustment – OE £m" dataDxfId="145"/>
    <tableColumn id="4" xr3:uid="{63F67D93-C079-4E26-A710-FD159BD92A64}" name="Adjustment – RPE £m" dataDxfId="144"/>
    <tableColumn id="5" xr3:uid="{64976315-A502-44F1-956C-35493674F4D0}" name="Adjustment – Risk £m" dataDxfId="143"/>
    <tableColumn id="6" xr3:uid="{A33854CB-5ECA-4ABE-97B0-F557294D9C6F}" name="Adjustment – Optioneering £m" dataDxfId="142"/>
    <tableColumn id="7" xr3:uid="{054E13FA-A2C6-4550-B5D9-E89D711F9371}" name="Adjustment – Low Cost Confidence items £m" dataDxfId="141"/>
    <tableColumn id="8" xr3:uid="{15330C37-7260-4573-BE89-F7E85FCD749F}" name="Adjustment – Eligibility £m" dataDxfId="140"/>
    <tableColumn id="9" xr3:uid="{121FBB11-CB58-47AB-85DB-3B00445B5EB6}" name="Ofgem’s DD* £m" dataDxfId="139"/>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B9414BF-E395-4999-8868-1FD1D6E0202D}" name="Gremista_Project_Costs_DDD" displayName="Gremista_Project_Costs_DDD" ref="A3:B14" totalsRowShown="0" headerRowDxfId="138" dataDxfId="136" headerRowBorderDxfId="137" tableBorderDxfId="135" totalsRowBorderDxfId="134">
  <autoFilter ref="A3:B14" xr:uid="{F6BA40D0-1CC7-4505-B392-0D5563E93DF5}"/>
  <tableColumns count="2">
    <tableColumn id="1" xr3:uid="{D4DEAD1A-EA89-4AC1-B55C-8C924C47CE80}" name="Categories Cost Breakdown" dataDxfId="133"/>
    <tableColumn id="2" xr3:uid="{7F65B0F1-1D9A-4607-84E0-C0B59BECE79A}" name="Total Project Cost (£m)" dataDxfId="132"/>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35DC67B7-B27D-4255-B230-CE666601EA54}" name="Gremista_Reclassification_DDD" displayName="Gremista_Reclassification_DDD" ref="A17:B22" totalsRowShown="0" headerRowDxfId="131" dataDxfId="129" headerRowBorderDxfId="130" tableBorderDxfId="128" totalsRowBorderDxfId="127">
  <autoFilter ref="A17:B22" xr:uid="{549B9B09-C16A-43DB-B7D1-5463A33E4016}"/>
  <tableColumns count="2">
    <tableColumn id="1" xr3:uid="{EC5B0275-8094-403C-94E2-4F7A52F66529}" name="Cost Re-classification" dataDxfId="126"/>
    <tableColumn id="2" xr3:uid="{4CC22C3B-873E-4513-9320-7B0F75F30768}" name="Total Project Cost (£m)" dataDxfId="125"/>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DC71E11-8B57-4803-88D5-3E5D3415FF9F}" name="Gremista_DD_Adjustments_DDD" displayName="Gremista_DD_Adjustments_DDD" ref="A3:D15" totalsRowShown="0" headerRowDxfId="124" dataDxfId="122" headerRowBorderDxfId="123" tableBorderDxfId="121" totalsRowBorderDxfId="120">
  <autoFilter ref="A3:D15" xr:uid="{5403A0F3-39E8-49DC-9E82-5BCB6FC693FE}"/>
  <tableColumns count="4">
    <tableColumn id="1" xr3:uid="{0E61A34E-0815-42CD-B24D-D3DC33C5F605}" name="Cost Category" dataDxfId="119"/>
    <tableColumn id="2" xr3:uid="{5942A75B-FC2F-4C1A-ACBF-AB881FD6A7BF}" name="Submitted Cost £m" dataDxfId="118"/>
    <tableColumn id="3" xr3:uid="{06E97CC6-F9A6-4EBB-93CF-AD1A7CB71866}" name="Proposed Adjustment £m" dataDxfId="117"/>
    <tableColumn id="4" xr3:uid="{3114CFC8-0BB5-42F5-A777-1850E17DB5FA}" name="Proposed DD* Allowance £m" dataDxfId="116"/>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0A4EA6D-45AF-4A75-9A37-7190A5E01586}" name="ED_DD_Summary_DDD" displayName="ED_DD_Summary_DDD" ref="A3:H5" totalsRowShown="0" headerRowDxfId="115" dataDxfId="113" headerRowBorderDxfId="114" tableBorderDxfId="112" totalsRowBorderDxfId="111">
  <autoFilter ref="A3:H5" xr:uid="{2FA8A458-61B7-4B74-8048-8706FEF9FDF1}"/>
  <tableColumns count="8">
    <tableColumn id="1" xr3:uid="{3EC9C425-8D23-4B8A-B6F2-0C36FF9758BF}" name="Sector Group" dataDxfId="110"/>
    <tableColumn id="2" xr3:uid="{1462D0A2-25C2-4C7A-A1EB-093364C1CDF6}" name="Network" dataDxfId="109"/>
    <tableColumn id="3" xr3:uid="{6ADDD97E-417F-4E20-A076-07C2548B482B}" name="Company Requested Number of Projects" dataDxfId="108">
      <calculatedColumnFormula>INDEX(Table2_DD_Summary[],MATCH($A4,Table2_DD_Summary[[Sector Group]:[Sector Group]],0),MATCH(C$3,Table2_DD_Summary[#Headers],0))</calculatedColumnFormula>
    </tableColumn>
    <tableColumn id="4" xr3:uid="{2694353E-FF4D-4D16-8A8A-55726CC0DA26}" name="Company Requested Forecast costs £m" dataDxfId="107">
      <calculatedColumnFormula>INDEX(Table2_DD_Summary[],MATCH($A4,Table2_DD_Summary[[Sector Group]:[Sector Group]],0),MATCH(D$3,Table2_DD_Summary[#Headers],0))</calculatedColumnFormula>
    </tableColumn>
    <tableColumn id="5" xr3:uid="{88E210AF-24A9-4379-9D57-3C51A6F01521}" name="Ofgem’s DD - Projects Approved*" dataDxfId="106">
      <calculatedColumnFormula>INDEX(Table2_DD_Summary[],MATCH($A4,Table2_DD_Summary[[Sector Group]:[Sector Group]],0),MATCH(E$3,Table2_DD_Summary[#Headers],0))</calculatedColumnFormula>
    </tableColumn>
    <tableColumn id="6" xr3:uid="{06BD270D-0252-4AFE-A92A-E340D1D391CA}" name="Ofgem’s DD - Projects Not Approved" dataDxfId="105">
      <calculatedColumnFormula>INDEX(Table2_DD_Summary[],MATCH($A4,Table2_DD_Summary[[Sector Group]:[Sector Group]],0),MATCH(F$3,Table2_DD_Summary[#Headers],0))</calculatedColumnFormula>
    </tableColumn>
    <tableColumn id="7" xr3:uid="{4FC84A35-5E26-4DAA-9EB3-ACC146E749BB}" name="Ofgem’s DD - Cost adjustment £m" dataDxfId="104">
      <calculatedColumnFormula>INDEX(Table2_DD_Summary[],MATCH($A4,Table2_DD_Summary[[Sector Group]:[Sector Group]],0),MATCH(G$3,Table2_DD_Summary[#Headers],0))</calculatedColumnFormula>
    </tableColumn>
    <tableColumn id="8" xr3:uid="{306B240B-4371-47B6-961E-E90A42938479}" name="Ofgem’s DD - Allowances £m" dataDxfId="103">
      <calculatedColumnFormula>INDEX(Table2_DD_Summary[],MATCH($A4,Table2_DD_Summary[[Sector Group]:[Sector Group]],0),MATCH(H$3,Table2_DD_Summary[#Headers],0))</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8940A09-61CB-47BE-BBD6-A2FD43968747}" name="ED2_Howsum_Projects_DDD" displayName="ED2_Howsum_Projects_DDD" ref="A3:D10" totalsRowShown="0" headerRowDxfId="102" dataDxfId="100" headerRowBorderDxfId="101" tableBorderDxfId="99" totalsRowBorderDxfId="98">
  <autoFilter ref="A3:D10" xr:uid="{75531797-C917-4844-8240-6824CCC1554D}"/>
  <tableColumns count="4">
    <tableColumn id="3" xr3:uid="{A3C47A33-6865-4952-9478-E09E4A31381E}" name="Company Proposed Project" dataDxfId="97"/>
    <tableColumn id="4" xr3:uid="{BC7C18B1-E45E-4436-8A76-AF5FE25128F0}" name="Company requested - Forecast costs (£m)" dataDxfId="96"/>
    <tableColumn id="5" xr3:uid="{2533AF5E-E57B-425C-A381-68D8F091CB02}" name="Ofgem’s DD - Cost adjustment (£m)" dataDxfId="95">
      <calculatedColumnFormula>ED2_Howsum_Projects_DDD[[#This Row],[Ofgem’s DD -Allowances (£m)]]-ED2_Howsum_Projects_DDD[[#This Row],[Company requested - Forecast costs (£m)]]</calculatedColumnFormula>
    </tableColumn>
    <tableColumn id="6" xr3:uid="{7A49C310-420D-465D-A1F2-FECDAE35BC7C}" name="Ofgem’s DD -Allowances (£m)" dataDxfId="94"/>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E3B9DD5-4F20-45FE-B0F9-78C605DA4415}" name="ENWL_LRE_Request_DDD" displayName="ENWL_LRE_Request_DDD" ref="A3:C10" totalsRowShown="0" headerRowDxfId="93" dataDxfId="91" headerRowBorderDxfId="92" tableBorderDxfId="90" totalsRowBorderDxfId="89">
  <autoFilter ref="A3:C10" xr:uid="{BA2372FB-B6D1-4E1F-8A1E-02B3852115DA}"/>
  <tableColumns count="3">
    <tableColumn id="1" xr3:uid="{5F51E74E-7C38-454F-B9B5-3DA06E537936}" name="Template" dataDxfId="88"/>
    <tableColumn id="2" xr3:uid="{93AB374D-054D-4CFF-9A13-32451C574F45}" name="Cost Category" dataDxfId="87"/>
    <tableColumn id="3" xr3:uid="{1BB62938-3A94-4383-AA9E-7B7506103087}" name="Funding Request (£m)" dataDxfId="86"/>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421712AF-45F4-48A2-898C-13547728B9DF}" name="LRE_EJP_Assessment_DDD" displayName="LRE_EJP_Assessment_DDD" ref="A3:E4" totalsRowShown="0" headerRowDxfId="85" dataDxfId="83" headerRowBorderDxfId="84" tableBorderDxfId="82" totalsRowBorderDxfId="81">
  <autoFilter ref="A3:E4" xr:uid="{2D5B026B-1D55-4AF8-B150-8AAE4C7DBB39}"/>
  <tableColumns count="5">
    <tableColumn id="1" xr3:uid="{8C1D2950-379A-4CDE-AE39-B1BB1986B7D2}" name="No. of EJPs assessed " dataDxfId="80"/>
    <tableColumn id="2" xr3:uid="{F437E6A0-D918-4BF9-A56C-C5168CD00FDB}" name="Needs Case approved " dataDxfId="79"/>
    <tableColumn id="3" xr3:uid="{F8BFB46B-B071-432C-A8F6-6CC71E03D988}" name="Needs case rejected or partially rejected " dataDxfId="78"/>
    <tableColumn id="4" xr3:uid="{7A7726AA-A357-4450-8655-5ADB8988CC45}" name="Optioneering approved " dataDxfId="77"/>
    <tableColumn id="5" xr3:uid="{847DA249-C969-4B33-91DE-AD72AA8984C8}" name="Optioneering rejected or partially rejected " dataDxfId="7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4F3A3B2-DEF2-4D26-8D36-B6CAAF9BC297}" name="Table2_DD_Summary" displayName="Table2_DD_Summary" ref="A3:H21" totalsRowShown="0" headerRowDxfId="722" dataDxfId="720" headerRowBorderDxfId="721" tableBorderDxfId="719" totalsRowBorderDxfId="718">
  <autoFilter ref="A3:H21" xr:uid="{04F3A3B2-DEF2-4D26-8D36-B6CAAF9BC297}"/>
  <tableColumns count="8">
    <tableColumn id="1" xr3:uid="{7934AFD4-2611-43FA-922C-5CF7B7C845AF}" name="Sector" dataDxfId="717"/>
    <tableColumn id="2" xr3:uid="{CF23CD73-45A7-4F27-9BC1-F762C53C8FFF}" name="Sector Group" dataDxfId="716"/>
    <tableColumn id="3" xr3:uid="{05B98D83-1BB6-445E-B833-13B86B86575B}" name="Company Requested Number of Projects" dataDxfId="715">
      <calculatedColumnFormula>DD_SummaryDD_DDD[[#This Row],[Company Requested Number of Projects]]</calculatedColumnFormula>
    </tableColumn>
    <tableColumn id="4" xr3:uid="{96D8BB0D-6774-4CCA-BC0D-AEC145481C5C}" name="Company Requested Forecast costs £m" dataDxfId="714">
      <calculatedColumnFormula>DD_SummaryDD_DDD[[#This Row],[Company Requested Forecast costs £m]]</calculatedColumnFormula>
    </tableColumn>
    <tableColumn id="5" xr3:uid="{3CB58DD7-B972-4CAB-8039-1336F804F09E}" name="Ofgem’s DD - Projects Approved*" dataDxfId="713">
      <calculatedColumnFormula>DD_SummaryDD_DDD[[#This Row],[Ofgem’s DD - Projects Approved*]]</calculatedColumnFormula>
    </tableColumn>
    <tableColumn id="6" xr3:uid="{F625D9D6-C9F6-40B4-8364-E59B456A56DC}" name="Ofgem’s DD - Projects Not Approved" dataDxfId="712">
      <calculatedColumnFormula>DD_SummaryDD_DDD[[#This Row],[Ofgem’s DD - Projects Not Approved]]</calculatedColumnFormula>
    </tableColumn>
    <tableColumn id="7" xr3:uid="{7BC2D35A-F0C3-4D75-BEBE-E0964AB03B83}" name="Ofgem’s DD - Cost adjustment £m" dataDxfId="711">
      <calculatedColumnFormula>DD_SummaryDD_DDD[[#This Row],[Ofgem’s DD - Cost adjustment £m]]</calculatedColumnFormula>
    </tableColumn>
    <tableColumn id="8" xr3:uid="{00F59133-0F49-414C-A998-F569DD26EE1B}" name="Ofgem’s DD - Allowances £m" dataDxfId="710">
      <calculatedColumnFormula>DD_SummaryDD_DDD[[#This Row],[Ofgem’s DD - Allowances £m]]</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B7FA3CE-8FAC-43D4-B4F9-95768C6DE9E7}" name="LRE_DDtable_ED_DDD" displayName="LRE_DDtable_ED_DDD" ref="A3:E10" totalsRowShown="0" headerRowDxfId="75" dataDxfId="73" headerRowBorderDxfId="74" tableBorderDxfId="72" totalsRowBorderDxfId="71">
  <autoFilter ref="A3:E10" xr:uid="{644645B9-F270-425A-8BE9-D42352C4E66C}"/>
  <tableColumns count="5">
    <tableColumn id="1" xr3:uid="{37D18D34-6DCE-47E7-8C46-07E9CE785D71}" name="Template" dataDxfId="70"/>
    <tableColumn id="2" xr3:uid="{B0D74397-3349-4E57-83C3-AC4EBC9DE996}" name="Cost Category" dataDxfId="69"/>
    <tableColumn id="3" xr3:uid="{2B9E2DDC-36C2-4FB2-A86D-245FAA0197D1}" name="Model Costs for ENWL LRE Plan (£m)" dataDxfId="68"/>
    <tableColumn id="4" xr3:uid="{CD2B1C81-568E-4D3E-A4AF-56C6501FCCF6}" name="Ex ante Funding in ED2 (£m)" dataDxfId="67"/>
    <tableColumn id="5" xr3:uid="{C06C8D14-1478-491D-A8F6-D99CAB48A381}" name="Ofgem’s DD (£m)" dataDxfId="66"/>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125974A-DE9B-499B-94A6-4D5A77B97470}" name="LRE_Direction84" displayName="LRE_Direction84" ref="A3:G17" totalsRowShown="0" headerRowDxfId="65" dataDxfId="63" headerRowBorderDxfId="64" tableBorderDxfId="62" totalsRowBorderDxfId="61">
  <autoFilter ref="A3:G17" xr:uid="{F5A934B3-3952-497B-80CF-BD386705A92C}"/>
  <tableColumns count="7">
    <tableColumn id="1" xr3:uid="{C58E8064-A4E0-4265-9E7B-7E30A34BFCFC}" name="Column1" dataDxfId="60"/>
    <tableColumn id="2" xr3:uid="{34A22EB1-80C9-4029-BA3F-47D5A5795E4C}" name="23/24" dataDxfId="59"/>
    <tableColumn id="3" xr3:uid="{6F495E9B-3F51-430D-932D-BBD3B40F2B81}" name="24/25" dataDxfId="58"/>
    <tableColumn id="4" xr3:uid="{4ECA5B88-9AD1-43D9-ACD5-F63BF95C57E6}" name="25/26" dataDxfId="57"/>
    <tableColumn id="5" xr3:uid="{BC4FC737-B0E3-48C2-B056-D46911F924E4}" name="26/27" dataDxfId="56"/>
    <tableColumn id="6" xr3:uid="{55F208A8-FD0D-46D9-ACAF-83D712914804}" name="27/28" dataDxfId="55"/>
    <tableColumn id="7" xr3:uid="{C45F5FB5-2DBE-4697-B201-88B6C85789F2}" name="Total allowance (all years)" dataDxfId="54">
      <calculatedColumnFormula>SUM(B4:F4)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9D96575-76C8-4454-8BE8-8BA316D0F0BE}" name="HOWSUM_Direction85" displayName="HOWSUM_Direction85" ref="A3:G17" totalsRowShown="0" headerRowDxfId="53" dataDxfId="51" headerRowBorderDxfId="52" tableBorderDxfId="50" totalsRowBorderDxfId="49">
  <autoFilter ref="A3:G17" xr:uid="{AB613F4A-3045-4207-8D09-543EA3B97014}"/>
  <tableColumns count="7">
    <tableColumn id="1" xr3:uid="{E04061E3-ED68-4E59-9EC2-338EE88E9A72}" name="Column1" dataDxfId="48"/>
    <tableColumn id="2" xr3:uid="{0555D8B4-5077-47AC-AA39-622E6A5069EA}" name="23/24" dataDxfId="47"/>
    <tableColumn id="3" xr3:uid="{7E5B6F0B-2EF5-484E-B904-86281209F2AE}" name="24/25" dataDxfId="46"/>
    <tableColumn id="4" xr3:uid="{401487D9-2633-4EE4-82C5-E9657FABBD68}" name="25/26" dataDxfId="45"/>
    <tableColumn id="5" xr3:uid="{CC8802D1-E95E-433A-BF70-1DBA6C6832C3}" name="26/27" dataDxfId="44"/>
    <tableColumn id="6" xr3:uid="{D8771C8C-F8BC-4E37-A0D3-6F32E8C91203}" name="27/28" dataDxfId="43"/>
    <tableColumn id="7" xr3:uid="{694BE35D-B460-426D-B7F7-42F47F225A28}" name="Total allowance (all years)" dataDxfId="42"/>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D80C5573-57C2-456E-8782-B780EF6D44F0}" name="GD_DD_Summary73" displayName="GD_DD_Summary73" ref="A3:H12" totalsRowShown="0" headerRowDxfId="41" dataDxfId="39" headerRowBorderDxfId="40" tableBorderDxfId="38" totalsRowBorderDxfId="37">
  <autoFilter ref="A3:H12" xr:uid="{96DB7864-7905-4508-99FC-6CDA7EBF611B}"/>
  <tableColumns count="8">
    <tableColumn id="1" xr3:uid="{7C590171-E819-4D63-B63E-E9BEF24DC2BB}" name="Sector Group" dataDxfId="36"/>
    <tableColumn id="2" xr3:uid="{45ED75B0-A5D6-4F76-909E-4E1BB2BADE18}" name="Network" dataDxfId="35"/>
    <tableColumn id="3" xr3:uid="{4E24BB6A-7138-4030-AD9A-C6C99E5951E6}" name="Company Requested Number of Projects" dataDxfId="34"/>
    <tableColumn id="4" xr3:uid="{D6EF804A-0296-4602-B239-CC0F8C4CB900}" name="Company Requested Forecast costs £m" dataDxfId="33"/>
    <tableColumn id="5" xr3:uid="{FBF33F33-A4E9-4C93-9CFC-45334D02C156}" name="Ofgem’s DD - Projects Approved*" dataDxfId="32"/>
    <tableColumn id="6" xr3:uid="{09317598-1D0F-49A3-939D-B21D497B3322}" name="Ofgem’s DD - Projects Not Approved" dataDxfId="31">
      <calculatedColumnFormula>Table2_DD_Summary[[#This Row],[Company Requested Number of Projects]]-Table2_DD_Summary[[#This Row],[Ofgem’s DD - Projects Approved*]]</calculatedColumnFormula>
    </tableColumn>
    <tableColumn id="7" xr3:uid="{E7EDCD7B-AD9A-49A9-B822-431F5547F7CE}" name="Ofgem’s DD - Cost adjustment £m" dataDxfId="30">
      <calculatedColumnFormula>Table2_DD_Summary[[#This Row],[Ofgem’s DD - Allowances £m]]-Table2_DD_Summary[[#This Row],[Company Requested Forecast costs £m]]</calculatedColumnFormula>
    </tableColumn>
    <tableColumn id="8" xr3:uid="{3BC577FA-5AB4-4D7F-B53C-366E031511A9}" name="Ofgem’s DD - Allowances £m" dataDxfId="29"/>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D3DF51D-5D73-42BC-8728-407F2DB65675}" name="HSE_Policy_DD_Summary74" displayName="HSE_Policy_DD_Summary74" ref="A3:D9" totalsRowShown="0" headerRowDxfId="28" dataDxfId="27">
  <autoFilter ref="A3:D9" xr:uid="{4478AD47-8166-44DC-806C-196E5EDA3EC5}"/>
  <tableColumns count="4">
    <tableColumn id="1" xr3:uid="{1B0E6010-DB34-462B-8A2F-2C9DE254731B}" name="Sector Group" dataDxfId="26"/>
    <tableColumn id="2" xr3:uid="{8964F396-AE2D-41CF-87BB-5B079B872039}" name="GDN submitted costs   (RIIO-2 only)" dataDxfId="25"/>
    <tableColumn id="3" xr3:uid="{DE3B5684-7EA7-4A9F-8701-77102A97E524}" name="Ofgem adjustments" dataDxfId="24"/>
    <tableColumn id="4" xr3:uid="{0AD57266-0C20-4584-B359-FD3AB9B80A51}" name="Ofgem DD allowance" dataDxfId="23"/>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728AFD8-2F6E-4C7C-8C29-62E20AFBA0C6}" name="Streetworks_DD_Summary75" displayName="Streetworks_DD_Summary75" ref="A3:D9" totalsRowShown="0" headerRowDxfId="22" dataDxfId="21">
  <autoFilter ref="A3:D9" xr:uid="{4478AD47-8166-44DC-806C-196E5EDA3EC5}"/>
  <tableColumns count="4">
    <tableColumn id="1" xr3:uid="{BD46FA1A-B81A-49C4-80DF-132244443363}" name="Sector Group" dataDxfId="20"/>
    <tableColumn id="2" xr3:uid="{20F15C9D-A9E2-44D1-A6AC-FC991AF7D278}" name="GDN submitted costs   (RIIO-2 only)" dataDxfId="19"/>
    <tableColumn id="3" xr3:uid="{6B7B7F37-787E-4DCE-B176-97A4E969948C}" name="Ofgem adjustments" dataDxfId="18"/>
    <tableColumn id="4" xr3:uid="{514040E3-5CE4-410C-BA3B-6531C5CBC303}" name="Ofgem DD allowance" dataDxfId="17"/>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CE554EC0-94F7-41A1-A0EC-4DB1B88B61CF}" name="Streetworks_DD_Summary3776" displayName="Streetworks_DD_Summary3776" ref="A3:D9" totalsRowShown="0" headerRowDxfId="16" dataDxfId="15">
  <autoFilter ref="A3:D9" xr:uid="{4478AD47-8166-44DC-806C-196E5EDA3EC5}"/>
  <tableColumns count="4">
    <tableColumn id="1" xr3:uid="{4FECDD25-82DF-4C67-AC86-03C7C2787A1F}" name="Sector Group" dataDxfId="14"/>
    <tableColumn id="2" xr3:uid="{269939BA-20AD-4CAA-B835-EAD5DA65014B}" name="GDN submitted costs   (RIIO-2 only)" dataDxfId="13"/>
    <tableColumn id="3" xr3:uid="{AE654703-9057-495C-93D2-6FE8CDDDA375}" name="Ofgem adjustments" dataDxfId="12"/>
    <tableColumn id="4" xr3:uid="{462378D8-0A6E-453E-BF7F-98B28C47B91E}" name="Ofgem DD allowance" dataDxfId="1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2D608A6-6A42-4014-A539-B58422109091}" name="Table3_FD_Summary" displayName="Table3_FD_Summary" ref="A3:H21" totalsRowShown="0" headerRowDxfId="709" dataDxfId="707" headerRowBorderDxfId="708" tableBorderDxfId="706" totalsRowBorderDxfId="705">
  <autoFilter ref="A3:H21" xr:uid="{04F3A3B2-DEF2-4D26-8D36-B6CAAF9BC297}"/>
  <tableColumns count="8">
    <tableColumn id="1" xr3:uid="{CBAD4856-1072-4DE3-AD60-45D780A2534B}" name="Sector" dataDxfId="704"/>
    <tableColumn id="2" xr3:uid="{07B3F3E3-4237-4DBF-96BA-9AE7992A46E4}" name="Sector Group" dataDxfId="703"/>
    <tableColumn id="3" xr3:uid="{09168039-F3A2-47B3-BDDA-A3338ACC4B2C}" name="Company requested - Number of Projects" dataDxfId="702"/>
    <tableColumn id="4" xr3:uid="{B5D0EE52-94E9-4AA6-AF48-8190C293D84E}" name="Forecast costs (£m)" dataDxfId="701"/>
    <tableColumn id="5" xr3:uid="{18E99A49-1D80-4B69-B769-4B2C641E1919}" name="Cost adjustment (£m)" dataDxfId="700">
      <calculatedColumnFormula>Table3_FD_Summary[[#This Row],[Ofgem’s DD Allowances (£m)]]-Table3_FD_Summary[[#This Row],[Forecast costs (£m)]]</calculatedColumnFormula>
    </tableColumn>
    <tableColumn id="6" xr3:uid="{F8A5B1D6-9E8B-4180-80D3-601F2D24E461}" name="Ofgem’s DD Allowances (£m)" dataDxfId="699"/>
    <tableColumn id="7" xr3:uid="{B63AEB98-5D05-46BD-A042-5CF1E87CB440}" name="Ofgem’s Adjustment from DD to FD (£m)" dataDxfId="698">
      <calculatedColumnFormula>Table3_FD_Summary[[#This Row],[Ofgem’s FD allowances (£m)]]-Table3_FD_Summary[[#This Row],[Ofgem’s DD Allowances (£m)]]</calculatedColumnFormula>
    </tableColumn>
    <tableColumn id="8" xr3:uid="{4BFD2F35-B42A-4546-8B9D-64025B719DE7}" name="Ofgem’s FD allowances (£m)" dataDxfId="69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6A09877-73CF-484A-8B19-FE36D87E453E}" name="Table4_FD_Consumer_Cost" displayName="Table4_FD_Consumer_Cost" ref="A3:I28" totalsRowShown="0" headerRowDxfId="696" dataDxfId="694" headerRowBorderDxfId="695" tableBorderDxfId="693" totalsRowBorderDxfId="692">
  <autoFilter ref="A3:I28" xr:uid="{F6A09877-73CF-484A-8B19-FE36D87E453E}"/>
  <tableColumns count="9">
    <tableColumn id="1" xr3:uid="{FA62A599-857C-4F23-A494-750C7548C0D7}" name="Sector" dataDxfId="691"/>
    <tableColumn id="2" xr3:uid="{458D0C8B-44B7-42B6-9647-4C20A6C3BE6B}" name="Company" dataDxfId="690"/>
    <tableColumn id="3" xr3:uid="{31A540B0-A0C2-4844-9983-A03BC1BC9DD1}" name="Price_x000a_Base" dataDxfId="689"/>
    <tableColumn id="4" xr3:uid="{2FECBA15-172F-4B96-9B4E-6C5B672DBA19}" name="Paid by Consumers: Reopener Allowances (£m)" dataDxfId="688"/>
    <tableColumn id="5" xr3:uid="{0BCFCC7A-20AA-43A2-9F00-77ACFB16FF54}" name="Paid by Consumers: Additional Allowances (£m)" dataDxfId="687"/>
    <tableColumn id="6" xr3:uid="{F4297F98-D23C-446B-81C5-449523669531}" name="Paid by Consumers: Company Debt Repayments " dataDxfId="686"/>
    <tableColumn id="7" xr3:uid="{6BBDE5A1-BB96-457E-A6A4-566149DF0155}" name="Paid by Consumers: Company Shareholder Return" dataDxfId="685"/>
    <tableColumn id="8" xr3:uid="{10E1BD05-2553-4967-95B7-C932CBB9DA2A}" name="Total Paid by Consumers" dataDxfId="684"/>
    <tableColumn id="9" xr3:uid="{7217C18E-7C62-42DB-A98B-9569E9D438F7}" name="Present Value of Total Paid by Consumers" dataDxfId="68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4B0E37-01B8-4BB5-88E5-2EAE9BF90F55}" name="Table5_FD_Implementation" displayName="Table5_FD_Implementation" ref="A3:D23" totalsRowShown="0" headerRowDxfId="682" dataDxfId="680" headerRowBorderDxfId="681" tableBorderDxfId="679" totalsRowBorderDxfId="678" dataCellStyle="Normal 3">
  <autoFilter ref="A3:D23" xr:uid="{101C79DF-B70D-4C94-833B-D5C25B2003AF}"/>
  <tableColumns count="4">
    <tableColumn id="1" xr3:uid="{8B20C2AF-AC39-46D4-A1DC-53B0070250A3}" name="Sector" dataDxfId="677" dataCellStyle="Normal 3"/>
    <tableColumn id="2" xr3:uid="{411B37EF-77B9-40E8-AE5D-A7CD4A6F79CA}" name="Network company" dataDxfId="676" dataCellStyle="Normal 3"/>
    <tableColumn id="3" xr3:uid="{9DBC2BC1-1533-41F0-A708-DD5D0B06A7E1}" name="Licence condition/ Reopener applications subject to this decision" dataDxfId="675" dataCellStyle="Normal 3"/>
    <tableColumn id="4" xr3:uid="{3FBA89F0-DD9E-464A-A117-055504325DBF}" name="Direction/ licence modification" dataDxfId="674" dataCellStyle="Normal 3"/>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table" Target="../tables/table41.xml"/><Relationship Id="rId1" Type="http://schemas.openxmlformats.org/officeDocument/2006/relationships/printerSettings" Target="../printerSettings/printerSettings59.bin"/><Relationship Id="rId4" Type="http://schemas.openxmlformats.org/officeDocument/2006/relationships/table" Target="../tables/table43.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printerSettings" Target="../printerSettings/printerSettings62.bin"/><Relationship Id="rId4" Type="http://schemas.openxmlformats.org/officeDocument/2006/relationships/table" Target="../tables/table47.xml"/></Relationships>
</file>

<file path=xl/worksheets/_rels/sheet65.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table" Target="../tables/table49.xml"/><Relationship Id="rId1" Type="http://schemas.openxmlformats.org/officeDocument/2006/relationships/printerSettings" Target="../printerSettings/printerSettings65.bin"/><Relationship Id="rId4" Type="http://schemas.openxmlformats.org/officeDocument/2006/relationships/table" Target="../tables/table51.xml"/></Relationships>
</file>

<file path=xl/worksheets/_rels/sheet68.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table" Target="../tables/table53.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BCFE-CD01-4181-8313-0739D357B1EE}">
  <sheetPr codeName="Sheet1">
    <pageSetUpPr autoPageBreaks="0"/>
  </sheetPr>
  <dimension ref="B9:F73"/>
  <sheetViews>
    <sheetView workbookViewId="0">
      <selection activeCell="C20" sqref="C20"/>
    </sheetView>
  </sheetViews>
  <sheetFormatPr defaultColWidth="9.234375" defaultRowHeight="12.4"/>
  <cols>
    <col min="1" max="1" width="2.234375" style="3" customWidth="1"/>
    <col min="2" max="2" width="60.46875" style="3" customWidth="1"/>
    <col min="3" max="3" width="65" style="3" customWidth="1"/>
    <col min="4" max="4" width="21.1171875" style="3" customWidth="1"/>
    <col min="5" max="5" width="13.1171875" style="3" customWidth="1"/>
    <col min="6" max="6" width="12.46875" style="3" customWidth="1"/>
    <col min="7" max="16384" width="9.234375" style="3"/>
  </cols>
  <sheetData>
    <row r="9" spans="2:6">
      <c r="B9" s="1"/>
      <c r="C9" s="2"/>
      <c r="D9" s="2"/>
    </row>
    <row r="10" spans="2:6" ht="28.15" customHeight="1">
      <c r="B10" s="4" t="s">
        <v>0</v>
      </c>
      <c r="C10" s="5"/>
      <c r="D10" s="6"/>
    </row>
    <row r="11" spans="2:6" ht="21" customHeight="1">
      <c r="B11" s="7" t="s">
        <v>1</v>
      </c>
      <c r="C11" s="8" t="s">
        <v>2</v>
      </c>
      <c r="D11" s="9"/>
      <c r="E11" s="9"/>
      <c r="F11" s="9"/>
    </row>
    <row r="12" spans="2:6" ht="21" customHeight="1">
      <c r="B12" s="10" t="s">
        <v>3</v>
      </c>
      <c r="C12" s="11" t="s">
        <v>4</v>
      </c>
      <c r="D12" s="9"/>
    </row>
    <row r="13" spans="2:6" ht="17.649999999999999" customHeight="1">
      <c r="B13" s="10" t="s">
        <v>5</v>
      </c>
      <c r="C13" s="11">
        <v>1</v>
      </c>
      <c r="D13" s="2"/>
    </row>
    <row r="14" spans="2:6" ht="17.649999999999999" customHeight="1">
      <c r="B14" s="10" t="s">
        <v>6</v>
      </c>
      <c r="C14" s="12">
        <v>46003</v>
      </c>
      <c r="D14" s="2"/>
    </row>
    <row r="15" spans="2:6" ht="17.649999999999999" customHeight="1">
      <c r="B15" s="10" t="s">
        <v>7</v>
      </c>
      <c r="C15" s="11" t="s">
        <v>8</v>
      </c>
      <c r="D15" s="2"/>
    </row>
    <row r="16" spans="2:6" ht="17.649999999999999" customHeight="1">
      <c r="B16" s="13" t="s">
        <v>9</v>
      </c>
      <c r="C16" s="14" t="s">
        <v>10</v>
      </c>
      <c r="D16" s="2"/>
    </row>
    <row r="17" spans="2:6" ht="17.649999999999999" customHeight="1">
      <c r="B17" s="13" t="s">
        <v>11</v>
      </c>
      <c r="C17" s="14" t="s">
        <v>12</v>
      </c>
      <c r="D17" s="2"/>
    </row>
    <row r="18" spans="2:6" ht="19.5" customHeight="1">
      <c r="B18" s="15"/>
      <c r="C18" s="15"/>
      <c r="D18" s="15"/>
    </row>
    <row r="19" spans="2:6" ht="17.649999999999999" customHeight="1">
      <c r="B19" s="1" t="s">
        <v>13</v>
      </c>
      <c r="C19" s="1"/>
      <c r="D19" s="1"/>
      <c r="E19" s="1"/>
      <c r="F19" s="1"/>
    </row>
    <row r="20" spans="2:6" ht="24.75">
      <c r="B20" s="16" t="s">
        <v>14</v>
      </c>
      <c r="C20" s="17" t="s">
        <v>15</v>
      </c>
      <c r="D20" s="17" t="s">
        <v>16</v>
      </c>
      <c r="E20" s="17" t="s">
        <v>17</v>
      </c>
      <c r="F20" s="18" t="s">
        <v>18</v>
      </c>
    </row>
    <row r="21" spans="2:6" ht="17.649999999999999" customHeight="1">
      <c r="B21" s="19" t="s">
        <v>19</v>
      </c>
      <c r="C21" s="20" t="s">
        <v>19</v>
      </c>
      <c r="D21" s="20" t="s">
        <v>20</v>
      </c>
      <c r="E21" s="20" t="s">
        <v>21</v>
      </c>
      <c r="F21" s="11" t="s">
        <v>22</v>
      </c>
    </row>
    <row r="22" spans="2:6" ht="17.649999999999999" customHeight="1">
      <c r="B22" s="19" t="s">
        <v>23</v>
      </c>
      <c r="C22" s="20" t="s">
        <v>23</v>
      </c>
      <c r="D22" s="20" t="s">
        <v>24</v>
      </c>
      <c r="E22" s="20" t="s">
        <v>21</v>
      </c>
      <c r="F22" s="11" t="s">
        <v>25</v>
      </c>
    </row>
    <row r="23" spans="2:6" ht="17.649999999999999" customHeight="1">
      <c r="B23" s="19" t="s">
        <v>26</v>
      </c>
      <c r="C23" s="20" t="s">
        <v>26</v>
      </c>
      <c r="D23" s="20" t="s">
        <v>27</v>
      </c>
      <c r="E23" s="20" t="s">
        <v>21</v>
      </c>
      <c r="F23" s="11" t="s">
        <v>28</v>
      </c>
    </row>
    <row r="24" spans="2:6" ht="17.649999999999999" customHeight="1">
      <c r="B24" s="19" t="s">
        <v>29</v>
      </c>
      <c r="C24" s="20" t="s">
        <v>29</v>
      </c>
      <c r="D24" s="20" t="s">
        <v>30</v>
      </c>
      <c r="E24" s="20" t="s">
        <v>31</v>
      </c>
      <c r="F24" s="11" t="s">
        <v>32</v>
      </c>
    </row>
    <row r="25" spans="2:6" ht="17.649999999999999" customHeight="1">
      <c r="B25" s="19" t="s">
        <v>33</v>
      </c>
      <c r="C25" s="20" t="s">
        <v>33</v>
      </c>
      <c r="D25" s="20" t="s">
        <v>34</v>
      </c>
      <c r="E25" s="20" t="s">
        <v>35</v>
      </c>
      <c r="F25" s="11" t="s">
        <v>36</v>
      </c>
    </row>
    <row r="26" spans="2:6" ht="17.649999999999999" customHeight="1">
      <c r="B26" s="19" t="s">
        <v>37</v>
      </c>
      <c r="C26" s="20" t="s">
        <v>38</v>
      </c>
      <c r="D26" s="20" t="s">
        <v>39</v>
      </c>
      <c r="E26" s="20" t="s">
        <v>35</v>
      </c>
      <c r="F26" s="11" t="s">
        <v>40</v>
      </c>
    </row>
    <row r="27" spans="2:6" ht="17.649999999999999" customHeight="1">
      <c r="B27" s="19" t="s">
        <v>37</v>
      </c>
      <c r="C27" s="20" t="s">
        <v>41</v>
      </c>
      <c r="D27" s="20" t="s">
        <v>39</v>
      </c>
      <c r="E27" s="20" t="s">
        <v>35</v>
      </c>
      <c r="F27" s="11" t="s">
        <v>42</v>
      </c>
    </row>
    <row r="28" spans="2:6" ht="17.649999999999999" customHeight="1">
      <c r="B28" s="19" t="s">
        <v>43</v>
      </c>
      <c r="C28" s="20" t="s">
        <v>44</v>
      </c>
      <c r="D28" s="20" t="s">
        <v>45</v>
      </c>
      <c r="E28" s="20" t="s">
        <v>35</v>
      </c>
      <c r="F28" s="11" t="s">
        <v>46</v>
      </c>
    </row>
    <row r="29" spans="2:6" ht="17.649999999999999" customHeight="1">
      <c r="B29" s="19" t="s">
        <v>43</v>
      </c>
      <c r="C29" s="20" t="s">
        <v>47</v>
      </c>
      <c r="D29" s="20" t="s">
        <v>45</v>
      </c>
      <c r="E29" s="20" t="s">
        <v>35</v>
      </c>
      <c r="F29" s="11" t="s">
        <v>48</v>
      </c>
    </row>
    <row r="30" spans="2:6" ht="17.649999999999999" customHeight="1">
      <c r="B30" s="19" t="s">
        <v>43</v>
      </c>
      <c r="C30" s="20" t="s">
        <v>49</v>
      </c>
      <c r="D30" s="20" t="s">
        <v>45</v>
      </c>
      <c r="E30" s="20" t="s">
        <v>35</v>
      </c>
      <c r="F30" s="11" t="s">
        <v>50</v>
      </c>
    </row>
    <row r="31" spans="2:6" ht="17.649999999999999" customHeight="1">
      <c r="B31" s="19" t="s">
        <v>43</v>
      </c>
      <c r="C31" s="20" t="s">
        <v>51</v>
      </c>
      <c r="D31" s="20" t="s">
        <v>45</v>
      </c>
      <c r="E31" s="20" t="s">
        <v>35</v>
      </c>
      <c r="F31" s="11" t="s">
        <v>52</v>
      </c>
    </row>
    <row r="32" spans="2:6" ht="17.649999999999999" customHeight="1">
      <c r="B32" s="19" t="s">
        <v>53</v>
      </c>
      <c r="C32" s="20" t="s">
        <v>54</v>
      </c>
      <c r="D32" s="20" t="s">
        <v>55</v>
      </c>
      <c r="E32" s="20" t="s">
        <v>35</v>
      </c>
      <c r="F32" s="11" t="s">
        <v>56</v>
      </c>
    </row>
    <row r="33" spans="2:6" ht="17.649999999999999" customHeight="1">
      <c r="B33" s="19" t="s">
        <v>53</v>
      </c>
      <c r="C33" s="20" t="s">
        <v>57</v>
      </c>
      <c r="D33" s="20" t="s">
        <v>55</v>
      </c>
      <c r="E33" s="20" t="s">
        <v>35</v>
      </c>
      <c r="F33" s="11" t="s">
        <v>58</v>
      </c>
    </row>
    <row r="34" spans="2:6" ht="17.649999999999999" customHeight="1">
      <c r="B34" s="19" t="s">
        <v>59</v>
      </c>
      <c r="C34" s="20" t="s">
        <v>60</v>
      </c>
      <c r="D34" s="20" t="s">
        <v>61</v>
      </c>
      <c r="E34" s="20" t="s">
        <v>35</v>
      </c>
      <c r="F34" s="11" t="s">
        <v>62</v>
      </c>
    </row>
    <row r="35" spans="2:6" ht="17.649999999999999" customHeight="1">
      <c r="B35" s="19" t="s">
        <v>59</v>
      </c>
      <c r="C35" s="20" t="s">
        <v>63</v>
      </c>
      <c r="D35" s="20" t="s">
        <v>61</v>
      </c>
      <c r="E35" s="20" t="s">
        <v>35</v>
      </c>
      <c r="F35" s="11" t="s">
        <v>64</v>
      </c>
    </row>
    <row r="36" spans="2:6" ht="17.649999999999999" customHeight="1">
      <c r="B36" s="19" t="s">
        <v>65</v>
      </c>
      <c r="C36" s="20" t="s">
        <v>66</v>
      </c>
      <c r="D36" s="20" t="s">
        <v>67</v>
      </c>
      <c r="E36" s="20" t="s">
        <v>35</v>
      </c>
      <c r="F36" s="11" t="s">
        <v>68</v>
      </c>
    </row>
    <row r="37" spans="2:6" ht="17.649999999999999" customHeight="1">
      <c r="B37" s="19" t="s">
        <v>65</v>
      </c>
      <c r="C37" s="20" t="s">
        <v>69</v>
      </c>
      <c r="D37" s="20" t="s">
        <v>67</v>
      </c>
      <c r="E37" s="20" t="s">
        <v>35</v>
      </c>
      <c r="F37" s="11" t="s">
        <v>70</v>
      </c>
    </row>
    <row r="38" spans="2:6" ht="17.649999999999999" customHeight="1">
      <c r="B38" s="19" t="s">
        <v>65</v>
      </c>
      <c r="C38" s="20" t="s">
        <v>71</v>
      </c>
      <c r="D38" s="20" t="s">
        <v>67</v>
      </c>
      <c r="E38" s="20" t="s">
        <v>35</v>
      </c>
      <c r="F38" s="11" t="s">
        <v>72</v>
      </c>
    </row>
    <row r="39" spans="2:6" ht="17.649999999999999" customHeight="1">
      <c r="B39" s="19" t="s">
        <v>73</v>
      </c>
      <c r="C39" s="20" t="s">
        <v>74</v>
      </c>
      <c r="D39" s="20" t="s">
        <v>75</v>
      </c>
      <c r="E39" s="20" t="s">
        <v>76</v>
      </c>
      <c r="F39" s="11" t="s">
        <v>77</v>
      </c>
    </row>
    <row r="40" spans="2:6" ht="17.649999999999999" customHeight="1">
      <c r="B40" s="19" t="s">
        <v>73</v>
      </c>
      <c r="C40" s="20" t="s">
        <v>78</v>
      </c>
      <c r="D40" s="20" t="s">
        <v>75</v>
      </c>
      <c r="E40" s="20" t="s">
        <v>76</v>
      </c>
      <c r="F40" s="11" t="s">
        <v>79</v>
      </c>
    </row>
    <row r="41" spans="2:6" ht="17.649999999999999" customHeight="1">
      <c r="B41" s="19" t="s">
        <v>73</v>
      </c>
      <c r="C41" s="20" t="s">
        <v>80</v>
      </c>
      <c r="D41" s="20" t="s">
        <v>75</v>
      </c>
      <c r="E41" s="20" t="s">
        <v>76</v>
      </c>
      <c r="F41" s="11" t="s">
        <v>81</v>
      </c>
    </row>
    <row r="42" spans="2:6" ht="17.649999999999999" customHeight="1">
      <c r="B42" s="19" t="s">
        <v>73</v>
      </c>
      <c r="C42" s="20" t="s">
        <v>82</v>
      </c>
      <c r="D42" s="20" t="s">
        <v>75</v>
      </c>
      <c r="E42" s="20" t="s">
        <v>76</v>
      </c>
      <c r="F42" s="11" t="s">
        <v>83</v>
      </c>
    </row>
    <row r="43" spans="2:6" ht="17.649999999999999" customHeight="1">
      <c r="B43" s="19" t="s">
        <v>84</v>
      </c>
      <c r="C43" s="20" t="s">
        <v>84</v>
      </c>
      <c r="D43" s="20" t="s">
        <v>85</v>
      </c>
      <c r="E43" s="20" t="s">
        <v>76</v>
      </c>
      <c r="F43" s="11" t="s">
        <v>86</v>
      </c>
    </row>
    <row r="44" spans="2:6" ht="17.649999999999999" customHeight="1">
      <c r="B44" s="19" t="s">
        <v>87</v>
      </c>
      <c r="C44" s="20" t="s">
        <v>88</v>
      </c>
      <c r="D44" s="20" t="s">
        <v>89</v>
      </c>
      <c r="E44" s="20" t="s">
        <v>76</v>
      </c>
      <c r="F44" s="11" t="s">
        <v>90</v>
      </c>
    </row>
    <row r="45" spans="2:6" ht="17.649999999999999" customHeight="1">
      <c r="B45" s="19" t="s">
        <v>87</v>
      </c>
      <c r="C45" s="20" t="s">
        <v>91</v>
      </c>
      <c r="D45" s="20" t="s">
        <v>89</v>
      </c>
      <c r="E45" s="20" t="s">
        <v>76</v>
      </c>
      <c r="F45" s="11" t="s">
        <v>92</v>
      </c>
    </row>
    <row r="46" spans="2:6" ht="17.649999999999999" customHeight="1">
      <c r="B46" s="21" t="s">
        <v>93</v>
      </c>
      <c r="C46" s="22" t="s">
        <v>94</v>
      </c>
      <c r="D46" s="22" t="s">
        <v>95</v>
      </c>
      <c r="E46" s="22" t="s">
        <v>76</v>
      </c>
      <c r="F46" s="14" t="s">
        <v>96</v>
      </c>
    </row>
    <row r="48" spans="2:6">
      <c r="B48" s="23" t="s">
        <v>97</v>
      </c>
      <c r="C48"/>
    </row>
    <row r="49" spans="2:4">
      <c r="B49" s="24" t="s">
        <v>14</v>
      </c>
      <c r="C49" s="25" t="s">
        <v>98</v>
      </c>
    </row>
    <row r="50" spans="2:4">
      <c r="B50" s="26" t="s">
        <v>19</v>
      </c>
      <c r="C50" s="27">
        <v>0.16889999999999999</v>
      </c>
    </row>
    <row r="51" spans="2:4">
      <c r="B51" s="26" t="s">
        <v>23</v>
      </c>
      <c r="C51" s="27">
        <v>0.1081</v>
      </c>
    </row>
    <row r="52" spans="2:4">
      <c r="B52" s="26" t="s">
        <v>26</v>
      </c>
      <c r="C52" s="27">
        <v>0.13420000000000001</v>
      </c>
    </row>
    <row r="53" spans="2:4">
      <c r="B53" s="26" t="s">
        <v>29</v>
      </c>
      <c r="C53" s="27"/>
    </row>
    <row r="54" spans="2:4">
      <c r="B54" s="26" t="s">
        <v>33</v>
      </c>
      <c r="C54" s="27">
        <v>0.108</v>
      </c>
    </row>
    <row r="55" spans="2:4">
      <c r="B55" s="26" t="s">
        <v>37</v>
      </c>
      <c r="C55" s="27">
        <v>0.108</v>
      </c>
    </row>
    <row r="56" spans="2:4">
      <c r="B56" s="26" t="s">
        <v>43</v>
      </c>
      <c r="C56" s="27">
        <v>0.108</v>
      </c>
    </row>
    <row r="57" spans="2:4">
      <c r="B57" s="26" t="s">
        <v>53</v>
      </c>
      <c r="C57" s="27">
        <v>0.108</v>
      </c>
    </row>
    <row r="58" spans="2:4">
      <c r="B58" s="26" t="s">
        <v>59</v>
      </c>
      <c r="C58" s="27">
        <v>0.108</v>
      </c>
    </row>
    <row r="59" spans="2:4">
      <c r="B59" s="26" t="s">
        <v>65</v>
      </c>
      <c r="C59" s="27">
        <v>0.108</v>
      </c>
    </row>
    <row r="60" spans="2:4">
      <c r="B60" s="26" t="s">
        <v>73</v>
      </c>
      <c r="C60" s="27">
        <v>0</v>
      </c>
    </row>
    <row r="61" spans="2:4">
      <c r="B61" s="26" t="s">
        <v>84</v>
      </c>
      <c r="C61" s="27">
        <v>0</v>
      </c>
    </row>
    <row r="62" spans="2:4">
      <c r="B62" s="26" t="s">
        <v>87</v>
      </c>
      <c r="C62" s="27">
        <v>0</v>
      </c>
    </row>
    <row r="63" spans="2:4">
      <c r="B63" s="28" t="s">
        <v>93</v>
      </c>
      <c r="C63" s="29">
        <v>0</v>
      </c>
    </row>
    <row r="64" spans="2:4">
      <c r="D64" s="30"/>
    </row>
    <row r="65" spans="4:4">
      <c r="D65" s="30"/>
    </row>
    <row r="66" spans="4:4">
      <c r="D66" s="30"/>
    </row>
    <row r="67" spans="4:4">
      <c r="D67" s="30"/>
    </row>
    <row r="68" spans="4:4">
      <c r="D68" s="30"/>
    </row>
    <row r="69" spans="4:4">
      <c r="D69" s="30"/>
    </row>
    <row r="70" spans="4:4">
      <c r="D70" s="30"/>
    </row>
    <row r="71" spans="4:4">
      <c r="D71" s="30"/>
    </row>
    <row r="72" spans="4:4">
      <c r="D72" s="30"/>
    </row>
    <row r="73" spans="4:4">
      <c r="D73" s="30"/>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tableParts count="3">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F8A4-6B97-4AD8-8215-B86BFC18122D}">
  <sheetPr codeName="Sheet13">
    <tabColor theme="7" tint="0.59999389629810485"/>
    <pageSetUpPr autoPageBreaks="0"/>
  </sheetPr>
  <dimension ref="A1:A3"/>
  <sheetViews>
    <sheetView workbookViewId="0">
      <selection activeCell="B29" sqref="B29"/>
    </sheetView>
  </sheetViews>
  <sheetFormatPr defaultColWidth="9.234375" defaultRowHeight="12.4"/>
  <sheetData>
    <row r="1" spans="1:1" s="246" customFormat="1" ht="32.25" customHeight="1">
      <c r="A1" s="420"/>
    </row>
    <row r="2" spans="1:1" s="246" customFormat="1" ht="23.25" customHeight="1">
      <c r="A2" s="421"/>
    </row>
    <row r="3" spans="1:1" s="246" customFormat="1" ht="27" customHeight="1">
      <c r="A3" s="42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36C6-5055-41DC-AEB7-0A2691480783}">
  <sheetPr>
    <tabColor theme="7" tint="0.59999389629810485"/>
    <pageSetUpPr autoPageBreaks="0"/>
  </sheetPr>
  <dimension ref="A2:G9"/>
  <sheetViews>
    <sheetView workbookViewId="0">
      <selection activeCell="B29" sqref="B29"/>
    </sheetView>
  </sheetViews>
  <sheetFormatPr defaultRowHeight="12.4"/>
  <cols>
    <col min="1" max="1" width="25.234375" customWidth="1"/>
    <col min="2" max="2" width="26.76171875" customWidth="1"/>
    <col min="3" max="8" width="13.46875" customWidth="1"/>
  </cols>
  <sheetData>
    <row r="2" spans="1:7">
      <c r="A2" t="s">
        <v>241</v>
      </c>
    </row>
    <row r="3" spans="1:7">
      <c r="A3" s="456" t="s">
        <v>195</v>
      </c>
      <c r="B3" s="457" t="s">
        <v>242</v>
      </c>
      <c r="D3" s="138"/>
    </row>
    <row r="4" spans="1:7" ht="28.5" customHeight="1">
      <c r="A4" s="458" t="s">
        <v>243</v>
      </c>
      <c r="B4" s="458">
        <v>3.14</v>
      </c>
      <c r="D4" s="138"/>
      <c r="E4" s="138"/>
      <c r="F4" s="138"/>
      <c r="G4" s="138"/>
    </row>
    <row r="5" spans="1:7" ht="28.5" customHeight="1">
      <c r="A5" s="458" t="s">
        <v>244</v>
      </c>
      <c r="B5" s="458" t="s">
        <v>245</v>
      </c>
      <c r="D5" s="138"/>
      <c r="E5" s="138"/>
      <c r="F5" s="138"/>
      <c r="G5" s="138"/>
    </row>
    <row r="6" spans="1:7">
      <c r="D6" s="138"/>
      <c r="E6" s="138"/>
      <c r="F6" s="138"/>
      <c r="G6" s="138"/>
    </row>
    <row r="8" spans="1:7">
      <c r="D8" s="138"/>
    </row>
    <row r="9" spans="1:7">
      <c r="D9" s="138"/>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31CE-5AC7-4527-9FCE-20C428BD1C58}">
  <sheetPr codeName="Sheet14">
    <tabColor theme="7" tint="0.59999389629810485"/>
    <pageSetUpPr autoPageBreaks="0"/>
  </sheetPr>
  <dimension ref="A2:F10"/>
  <sheetViews>
    <sheetView workbookViewId="0">
      <selection activeCell="B29" sqref="B29"/>
    </sheetView>
  </sheetViews>
  <sheetFormatPr defaultRowHeight="12.4"/>
  <cols>
    <col min="1" max="1" width="25.234375" customWidth="1"/>
    <col min="2" max="2" width="10.46875" customWidth="1"/>
    <col min="3" max="6" width="13.1171875" customWidth="1"/>
  </cols>
  <sheetData>
    <row r="2" spans="1:6">
      <c r="A2" t="s">
        <v>246</v>
      </c>
    </row>
    <row r="3" spans="1:6" ht="29.25">
      <c r="A3" s="161" t="s">
        <v>132</v>
      </c>
      <c r="B3" s="162" t="s">
        <v>133</v>
      </c>
      <c r="C3" s="163" t="s">
        <v>247</v>
      </c>
      <c r="D3" s="164" t="s">
        <v>248</v>
      </c>
      <c r="E3" s="163" t="s">
        <v>155</v>
      </c>
      <c r="F3" s="163" t="s">
        <v>156</v>
      </c>
    </row>
    <row r="4" spans="1:6" ht="27.4" customHeight="1">
      <c r="A4" s="236" t="s">
        <v>19</v>
      </c>
      <c r="B4" s="242" t="s">
        <v>22</v>
      </c>
      <c r="C4" s="59">
        <f>Table3_FD_Summary[[#This Row],[Forecast costs (£m)]]</f>
        <v>208.46816000000004</v>
      </c>
      <c r="D4" s="59">
        <v>121.07840999999999</v>
      </c>
      <c r="E4" s="419">
        <f>ET_DD_Summary[[#This Row],[Ofgem’s FD allowances (£m)]]-ET_DD_Summary[[#This Row],[Ofgem’s DD Allowances (£m) (1)]]</f>
        <v>29.865720000000039</v>
      </c>
      <c r="F4" s="59">
        <f>SUMIF(Table3_FD_Summary[Sector Group],ET_DD_Summary[[#This Row],[Sector Group]], Table3_FD_Summary[Ofgem’s FD allowances (£m)])</f>
        <v>150.94413000000003</v>
      </c>
    </row>
    <row r="5" spans="1:6" ht="14.1" customHeight="1">
      <c r="A5" s="236" t="s">
        <v>23</v>
      </c>
      <c r="B5" s="242" t="s">
        <v>25</v>
      </c>
      <c r="C5" s="59">
        <f>Table3_FD_Summary[[#This Row],[Forecast costs (£m)]]</f>
        <v>112.52771000000001</v>
      </c>
      <c r="D5" s="59">
        <v>85.00894000000001</v>
      </c>
      <c r="E5" s="419">
        <f>ET_DD_Summary[[#This Row],[Ofgem’s FD allowances (£m)]]-ET_DD_Summary[[#This Row],[Ofgem’s DD Allowances (£m) (1)]]</f>
        <v>15.591830000000002</v>
      </c>
      <c r="F5" s="59">
        <f>SUMIF(Table3_FD_Summary[Sector Group],ET_DD_Summary[[#This Row],[Sector Group]], Table3_FD_Summary[Ofgem’s FD allowances (£m)])</f>
        <v>100.60077000000001</v>
      </c>
    </row>
    <row r="6" spans="1:6" ht="14.1" customHeight="1">
      <c r="A6" s="236" t="s">
        <v>26</v>
      </c>
      <c r="B6" s="242" t="s">
        <v>28</v>
      </c>
      <c r="C6" s="59">
        <f>Table3_FD_Summary[[#This Row],[Forecast costs (£m)]]</f>
        <v>79.654290000000003</v>
      </c>
      <c r="D6" s="59">
        <v>74.263280000000009</v>
      </c>
      <c r="E6" s="419">
        <f>ET_DD_Summary[[#This Row],[Ofgem’s FD allowances (£m)]]-ET_DD_Summary[[#This Row],[Ofgem’s DD Allowances (£m) (1)]]</f>
        <v>3.9769699999999943</v>
      </c>
      <c r="F6" s="59">
        <f>SUMIF(Table3_FD_Summary[Sector Group],ET_DD_Summary[[#This Row],[Sector Group]], Table3_FD_Summary[Ofgem’s FD allowances (£m)])</f>
        <v>78.240250000000003</v>
      </c>
    </row>
    <row r="7" spans="1:6" ht="14.1" customHeight="1">
      <c r="A7" s="222" t="s">
        <v>148</v>
      </c>
      <c r="B7" s="243"/>
      <c r="C7" s="454">
        <f t="shared" ref="C7:F7" si="0">SUM(C4:C6)</f>
        <v>400.65016000000008</v>
      </c>
      <c r="D7" s="454">
        <f t="shared" si="0"/>
        <v>280.35063000000002</v>
      </c>
      <c r="E7" s="455">
        <f t="shared" si="0"/>
        <v>49.434520000000035</v>
      </c>
      <c r="F7" s="245">
        <f t="shared" si="0"/>
        <v>329.78515000000004</v>
      </c>
    </row>
    <row r="8" spans="1:6">
      <c r="A8" s="241"/>
    </row>
    <row r="9" spans="1:6">
      <c r="A9" s="246"/>
    </row>
    <row r="10" spans="1:6">
      <c r="A10" s="246"/>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76F4-345A-4059-AB06-27C83FEDC048}">
  <sheetPr>
    <tabColor theme="7" tint="0.59999389629810485"/>
    <pageSetUpPr autoPageBreaks="0"/>
  </sheetPr>
  <dimension ref="A2:E8"/>
  <sheetViews>
    <sheetView workbookViewId="0">
      <selection activeCell="B29" sqref="B29"/>
    </sheetView>
  </sheetViews>
  <sheetFormatPr defaultRowHeight="12.4"/>
  <cols>
    <col min="1" max="1" width="25.234375" customWidth="1"/>
    <col min="2" max="5" width="14" customWidth="1"/>
  </cols>
  <sheetData>
    <row r="2" spans="1:5">
      <c r="A2" t="s">
        <v>249</v>
      </c>
    </row>
    <row r="3" spans="1:5" ht="29.25">
      <c r="A3" s="161" t="s">
        <v>250</v>
      </c>
      <c r="B3" s="162" t="s">
        <v>251</v>
      </c>
      <c r="C3" s="163" t="s">
        <v>252</v>
      </c>
      <c r="D3" s="163" t="s">
        <v>253</v>
      </c>
      <c r="E3" s="163" t="s">
        <v>254</v>
      </c>
    </row>
    <row r="4" spans="1:5" ht="14.1" customHeight="1">
      <c r="A4" s="236" t="s">
        <v>22</v>
      </c>
      <c r="B4" s="237">
        <v>208.46816000000004</v>
      </c>
      <c r="C4" s="59">
        <v>121.07840999999999</v>
      </c>
      <c r="D4" s="419">
        <f>ET3_MSIP_Summary[[#This Row],[Ofgem’s FD allowances ]]-ET3_MSIP_Summary[[#This Row],[Ofgem’s DD Allowances (2)]]</f>
        <v>29.865720000000039</v>
      </c>
      <c r="E4" s="59">
        <v>150.94413000000003</v>
      </c>
    </row>
    <row r="5" spans="1:5" ht="14.1" customHeight="1">
      <c r="A5" s="453" t="s">
        <v>25</v>
      </c>
      <c r="B5" s="237">
        <v>7.9124099999999986</v>
      </c>
      <c r="C5" s="59">
        <v>5.6591699999999996</v>
      </c>
      <c r="D5" s="419">
        <f>ET3_MSIP_Summary[[#This Row],[Ofgem’s FD allowances ]]-ET3_MSIP_Summary[[#This Row],[Ofgem’s DD Allowances (2)]]</f>
        <v>-0.17856999999999967</v>
      </c>
      <c r="E5" s="59">
        <v>5.4805999999999999</v>
      </c>
    </row>
    <row r="6" spans="1:5">
      <c r="A6" s="236" t="s">
        <v>28</v>
      </c>
      <c r="B6" s="237">
        <v>79.654290000000003</v>
      </c>
      <c r="C6" s="59">
        <v>74.263280000000009</v>
      </c>
      <c r="D6" s="419">
        <f>ET3_MSIP_Summary[[#This Row],[Ofgem’s FD allowances ]]-ET3_MSIP_Summary[[#This Row],[Ofgem’s DD Allowances (2)]]</f>
        <v>3.9769699999999943</v>
      </c>
      <c r="E6" s="59">
        <v>78.240250000000003</v>
      </c>
    </row>
    <row r="7" spans="1:5">
      <c r="A7" s="241"/>
    </row>
    <row r="8" spans="1:5">
      <c r="A8" s="246"/>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1F8D-B6DC-4DF0-9256-8C6594E3ACF3}">
  <sheetPr codeName="Sheet15">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255</v>
      </c>
    </row>
    <row r="3" spans="1:6" ht="39">
      <c r="A3" s="161" t="s">
        <v>132</v>
      </c>
      <c r="B3" s="162" t="s">
        <v>133</v>
      </c>
      <c r="C3" s="162" t="s">
        <v>256</v>
      </c>
      <c r="D3" s="163" t="s">
        <v>143</v>
      </c>
      <c r="E3" s="164" t="s">
        <v>147</v>
      </c>
      <c r="F3" s="164" t="s">
        <v>257</v>
      </c>
    </row>
    <row r="4" spans="1:6" ht="19.5">
      <c r="A4" s="208" t="s">
        <v>19</v>
      </c>
      <c r="B4" s="208" t="s">
        <v>22</v>
      </c>
      <c r="C4" s="225" t="s">
        <v>258</v>
      </c>
      <c r="D4" s="237">
        <v>8.1218000000000004</v>
      </c>
      <c r="E4" s="238">
        <v>7.8971499999999999</v>
      </c>
      <c r="F4" s="238">
        <v>7.9122199999999996</v>
      </c>
    </row>
    <row r="5" spans="1:6" ht="19.5">
      <c r="A5" s="208" t="s">
        <v>19</v>
      </c>
      <c r="B5" s="208" t="s">
        <v>22</v>
      </c>
      <c r="C5" s="225" t="s">
        <v>259</v>
      </c>
      <c r="D5" s="237">
        <v>7.8385300000000004</v>
      </c>
      <c r="E5" s="238">
        <v>7.3965199999999998</v>
      </c>
      <c r="F5" s="238">
        <v>7.3965199999999998</v>
      </c>
    </row>
    <row r="6" spans="1:6" ht="19.5">
      <c r="A6" s="208" t="s">
        <v>19</v>
      </c>
      <c r="B6" s="208" t="s">
        <v>22</v>
      </c>
      <c r="C6" s="225" t="s">
        <v>260</v>
      </c>
      <c r="D6" s="237">
        <v>1.3228800000000001</v>
      </c>
      <c r="E6" s="238">
        <v>0.7026</v>
      </c>
      <c r="F6" s="238">
        <v>0.92215000000000003</v>
      </c>
    </row>
    <row r="7" spans="1:6">
      <c r="A7" s="208" t="s">
        <v>19</v>
      </c>
      <c r="B7" s="208" t="s">
        <v>22</v>
      </c>
      <c r="C7" s="225" t="s">
        <v>261</v>
      </c>
      <c r="D7" s="237">
        <v>20.9419</v>
      </c>
      <c r="E7" s="238">
        <v>0</v>
      </c>
      <c r="F7" s="238">
        <v>0</v>
      </c>
    </row>
    <row r="8" spans="1:6" ht="22.9" customHeight="1">
      <c r="A8" s="208" t="s">
        <v>19</v>
      </c>
      <c r="B8" s="208" t="s">
        <v>22</v>
      </c>
      <c r="C8" s="225" t="s">
        <v>262</v>
      </c>
      <c r="D8" s="237">
        <v>45.030810000000002</v>
      </c>
      <c r="E8" s="238">
        <v>37.641779999999997</v>
      </c>
      <c r="F8" s="238">
        <v>44.120220000000003</v>
      </c>
    </row>
    <row r="9" spans="1:6" ht="19.5">
      <c r="A9" s="208" t="s">
        <v>19</v>
      </c>
      <c r="B9" s="208" t="s">
        <v>22</v>
      </c>
      <c r="C9" s="225" t="s">
        <v>263</v>
      </c>
      <c r="D9" s="237">
        <v>28.45168</v>
      </c>
      <c r="E9" s="238">
        <v>0</v>
      </c>
      <c r="F9" s="238">
        <v>0</v>
      </c>
    </row>
    <row r="10" spans="1:6">
      <c r="A10" s="208" t="s">
        <v>19</v>
      </c>
      <c r="B10" s="208" t="s">
        <v>22</v>
      </c>
      <c r="C10" s="225" t="s">
        <v>264</v>
      </c>
      <c r="D10" s="237">
        <v>1.6055200000000001</v>
      </c>
      <c r="E10" s="238">
        <v>1.72594</v>
      </c>
      <c r="F10" s="238">
        <v>1.72594</v>
      </c>
    </row>
    <row r="11" spans="1:6">
      <c r="A11" s="208" t="s">
        <v>19</v>
      </c>
      <c r="B11" s="208" t="s">
        <v>22</v>
      </c>
      <c r="C11" s="225" t="s">
        <v>265</v>
      </c>
      <c r="D11" s="237">
        <v>2.8541699999999999</v>
      </c>
      <c r="E11" s="238">
        <v>2.7958699999999999</v>
      </c>
      <c r="F11" s="238">
        <v>2.7958699999999999</v>
      </c>
    </row>
    <row r="12" spans="1:6">
      <c r="A12" s="208" t="s">
        <v>19</v>
      </c>
      <c r="B12" s="208" t="s">
        <v>22</v>
      </c>
      <c r="C12" s="225" t="s">
        <v>266</v>
      </c>
      <c r="D12" s="237">
        <v>0.84775999999999996</v>
      </c>
      <c r="E12" s="238">
        <v>0.82501000000000002</v>
      </c>
      <c r="F12" s="238">
        <v>0.82501000000000002</v>
      </c>
    </row>
    <row r="13" spans="1:6" ht="19.5">
      <c r="A13" s="208" t="s">
        <v>19</v>
      </c>
      <c r="B13" s="208" t="s">
        <v>22</v>
      </c>
      <c r="C13" s="225" t="s">
        <v>267</v>
      </c>
      <c r="D13" s="237">
        <v>6.7997399999999999</v>
      </c>
      <c r="E13" s="238">
        <v>5.1581200000000003</v>
      </c>
      <c r="F13" s="238">
        <v>5.1581200000000003</v>
      </c>
    </row>
    <row r="14" spans="1:6">
      <c r="A14" s="208" t="s">
        <v>19</v>
      </c>
      <c r="B14" s="208" t="s">
        <v>22</v>
      </c>
      <c r="C14" s="225" t="s">
        <v>268</v>
      </c>
      <c r="D14" s="237">
        <v>6.0673599999999999</v>
      </c>
      <c r="E14" s="238">
        <v>5.7927900000000001</v>
      </c>
      <c r="F14" s="238">
        <v>5.7927900000000001</v>
      </c>
    </row>
    <row r="15" spans="1:6" ht="19.5">
      <c r="A15" s="208" t="s">
        <v>19</v>
      </c>
      <c r="B15" s="208" t="s">
        <v>22</v>
      </c>
      <c r="C15" s="225" t="s">
        <v>269</v>
      </c>
      <c r="D15" s="237">
        <v>17.03444</v>
      </c>
      <c r="E15" s="238">
        <v>16.220829999999999</v>
      </c>
      <c r="F15" s="238">
        <v>16.220829999999999</v>
      </c>
    </row>
    <row r="16" spans="1:6">
      <c r="A16" s="208" t="s">
        <v>19</v>
      </c>
      <c r="B16" s="208" t="s">
        <v>22</v>
      </c>
      <c r="C16" s="225" t="s">
        <v>270</v>
      </c>
      <c r="D16" s="237">
        <v>61.551569999999998</v>
      </c>
      <c r="E16" s="238">
        <v>34.921799999999998</v>
      </c>
      <c r="F16" s="238">
        <v>58.074460000000002</v>
      </c>
    </row>
    <row r="17" spans="1:6" ht="19.5" hidden="1">
      <c r="A17" s="236" t="s">
        <v>23</v>
      </c>
      <c r="B17" s="236" t="s">
        <v>25</v>
      </c>
      <c r="C17" s="225" t="s">
        <v>271</v>
      </c>
      <c r="D17" s="237">
        <v>0.40899999999999997</v>
      </c>
      <c r="E17" s="238">
        <v>0.34699999999999998</v>
      </c>
      <c r="F17" s="238">
        <v>0.16843</v>
      </c>
    </row>
    <row r="18" spans="1:6" ht="19.5" hidden="1">
      <c r="A18" s="236" t="s">
        <v>23</v>
      </c>
      <c r="B18" s="236" t="s">
        <v>25</v>
      </c>
      <c r="C18" s="225" t="s">
        <v>272</v>
      </c>
      <c r="D18" s="237">
        <v>1.4855100000000001</v>
      </c>
      <c r="E18" s="238">
        <v>1.0185900000000001</v>
      </c>
      <c r="F18" s="238">
        <v>1.0185900000000001</v>
      </c>
    </row>
    <row r="19" spans="1:6" ht="19.5" hidden="1">
      <c r="A19" s="236" t="s">
        <v>23</v>
      </c>
      <c r="B19" s="236" t="s">
        <v>25</v>
      </c>
      <c r="C19" s="225" t="s">
        <v>273</v>
      </c>
      <c r="D19" s="237">
        <v>1.0434399999999999</v>
      </c>
      <c r="E19" s="238">
        <v>0.72111999999999998</v>
      </c>
      <c r="F19" s="238">
        <v>0.72111999999999998</v>
      </c>
    </row>
    <row r="20" spans="1:6" hidden="1">
      <c r="A20" s="236" t="s">
        <v>23</v>
      </c>
      <c r="B20" s="236" t="s">
        <v>25</v>
      </c>
      <c r="C20" s="225" t="s">
        <v>274</v>
      </c>
      <c r="D20" s="237">
        <v>4.9744599999999997</v>
      </c>
      <c r="E20" s="238">
        <v>3.57246</v>
      </c>
      <c r="F20" s="238">
        <v>3.57246</v>
      </c>
    </row>
    <row r="21" spans="1:6" ht="26.65" hidden="1" customHeight="1">
      <c r="A21" s="236" t="s">
        <v>26</v>
      </c>
      <c r="B21" s="236" t="s">
        <v>28</v>
      </c>
      <c r="C21" s="225" t="s">
        <v>275</v>
      </c>
      <c r="D21" s="237">
        <v>51.029000000000003</v>
      </c>
      <c r="E21" s="238">
        <v>48.16657</v>
      </c>
      <c r="F21" s="238">
        <v>49.418089999999999</v>
      </c>
    </row>
    <row r="22" spans="1:6" ht="29.25" hidden="1">
      <c r="A22" s="236" t="s">
        <v>26</v>
      </c>
      <c r="B22" s="236" t="s">
        <v>28</v>
      </c>
      <c r="C22" s="225" t="s">
        <v>276</v>
      </c>
      <c r="D22" s="237">
        <v>0.23599999999999999</v>
      </c>
      <c r="E22" s="238">
        <v>0.23441999999999999</v>
      </c>
      <c r="F22" s="238">
        <v>0.23441999999999999</v>
      </c>
    </row>
    <row r="23" spans="1:6" ht="19.5" hidden="1">
      <c r="A23" s="236" t="s">
        <v>26</v>
      </c>
      <c r="B23" s="236" t="s">
        <v>28</v>
      </c>
      <c r="C23" s="225" t="s">
        <v>277</v>
      </c>
      <c r="D23" s="237">
        <v>1.968</v>
      </c>
      <c r="E23" s="238">
        <v>3.70146</v>
      </c>
      <c r="F23" s="238">
        <v>1.9321200000000001</v>
      </c>
    </row>
    <row r="24" spans="1:6" ht="19.5" hidden="1">
      <c r="A24" s="236" t="s">
        <v>26</v>
      </c>
      <c r="B24" s="236" t="s">
        <v>28</v>
      </c>
      <c r="C24" s="225" t="s">
        <v>278</v>
      </c>
      <c r="D24" s="237">
        <v>0.40600000000000003</v>
      </c>
      <c r="E24" s="238">
        <v>0.39660000000000001</v>
      </c>
      <c r="F24" s="238">
        <v>0.39660000000000001</v>
      </c>
    </row>
    <row r="25" spans="1:6" hidden="1">
      <c r="A25" s="236" t="s">
        <v>26</v>
      </c>
      <c r="B25" s="236" t="s">
        <v>28</v>
      </c>
      <c r="C25" s="225" t="s">
        <v>279</v>
      </c>
      <c r="D25" s="237">
        <v>4.2949999999999999</v>
      </c>
      <c r="E25" s="238">
        <v>4.2949999999999999</v>
      </c>
      <c r="F25" s="238">
        <v>5.1003299999999996</v>
      </c>
    </row>
    <row r="26" spans="1:6" ht="19.5" hidden="1">
      <c r="A26" s="236" t="s">
        <v>26</v>
      </c>
      <c r="B26" s="236" t="s">
        <v>28</v>
      </c>
      <c r="C26" s="225" t="s">
        <v>280</v>
      </c>
      <c r="D26" s="237">
        <v>13.539289999999999</v>
      </c>
      <c r="E26" s="238">
        <v>13.01361</v>
      </c>
      <c r="F26" s="238">
        <v>13.01361</v>
      </c>
    </row>
    <row r="27" spans="1:6" ht="19.5" hidden="1">
      <c r="A27" s="236" t="s">
        <v>26</v>
      </c>
      <c r="B27" s="236" t="s">
        <v>28</v>
      </c>
      <c r="C27" s="229" t="s">
        <v>281</v>
      </c>
      <c r="D27" s="239">
        <v>8.1809999999999992</v>
      </c>
      <c r="E27" s="238">
        <v>4.4556199999999997</v>
      </c>
      <c r="F27" s="240">
        <v>8.1450800000000001</v>
      </c>
    </row>
    <row r="28" spans="1:6">
      <c r="A28" s="217" t="s">
        <v>148</v>
      </c>
      <c r="B28" s="452"/>
      <c r="C28" s="452"/>
      <c r="D28" s="218">
        <f>SUBTOTAL(109,NGET_MSIP_Projects_ET2_FD[Company Requested Forecast costs £m])</f>
        <v>208.46815999999998</v>
      </c>
      <c r="E28" s="218">
        <f>SUBTOTAL(109,NGET_MSIP_Projects_ET2_FD[Ofgem’s DD - Allowances £m])</f>
        <v>121.07840999999999</v>
      </c>
      <c r="F28" s="218">
        <f>SUBTOTAL(109,NGET_MSIP_Projects_ET2_FD[Ofgem''s Final Determination allowances])</f>
        <v>150.94413000000003</v>
      </c>
    </row>
    <row r="29" spans="1:6">
      <c r="A29" s="241"/>
    </row>
    <row r="31" spans="1:6">
      <c r="B31" s="225" t="s">
        <v>22</v>
      </c>
      <c r="C31" s="225"/>
      <c r="D31" s="237">
        <f>SUMIF(NGET_MSIP_Projects_ET2_FD[[Network]:[Network]], $B$31, NGET_MSIP_Projects_ET2_FD[Company Requested Forecast costs £m])</f>
        <v>208.46815999999998</v>
      </c>
      <c r="E31" s="237">
        <f>SUMIF(NGET_MSIP_Projects_ET2_FD[[Network]:[Network]], $B$31, NGET_MSIP_Projects_ET2_FD[Ofgem’s DD - Allowances £m])</f>
        <v>121.07840999999999</v>
      </c>
      <c r="F31" s="237">
        <f>SUMIF(NGET_MSIP_Projects_ET2_FD[[Network]:[Network]], $B$31, NGET_MSIP_Projects_ET2_FD[Ofgem''s Final Determination allowances])</f>
        <v>150.94413000000003</v>
      </c>
    </row>
  </sheetData>
  <dataValidations count="1">
    <dataValidation type="list" allowBlank="1" showInputMessage="1" showErrorMessage="1" sqref="C4:C27" xr:uid="{DDABBC6D-6A08-4FA1-96AA-1F6240A5D635}">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00422-6835-4592-919B-D465C843DA6B}">
  <sheetPr>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282</v>
      </c>
    </row>
    <row r="3" spans="1:6" ht="39">
      <c r="A3" s="161" t="s">
        <v>132</v>
      </c>
      <c r="B3" s="162" t="s">
        <v>133</v>
      </c>
      <c r="C3" s="162" t="s">
        <v>256</v>
      </c>
      <c r="D3" s="163" t="s">
        <v>143</v>
      </c>
      <c r="E3" s="164" t="s">
        <v>147</v>
      </c>
      <c r="F3" s="164" t="s">
        <v>257</v>
      </c>
    </row>
    <row r="4" spans="1:6" ht="19.5">
      <c r="A4" s="208" t="s">
        <v>19</v>
      </c>
      <c r="B4" s="208" t="s">
        <v>22</v>
      </c>
      <c r="C4" s="225" t="s">
        <v>258</v>
      </c>
      <c r="D4" s="237">
        <v>0</v>
      </c>
      <c r="E4" s="237">
        <v>0</v>
      </c>
      <c r="F4" s="237">
        <v>0</v>
      </c>
    </row>
    <row r="5" spans="1:6" ht="19.5">
      <c r="A5" s="208" t="s">
        <v>19</v>
      </c>
      <c r="B5" s="208" t="s">
        <v>22</v>
      </c>
      <c r="C5" s="225" t="s">
        <v>259</v>
      </c>
      <c r="D5" s="237">
        <v>0</v>
      </c>
      <c r="E5" s="238">
        <v>0</v>
      </c>
      <c r="F5" s="238">
        <v>0</v>
      </c>
    </row>
    <row r="6" spans="1:6" ht="19.5">
      <c r="A6" s="208" t="s">
        <v>19</v>
      </c>
      <c r="B6" s="208" t="s">
        <v>22</v>
      </c>
      <c r="C6" s="225" t="s">
        <v>260</v>
      </c>
      <c r="D6" s="237">
        <v>0</v>
      </c>
      <c r="E6" s="238">
        <v>0</v>
      </c>
      <c r="F6" s="238">
        <v>0</v>
      </c>
    </row>
    <row r="7" spans="1:6">
      <c r="A7" s="208" t="s">
        <v>19</v>
      </c>
      <c r="B7" s="208" t="s">
        <v>22</v>
      </c>
      <c r="C7" s="225" t="s">
        <v>261</v>
      </c>
      <c r="D7" s="237">
        <v>0</v>
      </c>
      <c r="E7" s="238">
        <v>0</v>
      </c>
      <c r="F7" s="238">
        <v>0</v>
      </c>
    </row>
    <row r="8" spans="1:6">
      <c r="A8" s="208" t="s">
        <v>19</v>
      </c>
      <c r="B8" s="208" t="s">
        <v>22</v>
      </c>
      <c r="C8" s="225" t="s">
        <v>262</v>
      </c>
      <c r="D8" s="237">
        <v>5.9801099999999998</v>
      </c>
      <c r="E8" s="238">
        <v>6.81</v>
      </c>
      <c r="F8" s="238">
        <v>5.5793999999999997</v>
      </c>
    </row>
    <row r="9" spans="1:6" ht="19.5">
      <c r="A9" s="208" t="s">
        <v>19</v>
      </c>
      <c r="B9" s="208" t="s">
        <v>22</v>
      </c>
      <c r="C9" s="225" t="s">
        <v>263</v>
      </c>
      <c r="D9" s="237">
        <v>1.7867299999999999</v>
      </c>
      <c r="E9" s="238">
        <v>0</v>
      </c>
      <c r="F9" s="238">
        <v>0</v>
      </c>
    </row>
    <row r="10" spans="1:6">
      <c r="A10" s="208" t="s">
        <v>19</v>
      </c>
      <c r="B10" s="208" t="s">
        <v>22</v>
      </c>
      <c r="C10" s="225" t="s">
        <v>264</v>
      </c>
      <c r="D10" s="237">
        <v>0</v>
      </c>
      <c r="E10" s="238">
        <v>0</v>
      </c>
      <c r="F10" s="238">
        <v>0</v>
      </c>
    </row>
    <row r="11" spans="1:6">
      <c r="A11" s="208" t="s">
        <v>19</v>
      </c>
      <c r="B11" s="208" t="s">
        <v>22</v>
      </c>
      <c r="C11" s="225" t="s">
        <v>265</v>
      </c>
      <c r="D11" s="237">
        <v>0</v>
      </c>
      <c r="E11" s="238">
        <v>0</v>
      </c>
      <c r="F11" s="238">
        <v>0</v>
      </c>
    </row>
    <row r="12" spans="1:6">
      <c r="A12" s="208" t="s">
        <v>19</v>
      </c>
      <c r="B12" s="208" t="s">
        <v>22</v>
      </c>
      <c r="C12" s="225" t="s">
        <v>266</v>
      </c>
      <c r="D12" s="237">
        <v>0</v>
      </c>
      <c r="E12" s="238">
        <v>0</v>
      </c>
      <c r="F12" s="238">
        <v>0</v>
      </c>
    </row>
    <row r="13" spans="1:6" ht="19.5">
      <c r="A13" s="208" t="s">
        <v>19</v>
      </c>
      <c r="B13" s="208" t="s">
        <v>22</v>
      </c>
      <c r="C13" s="225" t="s">
        <v>267</v>
      </c>
      <c r="D13" s="237">
        <v>2.7290700000000001</v>
      </c>
      <c r="E13" s="238">
        <v>2.0516000000000001</v>
      </c>
      <c r="F13" s="238">
        <v>2.0516000000000001</v>
      </c>
    </row>
    <row r="14" spans="1:6">
      <c r="A14" s="208" t="s">
        <v>19</v>
      </c>
      <c r="B14" s="208" t="s">
        <v>22</v>
      </c>
      <c r="C14" s="225" t="s">
        <v>268</v>
      </c>
      <c r="D14" s="237">
        <v>0.28969</v>
      </c>
      <c r="E14" s="238">
        <v>0.28549999999999998</v>
      </c>
      <c r="F14" s="238">
        <v>0.28549999999999998</v>
      </c>
    </row>
    <row r="15" spans="1:6" ht="19.5">
      <c r="A15" s="208" t="s">
        <v>19</v>
      </c>
      <c r="B15" s="208" t="s">
        <v>22</v>
      </c>
      <c r="C15" s="225" t="s">
        <v>269</v>
      </c>
      <c r="D15" s="237">
        <v>56.13006</v>
      </c>
      <c r="E15" s="238">
        <v>53.882869999999997</v>
      </c>
      <c r="F15" s="238">
        <v>53.882869999999997</v>
      </c>
    </row>
    <row r="16" spans="1:6">
      <c r="A16" s="208" t="s">
        <v>19</v>
      </c>
      <c r="B16" s="208" t="s">
        <v>22</v>
      </c>
      <c r="C16" s="225" t="s">
        <v>270</v>
      </c>
      <c r="D16" s="237">
        <v>34.125120000000003</v>
      </c>
      <c r="E16" s="238">
        <v>19.856630000000003</v>
      </c>
      <c r="F16" s="238">
        <v>28.654040000000006</v>
      </c>
    </row>
    <row r="17" spans="1:6" ht="19.5" hidden="1">
      <c r="A17" s="208" t="s">
        <v>23</v>
      </c>
      <c r="B17" s="208" t="s">
        <v>25</v>
      </c>
      <c r="C17" s="225" t="s">
        <v>271</v>
      </c>
      <c r="D17" s="237">
        <v>0</v>
      </c>
      <c r="E17" s="238">
        <v>0</v>
      </c>
      <c r="F17" s="238">
        <v>0</v>
      </c>
    </row>
    <row r="18" spans="1:6" ht="19.5" hidden="1">
      <c r="A18" s="208" t="s">
        <v>23</v>
      </c>
      <c r="B18" s="208" t="s">
        <v>25</v>
      </c>
      <c r="C18" s="225" t="s">
        <v>272</v>
      </c>
      <c r="D18" s="237">
        <v>0</v>
      </c>
      <c r="E18" s="238">
        <v>0</v>
      </c>
      <c r="F18" s="238">
        <v>0</v>
      </c>
    </row>
    <row r="19" spans="1:6" ht="19.5" hidden="1">
      <c r="A19" s="208" t="s">
        <v>23</v>
      </c>
      <c r="B19" s="208" t="s">
        <v>25</v>
      </c>
      <c r="C19" s="225" t="s">
        <v>273</v>
      </c>
      <c r="D19" s="237">
        <v>0</v>
      </c>
      <c r="E19" s="238">
        <v>0</v>
      </c>
      <c r="F19" s="238">
        <v>0</v>
      </c>
    </row>
    <row r="20" spans="1:6" hidden="1">
      <c r="A20" s="208" t="s">
        <v>23</v>
      </c>
      <c r="B20" s="208" t="s">
        <v>25</v>
      </c>
      <c r="C20" s="225" t="s">
        <v>274</v>
      </c>
      <c r="D20" s="237">
        <v>6.1689699999999998</v>
      </c>
      <c r="E20" s="238">
        <v>5.0765000000000002</v>
      </c>
      <c r="F20" s="238">
        <v>5.0765000000000002</v>
      </c>
    </row>
    <row r="21" spans="1:6" ht="23.65" hidden="1" customHeight="1">
      <c r="A21" s="208" t="s">
        <v>26</v>
      </c>
      <c r="B21" s="208" t="s">
        <v>28</v>
      </c>
      <c r="C21" s="225" t="s">
        <v>275</v>
      </c>
      <c r="D21" s="237">
        <v>33.528000000000006</v>
      </c>
      <c r="E21" s="238">
        <v>32.246740000000003</v>
      </c>
      <c r="F21" s="238">
        <v>32.521940000000001</v>
      </c>
    </row>
    <row r="22" spans="1:6" ht="29.25" hidden="1">
      <c r="A22" s="208" t="s">
        <v>26</v>
      </c>
      <c r="B22" s="208" t="s">
        <v>28</v>
      </c>
      <c r="C22" s="225" t="s">
        <v>276</v>
      </c>
      <c r="D22" s="237">
        <v>0</v>
      </c>
      <c r="E22" s="238">
        <v>0</v>
      </c>
      <c r="F22" s="238">
        <v>0</v>
      </c>
    </row>
    <row r="23" spans="1:6" ht="19.5" hidden="1">
      <c r="A23" s="208" t="s">
        <v>26</v>
      </c>
      <c r="B23" s="208" t="s">
        <v>28</v>
      </c>
      <c r="C23" s="225" t="s">
        <v>277</v>
      </c>
      <c r="D23" s="237">
        <v>0</v>
      </c>
      <c r="E23" s="238">
        <v>0</v>
      </c>
      <c r="F23" s="238">
        <v>0</v>
      </c>
    </row>
    <row r="24" spans="1:6" ht="19.5" hidden="1">
      <c r="A24" s="208" t="s">
        <v>26</v>
      </c>
      <c r="B24" s="208" t="s">
        <v>28</v>
      </c>
      <c r="C24" s="225" t="s">
        <v>278</v>
      </c>
      <c r="D24" s="237">
        <v>0.25800000000000001</v>
      </c>
      <c r="E24" s="238">
        <v>0.25800000000000001</v>
      </c>
      <c r="F24" s="238">
        <v>0.25800000000000001</v>
      </c>
    </row>
    <row r="25" spans="1:6" hidden="1">
      <c r="A25" s="208" t="s">
        <v>26</v>
      </c>
      <c r="B25" s="208" t="s">
        <v>28</v>
      </c>
      <c r="C25" s="225" t="s">
        <v>279</v>
      </c>
      <c r="D25" s="237">
        <v>4.1139999999999999</v>
      </c>
      <c r="E25" s="238">
        <v>4.0760300000000003</v>
      </c>
      <c r="F25" s="238">
        <v>3.2706</v>
      </c>
    </row>
    <row r="26" spans="1:6" ht="19.5" hidden="1">
      <c r="A26" s="208" t="s">
        <v>26</v>
      </c>
      <c r="B26" s="208" t="s">
        <v>28</v>
      </c>
      <c r="C26" s="225" t="s">
        <v>280</v>
      </c>
      <c r="D26" s="237">
        <v>1.6077399999999999</v>
      </c>
      <c r="E26" s="238">
        <v>1.5799000000000001</v>
      </c>
      <c r="F26" s="238">
        <v>1.5799000000000001</v>
      </c>
    </row>
    <row r="27" spans="1:6" ht="19.5" hidden="1">
      <c r="A27" s="208" t="s">
        <v>26</v>
      </c>
      <c r="B27" s="208" t="s">
        <v>28</v>
      </c>
      <c r="C27" s="229" t="s">
        <v>281</v>
      </c>
      <c r="D27" s="239">
        <v>2.8119999999999998</v>
      </c>
      <c r="E27" s="238">
        <v>1.5192000000000001</v>
      </c>
      <c r="F27" s="240">
        <v>2.7768000000000002</v>
      </c>
    </row>
    <row r="28" spans="1:6">
      <c r="A28" s="449" t="s">
        <v>148</v>
      </c>
      <c r="B28" s="450"/>
      <c r="C28" s="450"/>
      <c r="D28" s="451">
        <f>SUBTOTAL(109,NGET_MSIP_Projects_ET3_FD[Company Requested Forecast costs £m])</f>
        <v>101.04078000000001</v>
      </c>
      <c r="E28" s="451">
        <f>SUBTOTAL(109,NGET_MSIP_Projects_ET3_FD[Ofgem’s DD - Allowances £m])</f>
        <v>82.886600000000001</v>
      </c>
      <c r="F28" s="451">
        <f>SUBTOTAL(109,NGET_MSIP_Projects_ET3_FD[Ofgem''s Final Determination allowances])</f>
        <v>90.453410000000005</v>
      </c>
    </row>
    <row r="29" spans="1:6">
      <c r="A29" s="241"/>
    </row>
    <row r="31" spans="1:6">
      <c r="B31" s="225" t="s">
        <v>22</v>
      </c>
      <c r="C31" s="225"/>
      <c r="D31" s="237">
        <f>SUMIF(NGET_MSIP_Projects_ET3_FD[[Network]:[Network]], $B$31, NGET_MSIP_Projects_ET3_FD[Company Requested Forecast costs £m])</f>
        <v>101.04078000000001</v>
      </c>
      <c r="E31" s="237">
        <f>SUMIF(NGET_MSIP_Projects_ET3_FD[[Network]:[Network]], $B$31, NGET_MSIP_Projects_ET3_FD[Ofgem’s DD - Allowances £m])</f>
        <v>82.886600000000001</v>
      </c>
      <c r="F31" s="237">
        <f>SUMIF(NGET_MSIP_Projects_ET3_FD[[Network]:[Network]], $B$31, NGET_MSIP_Projects_ET3_FD[Ofgem''s Final Determination allowances])</f>
        <v>90.453410000000005</v>
      </c>
    </row>
  </sheetData>
  <dataValidations count="1">
    <dataValidation type="list" allowBlank="1" showInputMessage="1" showErrorMessage="1" sqref="C4:C27 C31" xr:uid="{225915ED-E846-4A0D-8956-BF44B5AE6C25}">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058A-2C0E-4F4B-A3A8-C9A2A8017CFD}">
  <sheetPr>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283</v>
      </c>
    </row>
    <row r="3" spans="1:6" ht="39">
      <c r="A3" s="161" t="s">
        <v>132</v>
      </c>
      <c r="B3" s="162" t="s">
        <v>133</v>
      </c>
      <c r="C3" s="162" t="s">
        <v>256</v>
      </c>
      <c r="D3" s="163" t="s">
        <v>143</v>
      </c>
      <c r="E3" s="164" t="s">
        <v>147</v>
      </c>
      <c r="F3" s="164" t="s">
        <v>257</v>
      </c>
    </row>
    <row r="4" spans="1:6" ht="19.5" hidden="1">
      <c r="A4" s="208" t="s">
        <v>19</v>
      </c>
      <c r="B4" s="208" t="s">
        <v>22</v>
      </c>
      <c r="C4" s="225" t="s">
        <v>258</v>
      </c>
      <c r="D4" s="237">
        <v>8.1218000000000004</v>
      </c>
      <c r="E4" s="238">
        <v>7.8971499999999999</v>
      </c>
      <c r="F4" s="238">
        <v>7.9122199999999996</v>
      </c>
    </row>
    <row r="5" spans="1:6" ht="19.5" hidden="1">
      <c r="A5" s="208" t="s">
        <v>19</v>
      </c>
      <c r="B5" s="208" t="s">
        <v>22</v>
      </c>
      <c r="C5" s="225" t="s">
        <v>259</v>
      </c>
      <c r="D5" s="237">
        <v>7.8385300000000004</v>
      </c>
      <c r="E5" s="238">
        <v>7.3965199999999998</v>
      </c>
      <c r="F5" s="238">
        <v>7.3965199999999998</v>
      </c>
    </row>
    <row r="6" spans="1:6" ht="19.5" hidden="1">
      <c r="A6" s="208" t="s">
        <v>19</v>
      </c>
      <c r="B6" s="208" t="s">
        <v>22</v>
      </c>
      <c r="C6" s="225" t="s">
        <v>260</v>
      </c>
      <c r="D6" s="237">
        <v>1.3228800000000001</v>
      </c>
      <c r="E6" s="238">
        <v>0.7026</v>
      </c>
      <c r="F6" s="238">
        <v>0.92215000000000003</v>
      </c>
    </row>
    <row r="7" spans="1:6" hidden="1">
      <c r="A7" s="208" t="s">
        <v>19</v>
      </c>
      <c r="B7" s="208" t="s">
        <v>22</v>
      </c>
      <c r="C7" s="225" t="s">
        <v>261</v>
      </c>
      <c r="D7" s="237">
        <v>20.9419</v>
      </c>
      <c r="E7" s="238">
        <v>0</v>
      </c>
      <c r="F7" s="238">
        <v>0</v>
      </c>
    </row>
    <row r="8" spans="1:6" ht="22.9" hidden="1" customHeight="1">
      <c r="A8" s="208" t="s">
        <v>19</v>
      </c>
      <c r="B8" s="208" t="s">
        <v>22</v>
      </c>
      <c r="C8" s="225" t="s">
        <v>262</v>
      </c>
      <c r="D8" s="237">
        <v>45.030810000000002</v>
      </c>
      <c r="E8" s="238">
        <v>37.641779999999997</v>
      </c>
      <c r="F8" s="238">
        <v>44.120220000000003</v>
      </c>
    </row>
    <row r="9" spans="1:6" ht="19.5" hidden="1">
      <c r="A9" s="208" t="s">
        <v>19</v>
      </c>
      <c r="B9" s="208" t="s">
        <v>22</v>
      </c>
      <c r="C9" s="225" t="s">
        <v>263</v>
      </c>
      <c r="D9" s="237">
        <v>28.45168</v>
      </c>
      <c r="E9" s="238">
        <v>0</v>
      </c>
      <c r="F9" s="238">
        <v>0</v>
      </c>
    </row>
    <row r="10" spans="1:6" hidden="1">
      <c r="A10" s="208" t="s">
        <v>19</v>
      </c>
      <c r="B10" s="208" t="s">
        <v>22</v>
      </c>
      <c r="C10" s="225" t="s">
        <v>264</v>
      </c>
      <c r="D10" s="237">
        <v>1.6055200000000001</v>
      </c>
      <c r="E10" s="238">
        <v>1.72594</v>
      </c>
      <c r="F10" s="238">
        <v>1.72594</v>
      </c>
    </row>
    <row r="11" spans="1:6" hidden="1">
      <c r="A11" s="208" t="s">
        <v>19</v>
      </c>
      <c r="B11" s="208" t="s">
        <v>22</v>
      </c>
      <c r="C11" s="225" t="s">
        <v>265</v>
      </c>
      <c r="D11" s="237">
        <v>2.8541699999999999</v>
      </c>
      <c r="E11" s="238">
        <v>2.7958699999999999</v>
      </c>
      <c r="F11" s="238">
        <v>2.7958699999999999</v>
      </c>
    </row>
    <row r="12" spans="1:6" hidden="1">
      <c r="A12" s="208" t="s">
        <v>19</v>
      </c>
      <c r="B12" s="208" t="s">
        <v>22</v>
      </c>
      <c r="C12" s="225" t="s">
        <v>266</v>
      </c>
      <c r="D12" s="237">
        <v>0.84775999999999996</v>
      </c>
      <c r="E12" s="238">
        <v>0.82501000000000002</v>
      </c>
      <c r="F12" s="238">
        <v>0.82501000000000002</v>
      </c>
    </row>
    <row r="13" spans="1:6" ht="19.5" hidden="1">
      <c r="A13" s="208" t="s">
        <v>19</v>
      </c>
      <c r="B13" s="208" t="s">
        <v>22</v>
      </c>
      <c r="C13" s="225" t="s">
        <v>267</v>
      </c>
      <c r="D13" s="237">
        <v>6.7997399999999999</v>
      </c>
      <c r="E13" s="238">
        <v>5.1581200000000003</v>
      </c>
      <c r="F13" s="238">
        <v>5.1581200000000003</v>
      </c>
    </row>
    <row r="14" spans="1:6" hidden="1">
      <c r="A14" s="208" t="s">
        <v>19</v>
      </c>
      <c r="B14" s="208" t="s">
        <v>22</v>
      </c>
      <c r="C14" s="225" t="s">
        <v>268</v>
      </c>
      <c r="D14" s="237">
        <v>6.0673599999999999</v>
      </c>
      <c r="E14" s="238">
        <v>5.7927900000000001</v>
      </c>
      <c r="F14" s="238">
        <v>5.7927900000000001</v>
      </c>
    </row>
    <row r="15" spans="1:6" ht="19.5" hidden="1">
      <c r="A15" s="208" t="s">
        <v>19</v>
      </c>
      <c r="B15" s="208" t="s">
        <v>22</v>
      </c>
      <c r="C15" s="225" t="s">
        <v>269</v>
      </c>
      <c r="D15" s="237">
        <v>17.03444</v>
      </c>
      <c r="E15" s="238">
        <v>16.220829999999999</v>
      </c>
      <c r="F15" s="238">
        <v>16.220829999999999</v>
      </c>
    </row>
    <row r="16" spans="1:6" hidden="1">
      <c r="A16" s="208" t="s">
        <v>19</v>
      </c>
      <c r="B16" s="208" t="s">
        <v>22</v>
      </c>
      <c r="C16" s="225" t="s">
        <v>270</v>
      </c>
      <c r="D16" s="237">
        <v>61.551569999999998</v>
      </c>
      <c r="E16" s="238">
        <v>34.921799999999998</v>
      </c>
      <c r="F16" s="238">
        <v>58.074460000000002</v>
      </c>
    </row>
    <row r="17" spans="1:6" ht="19.5">
      <c r="A17" s="208" t="s">
        <v>23</v>
      </c>
      <c r="B17" s="208" t="s">
        <v>25</v>
      </c>
      <c r="C17" s="225" t="s">
        <v>271</v>
      </c>
      <c r="D17" s="237">
        <v>0.40899999999999997</v>
      </c>
      <c r="E17" s="238">
        <v>0.34699999999999998</v>
      </c>
      <c r="F17" s="238">
        <v>0.16843</v>
      </c>
    </row>
    <row r="18" spans="1:6" ht="19.5">
      <c r="A18" s="208" t="s">
        <v>23</v>
      </c>
      <c r="B18" s="208" t="s">
        <v>25</v>
      </c>
      <c r="C18" s="225" t="s">
        <v>272</v>
      </c>
      <c r="D18" s="237">
        <v>1.4855100000000001</v>
      </c>
      <c r="E18" s="238">
        <v>1.0185900000000001</v>
      </c>
      <c r="F18" s="238">
        <v>1.0185900000000001</v>
      </c>
    </row>
    <row r="19" spans="1:6" ht="19.5">
      <c r="A19" s="208" t="s">
        <v>23</v>
      </c>
      <c r="B19" s="208" t="s">
        <v>25</v>
      </c>
      <c r="C19" s="225" t="s">
        <v>273</v>
      </c>
      <c r="D19" s="237">
        <v>1.0434399999999999</v>
      </c>
      <c r="E19" s="238">
        <v>0.72111999999999998</v>
      </c>
      <c r="F19" s="238">
        <v>0.72111999999999998</v>
      </c>
    </row>
    <row r="20" spans="1:6">
      <c r="A20" s="208" t="s">
        <v>23</v>
      </c>
      <c r="B20" s="208" t="s">
        <v>25</v>
      </c>
      <c r="C20" s="225" t="s">
        <v>274</v>
      </c>
      <c r="D20" s="237">
        <v>4.9744599999999997</v>
      </c>
      <c r="E20" s="238">
        <v>3.57246</v>
      </c>
      <c r="F20" s="238">
        <v>3.57246</v>
      </c>
    </row>
    <row r="21" spans="1:6" ht="26.65" hidden="1" customHeight="1">
      <c r="A21" s="208" t="s">
        <v>26</v>
      </c>
      <c r="B21" s="208" t="s">
        <v>28</v>
      </c>
      <c r="C21" s="225" t="s">
        <v>275</v>
      </c>
      <c r="D21" s="237">
        <v>51.029000000000003</v>
      </c>
      <c r="E21" s="238">
        <v>48.16657</v>
      </c>
      <c r="F21" s="238">
        <v>49.418089999999999</v>
      </c>
    </row>
    <row r="22" spans="1:6" ht="29.25" hidden="1">
      <c r="A22" s="208" t="s">
        <v>26</v>
      </c>
      <c r="B22" s="208" t="s">
        <v>28</v>
      </c>
      <c r="C22" s="225" t="s">
        <v>276</v>
      </c>
      <c r="D22" s="237">
        <v>0.23599999999999999</v>
      </c>
      <c r="E22" s="238">
        <v>0.23441999999999999</v>
      </c>
      <c r="F22" s="238">
        <v>0.23441999999999999</v>
      </c>
    </row>
    <row r="23" spans="1:6" ht="19.5" hidden="1">
      <c r="A23" s="208" t="s">
        <v>26</v>
      </c>
      <c r="B23" s="208" t="s">
        <v>28</v>
      </c>
      <c r="C23" s="225" t="s">
        <v>277</v>
      </c>
      <c r="D23" s="237">
        <v>1.968</v>
      </c>
      <c r="E23" s="238">
        <v>3.70146</v>
      </c>
      <c r="F23" s="238">
        <v>1.9321200000000001</v>
      </c>
    </row>
    <row r="24" spans="1:6" ht="19.5" hidden="1">
      <c r="A24" s="208" t="s">
        <v>26</v>
      </c>
      <c r="B24" s="208" t="s">
        <v>28</v>
      </c>
      <c r="C24" s="225" t="s">
        <v>278</v>
      </c>
      <c r="D24" s="237">
        <v>0.40600000000000003</v>
      </c>
      <c r="E24" s="238">
        <v>0.39660000000000001</v>
      </c>
      <c r="F24" s="238">
        <v>0.39660000000000001</v>
      </c>
    </row>
    <row r="25" spans="1:6" hidden="1">
      <c r="A25" s="208" t="s">
        <v>26</v>
      </c>
      <c r="B25" s="208" t="s">
        <v>28</v>
      </c>
      <c r="C25" s="225" t="s">
        <v>279</v>
      </c>
      <c r="D25" s="237">
        <v>4.2949999999999999</v>
      </c>
      <c r="E25" s="238">
        <v>4.2949999999999999</v>
      </c>
      <c r="F25" s="238">
        <v>5.1003299999999996</v>
      </c>
    </row>
    <row r="26" spans="1:6" ht="19.5" hidden="1">
      <c r="A26" s="208" t="s">
        <v>26</v>
      </c>
      <c r="B26" s="208" t="s">
        <v>28</v>
      </c>
      <c r="C26" s="225" t="s">
        <v>280</v>
      </c>
      <c r="D26" s="237">
        <v>13.539289999999999</v>
      </c>
      <c r="E26" s="238">
        <v>13.01361</v>
      </c>
      <c r="F26" s="238">
        <v>13.01361</v>
      </c>
    </row>
    <row r="27" spans="1:6" ht="19.5" hidden="1">
      <c r="A27" s="208" t="s">
        <v>26</v>
      </c>
      <c r="B27" s="208" t="s">
        <v>28</v>
      </c>
      <c r="C27" s="225" t="s">
        <v>281</v>
      </c>
      <c r="D27" s="237">
        <v>8.1809999999999992</v>
      </c>
      <c r="E27" s="238">
        <v>4.4556199999999997</v>
      </c>
      <c r="F27" s="238">
        <v>8.1450800000000001</v>
      </c>
    </row>
    <row r="28" spans="1:6">
      <c r="A28" s="217" t="s">
        <v>148</v>
      </c>
      <c r="B28" s="452"/>
      <c r="C28" s="452"/>
      <c r="D28" s="218">
        <f>SUBTOTAL(109,SHET_MSIP_Projects_ET2_FD[Company Requested Forecast costs £m])</f>
        <v>7.9124099999999995</v>
      </c>
      <c r="E28" s="218">
        <f>SUBTOTAL(109,SHET_MSIP_Projects_ET2_FD[Ofgem’s DD - Allowances £m])</f>
        <v>5.6591699999999996</v>
      </c>
      <c r="F28" s="218">
        <f>SUBTOTAL(109,SHET_MSIP_Projects_ET2_FD[Ofgem''s Final Determination allowances])</f>
        <v>5.4805999999999999</v>
      </c>
    </row>
    <row r="29" spans="1:6">
      <c r="A29" s="241"/>
    </row>
    <row r="31" spans="1:6">
      <c r="B31" s="225" t="s">
        <v>25</v>
      </c>
      <c r="C31" s="225"/>
      <c r="D31" s="237">
        <f>SUMIF(SHET_MSIP_Projects_ET2_FD[[Network]:[Network]], $B$31, SHET_MSIP_Projects_ET2_FD[Company Requested Forecast costs £m])</f>
        <v>7.9124099999999995</v>
      </c>
      <c r="E31" s="237">
        <f>SUMIF(SHET_MSIP_Projects_ET2_FD[[Network]:[Network]], $B$31, SHET_MSIP_Projects_ET2_FD[Ofgem’s DD - Allowances £m])</f>
        <v>5.6591699999999996</v>
      </c>
      <c r="F31" s="237">
        <f>SUMIF(SHET_MSIP_Projects_ET2_FD[[Network]:[Network]], $B$31, SHET_MSIP_Projects_ET2_FD[Ofgem''s Final Determination allowances])</f>
        <v>5.4805999999999999</v>
      </c>
    </row>
  </sheetData>
  <dataValidations count="1">
    <dataValidation type="list" allowBlank="1" showInputMessage="1" showErrorMessage="1" sqref="C4:C27 C31" xr:uid="{06C8C7BE-2B40-482A-96BD-1A0E3E171DA9}">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950B-DB0D-4EC1-856E-BFF619A630F8}">
  <sheetPr>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284</v>
      </c>
    </row>
    <row r="3" spans="1:6" ht="39">
      <c r="A3" s="161" t="s">
        <v>132</v>
      </c>
      <c r="B3" s="162" t="s">
        <v>133</v>
      </c>
      <c r="C3" s="162" t="s">
        <v>256</v>
      </c>
      <c r="D3" s="163" t="s">
        <v>143</v>
      </c>
      <c r="E3" s="164" t="s">
        <v>147</v>
      </c>
      <c r="F3" s="164" t="s">
        <v>257</v>
      </c>
    </row>
    <row r="4" spans="1:6" ht="19.5" hidden="1">
      <c r="A4" s="208" t="s">
        <v>19</v>
      </c>
      <c r="B4" s="208" t="s">
        <v>22</v>
      </c>
      <c r="C4" s="225" t="s">
        <v>258</v>
      </c>
      <c r="D4" s="237">
        <v>0</v>
      </c>
      <c r="E4" s="237">
        <v>0</v>
      </c>
      <c r="F4" s="237">
        <v>0</v>
      </c>
    </row>
    <row r="5" spans="1:6" ht="19.5" hidden="1">
      <c r="A5" s="208" t="s">
        <v>19</v>
      </c>
      <c r="B5" s="208" t="s">
        <v>22</v>
      </c>
      <c r="C5" s="225" t="s">
        <v>259</v>
      </c>
      <c r="D5" s="237">
        <v>0</v>
      </c>
      <c r="E5" s="238">
        <v>0</v>
      </c>
      <c r="F5" s="238">
        <v>0</v>
      </c>
    </row>
    <row r="6" spans="1:6" ht="19.5" hidden="1">
      <c r="A6" s="208" t="s">
        <v>19</v>
      </c>
      <c r="B6" s="208" t="s">
        <v>22</v>
      </c>
      <c r="C6" s="225" t="s">
        <v>260</v>
      </c>
      <c r="D6" s="237">
        <v>0</v>
      </c>
      <c r="E6" s="238">
        <v>0</v>
      </c>
      <c r="F6" s="238">
        <v>0</v>
      </c>
    </row>
    <row r="7" spans="1:6" hidden="1">
      <c r="A7" s="208" t="s">
        <v>19</v>
      </c>
      <c r="B7" s="208" t="s">
        <v>22</v>
      </c>
      <c r="C7" s="225" t="s">
        <v>261</v>
      </c>
      <c r="D7" s="237">
        <v>0</v>
      </c>
      <c r="E7" s="238">
        <v>0</v>
      </c>
      <c r="F7" s="238">
        <v>0</v>
      </c>
    </row>
    <row r="8" spans="1:6" hidden="1">
      <c r="A8" s="208" t="s">
        <v>19</v>
      </c>
      <c r="B8" s="208" t="s">
        <v>22</v>
      </c>
      <c r="C8" s="225" t="s">
        <v>262</v>
      </c>
      <c r="D8" s="237">
        <v>5.9801099999999998</v>
      </c>
      <c r="E8" s="238">
        <v>6.81</v>
      </c>
      <c r="F8" s="238">
        <v>5.5793999999999997</v>
      </c>
    </row>
    <row r="9" spans="1:6" ht="19.5" hidden="1">
      <c r="A9" s="208" t="s">
        <v>19</v>
      </c>
      <c r="B9" s="208" t="s">
        <v>22</v>
      </c>
      <c r="C9" s="225" t="s">
        <v>263</v>
      </c>
      <c r="D9" s="237">
        <v>1.7867299999999999</v>
      </c>
      <c r="E9" s="238">
        <v>0</v>
      </c>
      <c r="F9" s="238">
        <v>0</v>
      </c>
    </row>
    <row r="10" spans="1:6" hidden="1">
      <c r="A10" s="208" t="s">
        <v>19</v>
      </c>
      <c r="B10" s="208" t="s">
        <v>22</v>
      </c>
      <c r="C10" s="225" t="s">
        <v>264</v>
      </c>
      <c r="D10" s="237">
        <v>0</v>
      </c>
      <c r="E10" s="238">
        <v>0</v>
      </c>
      <c r="F10" s="238">
        <v>0</v>
      </c>
    </row>
    <row r="11" spans="1:6" hidden="1">
      <c r="A11" s="208" t="s">
        <v>19</v>
      </c>
      <c r="B11" s="208" t="s">
        <v>22</v>
      </c>
      <c r="C11" s="225" t="s">
        <v>265</v>
      </c>
      <c r="D11" s="237">
        <v>0</v>
      </c>
      <c r="E11" s="238">
        <v>0</v>
      </c>
      <c r="F11" s="238">
        <v>0</v>
      </c>
    </row>
    <row r="12" spans="1:6" hidden="1">
      <c r="A12" s="208" t="s">
        <v>19</v>
      </c>
      <c r="B12" s="208" t="s">
        <v>22</v>
      </c>
      <c r="C12" s="225" t="s">
        <v>266</v>
      </c>
      <c r="D12" s="237">
        <v>0</v>
      </c>
      <c r="E12" s="238">
        <v>0</v>
      </c>
      <c r="F12" s="238">
        <v>0</v>
      </c>
    </row>
    <row r="13" spans="1:6" ht="19.5" hidden="1">
      <c r="A13" s="208" t="s">
        <v>19</v>
      </c>
      <c r="B13" s="208" t="s">
        <v>22</v>
      </c>
      <c r="C13" s="225" t="s">
        <v>267</v>
      </c>
      <c r="D13" s="237">
        <v>2.7290700000000001</v>
      </c>
      <c r="E13" s="238">
        <v>2.0516000000000001</v>
      </c>
      <c r="F13" s="238">
        <v>2.0516000000000001</v>
      </c>
    </row>
    <row r="14" spans="1:6" hidden="1">
      <c r="A14" s="208" t="s">
        <v>19</v>
      </c>
      <c r="B14" s="208" t="s">
        <v>22</v>
      </c>
      <c r="C14" s="225" t="s">
        <v>268</v>
      </c>
      <c r="D14" s="237">
        <v>0.28969</v>
      </c>
      <c r="E14" s="238">
        <v>0.28549999999999998</v>
      </c>
      <c r="F14" s="238">
        <v>0.28549999999999998</v>
      </c>
    </row>
    <row r="15" spans="1:6" ht="19.5" hidden="1">
      <c r="A15" s="208" t="s">
        <v>19</v>
      </c>
      <c r="B15" s="208" t="s">
        <v>22</v>
      </c>
      <c r="C15" s="225" t="s">
        <v>269</v>
      </c>
      <c r="D15" s="237">
        <v>56.13006</v>
      </c>
      <c r="E15" s="238">
        <v>53.882869999999997</v>
      </c>
      <c r="F15" s="238">
        <v>53.882869999999997</v>
      </c>
    </row>
    <row r="16" spans="1:6" hidden="1">
      <c r="A16" s="208" t="s">
        <v>19</v>
      </c>
      <c r="B16" s="208" t="s">
        <v>22</v>
      </c>
      <c r="C16" s="225" t="s">
        <v>270</v>
      </c>
      <c r="D16" s="237">
        <v>34.125120000000003</v>
      </c>
      <c r="E16" s="238">
        <v>19.856630000000003</v>
      </c>
      <c r="F16" s="238">
        <v>28.654040000000006</v>
      </c>
    </row>
    <row r="17" spans="1:6" ht="19.5">
      <c r="A17" s="208" t="s">
        <v>23</v>
      </c>
      <c r="B17" s="208" t="s">
        <v>25</v>
      </c>
      <c r="C17" s="225" t="s">
        <v>271</v>
      </c>
      <c r="D17" s="237">
        <v>0</v>
      </c>
      <c r="E17" s="238">
        <v>0</v>
      </c>
      <c r="F17" s="238">
        <v>0</v>
      </c>
    </row>
    <row r="18" spans="1:6" ht="19.5">
      <c r="A18" s="208" t="s">
        <v>23</v>
      </c>
      <c r="B18" s="208" t="s">
        <v>25</v>
      </c>
      <c r="C18" s="225" t="s">
        <v>272</v>
      </c>
      <c r="D18" s="237">
        <v>0</v>
      </c>
      <c r="E18" s="238">
        <v>0</v>
      </c>
      <c r="F18" s="238">
        <v>0</v>
      </c>
    </row>
    <row r="19" spans="1:6" ht="19.5">
      <c r="A19" s="208" t="s">
        <v>23</v>
      </c>
      <c r="B19" s="208" t="s">
        <v>25</v>
      </c>
      <c r="C19" s="225" t="s">
        <v>273</v>
      </c>
      <c r="D19" s="237">
        <v>0</v>
      </c>
      <c r="E19" s="238">
        <v>0</v>
      </c>
      <c r="F19" s="238">
        <v>0</v>
      </c>
    </row>
    <row r="20" spans="1:6">
      <c r="A20" s="208" t="s">
        <v>23</v>
      </c>
      <c r="B20" s="208" t="s">
        <v>25</v>
      </c>
      <c r="C20" s="225" t="s">
        <v>274</v>
      </c>
      <c r="D20" s="237">
        <v>6.1689699999999998</v>
      </c>
      <c r="E20" s="238">
        <v>5.0765000000000002</v>
      </c>
      <c r="F20" s="238">
        <v>5.0765000000000002</v>
      </c>
    </row>
    <row r="21" spans="1:6" ht="23.65" hidden="1" customHeight="1">
      <c r="A21" s="208" t="s">
        <v>26</v>
      </c>
      <c r="B21" s="208" t="s">
        <v>28</v>
      </c>
      <c r="C21" s="225" t="s">
        <v>275</v>
      </c>
      <c r="D21" s="237">
        <v>33.528000000000006</v>
      </c>
      <c r="E21" s="238">
        <v>32.246740000000003</v>
      </c>
      <c r="F21" s="238">
        <v>32.521940000000001</v>
      </c>
    </row>
    <row r="22" spans="1:6" ht="29.25" hidden="1">
      <c r="A22" s="208" t="s">
        <v>26</v>
      </c>
      <c r="B22" s="208" t="s">
        <v>28</v>
      </c>
      <c r="C22" s="225" t="s">
        <v>276</v>
      </c>
      <c r="D22" s="237">
        <v>0</v>
      </c>
      <c r="E22" s="238">
        <v>0</v>
      </c>
      <c r="F22" s="238">
        <v>0</v>
      </c>
    </row>
    <row r="23" spans="1:6" ht="19.5" hidden="1">
      <c r="A23" s="208" t="s">
        <v>26</v>
      </c>
      <c r="B23" s="208" t="s">
        <v>28</v>
      </c>
      <c r="C23" s="225" t="s">
        <v>277</v>
      </c>
      <c r="D23" s="237">
        <v>0</v>
      </c>
      <c r="E23" s="238">
        <v>0</v>
      </c>
      <c r="F23" s="238">
        <v>0</v>
      </c>
    </row>
    <row r="24" spans="1:6" ht="19.5" hidden="1">
      <c r="A24" s="208" t="s">
        <v>26</v>
      </c>
      <c r="B24" s="208" t="s">
        <v>28</v>
      </c>
      <c r="C24" s="225" t="s">
        <v>278</v>
      </c>
      <c r="D24" s="237">
        <v>0.25800000000000001</v>
      </c>
      <c r="E24" s="238">
        <v>0.25800000000000001</v>
      </c>
      <c r="F24" s="238">
        <v>0.25800000000000001</v>
      </c>
    </row>
    <row r="25" spans="1:6" hidden="1">
      <c r="A25" s="208" t="s">
        <v>26</v>
      </c>
      <c r="B25" s="208" t="s">
        <v>28</v>
      </c>
      <c r="C25" s="225" t="s">
        <v>279</v>
      </c>
      <c r="D25" s="237">
        <v>4.1139999999999999</v>
      </c>
      <c r="E25" s="238">
        <v>4.0760300000000003</v>
      </c>
      <c r="F25" s="238">
        <v>3.2706</v>
      </c>
    </row>
    <row r="26" spans="1:6" ht="19.5" hidden="1">
      <c r="A26" s="208" t="s">
        <v>26</v>
      </c>
      <c r="B26" s="208" t="s">
        <v>28</v>
      </c>
      <c r="C26" s="225" t="s">
        <v>280</v>
      </c>
      <c r="D26" s="237">
        <v>1.6077399999999999</v>
      </c>
      <c r="E26" s="238">
        <v>1.5799000000000001</v>
      </c>
      <c r="F26" s="238">
        <v>1.5799000000000001</v>
      </c>
    </row>
    <row r="27" spans="1:6" ht="19.5" hidden="1">
      <c r="A27" s="208" t="s">
        <v>26</v>
      </c>
      <c r="B27" s="208" t="s">
        <v>28</v>
      </c>
      <c r="C27" s="229" t="s">
        <v>281</v>
      </c>
      <c r="D27" s="239">
        <v>2.8119999999999998</v>
      </c>
      <c r="E27" s="238">
        <v>1.5192000000000001</v>
      </c>
      <c r="F27" s="240">
        <v>2.7768000000000002</v>
      </c>
    </row>
    <row r="28" spans="1:6">
      <c r="A28" s="449" t="s">
        <v>148</v>
      </c>
      <c r="B28" s="450"/>
      <c r="C28" s="450"/>
      <c r="D28" s="451">
        <f>SUBTOTAL(109,SHET_MSIP_Projects_ET3_FD[Company Requested Forecast costs £m])</f>
        <v>6.1689699999999998</v>
      </c>
      <c r="E28" s="451">
        <f>SUBTOTAL(109,SHET_MSIP_Projects_ET3_FD[Ofgem’s DD - Allowances £m])</f>
        <v>5.0765000000000002</v>
      </c>
      <c r="F28" s="451">
        <f>SUBTOTAL(109,SHET_MSIP_Projects_ET3_FD[Ofgem''s Final Determination allowances])</f>
        <v>5.0765000000000002</v>
      </c>
    </row>
    <row r="29" spans="1:6">
      <c r="A29" s="241"/>
    </row>
    <row r="31" spans="1:6">
      <c r="B31" s="225" t="s">
        <v>25</v>
      </c>
      <c r="C31" s="225"/>
      <c r="D31" s="237">
        <f>SUMIF(SHET_MSIP_Projects_ET3_FD[[Network]:[Network]], $B$31, SHET_MSIP_Projects_ET3_FD[Company Requested Forecast costs £m])</f>
        <v>6.1689699999999998</v>
      </c>
      <c r="E31" s="237">
        <f>SUMIF(SHET_MSIP_Projects_ET3_FD[[Network]:[Network]], $B$31, SHET_MSIP_Projects_ET3_FD[Ofgem’s DD - Allowances £m])</f>
        <v>5.0765000000000002</v>
      </c>
      <c r="F31" s="237">
        <f>SUMIF(SHET_MSIP_Projects_ET3_FD[[Network]:[Network]], $B$31, SHET_MSIP_Projects_ET3_FD[Ofgem''s Final Determination allowances])</f>
        <v>5.0765000000000002</v>
      </c>
    </row>
  </sheetData>
  <dataValidations count="1">
    <dataValidation type="list" allowBlank="1" showInputMessage="1" showErrorMessage="1" sqref="C4:C27 C31" xr:uid="{AC863019-507A-495E-93D4-0FC01D6654E0}">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4A56-D231-41E7-9D4D-F9374DA59F4A}">
  <sheetPr>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285</v>
      </c>
    </row>
    <row r="3" spans="1:6" ht="39">
      <c r="A3" s="161" t="s">
        <v>132</v>
      </c>
      <c r="B3" s="162" t="s">
        <v>133</v>
      </c>
      <c r="C3" s="162" t="s">
        <v>256</v>
      </c>
      <c r="D3" s="163" t="s">
        <v>143</v>
      </c>
      <c r="E3" s="164" t="s">
        <v>147</v>
      </c>
      <c r="F3" s="164" t="s">
        <v>257</v>
      </c>
    </row>
    <row r="4" spans="1:6" ht="19.5" hidden="1">
      <c r="A4" s="236" t="s">
        <v>19</v>
      </c>
      <c r="B4" s="236" t="s">
        <v>22</v>
      </c>
      <c r="C4" s="225" t="s">
        <v>258</v>
      </c>
      <c r="D4" s="237">
        <v>8.1218000000000004</v>
      </c>
      <c r="E4" s="238">
        <v>7.8971499999999999</v>
      </c>
      <c r="F4" s="238">
        <v>7.9122199999999996</v>
      </c>
    </row>
    <row r="5" spans="1:6" ht="19.5" hidden="1">
      <c r="A5" s="236" t="s">
        <v>19</v>
      </c>
      <c r="B5" s="236" t="s">
        <v>22</v>
      </c>
      <c r="C5" s="225" t="s">
        <v>259</v>
      </c>
      <c r="D5" s="237">
        <v>7.8385300000000004</v>
      </c>
      <c r="E5" s="238">
        <v>7.3965199999999998</v>
      </c>
      <c r="F5" s="238">
        <v>7.3965199999999998</v>
      </c>
    </row>
    <row r="6" spans="1:6" ht="19.5" hidden="1">
      <c r="A6" s="236" t="s">
        <v>19</v>
      </c>
      <c r="B6" s="236" t="s">
        <v>22</v>
      </c>
      <c r="C6" s="225" t="s">
        <v>260</v>
      </c>
      <c r="D6" s="237">
        <v>1.3228800000000001</v>
      </c>
      <c r="E6" s="238">
        <v>0.7026</v>
      </c>
      <c r="F6" s="238">
        <v>0.92215000000000003</v>
      </c>
    </row>
    <row r="7" spans="1:6" hidden="1">
      <c r="A7" s="236" t="s">
        <v>19</v>
      </c>
      <c r="B7" s="236" t="s">
        <v>22</v>
      </c>
      <c r="C7" s="225" t="s">
        <v>261</v>
      </c>
      <c r="D7" s="237">
        <v>20.9419</v>
      </c>
      <c r="E7" s="238">
        <v>0</v>
      </c>
      <c r="F7" s="238">
        <v>0</v>
      </c>
    </row>
    <row r="8" spans="1:6" ht="22.9" hidden="1" customHeight="1">
      <c r="A8" s="236" t="s">
        <v>19</v>
      </c>
      <c r="B8" s="236" t="s">
        <v>22</v>
      </c>
      <c r="C8" s="225" t="s">
        <v>262</v>
      </c>
      <c r="D8" s="237">
        <v>45.030810000000002</v>
      </c>
      <c r="E8" s="238">
        <v>37.641779999999997</v>
      </c>
      <c r="F8" s="238">
        <v>44.120220000000003</v>
      </c>
    </row>
    <row r="9" spans="1:6" ht="19.5" hidden="1">
      <c r="A9" s="236" t="s">
        <v>19</v>
      </c>
      <c r="B9" s="236" t="s">
        <v>22</v>
      </c>
      <c r="C9" s="225" t="s">
        <v>263</v>
      </c>
      <c r="D9" s="237">
        <v>28.45168</v>
      </c>
      <c r="E9" s="238">
        <v>0</v>
      </c>
      <c r="F9" s="238">
        <v>0</v>
      </c>
    </row>
    <row r="10" spans="1:6" hidden="1">
      <c r="A10" s="236" t="s">
        <v>19</v>
      </c>
      <c r="B10" s="236" t="s">
        <v>22</v>
      </c>
      <c r="C10" s="225" t="s">
        <v>264</v>
      </c>
      <c r="D10" s="237">
        <v>1.6055200000000001</v>
      </c>
      <c r="E10" s="238">
        <v>1.72594</v>
      </c>
      <c r="F10" s="238">
        <v>1.72594</v>
      </c>
    </row>
    <row r="11" spans="1:6" hidden="1">
      <c r="A11" s="236" t="s">
        <v>19</v>
      </c>
      <c r="B11" s="236" t="s">
        <v>22</v>
      </c>
      <c r="C11" s="225" t="s">
        <v>265</v>
      </c>
      <c r="D11" s="237">
        <v>2.8541699999999999</v>
      </c>
      <c r="E11" s="238">
        <v>2.7958699999999999</v>
      </c>
      <c r="F11" s="238">
        <v>2.7958699999999999</v>
      </c>
    </row>
    <row r="12" spans="1:6" hidden="1">
      <c r="A12" s="236" t="s">
        <v>19</v>
      </c>
      <c r="B12" s="236" t="s">
        <v>22</v>
      </c>
      <c r="C12" s="225" t="s">
        <v>266</v>
      </c>
      <c r="D12" s="237">
        <v>0.84775999999999996</v>
      </c>
      <c r="E12" s="238">
        <v>0.82501000000000002</v>
      </c>
      <c r="F12" s="238">
        <v>0.82501000000000002</v>
      </c>
    </row>
    <row r="13" spans="1:6" ht="19.5" hidden="1">
      <c r="A13" s="236" t="s">
        <v>19</v>
      </c>
      <c r="B13" s="236" t="s">
        <v>22</v>
      </c>
      <c r="C13" s="225" t="s">
        <v>267</v>
      </c>
      <c r="D13" s="237">
        <v>6.7997399999999999</v>
      </c>
      <c r="E13" s="238">
        <v>5.1581200000000003</v>
      </c>
      <c r="F13" s="238">
        <v>5.1581200000000003</v>
      </c>
    </row>
    <row r="14" spans="1:6" hidden="1">
      <c r="A14" s="236" t="s">
        <v>19</v>
      </c>
      <c r="B14" s="236" t="s">
        <v>22</v>
      </c>
      <c r="C14" s="225" t="s">
        <v>268</v>
      </c>
      <c r="D14" s="237">
        <v>6.0673599999999999</v>
      </c>
      <c r="E14" s="238">
        <v>5.7927900000000001</v>
      </c>
      <c r="F14" s="238">
        <v>5.7927900000000001</v>
      </c>
    </row>
    <row r="15" spans="1:6" ht="19.5" hidden="1">
      <c r="A15" s="236" t="s">
        <v>19</v>
      </c>
      <c r="B15" s="236" t="s">
        <v>22</v>
      </c>
      <c r="C15" s="225" t="s">
        <v>269</v>
      </c>
      <c r="D15" s="237">
        <v>17.03444</v>
      </c>
      <c r="E15" s="238">
        <v>16.220829999999999</v>
      </c>
      <c r="F15" s="238">
        <v>16.220829999999999</v>
      </c>
    </row>
    <row r="16" spans="1:6" hidden="1">
      <c r="A16" s="236" t="s">
        <v>19</v>
      </c>
      <c r="B16" s="236" t="s">
        <v>22</v>
      </c>
      <c r="C16" s="225" t="s">
        <v>270</v>
      </c>
      <c r="D16" s="237">
        <v>61.551569999999998</v>
      </c>
      <c r="E16" s="238">
        <v>34.921799999999998</v>
      </c>
      <c r="F16" s="238">
        <v>58.074460000000002</v>
      </c>
    </row>
    <row r="17" spans="1:6" ht="19.5" hidden="1">
      <c r="A17" s="208" t="s">
        <v>23</v>
      </c>
      <c r="B17" s="208" t="s">
        <v>25</v>
      </c>
      <c r="C17" s="225" t="s">
        <v>271</v>
      </c>
      <c r="D17" s="237">
        <v>0.40899999999999997</v>
      </c>
      <c r="E17" s="238">
        <v>0.34699999999999998</v>
      </c>
      <c r="F17" s="238">
        <v>0.16843</v>
      </c>
    </row>
    <row r="18" spans="1:6" ht="19.5" hidden="1">
      <c r="A18" s="208" t="s">
        <v>23</v>
      </c>
      <c r="B18" s="208" t="s">
        <v>25</v>
      </c>
      <c r="C18" s="225" t="s">
        <v>272</v>
      </c>
      <c r="D18" s="237">
        <v>1.4855100000000001</v>
      </c>
      <c r="E18" s="238">
        <v>1.0185900000000001</v>
      </c>
      <c r="F18" s="238">
        <v>1.0185900000000001</v>
      </c>
    </row>
    <row r="19" spans="1:6" ht="19.5" hidden="1">
      <c r="A19" s="208" t="s">
        <v>23</v>
      </c>
      <c r="B19" s="208" t="s">
        <v>25</v>
      </c>
      <c r="C19" s="225" t="s">
        <v>273</v>
      </c>
      <c r="D19" s="237">
        <v>1.0434399999999999</v>
      </c>
      <c r="E19" s="238">
        <v>0.72111999999999998</v>
      </c>
      <c r="F19" s="238">
        <v>0.72111999999999998</v>
      </c>
    </row>
    <row r="20" spans="1:6" hidden="1">
      <c r="A20" s="208" t="s">
        <v>23</v>
      </c>
      <c r="B20" s="208" t="s">
        <v>25</v>
      </c>
      <c r="C20" s="225" t="s">
        <v>274</v>
      </c>
      <c r="D20" s="237">
        <v>4.9744599999999997</v>
      </c>
      <c r="E20" s="238">
        <v>3.57246</v>
      </c>
      <c r="F20" s="238">
        <v>3.57246</v>
      </c>
    </row>
    <row r="21" spans="1:6" ht="26.65" customHeight="1">
      <c r="A21" s="208" t="s">
        <v>26</v>
      </c>
      <c r="B21" s="208" t="s">
        <v>28</v>
      </c>
      <c r="C21" s="225" t="s">
        <v>275</v>
      </c>
      <c r="D21" s="237">
        <v>51.029000000000003</v>
      </c>
      <c r="E21" s="238">
        <v>48.16657</v>
      </c>
      <c r="F21" s="238">
        <v>49.418089999999999</v>
      </c>
    </row>
    <row r="22" spans="1:6" ht="29.25">
      <c r="A22" s="208" t="s">
        <v>26</v>
      </c>
      <c r="B22" s="208" t="s">
        <v>28</v>
      </c>
      <c r="C22" s="225" t="s">
        <v>276</v>
      </c>
      <c r="D22" s="237">
        <v>0.23599999999999999</v>
      </c>
      <c r="E22" s="238">
        <v>0.23441999999999999</v>
      </c>
      <c r="F22" s="238">
        <v>0.23441999999999999</v>
      </c>
    </row>
    <row r="23" spans="1:6" ht="19.5">
      <c r="A23" s="208" t="s">
        <v>26</v>
      </c>
      <c r="B23" s="208" t="s">
        <v>28</v>
      </c>
      <c r="C23" s="225" t="s">
        <v>277</v>
      </c>
      <c r="D23" s="237">
        <v>1.968</v>
      </c>
      <c r="E23" s="238">
        <v>3.70146</v>
      </c>
      <c r="F23" s="238">
        <v>1.9321200000000001</v>
      </c>
    </row>
    <row r="24" spans="1:6" ht="19.5">
      <c r="A24" s="208" t="s">
        <v>26</v>
      </c>
      <c r="B24" s="208" t="s">
        <v>28</v>
      </c>
      <c r="C24" s="225" t="s">
        <v>278</v>
      </c>
      <c r="D24" s="237">
        <v>0.40600000000000003</v>
      </c>
      <c r="E24" s="238">
        <v>0.39660000000000001</v>
      </c>
      <c r="F24" s="238">
        <v>0.39660000000000001</v>
      </c>
    </row>
    <row r="25" spans="1:6">
      <c r="A25" s="208" t="s">
        <v>26</v>
      </c>
      <c r="B25" s="208" t="s">
        <v>28</v>
      </c>
      <c r="C25" s="225" t="s">
        <v>279</v>
      </c>
      <c r="D25" s="237">
        <v>4.2949999999999999</v>
      </c>
      <c r="E25" s="238">
        <v>4.2949999999999999</v>
      </c>
      <c r="F25" s="238">
        <v>5.1003299999999996</v>
      </c>
    </row>
    <row r="26" spans="1:6" ht="19.5">
      <c r="A26" s="208" t="s">
        <v>26</v>
      </c>
      <c r="B26" s="208" t="s">
        <v>28</v>
      </c>
      <c r="C26" s="225" t="s">
        <v>280</v>
      </c>
      <c r="D26" s="237">
        <v>13.539289999999999</v>
      </c>
      <c r="E26" s="238">
        <v>13.01361</v>
      </c>
      <c r="F26" s="238">
        <v>13.01361</v>
      </c>
    </row>
    <row r="27" spans="1:6" ht="19.5">
      <c r="A27" s="208" t="s">
        <v>26</v>
      </c>
      <c r="B27" s="208" t="s">
        <v>28</v>
      </c>
      <c r="C27" s="229" t="s">
        <v>281</v>
      </c>
      <c r="D27" s="239">
        <v>8.1809999999999992</v>
      </c>
      <c r="E27" s="238">
        <v>4.4556199999999997</v>
      </c>
      <c r="F27" s="240">
        <v>8.1450800000000001</v>
      </c>
    </row>
    <row r="28" spans="1:6">
      <c r="A28" s="217" t="s">
        <v>148</v>
      </c>
      <c r="B28" s="452"/>
      <c r="C28" s="452"/>
      <c r="D28" s="218">
        <f>SUBTOTAL(109,SPT_MSIP_Projects_ET2_FD[Company Requested Forecast costs £m])</f>
        <v>79.654290000000003</v>
      </c>
      <c r="E28" s="218">
        <f>SUBTOTAL(109,SPT_MSIP_Projects_ET2_FD[Ofgem’s DD - Allowances £m])</f>
        <v>74.263279999999995</v>
      </c>
      <c r="F28" s="218">
        <f>SUBTOTAL(109,SPT_MSIP_Projects_ET2_FD[Ofgem''s Final Determination allowances])</f>
        <v>78.240250000000003</v>
      </c>
    </row>
    <row r="29" spans="1:6">
      <c r="A29" s="241"/>
    </row>
    <row r="31" spans="1:6">
      <c r="B31" s="225" t="s">
        <v>28</v>
      </c>
      <c r="C31" s="225"/>
      <c r="D31" s="237">
        <f>SUMIF(SPT_MSIP_Projects_ET2_FD[[Network]:[Network]], $B$31, SPT_MSIP_Projects_ET2_FD[Company Requested Forecast costs £m])</f>
        <v>79.654290000000003</v>
      </c>
      <c r="E31" s="237">
        <f>SUMIF(SPT_MSIP_Projects_ET2_FD[[Network]:[Network]], $B$31, SPT_MSIP_Projects_ET2_FD[Ofgem’s DD - Allowances £m])</f>
        <v>74.263279999999995</v>
      </c>
      <c r="F31" s="237">
        <f>SUMIF(SPT_MSIP_Projects_ET2_FD[[Network]:[Network]], $B$31, SPT_MSIP_Projects_ET2_FD[Ofgem''s Final Determination allowances])</f>
        <v>78.240250000000003</v>
      </c>
    </row>
  </sheetData>
  <dataValidations count="1">
    <dataValidation type="list" allowBlank="1" showInputMessage="1" showErrorMessage="1" sqref="C4:C27 C31" xr:uid="{665CE867-8053-41DD-BB73-374E4661D861}">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10C3-0669-4260-87C9-6AF8C41DC6F4}">
  <sheetPr>
    <tabColor theme="7" tint="0.59999389629810485"/>
    <pageSetUpPr autoPageBreaks="0"/>
  </sheetPr>
  <dimension ref="A2:F31"/>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286</v>
      </c>
    </row>
    <row r="3" spans="1:6" ht="39">
      <c r="A3" s="161" t="s">
        <v>132</v>
      </c>
      <c r="B3" s="162" t="s">
        <v>133</v>
      </c>
      <c r="C3" s="162" t="s">
        <v>256</v>
      </c>
      <c r="D3" s="163" t="s">
        <v>143</v>
      </c>
      <c r="E3" s="164" t="s">
        <v>147</v>
      </c>
      <c r="F3" s="164" t="s">
        <v>257</v>
      </c>
    </row>
    <row r="4" spans="1:6" ht="19.5" hidden="1">
      <c r="A4" s="208" t="s">
        <v>19</v>
      </c>
      <c r="B4" s="208" t="s">
        <v>22</v>
      </c>
      <c r="C4" s="225" t="s">
        <v>258</v>
      </c>
      <c r="D4" s="237">
        <v>0</v>
      </c>
      <c r="E4" s="237">
        <v>0</v>
      </c>
      <c r="F4" s="237">
        <v>0</v>
      </c>
    </row>
    <row r="5" spans="1:6" ht="19.5" hidden="1">
      <c r="A5" s="208" t="s">
        <v>19</v>
      </c>
      <c r="B5" s="208" t="s">
        <v>22</v>
      </c>
      <c r="C5" s="225" t="s">
        <v>259</v>
      </c>
      <c r="D5" s="237">
        <v>0</v>
      </c>
      <c r="E5" s="238">
        <v>0</v>
      </c>
      <c r="F5" s="238">
        <v>0</v>
      </c>
    </row>
    <row r="6" spans="1:6" ht="19.5" hidden="1">
      <c r="A6" s="208" t="s">
        <v>19</v>
      </c>
      <c r="B6" s="208" t="s">
        <v>22</v>
      </c>
      <c r="C6" s="225" t="s">
        <v>260</v>
      </c>
      <c r="D6" s="237">
        <v>0</v>
      </c>
      <c r="E6" s="238">
        <v>0</v>
      </c>
      <c r="F6" s="238">
        <v>0</v>
      </c>
    </row>
    <row r="7" spans="1:6" hidden="1">
      <c r="A7" s="208" t="s">
        <v>19</v>
      </c>
      <c r="B7" s="208" t="s">
        <v>22</v>
      </c>
      <c r="C7" s="225" t="s">
        <v>261</v>
      </c>
      <c r="D7" s="237">
        <v>0</v>
      </c>
      <c r="E7" s="238">
        <v>0</v>
      </c>
      <c r="F7" s="238">
        <v>0</v>
      </c>
    </row>
    <row r="8" spans="1:6" hidden="1">
      <c r="A8" s="208" t="s">
        <v>19</v>
      </c>
      <c r="B8" s="208" t="s">
        <v>22</v>
      </c>
      <c r="C8" s="225" t="s">
        <v>262</v>
      </c>
      <c r="D8" s="237">
        <v>5.9801099999999998</v>
      </c>
      <c r="E8" s="238">
        <v>6.81</v>
      </c>
      <c r="F8" s="238">
        <v>5.5793999999999997</v>
      </c>
    </row>
    <row r="9" spans="1:6" ht="19.5" hidden="1">
      <c r="A9" s="208" t="s">
        <v>19</v>
      </c>
      <c r="B9" s="208" t="s">
        <v>22</v>
      </c>
      <c r="C9" s="225" t="s">
        <v>263</v>
      </c>
      <c r="D9" s="237">
        <v>1.7867299999999999</v>
      </c>
      <c r="E9" s="238">
        <v>0</v>
      </c>
      <c r="F9" s="238">
        <v>0</v>
      </c>
    </row>
    <row r="10" spans="1:6" hidden="1">
      <c r="A10" s="208" t="s">
        <v>19</v>
      </c>
      <c r="B10" s="208" t="s">
        <v>22</v>
      </c>
      <c r="C10" s="225" t="s">
        <v>264</v>
      </c>
      <c r="D10" s="237">
        <v>0</v>
      </c>
      <c r="E10" s="238">
        <v>0</v>
      </c>
      <c r="F10" s="238">
        <v>0</v>
      </c>
    </row>
    <row r="11" spans="1:6" hidden="1">
      <c r="A11" s="208" t="s">
        <v>19</v>
      </c>
      <c r="B11" s="208" t="s">
        <v>22</v>
      </c>
      <c r="C11" s="225" t="s">
        <v>265</v>
      </c>
      <c r="D11" s="237">
        <v>0</v>
      </c>
      <c r="E11" s="238">
        <v>0</v>
      </c>
      <c r="F11" s="238">
        <v>0</v>
      </c>
    </row>
    <row r="12" spans="1:6" hidden="1">
      <c r="A12" s="208" t="s">
        <v>19</v>
      </c>
      <c r="B12" s="208" t="s">
        <v>22</v>
      </c>
      <c r="C12" s="225" t="s">
        <v>266</v>
      </c>
      <c r="D12" s="237">
        <v>0</v>
      </c>
      <c r="E12" s="238">
        <v>0</v>
      </c>
      <c r="F12" s="238">
        <v>0</v>
      </c>
    </row>
    <row r="13" spans="1:6" ht="19.5" hidden="1">
      <c r="A13" s="208" t="s">
        <v>19</v>
      </c>
      <c r="B13" s="208" t="s">
        <v>22</v>
      </c>
      <c r="C13" s="225" t="s">
        <v>267</v>
      </c>
      <c r="D13" s="237">
        <v>2.7290700000000001</v>
      </c>
      <c r="E13" s="238">
        <v>2.0516000000000001</v>
      </c>
      <c r="F13" s="238">
        <v>2.0516000000000001</v>
      </c>
    </row>
    <row r="14" spans="1:6" hidden="1">
      <c r="A14" s="208" t="s">
        <v>19</v>
      </c>
      <c r="B14" s="208" t="s">
        <v>22</v>
      </c>
      <c r="C14" s="225" t="s">
        <v>268</v>
      </c>
      <c r="D14" s="237">
        <v>0.28969</v>
      </c>
      <c r="E14" s="238">
        <v>0.28549999999999998</v>
      </c>
      <c r="F14" s="238">
        <v>0.28549999999999998</v>
      </c>
    </row>
    <row r="15" spans="1:6" ht="19.5" hidden="1">
      <c r="A15" s="208" t="s">
        <v>19</v>
      </c>
      <c r="B15" s="208" t="s">
        <v>22</v>
      </c>
      <c r="C15" s="225" t="s">
        <v>269</v>
      </c>
      <c r="D15" s="237">
        <v>56.13006</v>
      </c>
      <c r="E15" s="238">
        <v>53.882869999999997</v>
      </c>
      <c r="F15" s="238">
        <v>53.882869999999997</v>
      </c>
    </row>
    <row r="16" spans="1:6" hidden="1">
      <c r="A16" s="208" t="s">
        <v>19</v>
      </c>
      <c r="B16" s="208" t="s">
        <v>22</v>
      </c>
      <c r="C16" s="225" t="s">
        <v>270</v>
      </c>
      <c r="D16" s="237">
        <v>34.125120000000003</v>
      </c>
      <c r="E16" s="238">
        <v>19.856630000000003</v>
      </c>
      <c r="F16" s="238">
        <v>28.654040000000006</v>
      </c>
    </row>
    <row r="17" spans="1:6" ht="19.5" hidden="1">
      <c r="A17" s="208" t="s">
        <v>23</v>
      </c>
      <c r="B17" s="208" t="s">
        <v>25</v>
      </c>
      <c r="C17" s="225" t="s">
        <v>271</v>
      </c>
      <c r="D17" s="237">
        <v>0</v>
      </c>
      <c r="E17" s="238">
        <v>0</v>
      </c>
      <c r="F17" s="238">
        <v>0</v>
      </c>
    </row>
    <row r="18" spans="1:6" ht="19.5" hidden="1">
      <c r="A18" s="208" t="s">
        <v>23</v>
      </c>
      <c r="B18" s="208" t="s">
        <v>25</v>
      </c>
      <c r="C18" s="225" t="s">
        <v>272</v>
      </c>
      <c r="D18" s="237">
        <v>0</v>
      </c>
      <c r="E18" s="238">
        <v>0</v>
      </c>
      <c r="F18" s="238">
        <v>0</v>
      </c>
    </row>
    <row r="19" spans="1:6" ht="19.5" hidden="1">
      <c r="A19" s="208" t="s">
        <v>23</v>
      </c>
      <c r="B19" s="208" t="s">
        <v>25</v>
      </c>
      <c r="C19" s="225" t="s">
        <v>273</v>
      </c>
      <c r="D19" s="237">
        <v>0</v>
      </c>
      <c r="E19" s="238">
        <v>0</v>
      </c>
      <c r="F19" s="238">
        <v>0</v>
      </c>
    </row>
    <row r="20" spans="1:6" hidden="1">
      <c r="A20" s="208" t="s">
        <v>23</v>
      </c>
      <c r="B20" s="208" t="s">
        <v>25</v>
      </c>
      <c r="C20" s="225" t="s">
        <v>274</v>
      </c>
      <c r="D20" s="237">
        <v>6.1689699999999998</v>
      </c>
      <c r="E20" s="238">
        <v>5.0765000000000002</v>
      </c>
      <c r="F20" s="238">
        <v>5.0765000000000002</v>
      </c>
    </row>
    <row r="21" spans="1:6" ht="23.65" customHeight="1">
      <c r="A21" s="208" t="s">
        <v>26</v>
      </c>
      <c r="B21" s="208" t="s">
        <v>28</v>
      </c>
      <c r="C21" s="225" t="s">
        <v>275</v>
      </c>
      <c r="D21" s="237">
        <v>33.528000000000006</v>
      </c>
      <c r="E21" s="238">
        <v>32.246740000000003</v>
      </c>
      <c r="F21" s="238">
        <v>32.521940000000001</v>
      </c>
    </row>
    <row r="22" spans="1:6" ht="29.25">
      <c r="A22" s="208" t="s">
        <v>26</v>
      </c>
      <c r="B22" s="208" t="s">
        <v>28</v>
      </c>
      <c r="C22" s="225" t="s">
        <v>276</v>
      </c>
      <c r="D22" s="237">
        <v>0</v>
      </c>
      <c r="E22" s="238">
        <v>0</v>
      </c>
      <c r="F22" s="238">
        <v>0</v>
      </c>
    </row>
    <row r="23" spans="1:6" ht="19.5">
      <c r="A23" s="208" t="s">
        <v>26</v>
      </c>
      <c r="B23" s="208" t="s">
        <v>28</v>
      </c>
      <c r="C23" s="225" t="s">
        <v>277</v>
      </c>
      <c r="D23" s="237">
        <v>0</v>
      </c>
      <c r="E23" s="238">
        <v>0</v>
      </c>
      <c r="F23" s="238">
        <v>0</v>
      </c>
    </row>
    <row r="24" spans="1:6" ht="19.5">
      <c r="A24" s="208" t="s">
        <v>26</v>
      </c>
      <c r="B24" s="208" t="s">
        <v>28</v>
      </c>
      <c r="C24" s="225" t="s">
        <v>278</v>
      </c>
      <c r="D24" s="237">
        <v>0.25800000000000001</v>
      </c>
      <c r="E24" s="238">
        <v>0.25800000000000001</v>
      </c>
      <c r="F24" s="238">
        <v>0.25800000000000001</v>
      </c>
    </row>
    <row r="25" spans="1:6">
      <c r="A25" s="208" t="s">
        <v>26</v>
      </c>
      <c r="B25" s="208" t="s">
        <v>28</v>
      </c>
      <c r="C25" s="225" t="s">
        <v>279</v>
      </c>
      <c r="D25" s="237">
        <v>4.1139999999999999</v>
      </c>
      <c r="E25" s="238">
        <v>4.0760300000000003</v>
      </c>
      <c r="F25" s="238">
        <v>3.2706</v>
      </c>
    </row>
    <row r="26" spans="1:6" ht="19.5">
      <c r="A26" s="208" t="s">
        <v>26</v>
      </c>
      <c r="B26" s="208" t="s">
        <v>28</v>
      </c>
      <c r="C26" s="225" t="s">
        <v>280</v>
      </c>
      <c r="D26" s="237">
        <v>1.6077399999999999</v>
      </c>
      <c r="E26" s="238">
        <v>1.5799000000000001</v>
      </c>
      <c r="F26" s="238">
        <v>1.5799000000000001</v>
      </c>
    </row>
    <row r="27" spans="1:6" ht="19.5">
      <c r="A27" s="208" t="s">
        <v>26</v>
      </c>
      <c r="B27" s="208" t="s">
        <v>28</v>
      </c>
      <c r="C27" s="229" t="s">
        <v>281</v>
      </c>
      <c r="D27" s="239">
        <v>2.8119999999999998</v>
      </c>
      <c r="E27" s="238">
        <v>1.5192000000000001</v>
      </c>
      <c r="F27" s="240">
        <v>2.7768000000000002</v>
      </c>
    </row>
    <row r="28" spans="1:6">
      <c r="A28" s="449" t="s">
        <v>148</v>
      </c>
      <c r="B28" s="450"/>
      <c r="C28" s="450"/>
      <c r="D28" s="451">
        <f>SUBTOTAL(109,SPT_MSIP_Projects_ET3_FD[Company Requested Forecast costs £m])</f>
        <v>42.319740000000003</v>
      </c>
      <c r="E28" s="451">
        <f>SUBTOTAL(109,SPT_MSIP_Projects_ET3_FD[Ofgem’s DD - Allowances £m])</f>
        <v>39.679870000000008</v>
      </c>
      <c r="F28" s="451">
        <f>SUBTOTAL(109,SPT_MSIP_Projects_ET3_FD[Ofgem''s Final Determination allowances])</f>
        <v>40.407240000000009</v>
      </c>
    </row>
    <row r="29" spans="1:6">
      <c r="A29" s="241" t="s">
        <v>287</v>
      </c>
    </row>
    <row r="31" spans="1:6">
      <c r="B31" s="225" t="s">
        <v>28</v>
      </c>
      <c r="C31" s="225"/>
      <c r="D31" s="237">
        <f>SUMIF(SPT_MSIP_Projects_ET3_FD[[Network]:[Network]], $B$31, SPT_MSIP_Projects_ET3_FD[Company Requested Forecast costs £m])</f>
        <v>42.319740000000003</v>
      </c>
      <c r="E31" s="237">
        <f>SUMIF(SPT_MSIP_Projects_ET3_FD[[Network]:[Network]], $B$31, SPT_MSIP_Projects_ET3_FD[Ofgem’s DD - Allowances £m])</f>
        <v>39.679870000000008</v>
      </c>
      <c r="F31" s="237">
        <f>SUMIF(SPT_MSIP_Projects_ET3_FD[[Network]:[Network]], $B$31, SPT_MSIP_Projects_ET3_FD[Ofgem''s Final Determination allowances])</f>
        <v>40.407240000000009</v>
      </c>
    </row>
  </sheetData>
  <dataValidations count="1">
    <dataValidation type="list" allowBlank="1" showInputMessage="1" showErrorMessage="1" sqref="C4:C27 C31" xr:uid="{E4BFA394-0447-4656-8388-1E66AC6E598D}">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471C4-796E-4959-A34E-26737B813407}">
  <sheetPr codeName="Sheet2">
    <pageSetUpPr autoPageBreaks="0"/>
  </sheetPr>
  <dimension ref="B2:D19"/>
  <sheetViews>
    <sheetView workbookViewId="0">
      <selection activeCell="B29" sqref="B29"/>
    </sheetView>
  </sheetViews>
  <sheetFormatPr defaultRowHeight="12.4"/>
  <cols>
    <col min="1" max="1" width="2.234375" customWidth="1"/>
    <col min="2" max="2" width="64.3515625" customWidth="1"/>
    <col min="3" max="3" width="60.46875" customWidth="1"/>
    <col min="4" max="4" width="29.76171875" customWidth="1"/>
  </cols>
  <sheetData>
    <row r="2" spans="2:4">
      <c r="B2" s="16" t="s">
        <v>99</v>
      </c>
      <c r="C2" s="17" t="s">
        <v>100</v>
      </c>
      <c r="D2" s="18" t="s">
        <v>101</v>
      </c>
    </row>
    <row r="3" spans="2:4">
      <c r="B3" s="19" t="s">
        <v>102</v>
      </c>
      <c r="C3" s="20" t="s">
        <v>103</v>
      </c>
      <c r="D3" s="11" t="s">
        <v>104</v>
      </c>
    </row>
    <row r="4" spans="2:4">
      <c r="B4" s="19" t="s">
        <v>105</v>
      </c>
      <c r="C4" s="20" t="s">
        <v>103</v>
      </c>
      <c r="D4" s="11" t="s">
        <v>104</v>
      </c>
    </row>
    <row r="5" spans="2:4">
      <c r="B5" s="19" t="s">
        <v>106</v>
      </c>
      <c r="C5" s="20" t="s">
        <v>103</v>
      </c>
      <c r="D5" s="11" t="s">
        <v>104</v>
      </c>
    </row>
    <row r="6" spans="2:4">
      <c r="B6" s="19" t="s">
        <v>107</v>
      </c>
      <c r="C6" s="20" t="s">
        <v>108</v>
      </c>
      <c r="D6" s="11" t="s">
        <v>104</v>
      </c>
    </row>
    <row r="7" spans="2:4">
      <c r="B7" s="19" t="s">
        <v>109</v>
      </c>
      <c r="C7" s="20" t="s">
        <v>110</v>
      </c>
      <c r="D7" s="11" t="s">
        <v>111</v>
      </c>
    </row>
    <row r="8" spans="2:4">
      <c r="B8" s="19" t="s">
        <v>112</v>
      </c>
      <c r="C8" s="20" t="s">
        <v>113</v>
      </c>
      <c r="D8" s="11" t="s">
        <v>111</v>
      </c>
    </row>
    <row r="9" spans="2:4">
      <c r="B9" s="19" t="s">
        <v>114</v>
      </c>
      <c r="C9" s="20" t="s">
        <v>115</v>
      </c>
      <c r="D9" s="11" t="s">
        <v>111</v>
      </c>
    </row>
    <row r="10" spans="2:4">
      <c r="B10" s="19" t="s">
        <v>116</v>
      </c>
      <c r="C10" s="20" t="s">
        <v>117</v>
      </c>
      <c r="D10" s="11" t="s">
        <v>111</v>
      </c>
    </row>
    <row r="11" spans="2:4">
      <c r="B11" s="19" t="s">
        <v>118</v>
      </c>
      <c r="C11" s="20" t="s">
        <v>117</v>
      </c>
      <c r="D11" s="11" t="s">
        <v>111</v>
      </c>
    </row>
    <row r="12" spans="2:4">
      <c r="B12" s="19" t="s">
        <v>119</v>
      </c>
      <c r="C12" s="20" t="s">
        <v>117</v>
      </c>
      <c r="D12" s="11" t="s">
        <v>111</v>
      </c>
    </row>
    <row r="13" spans="2:4">
      <c r="B13" s="19" t="s">
        <v>120</v>
      </c>
      <c r="C13" s="20" t="s">
        <v>117</v>
      </c>
      <c r="D13" s="11" t="s">
        <v>111</v>
      </c>
    </row>
    <row r="14" spans="2:4">
      <c r="B14" s="19" t="s">
        <v>121</v>
      </c>
      <c r="C14" s="20" t="s">
        <v>122</v>
      </c>
      <c r="D14" s="11" t="s">
        <v>111</v>
      </c>
    </row>
    <row r="15" spans="2:4">
      <c r="B15" s="19" t="s">
        <v>123</v>
      </c>
      <c r="C15" s="20" t="s">
        <v>122</v>
      </c>
      <c r="D15" s="11" t="s">
        <v>111</v>
      </c>
    </row>
    <row r="16" spans="2:4">
      <c r="B16" s="19" t="s">
        <v>124</v>
      </c>
      <c r="C16" s="20" t="s">
        <v>122</v>
      </c>
      <c r="D16" s="11" t="s">
        <v>111</v>
      </c>
    </row>
    <row r="17" spans="2:4">
      <c r="B17" s="19" t="s">
        <v>125</v>
      </c>
      <c r="C17" s="20" t="s">
        <v>122</v>
      </c>
      <c r="D17" s="11" t="s">
        <v>111</v>
      </c>
    </row>
    <row r="18" spans="2:4" ht="12.75" customHeight="1">
      <c r="B18" s="19" t="s">
        <v>126</v>
      </c>
      <c r="C18" s="20" t="s">
        <v>127</v>
      </c>
      <c r="D18" s="11" t="s">
        <v>111</v>
      </c>
    </row>
    <row r="19" spans="2:4">
      <c r="B19" s="21" t="s">
        <v>128</v>
      </c>
      <c r="C19" s="22" t="s">
        <v>129</v>
      </c>
      <c r="D19" s="14" t="s">
        <v>111</v>
      </c>
    </row>
  </sheetData>
  <dataValidations count="2">
    <dataValidation type="list" allowBlank="1" showInputMessage="1" showErrorMessage="1" sqref="D3:D19" xr:uid="{091EB33E-3531-40D8-BAA6-01A8A2BA6B25}">
      <formula1>"Yes,No"</formula1>
    </dataValidation>
    <dataValidation type="list" allowBlank="1" showInputMessage="1" showErrorMessage="1" sqref="B3:B12" xr:uid="{D9D7896B-2B72-4470-9BBA-EB5FABE97A89}">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6DD8-A660-4EB6-A214-8CCD29DE14C1}">
  <sheetPr codeName="Sheet25">
    <tabColor theme="7" tint="0.59999389629810485"/>
    <pageSetUpPr autoPageBreaks="0"/>
  </sheetPr>
  <dimension ref="A2:E11"/>
  <sheetViews>
    <sheetView workbookViewId="0">
      <selection activeCell="B29" sqref="B29"/>
    </sheetView>
  </sheetViews>
  <sheetFormatPr defaultRowHeight="12.4"/>
  <cols>
    <col min="1" max="1" width="13.64453125" customWidth="1"/>
    <col min="2" max="5" width="12.46875" customWidth="1"/>
  </cols>
  <sheetData>
    <row r="2" spans="1:5">
      <c r="A2" t="s">
        <v>288</v>
      </c>
    </row>
    <row r="3" spans="1:5" ht="29.25">
      <c r="A3" s="161" t="s">
        <v>289</v>
      </c>
      <c r="B3" s="164" t="s">
        <v>290</v>
      </c>
      <c r="C3" s="164" t="s">
        <v>291</v>
      </c>
      <c r="D3" s="164" t="s">
        <v>253</v>
      </c>
      <c r="E3" s="164" t="s">
        <v>292</v>
      </c>
    </row>
    <row r="4" spans="1:5" ht="19.5">
      <c r="A4" s="208" t="s">
        <v>293</v>
      </c>
      <c r="B4" s="216">
        <f>'TableET12_Gremista_Costs (DD)'!B18-B9</f>
        <v>2.2400000000000002</v>
      </c>
      <c r="C4" s="216" t="s">
        <v>294</v>
      </c>
      <c r="D4" s="227">
        <v>2.2400000000000002</v>
      </c>
      <c r="E4" s="238">
        <v>2.2399999999999998</v>
      </c>
    </row>
    <row r="5" spans="1:5">
      <c r="A5" s="208" t="s">
        <v>295</v>
      </c>
      <c r="B5" s="216">
        <f>'TableET12_Gremista_Costs (DD)'!B19</f>
        <v>78.506</v>
      </c>
      <c r="C5" s="216">
        <v>67.069000000000003</v>
      </c>
      <c r="D5" s="227">
        <v>11.436999999999999</v>
      </c>
      <c r="E5" s="238">
        <v>78.506</v>
      </c>
    </row>
    <row r="6" spans="1:5" ht="19.5">
      <c r="A6" s="208" t="s">
        <v>296</v>
      </c>
      <c r="B6" s="216">
        <f>'TableET12_Gremista_Costs (DD)'!B20</f>
        <v>7.0369999999999999</v>
      </c>
      <c r="C6" s="216">
        <v>5.03</v>
      </c>
      <c r="D6" s="227">
        <v>0.85799999999999998</v>
      </c>
      <c r="E6" s="238">
        <v>5.8879999999999999</v>
      </c>
    </row>
    <row r="7" spans="1:5">
      <c r="A7" s="208" t="s">
        <v>297</v>
      </c>
      <c r="B7" s="216">
        <f>'TableET12_Gremista_Costs (DD)'!B21</f>
        <v>16.832000000000001</v>
      </c>
      <c r="C7" s="216">
        <v>7.25</v>
      </c>
      <c r="D7" s="227">
        <v>1.236</v>
      </c>
      <c r="E7" s="238">
        <v>8.4860000000000007</v>
      </c>
    </row>
    <row r="8" spans="1:5">
      <c r="A8" s="217" t="s">
        <v>298</v>
      </c>
      <c r="B8" s="218">
        <f>SUM(B4:B7)</f>
        <v>104.61500000000001</v>
      </c>
      <c r="C8" s="218">
        <f t="shared" ref="C8:E8" si="0">SUM(C4:C7)</f>
        <v>79.349000000000004</v>
      </c>
      <c r="D8" s="447">
        <f t="shared" si="0"/>
        <v>15.771000000000001</v>
      </c>
      <c r="E8" s="218">
        <f t="shared" si="0"/>
        <v>95.12</v>
      </c>
    </row>
    <row r="9" spans="1:5">
      <c r="A9" s="208" t="s">
        <v>299</v>
      </c>
      <c r="B9" s="216">
        <f>'TableET13_Gremista_DD_Adju (DD)'!B13</f>
        <v>0.46500000000000002</v>
      </c>
      <c r="C9" s="216" t="s">
        <v>294</v>
      </c>
      <c r="D9" s="227" t="s">
        <v>294</v>
      </c>
      <c r="E9" s="216" t="s">
        <v>294</v>
      </c>
    </row>
    <row r="10" spans="1:5">
      <c r="A10" s="210" t="s">
        <v>300</v>
      </c>
      <c r="B10" s="218">
        <v>105.081</v>
      </c>
      <c r="C10" s="218">
        <v>79.349999999999994</v>
      </c>
      <c r="D10" s="447">
        <v>15.77</v>
      </c>
      <c r="E10" s="218">
        <v>95.12</v>
      </c>
    </row>
    <row r="11" spans="1:5">
      <c r="A11" s="212" t="s">
        <v>301</v>
      </c>
      <c r="B11" s="448">
        <v>0.02</v>
      </c>
      <c r="C11" s="448">
        <v>0.1</v>
      </c>
      <c r="D11" s="447" t="s">
        <v>294</v>
      </c>
      <c r="E11" s="448">
        <v>0.1</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136D-F1A7-42A2-A650-D3D270544D1B}">
  <sheetPr codeName="Sheet31">
    <tabColor theme="9" tint="0.59999389629810485"/>
    <pageSetUpPr autoPageBreaks="0"/>
  </sheetPr>
  <dimension ref="A1:A3"/>
  <sheetViews>
    <sheetView workbookViewId="0">
      <selection activeCell="B29" sqref="B29"/>
    </sheetView>
  </sheetViews>
  <sheetFormatPr defaultColWidth="9.234375" defaultRowHeight="12.4"/>
  <sheetData>
    <row r="1" spans="1:1" s="246" customFormat="1" ht="32.25" customHeight="1">
      <c r="A1" s="420"/>
    </row>
    <row r="2" spans="1:1" s="246" customFormat="1" ht="23.25" customHeight="1">
      <c r="A2" s="421"/>
    </row>
    <row r="3" spans="1:1" s="246" customFormat="1" ht="27" customHeight="1">
      <c r="A3" s="42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3D95-1578-4321-B1B2-B8DF5D76A6A8}">
  <sheetPr>
    <tabColor theme="9" tint="0.59999389629810485"/>
    <pageSetUpPr autoPageBreaks="0"/>
  </sheetPr>
  <dimension ref="A1:B4"/>
  <sheetViews>
    <sheetView workbookViewId="0">
      <selection activeCell="B29" sqref="B29"/>
    </sheetView>
  </sheetViews>
  <sheetFormatPr defaultRowHeight="12.4"/>
  <cols>
    <col min="1" max="1" width="25.64453125" customWidth="1"/>
    <col min="2" max="2" width="18.234375" customWidth="1"/>
    <col min="3" max="8" width="17.234375" customWidth="1"/>
    <col min="10" max="10" width="36.1171875" bestFit="1" customWidth="1"/>
  </cols>
  <sheetData>
    <row r="1" spans="1:2">
      <c r="A1" t="s">
        <v>302</v>
      </c>
    </row>
    <row r="2" spans="1:2" ht="19.5">
      <c r="A2" s="442" t="s">
        <v>303</v>
      </c>
      <c r="B2" s="164" t="s">
        <v>304</v>
      </c>
    </row>
    <row r="3" spans="1:2">
      <c r="A3" s="443" t="s">
        <v>305</v>
      </c>
      <c r="B3" s="444" t="s">
        <v>306</v>
      </c>
    </row>
    <row r="4" spans="1:2">
      <c r="A4" s="445" t="s">
        <v>307</v>
      </c>
      <c r="B4" s="446" t="s">
        <v>308</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FF42-148A-451C-931F-0E856693B0B3}">
  <sheetPr codeName="Sheet32">
    <tabColor theme="9" tint="0.59999389629810485"/>
    <pageSetUpPr autoPageBreaks="0"/>
  </sheetPr>
  <dimension ref="A2:I6"/>
  <sheetViews>
    <sheetView workbookViewId="0">
      <selection activeCell="B29" sqref="B29"/>
    </sheetView>
  </sheetViews>
  <sheetFormatPr defaultRowHeight="12.4"/>
  <cols>
    <col min="1" max="1" width="18.87890625" customWidth="1"/>
    <col min="2" max="2" width="9" bestFit="1" customWidth="1"/>
    <col min="3" max="6" width="13" customWidth="1"/>
  </cols>
  <sheetData>
    <row r="2" spans="1:9">
      <c r="A2" t="s">
        <v>309</v>
      </c>
    </row>
    <row r="3" spans="1:9" ht="39">
      <c r="A3" s="161" t="s">
        <v>132</v>
      </c>
      <c r="B3" s="162" t="s">
        <v>133</v>
      </c>
      <c r="C3" s="163" t="s">
        <v>143</v>
      </c>
      <c r="D3" s="164" t="s">
        <v>147</v>
      </c>
      <c r="E3" s="163" t="s">
        <v>155</v>
      </c>
      <c r="F3" s="163" t="s">
        <v>156</v>
      </c>
    </row>
    <row r="4" spans="1:9">
      <c r="A4" s="165" t="s">
        <v>33</v>
      </c>
      <c r="B4" s="166" t="s">
        <v>36</v>
      </c>
      <c r="C4" s="168">
        <f>ED_DD_Summary_DDD[[#This Row],[Company Requested Forecast costs £m]]</f>
        <v>201.6</v>
      </c>
      <c r="D4" s="169">
        <f>ED_DD_Summary_DDD[[#This Row],[Ofgem’s DD - Allowances £m]]</f>
        <v>93.105040000000002</v>
      </c>
      <c r="E4" s="439">
        <f>ED2_DD_FD_Summary[[#This Row],[Ofgem’s FD allowances (£m)]]-ED2_DD_FD_Summary[[#This Row],[Ofgem’s DD - Allowances £m]]</f>
        <v>57.642079999999993</v>
      </c>
      <c r="F4" s="168">
        <f>INDEX(Table3_FD_Summary[],MATCH($A4,Table2_DD_Summary[[Sector Group]:[Sector Group]],0),MATCH(D$3,Table2_DD_Summary[#Headers],0))</f>
        <v>150.74712</v>
      </c>
      <c r="G4" s="170"/>
      <c r="H4" s="170"/>
    </row>
    <row r="5" spans="1:9" ht="22.5">
      <c r="A5" s="171" t="s">
        <v>59</v>
      </c>
      <c r="B5" s="172" t="s">
        <v>62</v>
      </c>
      <c r="C5" s="174">
        <f>ED_DD_Summary_DDD[[#This Row],[Company Requested Forecast costs £m]]</f>
        <v>158.59</v>
      </c>
      <c r="D5" s="175">
        <f>ED_DD_Summary_DDD[[#This Row],[Ofgem’s DD - Allowances £m]]</f>
        <v>7.8900000000000006</v>
      </c>
      <c r="E5" s="441">
        <f>ED2_DD_FD_Summary[[#This Row],[Ofgem’s FD allowances (£m)]]-ED2_DD_FD_Summary[[#This Row],[Ofgem’s DD - Allowances £m]]</f>
        <v>69.26249</v>
      </c>
      <c r="F5" s="174">
        <f>INDEX(Table3_FD_Summary[],MATCH($A5,Table2_DD_Summary[[Sector Group]:[Sector Group]],0),MATCH(D$3,Table2_DD_Summary[#Headers],0))</f>
        <v>77.15249</v>
      </c>
      <c r="G5" s="170"/>
      <c r="H5" s="170"/>
      <c r="I5" s="176"/>
    </row>
    <row r="6" spans="1:9">
      <c r="G6" s="170"/>
    </row>
  </sheetData>
  <phoneticPr fontId="11"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0170-F138-4E7D-A8B4-46A68622E21D}">
  <sheetPr codeName="Sheet34">
    <tabColor theme="9" tint="0.59999389629810485"/>
    <pageSetUpPr autoPageBreaks="0"/>
  </sheetPr>
  <dimension ref="A2:E4"/>
  <sheetViews>
    <sheetView workbookViewId="0">
      <selection activeCell="B29" sqref="B29"/>
    </sheetView>
  </sheetViews>
  <sheetFormatPr defaultRowHeight="12.4"/>
  <cols>
    <col min="1" max="1" width="13.64453125" customWidth="1"/>
    <col min="2" max="5" width="14" customWidth="1"/>
  </cols>
  <sheetData>
    <row r="2" spans="1:5">
      <c r="A2" t="s">
        <v>310</v>
      </c>
    </row>
    <row r="3" spans="1:5" ht="37.15">
      <c r="A3" s="146" t="s">
        <v>133</v>
      </c>
      <c r="B3" s="147" t="s">
        <v>311</v>
      </c>
      <c r="C3" s="147" t="s">
        <v>291</v>
      </c>
      <c r="D3" s="147" t="s">
        <v>312</v>
      </c>
      <c r="E3" s="147" t="s">
        <v>254</v>
      </c>
    </row>
    <row r="4" spans="1:5">
      <c r="A4" s="436" t="s">
        <v>36</v>
      </c>
      <c r="B4" s="437">
        <f>ED2_DD_FD_Summary[[#This Row],[Company Requested Forecast costs £m]]</f>
        <v>201.6</v>
      </c>
      <c r="C4" s="438">
        <f>ED2_DD_FD_Summary[[#This Row],[Ofgem’s DD - Allowances £m]]</f>
        <v>93.105040000000002</v>
      </c>
      <c r="D4" s="439">
        <f>ED3_ENWL_LRE_DD_FD[[#This Row],[Ofgem’s FD allowances ]]-ED3_ENWL_LRE_DD_FD[[#This Row],[Ofgem’s DD Allowances]]</f>
        <v>57.642079999999993</v>
      </c>
      <c r="E4" s="440">
        <f>ED2_DD_FD_Summary[[#This Row],[Ofgem’s FD allowances (£m)]]</f>
        <v>150.74712</v>
      </c>
    </row>
  </sheetData>
  <phoneticPr fontId="11"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A4D5-A6B8-4DEA-96AD-BB66472BF97C}">
  <sheetPr codeName="Sheet36">
    <tabColor theme="9" tint="0.59999389629810485"/>
    <pageSetUpPr autoPageBreaks="0"/>
  </sheetPr>
  <dimension ref="A2:E15"/>
  <sheetViews>
    <sheetView workbookViewId="0">
      <selection activeCell="B29" sqref="B29"/>
    </sheetView>
  </sheetViews>
  <sheetFormatPr defaultRowHeight="12.4"/>
  <cols>
    <col min="2" max="2" width="35.76171875" customWidth="1"/>
    <col min="3" max="5" width="15.76171875" customWidth="1"/>
  </cols>
  <sheetData>
    <row r="2" spans="1:5">
      <c r="A2" t="s">
        <v>313</v>
      </c>
    </row>
    <row r="3" spans="1:5" ht="43.5">
      <c r="A3" s="53" t="s">
        <v>314</v>
      </c>
      <c r="B3" s="54" t="s">
        <v>315</v>
      </c>
      <c r="C3" s="55" t="s">
        <v>316</v>
      </c>
      <c r="D3" s="55" t="s">
        <v>317</v>
      </c>
      <c r="E3" s="56" t="s">
        <v>318</v>
      </c>
    </row>
    <row r="4" spans="1:5">
      <c r="A4" s="131" t="s">
        <v>319</v>
      </c>
      <c r="B4" s="41" t="s">
        <v>320</v>
      </c>
      <c r="C4" s="132">
        <f>LRE_DDtable_ED_DDD[[#This Row],[Model Costs for ENWL LRE Plan (£m)]]</f>
        <v>104.9377131805183</v>
      </c>
      <c r="D4" s="132">
        <f>LRE_DDtable_ED_DDD[[#This Row],[Ex ante Funding in ED2 (£m)]]</f>
        <v>44.5</v>
      </c>
      <c r="E4" s="132">
        <f>LRE_DDtable_ED_DDD[[#This Row],[Ofgem’s DD (£m)]]</f>
        <v>60.437713180518301</v>
      </c>
    </row>
    <row r="5" spans="1:5">
      <c r="A5" s="131" t="s">
        <v>321</v>
      </c>
      <c r="B5" s="41" t="s">
        <v>322</v>
      </c>
      <c r="C5" s="132">
        <f>LRE_DDtable_ED_DDD[[#This Row],[Model Costs for ENWL LRE Plan (£m)]]</f>
        <v>3.8999999999999986</v>
      </c>
      <c r="D5" s="132">
        <f>LRE_DDtable_ED_DDD[[#This Row],[Ex ante Funding in ED2 (£m)]]</f>
        <v>6</v>
      </c>
      <c r="E5" s="132">
        <f>LRE_DDtable_ED_DDD[[#This Row],[Ofgem’s DD (£m)]]</f>
        <v>-2.1000000000000014</v>
      </c>
    </row>
    <row r="6" spans="1:5">
      <c r="A6" s="131" t="s">
        <v>323</v>
      </c>
      <c r="B6" s="41" t="s">
        <v>324</v>
      </c>
      <c r="C6" s="132">
        <f>LRE_DDtable_ED_DDD[[#This Row],[Model Costs for ENWL LRE Plan (£m)]]</f>
        <v>19.489932590192495</v>
      </c>
      <c r="D6" s="132">
        <f>LRE_DDtable_ED_DDD[[#This Row],[Ex ante Funding in ED2 (£m)]]</f>
        <v>26.1</v>
      </c>
      <c r="E6" s="132">
        <f>LRE_DDtable_ED_DDD[[#This Row],[Ofgem’s DD (£m)]]</f>
        <v>-6.6100674098075061</v>
      </c>
    </row>
    <row r="7" spans="1:5">
      <c r="A7" s="131" t="s">
        <v>325</v>
      </c>
      <c r="B7" s="41" t="s">
        <v>326</v>
      </c>
      <c r="C7" s="132" t="str">
        <f>LRE_DDtable_ED_DDD[[#This Row],[Model Costs for ENWL LRE Plan (£m)]]</f>
        <v>-</v>
      </c>
      <c r="D7" s="132">
        <f>LRE_DDtable_ED_DDD[[#This Row],[Ex ante Funding in ED2 (£m)]]</f>
        <v>0</v>
      </c>
      <c r="E7" s="132" t="str">
        <f>LRE_DDtable_ED_DDD[[#This Row],[Ofgem’s DD (£m)]]</f>
        <v>-</v>
      </c>
    </row>
    <row r="8" spans="1:5">
      <c r="A8" s="131" t="s">
        <v>327</v>
      </c>
      <c r="B8" s="41" t="s">
        <v>328</v>
      </c>
      <c r="C8" s="132">
        <f>LRE_DDtable_ED_DDD[[#This Row],[Model Costs for ENWL LRE Plan (£m)]]</f>
        <v>78.177395146279565</v>
      </c>
      <c r="D8" s="132">
        <f>LRE_DDtable_ED_DDD[[#This Row],[Ex ante Funding in ED2 (£m)]]</f>
        <v>36.799999999999997</v>
      </c>
      <c r="E8" s="132">
        <f>LRE_DDtable_ED_DDD[[#This Row],[Ofgem’s DD (£m)]]</f>
        <v>41.377395146279568</v>
      </c>
    </row>
    <row r="9" spans="1:5">
      <c r="A9" s="131"/>
      <c r="B9" s="41" t="s">
        <v>329</v>
      </c>
      <c r="C9" s="132" t="str">
        <f>LRE_DDtable_ED_DDD[[#This Row],[Model Costs for ENWL LRE Plan (£m)]]</f>
        <v>-</v>
      </c>
      <c r="D9" s="132" t="str">
        <f>LRE_DDtable_ED_DDD[[#This Row],[Ex ante Funding in ED2 (£m)]]</f>
        <v>-</v>
      </c>
      <c r="E9" s="132" t="str">
        <f>LRE_DDtable_ED_DDD[[#This Row],[Ofgem’s DD (£m)]]</f>
        <v>-</v>
      </c>
    </row>
    <row r="10" spans="1:5">
      <c r="A10" s="134"/>
      <c r="B10" s="135" t="s">
        <v>148</v>
      </c>
      <c r="C10" s="136">
        <f>SUM(C4:C9)</f>
        <v>206.50504091699037</v>
      </c>
      <c r="D10" s="136">
        <f t="shared" ref="D10:E10" si="0">SUM(D4:D9)</f>
        <v>113.39999999999999</v>
      </c>
      <c r="E10" s="137">
        <f t="shared" si="0"/>
        <v>93.105040916990362</v>
      </c>
    </row>
    <row r="11" spans="1:5">
      <c r="A11" s="73"/>
      <c r="B11" s="73"/>
      <c r="C11" s="73"/>
      <c r="D11" s="73"/>
      <c r="E11" s="73"/>
    </row>
    <row r="12" spans="1:5">
      <c r="A12" s="73"/>
      <c r="B12" s="73"/>
      <c r="C12" s="73"/>
      <c r="D12" s="73"/>
      <c r="E12" s="73"/>
    </row>
    <row r="15" spans="1:5">
      <c r="E15" s="138"/>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3045-1675-4014-B038-DCA3C4DA40E9}">
  <sheetPr>
    <tabColor theme="9" tint="0.59999389629810485"/>
    <pageSetUpPr autoPageBreaks="0"/>
  </sheetPr>
  <dimension ref="A2:E13"/>
  <sheetViews>
    <sheetView workbookViewId="0">
      <selection activeCell="B29" sqref="B29"/>
    </sheetView>
  </sheetViews>
  <sheetFormatPr defaultRowHeight="12.4"/>
  <cols>
    <col min="2" max="2" width="35.76171875" customWidth="1"/>
    <col min="3" max="5" width="15.76171875" customWidth="1"/>
  </cols>
  <sheetData>
    <row r="2" spans="1:5">
      <c r="A2" t="s">
        <v>330</v>
      </c>
    </row>
    <row r="3" spans="1:5" ht="43.5">
      <c r="A3" s="53" t="s">
        <v>314</v>
      </c>
      <c r="B3" s="54" t="s">
        <v>315</v>
      </c>
      <c r="C3" s="55" t="s">
        <v>318</v>
      </c>
      <c r="D3" s="55" t="s">
        <v>331</v>
      </c>
      <c r="E3" s="56" t="s">
        <v>332</v>
      </c>
    </row>
    <row r="4" spans="1:5">
      <c r="A4" s="131" t="s">
        <v>319</v>
      </c>
      <c r="B4" s="41" t="s">
        <v>320</v>
      </c>
      <c r="C4" s="132">
        <v>60.437713180518301</v>
      </c>
      <c r="D4" s="132">
        <f t="shared" ref="D4:D11" si="0">IFERROR(E4-C4,0)</f>
        <v>35.169574868149937</v>
      </c>
      <c r="E4" s="133">
        <v>95.607288048668238</v>
      </c>
    </row>
    <row r="5" spans="1:5">
      <c r="A5" s="131" t="s">
        <v>321</v>
      </c>
      <c r="B5" s="41" t="s">
        <v>322</v>
      </c>
      <c r="C5" s="132">
        <v>-2.1000000000000014</v>
      </c>
      <c r="D5" s="132">
        <f t="shared" si="0"/>
        <v>5.5159999999999982</v>
      </c>
      <c r="E5" s="133">
        <v>3.4159999999999968</v>
      </c>
    </row>
    <row r="6" spans="1:5">
      <c r="A6" s="131" t="s">
        <v>323</v>
      </c>
      <c r="B6" s="41" t="s">
        <v>324</v>
      </c>
      <c r="C6" s="132">
        <v>-6.6100674098075061</v>
      </c>
      <c r="D6" s="132">
        <f t="shared" si="0"/>
        <v>0</v>
      </c>
      <c r="E6" s="133">
        <v>-6.6100674098075061</v>
      </c>
    </row>
    <row r="7" spans="1:5">
      <c r="A7" s="131" t="s">
        <v>325</v>
      </c>
      <c r="B7" s="41" t="s">
        <v>326</v>
      </c>
      <c r="C7" s="132" t="s">
        <v>294</v>
      </c>
      <c r="D7" s="132">
        <f t="shared" si="0"/>
        <v>0</v>
      </c>
      <c r="E7" s="133" t="s">
        <v>294</v>
      </c>
    </row>
    <row r="8" spans="1:5">
      <c r="A8" s="131" t="s">
        <v>327</v>
      </c>
      <c r="B8" s="41" t="s">
        <v>328</v>
      </c>
      <c r="C8" s="132">
        <v>41.377395146279568</v>
      </c>
      <c r="D8" s="132">
        <f t="shared" si="0"/>
        <v>0</v>
      </c>
      <c r="E8" s="133">
        <v>41.377395146279568</v>
      </c>
    </row>
    <row r="9" spans="1:5">
      <c r="A9" s="131"/>
      <c r="B9" s="41" t="s">
        <v>329</v>
      </c>
      <c r="C9" s="132" t="s">
        <v>294</v>
      </c>
      <c r="D9" s="132">
        <f t="shared" si="0"/>
        <v>0</v>
      </c>
      <c r="E9" s="133" t="s">
        <v>294</v>
      </c>
    </row>
    <row r="10" spans="1:5">
      <c r="A10" s="131"/>
      <c r="B10" s="41" t="s">
        <v>333</v>
      </c>
      <c r="C10" s="132"/>
      <c r="D10" s="132">
        <f t="shared" si="0"/>
        <v>15.222604853720441</v>
      </c>
      <c r="E10" s="133">
        <v>15.222604853720441</v>
      </c>
    </row>
    <row r="11" spans="1:5">
      <c r="A11" s="131"/>
      <c r="B11" s="41" t="s">
        <v>334</v>
      </c>
      <c r="C11" s="132"/>
      <c r="D11" s="132">
        <f t="shared" si="0"/>
        <v>1.7339041714042815</v>
      </c>
      <c r="E11" s="133">
        <v>1.7339041714042815</v>
      </c>
    </row>
    <row r="12" spans="1:5">
      <c r="A12" s="134"/>
      <c r="B12" s="135" t="s">
        <v>148</v>
      </c>
      <c r="C12" s="136">
        <f>SUM(C4:C11)</f>
        <v>93.105040916990362</v>
      </c>
      <c r="D12" s="136">
        <f>SUM(D4:D11)</f>
        <v>57.642083893274659</v>
      </c>
      <c r="E12" s="136">
        <f>SUM(E4:E11)</f>
        <v>150.74712481026501</v>
      </c>
    </row>
    <row r="13" spans="1:5">
      <c r="A13" s="73"/>
      <c r="B13" s="73"/>
      <c r="C13" s="73"/>
      <c r="D13" s="73"/>
      <c r="E13" s="73"/>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3D310-7218-4978-BF05-2C0723BB8274}">
  <sheetPr codeName="Sheet33">
    <tabColor theme="9" tint="0.59999389629810485"/>
    <pageSetUpPr autoPageBreaks="0"/>
  </sheetPr>
  <dimension ref="A2:G10"/>
  <sheetViews>
    <sheetView workbookViewId="0">
      <selection activeCell="B29" sqref="B29"/>
    </sheetView>
  </sheetViews>
  <sheetFormatPr defaultRowHeight="12.4"/>
  <cols>
    <col min="1" max="1" width="21.64453125" customWidth="1"/>
    <col min="2" max="7" width="15.234375" style="405" customWidth="1"/>
  </cols>
  <sheetData>
    <row r="2" spans="1:7">
      <c r="A2" t="s">
        <v>335</v>
      </c>
    </row>
    <row r="3" spans="1:7" ht="43.5">
      <c r="A3" s="154" t="s">
        <v>336</v>
      </c>
      <c r="B3" s="55" t="s">
        <v>337</v>
      </c>
      <c r="C3" s="55" t="s">
        <v>338</v>
      </c>
      <c r="D3" s="56" t="s">
        <v>339</v>
      </c>
      <c r="E3" s="55" t="s">
        <v>340</v>
      </c>
      <c r="F3" s="55" t="s">
        <v>155</v>
      </c>
      <c r="G3" s="55" t="s">
        <v>341</v>
      </c>
    </row>
    <row r="4" spans="1:7" ht="32.65">
      <c r="A4" s="131" t="s">
        <v>342</v>
      </c>
      <c r="B4" s="132" t="s">
        <v>343</v>
      </c>
      <c r="C4" s="132">
        <v>104.01</v>
      </c>
      <c r="D4" s="435">
        <f>ED2_HOWSUM_DD_FD[[#This Row],[Ofgem’s DD -Allowances (£m)]]-ED2_HOWSUM_DD_FD[[#This Row],[Company requested - Forecast costs (£m)]]</f>
        <v>-104.01</v>
      </c>
      <c r="E4" s="133">
        <v>0</v>
      </c>
      <c r="F4" s="435">
        <f>ED2_HOWSUM_DD_FD[[#This Row],[Ofgem’s FD – Allowances (£m)]]-ED2_HOWSUM_DD_FD[[#This Row],[Ofgem’s DD -Allowances (£m)]]</f>
        <v>34.116375768056102</v>
      </c>
      <c r="G4" s="133">
        <v>34.116375768056102</v>
      </c>
    </row>
    <row r="5" spans="1:7" ht="21.75">
      <c r="A5" s="131" t="s">
        <v>344</v>
      </c>
      <c r="B5" s="132" t="s">
        <v>345</v>
      </c>
      <c r="C5" s="132">
        <v>17.04</v>
      </c>
      <c r="D5" s="435">
        <f>ED2_HOWSUM_DD_FD[[#This Row],[Ofgem’s DD -Allowances (£m)]]-ED2_HOWSUM_DD_FD[[#This Row],[Company requested - Forecast costs (£m)]]</f>
        <v>-14.579999999999998</v>
      </c>
      <c r="E5" s="133">
        <v>2.46</v>
      </c>
      <c r="F5" s="435">
        <f>ED2_HOWSUM_DD_FD[[#This Row],[Ofgem’s FD – Allowances (£m)]]-ED2_HOWSUM_DD_FD[[#This Row],[Ofgem’s DD -Allowances (£m)]]</f>
        <v>12.986914000000002</v>
      </c>
      <c r="G5" s="133">
        <v>15.446914000000001</v>
      </c>
    </row>
    <row r="6" spans="1:7" ht="21.75">
      <c r="A6" s="131" t="s">
        <v>346</v>
      </c>
      <c r="B6" s="132" t="s">
        <v>347</v>
      </c>
      <c r="C6" s="132">
        <v>24.62</v>
      </c>
      <c r="D6" s="435">
        <f>ED2_HOWSUM_DD_FD[[#This Row],[Ofgem’s DD -Allowances (£m)]]-ED2_HOWSUM_DD_FD[[#This Row],[Company requested - Forecast costs (£m)]]</f>
        <v>-21.580000000000002</v>
      </c>
      <c r="E6" s="133">
        <v>3.04</v>
      </c>
      <c r="F6" s="435">
        <f>ED2_HOWSUM_DD_FD[[#This Row],[Ofgem’s FD – Allowances (£m)]]-ED2_HOWSUM_DD_FD[[#This Row],[Ofgem’s DD -Allowances (£m)]]</f>
        <v>13.970000000000002</v>
      </c>
      <c r="G6" s="133">
        <v>17.010000000000002</v>
      </c>
    </row>
    <row r="7" spans="1:7" ht="32.65">
      <c r="A7" s="131" t="s">
        <v>348</v>
      </c>
      <c r="B7" s="132" t="s">
        <v>349</v>
      </c>
      <c r="C7" s="132">
        <v>2.0699999999999998</v>
      </c>
      <c r="D7" s="435">
        <f>ED2_HOWSUM_DD_FD[[#This Row],[Ofgem’s DD -Allowances (£m)]]-ED2_HOWSUM_DD_FD[[#This Row],[Company requested - Forecast costs (£m)]]</f>
        <v>-0.90999999999999992</v>
      </c>
      <c r="E7" s="133">
        <v>1.1599999999999999</v>
      </c>
      <c r="F7" s="435">
        <f>ED2_HOWSUM_DD_FD[[#This Row],[Ofgem’s FD – Allowances (£m)]]-ED2_HOWSUM_DD_FD[[#This Row],[Ofgem’s DD -Allowances (£m)]]</f>
        <v>0</v>
      </c>
      <c r="G7" s="133">
        <v>1.1599999999999999</v>
      </c>
    </row>
    <row r="8" spans="1:7" ht="43.5">
      <c r="A8" s="131" t="s">
        <v>350</v>
      </c>
      <c r="B8" s="132" t="s">
        <v>351</v>
      </c>
      <c r="C8" s="132">
        <v>9.49</v>
      </c>
      <c r="D8" s="435">
        <f>ED2_HOWSUM_DD_FD[[#This Row],[Ofgem’s DD -Allowances (£m)]]-ED2_HOWSUM_DD_FD[[#This Row],[Company requested - Forecast costs (£m)]]</f>
        <v>-9.49</v>
      </c>
      <c r="E8" s="133">
        <v>0</v>
      </c>
      <c r="F8" s="435">
        <f>ED2_HOWSUM_DD_FD[[#This Row],[Ofgem’s FD – Allowances (£m)]]-ED2_HOWSUM_DD_FD[[#This Row],[Ofgem’s DD -Allowances (£m)]]</f>
        <v>8.1892250000000004</v>
      </c>
      <c r="G8" s="133">
        <v>8.1892250000000004</v>
      </c>
    </row>
    <row r="9" spans="1:7" ht="32.65">
      <c r="A9" s="155" t="s">
        <v>352</v>
      </c>
      <c r="B9" s="132" t="s">
        <v>353</v>
      </c>
      <c r="C9" s="132">
        <v>1.36</v>
      </c>
      <c r="D9" s="435">
        <f>ED2_HOWSUM_DD_FD[[#This Row],[Ofgem’s DD -Allowances (£m)]]-ED2_HOWSUM_DD_FD[[#This Row],[Company requested - Forecast costs (£m)]]</f>
        <v>-0.13000000000000012</v>
      </c>
      <c r="E9" s="133">
        <v>1.23</v>
      </c>
      <c r="F9" s="435">
        <f>ED2_HOWSUM_DD_FD[[#This Row],[Ofgem’s FD – Allowances (£m)]]-ED2_HOWSUM_DD_FD[[#This Row],[Ofgem’s DD -Allowances (£m)]]</f>
        <v>0</v>
      </c>
      <c r="G9" s="133">
        <v>1.23</v>
      </c>
    </row>
    <row r="10" spans="1:7" s="159" customFormat="1">
      <c r="A10" s="156" t="s">
        <v>148</v>
      </c>
      <c r="B10" s="157" t="s">
        <v>148</v>
      </c>
      <c r="C10" s="158">
        <f t="shared" ref="C10:F10" si="0">SUM(C4:C9)</f>
        <v>158.59000000000003</v>
      </c>
      <c r="D10" s="158">
        <f t="shared" si="0"/>
        <v>-150.70000000000002</v>
      </c>
      <c r="E10" s="158">
        <f t="shared" si="0"/>
        <v>7.8900000000000006</v>
      </c>
      <c r="F10" s="158">
        <f t="shared" si="0"/>
        <v>69.262514768056093</v>
      </c>
      <c r="G10" s="158">
        <f>SUM(G4:G9)</f>
        <v>77.152514768056093</v>
      </c>
    </row>
  </sheetData>
  <phoneticPr fontId="11" type="noConversion"/>
  <dataValidations count="1">
    <dataValidation type="list" allowBlank="1" showInputMessage="1" showErrorMessage="1" sqref="A4:A9" xr:uid="{EAFFEEC2-1332-4EB0-B7FA-167E31391AA8}">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99D3-A7E9-4983-ABAF-2FB4A3AD2DCA}">
  <sheetPr>
    <tabColor theme="9" tint="0.59999389629810485"/>
    <pageSetUpPr autoPageBreaks="0"/>
  </sheetPr>
  <dimension ref="A1:H28"/>
  <sheetViews>
    <sheetView workbookViewId="0">
      <selection activeCell="B29" sqref="B29"/>
    </sheetView>
  </sheetViews>
  <sheetFormatPr defaultRowHeight="12.4"/>
  <cols>
    <col min="1" max="1" width="18.64453125" style="405" customWidth="1"/>
    <col min="2" max="8" width="10.3515625" style="405" customWidth="1"/>
    <col min="9" max="9" width="0.87890625" customWidth="1"/>
    <col min="10" max="10" width="42.234375" customWidth="1"/>
  </cols>
  <sheetData>
    <row r="1" spans="1:8">
      <c r="A1" t="s">
        <v>354</v>
      </c>
    </row>
    <row r="2" spans="1:8" ht="43.5">
      <c r="A2" s="55" t="s">
        <v>355</v>
      </c>
      <c r="B2" s="55" t="s">
        <v>356</v>
      </c>
      <c r="C2" s="430" t="s">
        <v>357</v>
      </c>
      <c r="D2" s="55" t="s">
        <v>358</v>
      </c>
      <c r="E2" s="417" t="s">
        <v>359</v>
      </c>
      <c r="F2" s="431" t="s">
        <v>360</v>
      </c>
      <c r="G2" s="55" t="s">
        <v>361</v>
      </c>
      <c r="H2" s="55" t="s">
        <v>362</v>
      </c>
    </row>
    <row r="3" spans="1:8">
      <c r="A3" s="132" t="s">
        <v>343</v>
      </c>
      <c r="B3" s="432" t="s">
        <v>363</v>
      </c>
      <c r="C3" s="432">
        <v>157.535</v>
      </c>
      <c r="D3" s="432">
        <v>75.569999999999993</v>
      </c>
      <c r="E3" s="432">
        <v>28.541</v>
      </c>
      <c r="F3" s="432">
        <v>128.11770000000001</v>
      </c>
      <c r="G3" s="432">
        <v>0.876</v>
      </c>
      <c r="H3" s="432">
        <f>SUM(EDxx_Total_Project_Allowances49[[#This Row],[ED2 Allowances]:[ED4 Allowances (£m) ]])</f>
        <v>157.53470000000002</v>
      </c>
    </row>
    <row r="4" spans="1:8" ht="21.75">
      <c r="A4" s="132" t="s">
        <v>343</v>
      </c>
      <c r="B4" s="432" t="s">
        <v>364</v>
      </c>
      <c r="C4" s="432">
        <v>28.44</v>
      </c>
      <c r="D4" s="432">
        <v>28.439999999999998</v>
      </c>
      <c r="E4" s="432">
        <v>5.5754000000000001</v>
      </c>
      <c r="F4" s="433">
        <v>10.087300000000001</v>
      </c>
      <c r="G4" s="432">
        <v>6.9000000000000006E-2</v>
      </c>
      <c r="H4" s="432">
        <f>SUM(EDxx_Total_Project_Allowances49[[#This Row],[ED2 Allowances]:[ED4 Allowances (£m) ]])</f>
        <v>15.731700000000002</v>
      </c>
    </row>
    <row r="5" spans="1:8">
      <c r="A5" s="132" t="s">
        <v>345</v>
      </c>
      <c r="B5" s="432" t="s">
        <v>363</v>
      </c>
      <c r="C5" s="432">
        <v>172.63800000000001</v>
      </c>
      <c r="D5" s="432">
        <v>8.14</v>
      </c>
      <c r="E5" s="432">
        <v>8.14</v>
      </c>
      <c r="F5" s="432">
        <v>0</v>
      </c>
      <c r="G5" s="432">
        <v>0</v>
      </c>
      <c r="H5" s="432">
        <f>SUM(EDxx_Total_Project_Allowances49[[#This Row],[ED2 Allowances]:[ED4 Allowances (£m) ]])</f>
        <v>8.14</v>
      </c>
    </row>
    <row r="6" spans="1:8" ht="21.75">
      <c r="A6" s="132" t="s">
        <v>345</v>
      </c>
      <c r="B6" s="432" t="s">
        <v>364</v>
      </c>
      <c r="C6" s="432">
        <v>8.9</v>
      </c>
      <c r="D6" s="432">
        <v>8.9</v>
      </c>
      <c r="E6" s="432">
        <v>7.3068999999999997</v>
      </c>
      <c r="F6" s="433">
        <v>0</v>
      </c>
      <c r="G6" s="432">
        <v>0</v>
      </c>
      <c r="H6" s="432">
        <f>SUM(EDxx_Total_Project_Allowances49[[#This Row],[ED2 Allowances]:[ED4 Allowances (£m) ]])</f>
        <v>7.3068999999999997</v>
      </c>
    </row>
    <row r="7" spans="1:8">
      <c r="A7" s="132" t="s">
        <v>347</v>
      </c>
      <c r="B7" s="432" t="s">
        <v>363</v>
      </c>
      <c r="C7" s="432">
        <f>EDxx_Total_Project_Allowances49[[#This Row],[SSEN’s Cost Forecast for ED2 (£m)  ]]</f>
        <v>0</v>
      </c>
      <c r="D7" s="432">
        <v>0</v>
      </c>
      <c r="E7" s="432">
        <v>0</v>
      </c>
      <c r="F7" s="432">
        <v>0</v>
      </c>
      <c r="G7" s="432">
        <v>0</v>
      </c>
      <c r="H7" s="432">
        <f>SUM(EDxx_Total_Project_Allowances49[[#This Row],[ED2 Allowances]:[ED4 Allowances (£m) ]])</f>
        <v>0</v>
      </c>
    </row>
    <row r="8" spans="1:8" ht="21.75">
      <c r="A8" s="132" t="s">
        <v>347</v>
      </c>
      <c r="B8" s="432" t="s">
        <v>364</v>
      </c>
      <c r="C8" s="432">
        <f>EDxx_Total_Project_Allowances49[[#This Row],[SSEN’s Cost Forecast for ED2 (£m)  ]]</f>
        <v>24.619999999999997</v>
      </c>
      <c r="D8" s="432">
        <v>24.619999999999997</v>
      </c>
      <c r="E8" s="432">
        <v>17.010000000000002</v>
      </c>
      <c r="F8" s="433">
        <v>0</v>
      </c>
      <c r="G8" s="432">
        <v>0</v>
      </c>
      <c r="H8" s="432">
        <f>SUM(EDxx_Total_Project_Allowances49[[#This Row],[ED2 Allowances]:[ED4 Allowances (£m) ]])</f>
        <v>17.010000000000002</v>
      </c>
    </row>
    <row r="9" spans="1:8">
      <c r="A9" s="132" t="s">
        <v>349</v>
      </c>
      <c r="B9" s="432" t="s">
        <v>363</v>
      </c>
      <c r="C9" s="432">
        <f>EDxx_Total_Project_Allowances49[[#This Row],[SSEN’s Cost Forecast for ED2 (£m)  ]]</f>
        <v>0</v>
      </c>
      <c r="D9" s="432">
        <v>0</v>
      </c>
      <c r="E9" s="432">
        <v>0</v>
      </c>
      <c r="F9" s="432">
        <v>0</v>
      </c>
      <c r="G9" s="432">
        <v>0</v>
      </c>
      <c r="H9" s="432">
        <f>SUM(EDxx_Total_Project_Allowances49[[#This Row],[ED2 Allowances]:[ED4 Allowances (£m) ]])</f>
        <v>0</v>
      </c>
    </row>
    <row r="10" spans="1:8" ht="21.75">
      <c r="A10" s="132" t="s">
        <v>349</v>
      </c>
      <c r="B10" s="432" t="s">
        <v>364</v>
      </c>
      <c r="C10" s="432">
        <f>EDxx_Total_Project_Allowances49[[#This Row],[SSEN’s Cost Forecast for ED2 (£m)  ]]</f>
        <v>2.0699999999999998</v>
      </c>
      <c r="D10" s="432">
        <v>2.0699999999999998</v>
      </c>
      <c r="E10" s="432">
        <v>1.1599999999999999</v>
      </c>
      <c r="F10" s="433">
        <v>0</v>
      </c>
      <c r="G10" s="432">
        <v>0</v>
      </c>
      <c r="H10" s="432">
        <f>SUM(EDxx_Total_Project_Allowances49[[#This Row],[ED2 Allowances]:[ED4 Allowances (£m) ]])</f>
        <v>1.1599999999999999</v>
      </c>
    </row>
    <row r="11" spans="1:8">
      <c r="A11" s="132" t="s">
        <v>365</v>
      </c>
      <c r="B11" s="432" t="s">
        <v>363</v>
      </c>
      <c r="C11" s="432">
        <f>EDxx_Total_Project_Allowances49[[#This Row],[SSEN’s Cost Forecast for ED2 (£m)  ]]</f>
        <v>0</v>
      </c>
      <c r="D11" s="432">
        <v>0</v>
      </c>
      <c r="E11" s="432">
        <v>0</v>
      </c>
      <c r="F11" s="432">
        <v>0</v>
      </c>
      <c r="G11" s="432">
        <v>0</v>
      </c>
      <c r="H11" s="432">
        <f>SUM(EDxx_Total_Project_Allowances49[[#This Row],[ED2 Allowances]:[ED4 Allowances (£m) ]])</f>
        <v>0</v>
      </c>
    </row>
    <row r="12" spans="1:8" ht="21.75">
      <c r="A12" s="132" t="s">
        <v>365</v>
      </c>
      <c r="B12" s="432" t="s">
        <v>364</v>
      </c>
      <c r="C12" s="432">
        <f>EDxx_Total_Project_Allowances49[[#This Row],[SSEN’s Cost Forecast for ED2 (£m)  ]]</f>
        <v>1.3599999999999999</v>
      </c>
      <c r="D12" s="432">
        <v>1.3599999999999999</v>
      </c>
      <c r="E12" s="432">
        <v>1.23</v>
      </c>
      <c r="F12" s="433">
        <v>0</v>
      </c>
      <c r="G12" s="432">
        <v>0</v>
      </c>
      <c r="H12" s="432">
        <f>SUM(EDxx_Total_Project_Allowances49[[#This Row],[ED2 Allowances]:[ED4 Allowances (£m) ]])</f>
        <v>1.23</v>
      </c>
    </row>
    <row r="13" spans="1:8" ht="21.75">
      <c r="A13" s="132" t="s">
        <v>366</v>
      </c>
      <c r="B13" s="432" t="s">
        <v>367</v>
      </c>
      <c r="C13" s="432">
        <f>EDxx_Total_Project_Allowances49[[#This Row],[SSEN’s Cost Forecast for ED2 (£m)  ]]</f>
        <v>9.4899999999999984</v>
      </c>
      <c r="D13" s="432">
        <v>9.4899999999999984</v>
      </c>
      <c r="E13" s="432">
        <v>8.1891999999999996</v>
      </c>
      <c r="F13" s="432">
        <v>0</v>
      </c>
      <c r="G13" s="432">
        <v>0</v>
      </c>
      <c r="H13" s="432">
        <f>SUM(EDxx_Total_Project_Allowances49[[#This Row],[ED2 Allowances]:[ED4 Allowances (£m) ]])</f>
        <v>8.1891999999999996</v>
      </c>
    </row>
    <row r="14" spans="1:8">
      <c r="A14" s="157" t="s">
        <v>148</v>
      </c>
      <c r="B14" s="434"/>
      <c r="C14" s="434">
        <f>SUM(C3:C13)</f>
        <v>405.053</v>
      </c>
      <c r="D14" s="434">
        <f>SUM(D3:D13)</f>
        <v>158.59</v>
      </c>
      <c r="E14" s="434">
        <f t="shared" ref="E14:H14" si="0">SUM(E3:E13)</f>
        <v>77.152500000000003</v>
      </c>
      <c r="F14" s="434">
        <f t="shared" si="0"/>
        <v>138.20500000000001</v>
      </c>
      <c r="G14" s="434">
        <f t="shared" si="0"/>
        <v>0.94500000000000006</v>
      </c>
      <c r="H14" s="434">
        <f t="shared" si="0"/>
        <v>216.30250000000001</v>
      </c>
    </row>
    <row r="26" spans="2:8" customFormat="1">
      <c r="B26" s="405"/>
      <c r="C26" s="405"/>
      <c r="D26" s="405"/>
      <c r="E26" s="405"/>
      <c r="F26" s="405"/>
      <c r="G26" s="405"/>
      <c r="H26" s="405"/>
    </row>
    <row r="27" spans="2:8" customFormat="1">
      <c r="B27" s="405"/>
      <c r="C27" s="405"/>
      <c r="D27" s="405"/>
      <c r="E27" s="405"/>
      <c r="F27" s="405"/>
      <c r="G27" s="405"/>
      <c r="H27" s="405"/>
    </row>
    <row r="28" spans="2:8" customFormat="1">
      <c r="B28" s="405"/>
      <c r="C28" s="405"/>
      <c r="D28" s="405"/>
      <c r="E28" s="405"/>
      <c r="F28" s="405"/>
      <c r="G28" s="405"/>
      <c r="H28" s="405"/>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4C6D-F468-4AB5-88DA-573B9BE26287}">
  <sheetPr codeName="Sheet38">
    <tabColor theme="9" tint="0.59999389629810485"/>
    <pageSetUpPr autoPageBreaks="0"/>
  </sheetPr>
  <dimension ref="A2:G25"/>
  <sheetViews>
    <sheetView tabSelected="1" workbookViewId="0">
      <selection activeCell="J3" sqref="J3"/>
    </sheetView>
  </sheetViews>
  <sheetFormatPr defaultRowHeight="12.4"/>
  <cols>
    <col min="1" max="1" width="20" customWidth="1"/>
    <col min="2" max="7" width="14.234375" customWidth="1"/>
  </cols>
  <sheetData>
    <row r="2" spans="1:7">
      <c r="A2" t="s">
        <v>368</v>
      </c>
    </row>
    <row r="3" spans="1:7" ht="45">
      <c r="A3" s="116" t="s">
        <v>369</v>
      </c>
      <c r="B3" s="117" t="s">
        <v>370</v>
      </c>
      <c r="C3" s="117" t="s">
        <v>371</v>
      </c>
      <c r="D3" s="117" t="s">
        <v>372</v>
      </c>
      <c r="E3" s="117" t="s">
        <v>373</v>
      </c>
      <c r="F3" s="117" t="s">
        <v>374</v>
      </c>
      <c r="G3" s="118" t="s">
        <v>375</v>
      </c>
    </row>
    <row r="4" spans="1:7" ht="18">
      <c r="A4" s="119" t="s">
        <v>376</v>
      </c>
      <c r="B4" s="120">
        <v>0</v>
      </c>
      <c r="C4" s="120">
        <v>0</v>
      </c>
      <c r="D4" s="120">
        <v>0</v>
      </c>
      <c r="E4" s="120">
        <v>0</v>
      </c>
      <c r="F4" s="120">
        <v>0</v>
      </c>
      <c r="G4" s="121">
        <v>0</v>
      </c>
    </row>
    <row r="5" spans="1:7" ht="18">
      <c r="A5" s="119" t="s">
        <v>377</v>
      </c>
      <c r="B5" s="120">
        <v>0</v>
      </c>
      <c r="C5" s="120">
        <v>0</v>
      </c>
      <c r="D5" s="120">
        <v>0</v>
      </c>
      <c r="E5" s="120">
        <v>0</v>
      </c>
      <c r="F5" s="120">
        <v>0</v>
      </c>
      <c r="G5" s="121">
        <v>0</v>
      </c>
    </row>
    <row r="6" spans="1:7" ht="18">
      <c r="A6" s="119" t="s">
        <v>378</v>
      </c>
      <c r="B6" s="120">
        <v>0</v>
      </c>
      <c r="C6" s="120">
        <v>0</v>
      </c>
      <c r="D6" s="120">
        <v>0</v>
      </c>
      <c r="E6" s="120">
        <v>0</v>
      </c>
      <c r="F6" s="120">
        <v>0</v>
      </c>
      <c r="G6" s="121">
        <v>0</v>
      </c>
    </row>
    <row r="7" spans="1:7" ht="18">
      <c r="A7" s="119" t="s">
        <v>379</v>
      </c>
      <c r="B7" s="120">
        <v>0</v>
      </c>
      <c r="C7" s="120">
        <v>0</v>
      </c>
      <c r="D7" s="120">
        <v>0</v>
      </c>
      <c r="E7" s="120">
        <v>0</v>
      </c>
      <c r="F7" s="120">
        <v>0</v>
      </c>
      <c r="G7" s="121">
        <v>0</v>
      </c>
    </row>
    <row r="8" spans="1:7" ht="18">
      <c r="A8" s="119" t="s">
        <v>380</v>
      </c>
      <c r="B8" s="120">
        <v>0</v>
      </c>
      <c r="C8" s="120">
        <v>0</v>
      </c>
      <c r="D8" s="120">
        <v>0</v>
      </c>
      <c r="E8" s="120">
        <v>0</v>
      </c>
      <c r="F8" s="120">
        <v>0</v>
      </c>
      <c r="G8" s="121">
        <v>0</v>
      </c>
    </row>
    <row r="9" spans="1:7" ht="18">
      <c r="A9" s="119" t="s">
        <v>381</v>
      </c>
      <c r="B9" s="120">
        <v>0</v>
      </c>
      <c r="C9" s="120">
        <v>0</v>
      </c>
      <c r="D9" s="120">
        <v>0</v>
      </c>
      <c r="E9" s="120">
        <v>0</v>
      </c>
      <c r="F9" s="120">
        <v>0</v>
      </c>
      <c r="G9" s="121">
        <v>0</v>
      </c>
    </row>
    <row r="10" spans="1:7" ht="18">
      <c r="A10" s="119" t="s">
        <v>382</v>
      </c>
      <c r="B10" s="120">
        <v>0</v>
      </c>
      <c r="C10" s="120">
        <v>0</v>
      </c>
      <c r="D10" s="120">
        <v>0</v>
      </c>
      <c r="E10" s="120">
        <v>0</v>
      </c>
      <c r="F10" s="120">
        <v>0</v>
      </c>
      <c r="G10" s="121">
        <v>0</v>
      </c>
    </row>
    <row r="11" spans="1:7" ht="15" customHeight="1">
      <c r="A11" s="119" t="s">
        <v>383</v>
      </c>
      <c r="B11" s="120">
        <v>0</v>
      </c>
      <c r="C11" s="120">
        <v>0</v>
      </c>
      <c r="D11" s="120">
        <v>0</v>
      </c>
      <c r="E11" s="120">
        <v>0</v>
      </c>
      <c r="F11" s="120">
        <v>0</v>
      </c>
      <c r="G11" s="121">
        <v>0</v>
      </c>
    </row>
    <row r="12" spans="1:7" ht="18">
      <c r="A12" s="119" t="s">
        <v>384</v>
      </c>
      <c r="B12" s="120">
        <v>0</v>
      </c>
      <c r="C12" s="120">
        <v>0</v>
      </c>
      <c r="D12" s="120">
        <v>0</v>
      </c>
      <c r="E12" s="120">
        <v>0</v>
      </c>
      <c r="F12" s="120">
        <v>0</v>
      </c>
      <c r="G12" s="121">
        <v>0</v>
      </c>
    </row>
    <row r="13" spans="1:7" ht="18">
      <c r="A13" s="119" t="s">
        <v>385</v>
      </c>
      <c r="B13" s="120">
        <v>0</v>
      </c>
      <c r="C13" s="120">
        <v>0</v>
      </c>
      <c r="D13" s="120">
        <v>0</v>
      </c>
      <c r="E13" s="120">
        <v>0</v>
      </c>
      <c r="F13" s="120">
        <v>0</v>
      </c>
      <c r="G13" s="121">
        <v>0</v>
      </c>
    </row>
    <row r="14" spans="1:7" ht="15" customHeight="1">
      <c r="A14" s="127" t="s">
        <v>386</v>
      </c>
      <c r="B14" s="423">
        <v>34.67</v>
      </c>
      <c r="C14" s="423">
        <v>0</v>
      </c>
      <c r="D14" s="424">
        <v>6.22</v>
      </c>
      <c r="E14" s="424">
        <v>64.400000000000006</v>
      </c>
      <c r="F14" s="424">
        <v>3.13</v>
      </c>
      <c r="G14" s="425">
        <v>108.42</v>
      </c>
    </row>
    <row r="15" spans="1:7" ht="15" customHeight="1">
      <c r="A15" s="129"/>
      <c r="B15" s="426">
        <f t="shared" ref="B15:F15" si="0">B25</f>
        <v>34.67</v>
      </c>
      <c r="C15" s="427"/>
      <c r="D15" s="426">
        <f t="shared" si="0"/>
        <v>12.615639999999999</v>
      </c>
      <c r="E15" s="426">
        <f t="shared" si="0"/>
        <v>82.758229999999998</v>
      </c>
      <c r="F15" s="426">
        <f t="shared" si="0"/>
        <v>55.528619999999997</v>
      </c>
      <c r="G15" s="426">
        <f>SUM(D15:F15) + B14</f>
        <v>185.57249000000002</v>
      </c>
    </row>
    <row r="16" spans="1:7" ht="18">
      <c r="A16" s="119" t="s">
        <v>387</v>
      </c>
      <c r="B16" s="120">
        <v>0</v>
      </c>
      <c r="C16" s="120">
        <v>0</v>
      </c>
      <c r="D16" s="120">
        <v>0</v>
      </c>
      <c r="E16" s="120">
        <v>0</v>
      </c>
      <c r="F16" s="120">
        <v>0</v>
      </c>
      <c r="G16" s="121">
        <v>0</v>
      </c>
    </row>
    <row r="17" spans="1:7" ht="18">
      <c r="A17" s="126" t="s">
        <v>388</v>
      </c>
      <c r="B17" s="127">
        <v>0</v>
      </c>
      <c r="C17" s="127">
        <v>0</v>
      </c>
      <c r="D17" s="127">
        <v>0</v>
      </c>
      <c r="E17" s="127">
        <v>0</v>
      </c>
      <c r="F17" s="127">
        <v>0</v>
      </c>
      <c r="G17" s="128">
        <v>0</v>
      </c>
    </row>
    <row r="20" spans="1:7">
      <c r="A20" s="159" t="s">
        <v>389</v>
      </c>
    </row>
    <row r="21" spans="1:7" ht="15">
      <c r="A21" s="471"/>
      <c r="B21" s="187" t="s">
        <v>370</v>
      </c>
      <c r="C21" s="187" t="s">
        <v>371</v>
      </c>
      <c r="D21" s="187" t="s">
        <v>372</v>
      </c>
      <c r="E21" s="187" t="s">
        <v>373</v>
      </c>
      <c r="F21" s="187" t="s">
        <v>374</v>
      </c>
      <c r="G21" s="187" t="s">
        <v>148</v>
      </c>
    </row>
    <row r="22" spans="1:7" ht="15">
      <c r="A22" s="428" t="s">
        <v>114</v>
      </c>
      <c r="B22" s="429">
        <v>0</v>
      </c>
      <c r="C22" s="429">
        <v>0</v>
      </c>
      <c r="D22" s="429">
        <v>6.3956400000000002</v>
      </c>
      <c r="E22" s="429">
        <v>18.358229999999999</v>
      </c>
      <c r="F22" s="429">
        <v>52.398619999999994</v>
      </c>
      <c r="G22" s="429">
        <f>SUM(B22:F22)</f>
        <v>77.15249</v>
      </c>
    </row>
    <row r="23" spans="1:7" ht="15">
      <c r="A23" s="428" t="s">
        <v>390</v>
      </c>
      <c r="B23" s="429"/>
      <c r="C23" s="429"/>
      <c r="D23" s="429"/>
      <c r="E23" s="429"/>
      <c r="F23" s="429"/>
      <c r="G23" s="429"/>
    </row>
    <row r="24" spans="1:7" ht="15">
      <c r="A24" s="428" t="s">
        <v>391</v>
      </c>
      <c r="B24" s="429">
        <f>B22+B23</f>
        <v>0</v>
      </c>
      <c r="C24" s="429">
        <f t="shared" ref="C24:F24" si="1">C22+C23</f>
        <v>0</v>
      </c>
      <c r="D24" s="429">
        <f t="shared" si="1"/>
        <v>6.3956400000000002</v>
      </c>
      <c r="E24" s="429">
        <f t="shared" si="1"/>
        <v>18.358229999999999</v>
      </c>
      <c r="F24" s="429">
        <f t="shared" si="1"/>
        <v>52.398619999999994</v>
      </c>
      <c r="G24" s="429">
        <f>SUM(B24:F24)</f>
        <v>77.15249</v>
      </c>
    </row>
    <row r="25" spans="1:7" ht="15">
      <c r="A25" s="428" t="s">
        <v>392</v>
      </c>
      <c r="B25" s="429">
        <f>B14+B24</f>
        <v>34.67</v>
      </c>
      <c r="C25" s="429">
        <f t="shared" ref="C25:F25" si="2">C14+C24</f>
        <v>0</v>
      </c>
      <c r="D25" s="429">
        <f t="shared" si="2"/>
        <v>12.615639999999999</v>
      </c>
      <c r="E25" s="429">
        <f t="shared" si="2"/>
        <v>82.758229999999998</v>
      </c>
      <c r="F25" s="429">
        <f t="shared" si="2"/>
        <v>55.528619999999997</v>
      </c>
      <c r="G25" s="429">
        <f>SUM(B25:F25)</f>
        <v>185.57248999999999</v>
      </c>
    </row>
  </sheetData>
  <phoneticPr fontId="11" type="noConversion"/>
  <dataValidations disablePrompts="1" count="1">
    <dataValidation type="list" allowBlank="1" showInputMessage="1" showErrorMessage="1" sqref="A22" xr:uid="{3961846B-01F5-4ED1-857E-6694126870BD}">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0D86-B58F-42F9-A62D-0C53D9A159CF}">
  <sheetPr codeName="Sheet4">
    <tabColor theme="0" tint="-0.14999847407452621"/>
    <pageSetUpPr autoPageBreaks="0"/>
  </sheetPr>
  <dimension ref="A1:A3"/>
  <sheetViews>
    <sheetView workbookViewId="0">
      <selection activeCell="B29" sqref="B29"/>
    </sheetView>
  </sheetViews>
  <sheetFormatPr defaultColWidth="9.234375" defaultRowHeight="12.4"/>
  <sheetData>
    <row r="1" spans="1:1" s="246" customFormat="1" ht="32.25" customHeight="1">
      <c r="A1" s="420"/>
    </row>
    <row r="2" spans="1:1" s="246" customFormat="1" ht="23.25" customHeight="1">
      <c r="A2" s="421"/>
    </row>
    <row r="3" spans="1:1" s="246" customFormat="1" ht="27" customHeight="1">
      <c r="A3" s="42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8F06-4F73-4740-8353-0E4985B0CCC7}">
  <sheetPr codeName="Sheet39">
    <tabColor rgb="FFFF9999"/>
    <pageSetUpPr autoPageBreaks="0"/>
  </sheetPr>
  <dimension ref="A1:A3"/>
  <sheetViews>
    <sheetView workbookViewId="0">
      <selection activeCell="B29" sqref="B29"/>
    </sheetView>
  </sheetViews>
  <sheetFormatPr defaultColWidth="9.234375" defaultRowHeight="12.4"/>
  <sheetData>
    <row r="1" spans="1:1" s="246" customFormat="1" ht="32.25" customHeight="1">
      <c r="A1" s="420"/>
    </row>
    <row r="2" spans="1:1" s="246" customFormat="1" ht="23.25" customHeight="1">
      <c r="A2" s="421"/>
    </row>
    <row r="3" spans="1:1" s="246" customFormat="1" ht="27" customHeight="1">
      <c r="A3" s="42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B709-AE74-4273-875D-96D39A9B0D20}">
  <sheetPr codeName="Sheet40">
    <tabColor rgb="FFFF9999"/>
    <pageSetUpPr autoPageBreaks="0"/>
  </sheetPr>
  <dimension ref="A2:B6"/>
  <sheetViews>
    <sheetView workbookViewId="0">
      <selection activeCell="B29" sqref="B29"/>
    </sheetView>
  </sheetViews>
  <sheetFormatPr defaultRowHeight="12.4"/>
  <cols>
    <col min="1" max="1" width="55.64453125" customWidth="1"/>
    <col min="2" max="2" width="16.76171875" customWidth="1"/>
  </cols>
  <sheetData>
    <row r="2" spans="1:2">
      <c r="A2" t="s">
        <v>393</v>
      </c>
    </row>
    <row r="3" spans="1:2">
      <c r="A3" s="77" t="s">
        <v>303</v>
      </c>
      <c r="B3" s="77" t="s">
        <v>242</v>
      </c>
    </row>
    <row r="4" spans="1:2">
      <c r="A4" s="78" t="s">
        <v>394</v>
      </c>
      <c r="B4" s="79">
        <v>3.17</v>
      </c>
    </row>
    <row r="5" spans="1:2">
      <c r="A5" s="78" t="s">
        <v>207</v>
      </c>
      <c r="B5" s="78">
        <v>3.24</v>
      </c>
    </row>
    <row r="6" spans="1:2">
      <c r="A6" s="78" t="s">
        <v>395</v>
      </c>
      <c r="B6" s="78">
        <v>3.9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46A2-1152-41F4-A321-8AC987EC172C}">
  <sheetPr codeName="Sheet41">
    <tabColor rgb="FFFF9999"/>
    <pageSetUpPr autoPageBreaks="0"/>
  </sheetPr>
  <dimension ref="A2:G13"/>
  <sheetViews>
    <sheetView workbookViewId="0">
      <selection activeCell="B29" sqref="B29"/>
    </sheetView>
  </sheetViews>
  <sheetFormatPr defaultRowHeight="12.4"/>
  <cols>
    <col min="1" max="1" width="29.87890625" customWidth="1"/>
    <col min="2" max="2" width="9.234375" customWidth="1"/>
    <col min="3" max="7" width="12.87890625" customWidth="1"/>
  </cols>
  <sheetData>
    <row r="2" spans="1:7">
      <c r="A2" t="s">
        <v>396</v>
      </c>
    </row>
    <row r="3" spans="1:7" ht="43.5">
      <c r="A3" s="53" t="s">
        <v>132</v>
      </c>
      <c r="B3" s="54" t="s">
        <v>133</v>
      </c>
      <c r="C3" s="55" t="s">
        <v>143</v>
      </c>
      <c r="D3" s="55" t="s">
        <v>146</v>
      </c>
      <c r="E3" s="56" t="s">
        <v>147</v>
      </c>
      <c r="F3" s="55" t="s">
        <v>397</v>
      </c>
      <c r="G3" s="55" t="s">
        <v>398</v>
      </c>
    </row>
    <row r="4" spans="1:7">
      <c r="A4" s="57" t="s">
        <v>73</v>
      </c>
      <c r="B4" s="46" t="s">
        <v>77</v>
      </c>
      <c r="C4" s="59">
        <v>58.265950000000004</v>
      </c>
      <c r="D4" s="59">
        <f>GD_DD_Summary[[#This Row],[Ofgem’s DD - Allowances £m]]-GD_DD_Summary[[#This Row],[Company Requested Forecast costs £m]]</f>
        <v>-24.255930000000006</v>
      </c>
      <c r="E4" s="59">
        <v>34.010019999999997</v>
      </c>
      <c r="F4" s="419">
        <f>GD_DD_Summary[[#This Row],[Ofgem’s FD - Allowances £m]]-GD_DD_Summary[[#This Row],[Ofgem’s DD - Allowances £m]]</f>
        <v>5.2419500000000028</v>
      </c>
      <c r="G4" s="59">
        <v>39.25197</v>
      </c>
    </row>
    <row r="5" spans="1:7">
      <c r="A5" s="57" t="s">
        <v>73</v>
      </c>
      <c r="B5" s="46" t="s">
        <v>79</v>
      </c>
      <c r="C5" s="59">
        <v>30.270920000000004</v>
      </c>
      <c r="D5" s="59">
        <f>GD_DD_Summary[[#This Row],[Ofgem’s DD - Allowances £m]]-GD_DD_Summary[[#This Row],[Company Requested Forecast costs £m]]</f>
        <v>-16.500730000000004</v>
      </c>
      <c r="E5" s="59">
        <v>13.770189999999999</v>
      </c>
      <c r="F5" s="419">
        <f>GD_DD_Summary[[#This Row],[Ofgem’s FD - Allowances £m]]-GD_DD_Summary[[#This Row],[Ofgem’s DD - Allowances £m]]</f>
        <v>9.5598100000000024</v>
      </c>
      <c r="G5" s="59">
        <v>23.330000000000002</v>
      </c>
    </row>
    <row r="6" spans="1:7">
      <c r="A6" s="57" t="s">
        <v>73</v>
      </c>
      <c r="B6" s="46" t="s">
        <v>81</v>
      </c>
      <c r="C6" s="59">
        <v>49.42295</v>
      </c>
      <c r="D6" s="59">
        <f>GD_DD_Summary[[#This Row],[Ofgem’s DD - Allowances £m]]-GD_DD_Summary[[#This Row],[Company Requested Forecast costs £m]]</f>
        <v>-17.754430000000003</v>
      </c>
      <c r="E6" s="59">
        <v>31.668519999999997</v>
      </c>
      <c r="F6" s="419">
        <f>GD_DD_Summary[[#This Row],[Ofgem’s FD - Allowances £m]]-GD_DD_Summary[[#This Row],[Ofgem’s DD - Allowances £m]]</f>
        <v>3.6824800000000018</v>
      </c>
      <c r="G6" s="59">
        <v>35.350999999999999</v>
      </c>
    </row>
    <row r="7" spans="1:7">
      <c r="A7" s="57" t="s">
        <v>73</v>
      </c>
      <c r="B7" s="46" t="s">
        <v>83</v>
      </c>
      <c r="C7" s="59">
        <v>20.946899999999999</v>
      </c>
      <c r="D7" s="59">
        <f>GD_DD_Summary[[#This Row],[Ofgem’s DD - Allowances £m]]-GD_DD_Summary[[#This Row],[Company Requested Forecast costs £m]]</f>
        <v>-9.4747699999999995</v>
      </c>
      <c r="E7" s="59">
        <v>11.47213</v>
      </c>
      <c r="F7" s="419">
        <f>GD_DD_Summary[[#This Row],[Ofgem’s FD - Allowances £m]]-GD_DD_Summary[[#This Row],[Ofgem’s DD - Allowances £m]]</f>
        <v>6.8443299999999994</v>
      </c>
      <c r="G7" s="59">
        <v>18.316459999999999</v>
      </c>
    </row>
    <row r="8" spans="1:7">
      <c r="A8" s="63" t="s">
        <v>84</v>
      </c>
      <c r="B8" s="46" t="s">
        <v>86</v>
      </c>
      <c r="C8" s="59">
        <v>33.69</v>
      </c>
      <c r="D8" s="59">
        <f>GD_DD_Summary[[#This Row],[Ofgem’s DD - Allowances £m]]-GD_DD_Summary[[#This Row],[Company Requested Forecast costs £m]]</f>
        <v>-18.566039999999997</v>
      </c>
      <c r="E8" s="59">
        <v>15.12396</v>
      </c>
      <c r="F8" s="419">
        <f>GD_DD_Summary[[#This Row],[Ofgem’s FD - Allowances £m]]-GD_DD_Summary[[#This Row],[Ofgem’s DD - Allowances £m]]</f>
        <v>7.8995999999999995</v>
      </c>
      <c r="G8" s="59">
        <v>23.02356</v>
      </c>
    </row>
    <row r="9" spans="1:7">
      <c r="A9" s="63" t="s">
        <v>87</v>
      </c>
      <c r="B9" s="46" t="s">
        <v>90</v>
      </c>
      <c r="C9" s="59">
        <v>19.9358</v>
      </c>
      <c r="D9" s="59">
        <f>GD_DD_Summary[[#This Row],[Ofgem’s DD - Allowances £m]]-GD_DD_Summary[[#This Row],[Company Requested Forecast costs £m]]</f>
        <v>-9.6939100000000007</v>
      </c>
      <c r="E9" s="59">
        <v>10.24189</v>
      </c>
      <c r="F9" s="419">
        <f>GD_DD_Summary[[#This Row],[Ofgem’s FD - Allowances £m]]-GD_DD_Summary[[#This Row],[Ofgem’s DD - Allowances £m]]</f>
        <v>-3.3400000000000318E-2</v>
      </c>
      <c r="G9" s="59">
        <v>10.208489999999999</v>
      </c>
    </row>
    <row r="10" spans="1:7">
      <c r="A10" s="63" t="s">
        <v>87</v>
      </c>
      <c r="B10" s="46" t="s">
        <v>92</v>
      </c>
      <c r="C10" s="59">
        <v>45.680999999999997</v>
      </c>
      <c r="D10" s="59">
        <f>GD_DD_Summary[[#This Row],[Ofgem’s DD - Allowances £m]]-GD_DD_Summary[[#This Row],[Company Requested Forecast costs £m]]</f>
        <v>-15.582009999999997</v>
      </c>
      <c r="E10" s="59">
        <v>30.098990000000001</v>
      </c>
      <c r="F10" s="419">
        <f>GD_DD_Summary[[#This Row],[Ofgem’s FD - Allowances £m]]-GD_DD_Summary[[#This Row],[Ofgem’s DD - Allowances £m]]</f>
        <v>6.811009999999996</v>
      </c>
      <c r="G10" s="59">
        <v>36.909999999999997</v>
      </c>
    </row>
    <row r="11" spans="1:7">
      <c r="A11" s="64" t="s">
        <v>93</v>
      </c>
      <c r="B11" s="65" t="s">
        <v>96</v>
      </c>
      <c r="C11" s="59">
        <v>50.062839999999994</v>
      </c>
      <c r="D11" s="59">
        <f>GD_DD_Summary[[#This Row],[Ofgem’s DD - Allowances £m]]-GD_DD_Summary[[#This Row],[Company Requested Forecast costs £m]]</f>
        <v>-23.485019999999995</v>
      </c>
      <c r="E11" s="59">
        <v>26.577819999999999</v>
      </c>
      <c r="F11" s="419">
        <f>GD_DD_Summary[[#This Row],[Ofgem’s FD - Allowances £m]]-GD_DD_Summary[[#This Row],[Ofgem’s DD - Allowances £m]]</f>
        <v>22.370660000000004</v>
      </c>
      <c r="G11" s="59">
        <v>48.948480000000004</v>
      </c>
    </row>
    <row r="12" spans="1:7">
      <c r="A12" s="69" t="s">
        <v>148</v>
      </c>
      <c r="B12" s="70"/>
      <c r="C12" s="72">
        <f t="shared" ref="C12:E12" si="0">SUM(C4:C11)</f>
        <v>308.27636000000001</v>
      </c>
      <c r="D12" s="72">
        <f t="shared" si="0"/>
        <v>-135.31283999999999</v>
      </c>
      <c r="E12" s="72">
        <f t="shared" si="0"/>
        <v>172.96351999999999</v>
      </c>
      <c r="F12" s="72">
        <f t="shared" ref="F12:G12" si="1">SUM(F4:F11)</f>
        <v>62.376440000000002</v>
      </c>
      <c r="G12" s="72">
        <f t="shared" si="1"/>
        <v>235.33996000000002</v>
      </c>
    </row>
    <row r="13" spans="1:7">
      <c r="A13" s="73"/>
      <c r="B13" s="73"/>
      <c r="C13" s="73"/>
      <c r="D13" s="73"/>
      <c r="E13" s="73"/>
      <c r="F13" s="73"/>
      <c r="G13" s="73"/>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96B8-11C7-48CC-B745-300E1B08F995}">
  <sheetPr codeName="Sheet42">
    <tabColor rgb="FFFF9999"/>
    <pageSetUpPr autoPageBreaks="0"/>
  </sheetPr>
  <dimension ref="A2:F8"/>
  <sheetViews>
    <sheetView workbookViewId="0">
      <selection activeCell="B29" sqref="B29"/>
    </sheetView>
  </sheetViews>
  <sheetFormatPr defaultRowHeight="12.4"/>
  <cols>
    <col min="1" max="1" width="23.87890625" customWidth="1"/>
    <col min="2" max="6" width="12.46875" style="415" customWidth="1"/>
  </cols>
  <sheetData>
    <row r="2" spans="1:6">
      <c r="A2" s="3" t="s">
        <v>399</v>
      </c>
    </row>
    <row r="3" spans="1:6" ht="32.65">
      <c r="A3" s="277" t="s">
        <v>132</v>
      </c>
      <c r="B3" s="277" t="s">
        <v>400</v>
      </c>
      <c r="C3" s="277" t="s">
        <v>401</v>
      </c>
      <c r="D3" s="277" t="s">
        <v>402</v>
      </c>
      <c r="E3" s="277" t="s">
        <v>403</v>
      </c>
      <c r="F3" s="277" t="s">
        <v>404</v>
      </c>
    </row>
    <row r="4" spans="1:6">
      <c r="A4" s="278" t="s">
        <v>73</v>
      </c>
      <c r="B4" s="132">
        <v>29.59394</v>
      </c>
      <c r="C4" s="132">
        <f>HSE_Policy_DD_Summary[[#This Row],[Ofgem DD allowance]]-HSE_Policy_DD_Summary[[#This Row],[GDN submitted costs   (RIIO-2 only)]]</f>
        <v>-1.4879399999999983</v>
      </c>
      <c r="D4" s="132">
        <v>28.106000000000002</v>
      </c>
      <c r="E4" s="416">
        <f>HSE_Policy_DD_Summary[[#This Row],[Ofgem FD   allowance]]-HSE_Policy_DD_Summary[[#This Row],[Ofgem DD allowance]]</f>
        <v>1.3990000000000009</v>
      </c>
      <c r="F4" s="132">
        <v>29.505000000000003</v>
      </c>
    </row>
    <row r="5" spans="1:6">
      <c r="A5" s="278" t="s">
        <v>84</v>
      </c>
      <c r="B5" s="132">
        <v>16.213999999999999</v>
      </c>
      <c r="C5" s="132">
        <f>HSE_Policy_DD_Summary[[#This Row],[Ofgem DD allowance]]-HSE_Policy_DD_Summary[[#This Row],[GDN submitted costs   (RIIO-2 only)]]</f>
        <v>-5.214439999999998</v>
      </c>
      <c r="D5" s="132">
        <v>10.999560000000001</v>
      </c>
      <c r="E5" s="416">
        <f>HSE_Policy_DD_Summary[[#This Row],[Ofgem FD   allowance]]-HSE_Policy_DD_Summary[[#This Row],[Ofgem DD allowance]]</f>
        <v>-4.0000000000000924E-2</v>
      </c>
      <c r="F5" s="132">
        <v>10.95956</v>
      </c>
    </row>
    <row r="6" spans="1:6">
      <c r="A6" s="278" t="s">
        <v>87</v>
      </c>
      <c r="B6" s="132">
        <v>50.659800000000004</v>
      </c>
      <c r="C6" s="132">
        <f>HSE_Policy_DD_Summary[[#This Row],[Ofgem DD allowance]]-HSE_Policy_DD_Summary[[#This Row],[GDN submitted costs   (RIIO-2 only)]]</f>
        <v>-20.211920000000006</v>
      </c>
      <c r="D6" s="132">
        <v>30.447879999999998</v>
      </c>
      <c r="E6" s="416">
        <f>HSE_Policy_DD_Summary[[#This Row],[Ofgem FD   allowance]]-HSE_Policy_DD_Summary[[#This Row],[Ofgem DD allowance]]</f>
        <v>1.7136100000000027</v>
      </c>
      <c r="F6" s="132">
        <v>32.161490000000001</v>
      </c>
    </row>
    <row r="7" spans="1:6">
      <c r="A7" s="278" t="s">
        <v>93</v>
      </c>
      <c r="B7" s="132">
        <v>25.752839999999999</v>
      </c>
      <c r="C7" s="132">
        <f>HSE_Policy_DD_Summary[[#This Row],[Ofgem DD allowance]]-HSE_Policy_DD_Summary[[#This Row],[GDN submitted costs   (RIIO-2 only)]]</f>
        <v>-1.0420200000000008</v>
      </c>
      <c r="D7" s="132">
        <v>24.710819999999998</v>
      </c>
      <c r="E7" s="416">
        <f>HSE_Policy_DD_Summary[[#This Row],[Ofgem FD   allowance]]-HSE_Policy_DD_Summary[[#This Row],[Ofgem DD allowance]]</f>
        <v>2.7660000000000906E-2</v>
      </c>
      <c r="F7" s="132">
        <v>24.738479999999999</v>
      </c>
    </row>
    <row r="8" spans="1:6">
      <c r="A8" s="277" t="s">
        <v>148</v>
      </c>
      <c r="B8" s="417">
        <f>SUM(B4:B7)</f>
        <v>122.22058000000001</v>
      </c>
      <c r="C8" s="417">
        <f t="shared" ref="C8:D8" si="0">SUM(C4:C7)</f>
        <v>-27.956320000000005</v>
      </c>
      <c r="D8" s="417">
        <f t="shared" si="0"/>
        <v>94.264259999999993</v>
      </c>
      <c r="E8" s="418">
        <f t="shared" ref="E8:F8" si="1">SUM(E4:E7)</f>
        <v>3.1002700000000036</v>
      </c>
      <c r="F8" s="417">
        <f t="shared" si="1"/>
        <v>97.364530000000002</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ABAE-5726-4B8D-8144-FFACA14A3650}">
  <sheetPr codeName="Sheet44">
    <tabColor rgb="FFFF9999"/>
    <pageSetUpPr autoPageBreaks="0"/>
  </sheetPr>
  <dimension ref="A2:E9"/>
  <sheetViews>
    <sheetView workbookViewId="0">
      <selection activeCell="B29" sqref="B29"/>
    </sheetView>
  </sheetViews>
  <sheetFormatPr defaultRowHeight="12.4"/>
  <cols>
    <col min="1" max="1" width="26.46875" customWidth="1"/>
    <col min="2" max="5" width="14.76171875" customWidth="1"/>
  </cols>
  <sheetData>
    <row r="2" spans="1:5">
      <c r="A2" s="3" t="s">
        <v>405</v>
      </c>
    </row>
    <row r="3" spans="1:5" ht="32.65">
      <c r="A3" s="33" t="s">
        <v>132</v>
      </c>
      <c r="B3" s="33" t="s">
        <v>400</v>
      </c>
      <c r="C3" s="33" t="s">
        <v>402</v>
      </c>
      <c r="D3" s="33" t="s">
        <v>403</v>
      </c>
      <c r="E3" s="33" t="s">
        <v>406</v>
      </c>
    </row>
    <row r="4" spans="1:5">
      <c r="A4" s="41" t="s">
        <v>73</v>
      </c>
      <c r="B4" s="48">
        <v>15.65</v>
      </c>
      <c r="C4" s="48">
        <v>0</v>
      </c>
      <c r="D4" s="413">
        <f>Streetworks_DD_Summary[[#This Row],[Ofgem FD allowance]]-Streetworks_DD_Summary[[#This Row],[Ofgem DD allowance]]</f>
        <v>5.2640000000000002</v>
      </c>
      <c r="E4" s="48">
        <v>5.2640000000000002</v>
      </c>
    </row>
    <row r="5" spans="1:5" ht="12.75" customHeight="1">
      <c r="A5" s="41" t="s">
        <v>84</v>
      </c>
      <c r="B5" s="48">
        <v>17.475999999999999</v>
      </c>
      <c r="C5" s="48">
        <v>4.1243999999999996</v>
      </c>
      <c r="D5" s="413">
        <f>Streetworks_DD_Summary[[#This Row],[Ofgem FD allowance]]-Streetworks_DD_Summary[[#This Row],[Ofgem DD allowance]]</f>
        <v>7.9396000000000004</v>
      </c>
      <c r="E5" s="48">
        <v>12.064</v>
      </c>
    </row>
    <row r="6" spans="1:5">
      <c r="A6" s="41" t="s">
        <v>87</v>
      </c>
      <c r="B6" s="48">
        <v>14.957000000000001</v>
      </c>
      <c r="C6" s="48">
        <v>9.8930000000000007</v>
      </c>
      <c r="D6" s="413">
        <f>Streetworks_DD_Summary[[#This Row],[Ofgem FD allowance]]-Streetworks_DD_Summary[[#This Row],[Ofgem DD allowance]]</f>
        <v>5.0640000000000001</v>
      </c>
      <c r="E6" s="48">
        <v>14.957000000000001</v>
      </c>
    </row>
    <row r="7" spans="1:5">
      <c r="A7" s="41" t="s">
        <v>93</v>
      </c>
      <c r="B7" s="48">
        <v>24.31</v>
      </c>
      <c r="C7" s="48">
        <v>1.867</v>
      </c>
      <c r="D7" s="413">
        <f>Streetworks_DD_Summary[[#This Row],[Ofgem FD allowance]]-Streetworks_DD_Summary[[#This Row],[Ofgem DD allowance]]</f>
        <v>22.343</v>
      </c>
      <c r="E7" s="48">
        <v>24.21</v>
      </c>
    </row>
    <row r="8" spans="1:5">
      <c r="A8" s="33" t="s">
        <v>148</v>
      </c>
      <c r="B8" s="49">
        <f>SUM(B4:B7)</f>
        <v>72.393000000000001</v>
      </c>
      <c r="C8" s="49">
        <f>SUM(C4:C7)</f>
        <v>15.884399999999999</v>
      </c>
      <c r="D8" s="414">
        <f t="shared" ref="D8:E8" si="0">SUM(D4:D7)</f>
        <v>40.610600000000005</v>
      </c>
      <c r="E8" s="49">
        <f t="shared" si="0"/>
        <v>56.494999999999997</v>
      </c>
    </row>
    <row r="9" spans="1:5">
      <c r="A9" s="42"/>
    </row>
  </sheetData>
  <conditionalFormatting sqref="B4:E8">
    <cfRule type="expression" dxfId="9" priority="5">
      <formula>ROUND(B4,3)&lt;&gt;ROUND(#REF!,3)</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8854-DC6E-4DDB-8688-094BA707CC0E}">
  <sheetPr codeName="Sheet45">
    <tabColor rgb="FFFF9999"/>
  </sheetPr>
  <dimension ref="A1:E5"/>
  <sheetViews>
    <sheetView workbookViewId="0">
      <selection activeCell="B29" sqref="B29"/>
    </sheetView>
  </sheetViews>
  <sheetFormatPr defaultRowHeight="12.4"/>
  <cols>
    <col min="1" max="1" width="20.234375" customWidth="1"/>
    <col min="2" max="5" width="13.234375" customWidth="1"/>
  </cols>
  <sheetData>
    <row r="1" spans="1:5">
      <c r="A1" t="s">
        <v>407</v>
      </c>
    </row>
    <row r="2" spans="1:5" ht="32.65">
      <c r="A2" s="46"/>
      <c r="B2" s="43" t="s">
        <v>408</v>
      </c>
      <c r="C2" s="43" t="s">
        <v>402</v>
      </c>
      <c r="D2" s="43" t="s">
        <v>403</v>
      </c>
      <c r="E2" s="43" t="s">
        <v>406</v>
      </c>
    </row>
    <row r="3" spans="1:5">
      <c r="A3" s="46" t="s">
        <v>409</v>
      </c>
      <c r="B3" s="45">
        <v>13.67</v>
      </c>
      <c r="C3" s="45">
        <v>0</v>
      </c>
      <c r="D3" s="408">
        <f>E3-C3</f>
        <v>3.2839999999999998</v>
      </c>
      <c r="E3" s="45">
        <v>3.2839999999999998</v>
      </c>
    </row>
    <row r="4" spans="1:5">
      <c r="A4" s="44" t="s">
        <v>410</v>
      </c>
      <c r="B4" s="45">
        <v>1.98</v>
      </c>
      <c r="C4" s="45">
        <v>0</v>
      </c>
      <c r="D4" s="408">
        <f>E4-C4</f>
        <v>1.98</v>
      </c>
      <c r="E4" s="45">
        <v>1.98</v>
      </c>
    </row>
    <row r="5" spans="1:5">
      <c r="A5" s="47" t="s">
        <v>148</v>
      </c>
      <c r="B5" s="409">
        <f>SUM(B3:B4)</f>
        <v>15.65</v>
      </c>
      <c r="C5" s="409">
        <f t="shared" ref="C5:E5" si="0">SUM(C3:C4)</f>
        <v>0</v>
      </c>
      <c r="D5" s="412">
        <f t="shared" si="0"/>
        <v>5.2639999999999993</v>
      </c>
      <c r="E5" s="409">
        <f t="shared" si="0"/>
        <v>5.2639999999999993</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47934-1DF1-463B-AAAF-AD720AA807C7}">
  <sheetPr codeName="Sheet46">
    <tabColor rgb="FFFF9999"/>
  </sheetPr>
  <dimension ref="A1:E5"/>
  <sheetViews>
    <sheetView workbookViewId="0">
      <selection activeCell="B29" sqref="B29"/>
    </sheetView>
  </sheetViews>
  <sheetFormatPr defaultRowHeight="12.4"/>
  <cols>
    <col min="1" max="1" width="20.234375" customWidth="1"/>
    <col min="2" max="5" width="13.234375" customWidth="1"/>
  </cols>
  <sheetData>
    <row r="1" spans="1:5">
      <c r="A1" t="s">
        <v>411</v>
      </c>
    </row>
    <row r="2" spans="1:5" ht="32.65">
      <c r="A2" s="46"/>
      <c r="B2" s="43" t="s">
        <v>412</v>
      </c>
      <c r="C2" s="43" t="s">
        <v>402</v>
      </c>
      <c r="D2" s="43" t="s">
        <v>403</v>
      </c>
      <c r="E2" s="43" t="s">
        <v>406</v>
      </c>
    </row>
    <row r="3" spans="1:5">
      <c r="A3" s="46" t="s">
        <v>413</v>
      </c>
      <c r="B3" s="45">
        <v>5.8979999999999997</v>
      </c>
      <c r="C3" s="45">
        <v>0.48899999999999999</v>
      </c>
      <c r="D3" s="408">
        <f>E3-C3</f>
        <v>0</v>
      </c>
      <c r="E3" s="45">
        <v>0.48899999999999999</v>
      </c>
    </row>
    <row r="4" spans="1:5">
      <c r="A4" s="46" t="s">
        <v>414</v>
      </c>
      <c r="B4" s="45">
        <v>11.577999999999999</v>
      </c>
      <c r="C4" s="45">
        <v>3.6349999999999998</v>
      </c>
      <c r="D4" s="408">
        <f>E4-C4</f>
        <v>7.9399999999999995</v>
      </c>
      <c r="E4" s="45">
        <v>11.574999999999999</v>
      </c>
    </row>
    <row r="5" spans="1:5">
      <c r="A5" s="47" t="s">
        <v>148</v>
      </c>
      <c r="B5" s="409">
        <f>SUM(B3:B4)</f>
        <v>17.475999999999999</v>
      </c>
      <c r="C5" s="409">
        <f t="shared" ref="C5:E5" si="0">SUM(C3:C4)</f>
        <v>4.1239999999999997</v>
      </c>
      <c r="D5" s="412">
        <f t="shared" si="0"/>
        <v>7.9399999999999995</v>
      </c>
      <c r="E5" s="409">
        <f t="shared" si="0"/>
        <v>12.064</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28D9A-B1D8-4945-A3BA-C74A4D0D8B4D}">
  <sheetPr codeName="Sheet47">
    <tabColor rgb="FFFF9999"/>
  </sheetPr>
  <dimension ref="A1:E6"/>
  <sheetViews>
    <sheetView workbookViewId="0">
      <selection activeCell="B29" sqref="B29"/>
    </sheetView>
  </sheetViews>
  <sheetFormatPr defaultRowHeight="12.4"/>
  <cols>
    <col min="1" max="1" width="20.234375" customWidth="1"/>
    <col min="2" max="5" width="13.234375" customWidth="1"/>
  </cols>
  <sheetData>
    <row r="1" spans="1:5">
      <c r="A1" t="s">
        <v>415</v>
      </c>
    </row>
    <row r="2" spans="1:5" ht="32.65">
      <c r="A2" s="46"/>
      <c r="B2" s="43" t="s">
        <v>416</v>
      </c>
      <c r="C2" s="43" t="s">
        <v>402</v>
      </c>
      <c r="D2" s="43" t="s">
        <v>403</v>
      </c>
      <c r="E2" s="43" t="s">
        <v>406</v>
      </c>
    </row>
    <row r="3" spans="1:5">
      <c r="A3" s="46" t="s">
        <v>417</v>
      </c>
      <c r="B3" s="45">
        <v>11.43</v>
      </c>
      <c r="C3" s="45">
        <f>'TableGD4c_SGN_Costs (DD)'!E4</f>
        <v>9.01</v>
      </c>
      <c r="D3" s="408">
        <f>E3-C3</f>
        <v>2.42</v>
      </c>
      <c r="E3" s="45">
        <v>11.43</v>
      </c>
    </row>
    <row r="4" spans="1:5">
      <c r="A4" s="46" t="s">
        <v>418</v>
      </c>
      <c r="B4" s="45">
        <v>0.88300000000000001</v>
      </c>
      <c r="C4" s="45">
        <f>'TableGD4c_SGN_Costs (DD)'!E5</f>
        <v>0.88300000000000001</v>
      </c>
      <c r="D4" s="408">
        <f t="shared" ref="D4:D5" si="0">E4-C4</f>
        <v>0</v>
      </c>
      <c r="E4" s="45">
        <v>0.88300000000000001</v>
      </c>
    </row>
    <row r="5" spans="1:5">
      <c r="A5" s="46" t="s">
        <v>414</v>
      </c>
      <c r="B5" s="45">
        <v>2.6440000000000001</v>
      </c>
      <c r="C5" s="45">
        <f>'TableGD4c_SGN_Costs (DD)'!E6</f>
        <v>0</v>
      </c>
      <c r="D5" s="408">
        <f t="shared" si="0"/>
        <v>2.6440000000000001</v>
      </c>
      <c r="E5" s="45">
        <v>2.6440000000000001</v>
      </c>
    </row>
    <row r="6" spans="1:5">
      <c r="A6" s="47" t="s">
        <v>148</v>
      </c>
      <c r="B6" s="409">
        <f>SUM(B3:B5)</f>
        <v>14.956999999999999</v>
      </c>
      <c r="C6" s="409">
        <f>'TableGD4c_SGN_Costs (DD)'!E7</f>
        <v>9.8930000000000007</v>
      </c>
      <c r="D6" s="412">
        <f t="shared" ref="D6:E6" si="1">SUM(D3:D5)</f>
        <v>5.0640000000000001</v>
      </c>
      <c r="E6" s="409">
        <f t="shared" si="1"/>
        <v>14.956999999999999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B0F3-C235-4C34-BC40-B214D0CE3544}">
  <sheetPr codeName="Sheet48">
    <tabColor rgb="FFFF9999"/>
  </sheetPr>
  <dimension ref="A1:E6"/>
  <sheetViews>
    <sheetView workbookViewId="0">
      <selection activeCell="B29" sqref="B29"/>
    </sheetView>
  </sheetViews>
  <sheetFormatPr defaultRowHeight="12.4"/>
  <cols>
    <col min="1" max="1" width="20.234375" customWidth="1"/>
    <col min="2" max="5" width="13.234375" customWidth="1"/>
  </cols>
  <sheetData>
    <row r="1" spans="1:5">
      <c r="A1" t="s">
        <v>419</v>
      </c>
    </row>
    <row r="2" spans="1:5" ht="32.65">
      <c r="A2" s="46"/>
      <c r="B2" s="43" t="s">
        <v>420</v>
      </c>
      <c r="C2" s="43" t="s">
        <v>402</v>
      </c>
      <c r="D2" s="43" t="s">
        <v>403</v>
      </c>
      <c r="E2" s="43" t="s">
        <v>406</v>
      </c>
    </row>
    <row r="3" spans="1:5">
      <c r="A3" s="46" t="s">
        <v>413</v>
      </c>
      <c r="B3" s="45">
        <v>6.85</v>
      </c>
      <c r="C3" s="45">
        <f>'TableGD4d_WWU_Costs (DD)'!E4</f>
        <v>0.876</v>
      </c>
      <c r="D3" s="408">
        <f>E3-C3</f>
        <v>5.9739999999999993</v>
      </c>
      <c r="E3" s="45">
        <v>6.85</v>
      </c>
    </row>
    <row r="4" spans="1:5" ht="27" customHeight="1">
      <c r="A4" s="44" t="s">
        <v>414</v>
      </c>
      <c r="B4" s="45">
        <v>14.36</v>
      </c>
      <c r="C4" s="45">
        <f>'TableGD4d_WWU_Costs (DD)'!E5</f>
        <v>0.86699999999999999</v>
      </c>
      <c r="D4" s="408">
        <f t="shared" ref="D4:D5" si="0">E4-C4</f>
        <v>13.492999999999999</v>
      </c>
      <c r="E4" s="45">
        <v>14.36</v>
      </c>
    </row>
    <row r="5" spans="1:5">
      <c r="A5" s="46" t="s">
        <v>421</v>
      </c>
      <c r="B5" s="45">
        <v>3.1</v>
      </c>
      <c r="C5" s="45">
        <f>'TableGD4d_WWU_Costs (DD)'!E6</f>
        <v>0.124</v>
      </c>
      <c r="D5" s="408">
        <f t="shared" si="0"/>
        <v>2.8759999999999999</v>
      </c>
      <c r="E5" s="45">
        <v>3</v>
      </c>
    </row>
    <row r="6" spans="1:5">
      <c r="A6" s="47" t="s">
        <v>148</v>
      </c>
      <c r="B6" s="409">
        <f>SUM(B3:B5)</f>
        <v>24.310000000000002</v>
      </c>
      <c r="C6" s="409">
        <f t="shared" ref="C6:E6" si="1">SUM(C3:C5)</f>
        <v>1.867</v>
      </c>
      <c r="D6" s="409">
        <f t="shared" si="1"/>
        <v>22.343</v>
      </c>
      <c r="E6" s="409">
        <f t="shared" si="1"/>
        <v>24.21</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37E0-EF29-4570-8093-E25DEED7A479}">
  <sheetPr codeName="Sheet49">
    <tabColor rgb="FFFF9999"/>
    <pageSetUpPr autoPageBreaks="0"/>
  </sheetPr>
  <dimension ref="A2:E9"/>
  <sheetViews>
    <sheetView workbookViewId="0">
      <selection activeCell="B29" sqref="B29"/>
    </sheetView>
  </sheetViews>
  <sheetFormatPr defaultRowHeight="12.4"/>
  <cols>
    <col min="1" max="1" width="26.46875" customWidth="1"/>
    <col min="2" max="5" width="14.76171875" customWidth="1"/>
  </cols>
  <sheetData>
    <row r="2" spans="1:5">
      <c r="A2" s="3" t="s">
        <v>422</v>
      </c>
    </row>
    <row r="3" spans="1:5" ht="32.65">
      <c r="A3" s="33" t="s">
        <v>132</v>
      </c>
      <c r="B3" s="33" t="s">
        <v>423</v>
      </c>
      <c r="C3" s="33" t="s">
        <v>402</v>
      </c>
      <c r="D3" s="33" t="s">
        <v>403</v>
      </c>
      <c r="E3" s="33" t="s">
        <v>406</v>
      </c>
    </row>
    <row r="4" spans="1:5">
      <c r="A4" s="41" t="s">
        <v>73</v>
      </c>
      <c r="B4" s="410">
        <f>Streetworks_DD_Summary3776[[#This Row],[GDN submitted costs   (RIIO-2 only)]]</f>
        <v>20.48</v>
      </c>
      <c r="C4" s="410">
        <f>Streetworks_DD_Summary3776[[#This Row],[Ofgem DD allowance]]</f>
        <v>16.380000000000003</v>
      </c>
      <c r="D4" s="411">
        <f>Streetworks_DD_Summary37[[#This Row],[Ofgem FD allowance]]-Streetworks_DD_Summary37[[#This Row],[Ofgem DD allowance]]</f>
        <v>0</v>
      </c>
      <c r="E4" s="410">
        <v>16.380000000000003</v>
      </c>
    </row>
    <row r="5" spans="1:5">
      <c r="A5" s="41" t="s">
        <v>84</v>
      </c>
      <c r="B5" s="411">
        <f>Streetworks_DD_Summary3776[[#This Row],[GDN submitted costs   (RIIO-2 only)]]</f>
        <v>0</v>
      </c>
      <c r="C5" s="411">
        <f>Streetworks_DD_Summary3776[[#This Row],[Ofgem DD allowance]]</f>
        <v>0</v>
      </c>
      <c r="D5" s="411">
        <f>Streetworks_DD_Summary37[[#This Row],[Ofgem FD allowance]]-Streetworks_DD_Summary37[[#This Row],[Ofgem DD allowance]]</f>
        <v>0</v>
      </c>
      <c r="E5" s="411">
        <v>0</v>
      </c>
    </row>
    <row r="6" spans="1:5">
      <c r="A6" s="41" t="s">
        <v>87</v>
      </c>
      <c r="B6" s="411">
        <f>Streetworks_DD_Summary3776[[#This Row],[GDN submitted costs   (RIIO-2 only)]]</f>
        <v>0</v>
      </c>
      <c r="C6" s="411">
        <f>Streetworks_DD_Summary3776[[#This Row],[Ofgem DD allowance]]</f>
        <v>0</v>
      </c>
      <c r="D6" s="411">
        <f>Streetworks_DD_Summary37[[#This Row],[Ofgem FD allowance]]-Streetworks_DD_Summary37[[#This Row],[Ofgem DD allowance]]</f>
        <v>0</v>
      </c>
      <c r="E6" s="411">
        <v>0</v>
      </c>
    </row>
    <row r="7" spans="1:5">
      <c r="A7" s="41" t="s">
        <v>93</v>
      </c>
      <c r="B7" s="411">
        <f>Streetworks_DD_Summary3776[[#This Row],[GDN submitted costs   (RIIO-2 only)]]</f>
        <v>0</v>
      </c>
      <c r="C7" s="411">
        <f>Streetworks_DD_Summary3776[[#This Row],[Ofgem DD allowance]]</f>
        <v>0</v>
      </c>
      <c r="D7" s="411">
        <f>Streetworks_DD_Summary37[[#This Row],[Ofgem FD allowance]]-Streetworks_DD_Summary37[[#This Row],[Ofgem DD allowance]]</f>
        <v>0</v>
      </c>
      <c r="E7" s="411">
        <v>0</v>
      </c>
    </row>
    <row r="8" spans="1:5">
      <c r="A8" s="33" t="s">
        <v>148</v>
      </c>
      <c r="B8" s="49">
        <f>SUM(B4:B7)</f>
        <v>20.48</v>
      </c>
      <c r="C8" s="49">
        <f t="shared" ref="C8:E8" si="0">SUM(C4:C7)</f>
        <v>16.380000000000003</v>
      </c>
      <c r="D8" s="49">
        <f t="shared" si="0"/>
        <v>0</v>
      </c>
      <c r="E8" s="49">
        <f t="shared" si="0"/>
        <v>16.380000000000003</v>
      </c>
    </row>
    <row r="9" spans="1:5">
      <c r="A9"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99D7-3B4F-48B0-8202-EF03E88B5B42}">
  <sheetPr codeName="Sheet5">
    <tabColor theme="0" tint="-0.14999847407452621"/>
    <pageSetUpPr autoPageBreaks="0"/>
  </sheetPr>
  <dimension ref="A2:E65"/>
  <sheetViews>
    <sheetView workbookViewId="0">
      <selection activeCell="B29" sqref="B29"/>
    </sheetView>
  </sheetViews>
  <sheetFormatPr defaultRowHeight="12.4"/>
  <cols>
    <col min="1" max="1" width="7.87890625" customWidth="1"/>
    <col min="2" max="2" width="27" style="192" customWidth="1"/>
    <col min="3" max="3" width="30.46875" style="192" bestFit="1" customWidth="1"/>
    <col min="4" max="4" width="45.234375" customWidth="1"/>
    <col min="5" max="5" width="11" bestFit="1" customWidth="1"/>
  </cols>
  <sheetData>
    <row r="2" spans="1:5">
      <c r="A2" s="3" t="s">
        <v>130</v>
      </c>
      <c r="B2" s="248"/>
      <c r="C2" s="248"/>
      <c r="D2" s="3"/>
      <c r="E2" s="3"/>
    </row>
    <row r="3" spans="1:5" ht="37.15">
      <c r="A3" s="249" t="s">
        <v>17</v>
      </c>
      <c r="B3" s="17" t="s">
        <v>131</v>
      </c>
      <c r="C3" s="17" t="s">
        <v>132</v>
      </c>
      <c r="D3" s="250" t="s">
        <v>133</v>
      </c>
      <c r="E3" s="263" t="s">
        <v>134</v>
      </c>
    </row>
    <row r="4" spans="1:5" ht="24.75">
      <c r="A4" s="251" t="s">
        <v>21</v>
      </c>
      <c r="B4" s="20" t="s">
        <v>135</v>
      </c>
      <c r="C4" s="20" t="s">
        <v>19</v>
      </c>
      <c r="D4" s="252" t="s">
        <v>19</v>
      </c>
      <c r="E4" s="311" t="s">
        <v>22</v>
      </c>
    </row>
    <row r="5" spans="1:5" ht="24.75">
      <c r="A5" s="251" t="s">
        <v>21</v>
      </c>
      <c r="B5" s="20" t="s">
        <v>59</v>
      </c>
      <c r="C5" s="20" t="s">
        <v>23</v>
      </c>
      <c r="D5" s="252" t="s">
        <v>23</v>
      </c>
      <c r="E5" s="311" t="s">
        <v>25</v>
      </c>
    </row>
    <row r="6" spans="1:5">
      <c r="A6" s="251" t="s">
        <v>21</v>
      </c>
      <c r="B6" s="20" t="s">
        <v>53</v>
      </c>
      <c r="C6" s="20" t="s">
        <v>26</v>
      </c>
      <c r="D6" s="252" t="s">
        <v>26</v>
      </c>
      <c r="E6" s="311" t="s">
        <v>28</v>
      </c>
    </row>
    <row r="7" spans="1:5">
      <c r="A7" s="251" t="s">
        <v>31</v>
      </c>
      <c r="B7" s="20" t="s">
        <v>136</v>
      </c>
      <c r="C7" s="20" t="s">
        <v>29</v>
      </c>
      <c r="D7" s="252" t="s">
        <v>29</v>
      </c>
      <c r="E7" s="311" t="s">
        <v>137</v>
      </c>
    </row>
    <row r="8" spans="1:5">
      <c r="A8" s="251" t="s">
        <v>35</v>
      </c>
      <c r="B8" s="20" t="s">
        <v>33</v>
      </c>
      <c r="C8" s="20" t="s">
        <v>33</v>
      </c>
      <c r="D8" s="20" t="s">
        <v>33</v>
      </c>
      <c r="E8" s="11" t="s">
        <v>36</v>
      </c>
    </row>
    <row r="9" spans="1:5">
      <c r="A9" s="251" t="s">
        <v>35</v>
      </c>
      <c r="B9" s="252" t="s">
        <v>37</v>
      </c>
      <c r="C9" s="252" t="s">
        <v>37</v>
      </c>
      <c r="D9" s="20" t="s">
        <v>38</v>
      </c>
      <c r="E9" s="11" t="s">
        <v>40</v>
      </c>
    </row>
    <row r="10" spans="1:5">
      <c r="A10" s="251" t="s">
        <v>35</v>
      </c>
      <c r="B10" s="252" t="s">
        <v>37</v>
      </c>
      <c r="C10" s="252" t="s">
        <v>37</v>
      </c>
      <c r="D10" s="20" t="s">
        <v>41</v>
      </c>
      <c r="E10" s="11" t="s">
        <v>42</v>
      </c>
    </row>
    <row r="11" spans="1:5" ht="12.75" customHeight="1">
      <c r="A11" s="251" t="s">
        <v>35</v>
      </c>
      <c r="B11" s="252" t="s">
        <v>135</v>
      </c>
      <c r="C11" s="252" t="s">
        <v>43</v>
      </c>
      <c r="D11" s="20" t="s">
        <v>44</v>
      </c>
      <c r="E11" s="11" t="s">
        <v>46</v>
      </c>
    </row>
    <row r="12" spans="1:5" ht="12.75" customHeight="1">
      <c r="A12" s="251" t="s">
        <v>35</v>
      </c>
      <c r="B12" s="252" t="s">
        <v>135</v>
      </c>
      <c r="C12" s="252" t="s">
        <v>43</v>
      </c>
      <c r="D12" s="20" t="s">
        <v>47</v>
      </c>
      <c r="E12" s="11" t="s">
        <v>48</v>
      </c>
    </row>
    <row r="13" spans="1:5" ht="12.75" customHeight="1">
      <c r="A13" s="251" t="s">
        <v>35</v>
      </c>
      <c r="B13" s="252" t="s">
        <v>135</v>
      </c>
      <c r="C13" s="252" t="s">
        <v>43</v>
      </c>
      <c r="D13" s="20" t="s">
        <v>49</v>
      </c>
      <c r="E13" s="11" t="s">
        <v>50</v>
      </c>
    </row>
    <row r="14" spans="1:5" ht="12.75" customHeight="1">
      <c r="A14" s="251" t="s">
        <v>35</v>
      </c>
      <c r="B14" s="252" t="s">
        <v>135</v>
      </c>
      <c r="C14" s="252" t="s">
        <v>43</v>
      </c>
      <c r="D14" s="20" t="s">
        <v>51</v>
      </c>
      <c r="E14" s="11" t="s">
        <v>52</v>
      </c>
    </row>
    <row r="15" spans="1:5">
      <c r="A15" s="251" t="s">
        <v>35</v>
      </c>
      <c r="B15" s="252" t="s">
        <v>53</v>
      </c>
      <c r="C15" s="252" t="s">
        <v>53</v>
      </c>
      <c r="D15" s="20" t="s">
        <v>54</v>
      </c>
      <c r="E15" s="11" t="s">
        <v>56</v>
      </c>
    </row>
    <row r="16" spans="1:5">
      <c r="A16" s="251" t="s">
        <v>35</v>
      </c>
      <c r="B16" s="252" t="s">
        <v>53</v>
      </c>
      <c r="C16" s="252" t="s">
        <v>53</v>
      </c>
      <c r="D16" s="20" t="s">
        <v>57</v>
      </c>
      <c r="E16" s="11" t="s">
        <v>58</v>
      </c>
    </row>
    <row r="17" spans="1:5" ht="14.25" customHeight="1">
      <c r="A17" s="251" t="s">
        <v>35</v>
      </c>
      <c r="B17" s="252" t="s">
        <v>59</v>
      </c>
      <c r="C17" s="252" t="s">
        <v>59</v>
      </c>
      <c r="D17" s="20" t="s">
        <v>60</v>
      </c>
      <c r="E17" s="11" t="s">
        <v>62</v>
      </c>
    </row>
    <row r="18" spans="1:5">
      <c r="A18" s="251" t="s">
        <v>35</v>
      </c>
      <c r="B18" s="252" t="s">
        <v>64</v>
      </c>
      <c r="C18" s="252" t="s">
        <v>64</v>
      </c>
      <c r="D18" s="20" t="s">
        <v>63</v>
      </c>
      <c r="E18" s="11" t="s">
        <v>64</v>
      </c>
    </row>
    <row r="19" spans="1:5">
      <c r="A19" s="251" t="s">
        <v>35</v>
      </c>
      <c r="B19" s="252" t="s">
        <v>65</v>
      </c>
      <c r="C19" s="252" t="s">
        <v>65</v>
      </c>
      <c r="D19" s="20" t="s">
        <v>66</v>
      </c>
      <c r="E19" s="11" t="s">
        <v>68</v>
      </c>
    </row>
    <row r="20" spans="1:5">
      <c r="A20" s="251" t="s">
        <v>35</v>
      </c>
      <c r="B20" s="252" t="s">
        <v>65</v>
      </c>
      <c r="C20" s="252" t="s">
        <v>65</v>
      </c>
      <c r="D20" s="20" t="s">
        <v>69</v>
      </c>
      <c r="E20" s="11" t="s">
        <v>70</v>
      </c>
    </row>
    <row r="21" spans="1:5">
      <c r="A21" s="251" t="s">
        <v>35</v>
      </c>
      <c r="B21" s="252" t="s">
        <v>65</v>
      </c>
      <c r="C21" s="252" t="s">
        <v>65</v>
      </c>
      <c r="D21" s="20" t="s">
        <v>71</v>
      </c>
      <c r="E21" s="11" t="s">
        <v>72</v>
      </c>
    </row>
    <row r="22" spans="1:5">
      <c r="A22" s="251" t="s">
        <v>76</v>
      </c>
      <c r="B22" s="252" t="s">
        <v>73</v>
      </c>
      <c r="C22" s="252" t="s">
        <v>73</v>
      </c>
      <c r="D22" s="252" t="s">
        <v>74</v>
      </c>
      <c r="E22" s="311" t="s">
        <v>77</v>
      </c>
    </row>
    <row r="23" spans="1:5">
      <c r="A23" s="251" t="s">
        <v>76</v>
      </c>
      <c r="B23" s="252" t="s">
        <v>73</v>
      </c>
      <c r="C23" s="252" t="s">
        <v>73</v>
      </c>
      <c r="D23" s="252" t="s">
        <v>78</v>
      </c>
      <c r="E23" s="311" t="s">
        <v>79</v>
      </c>
    </row>
    <row r="24" spans="1:5">
      <c r="A24" s="251" t="s">
        <v>76</v>
      </c>
      <c r="B24" s="252" t="s">
        <v>73</v>
      </c>
      <c r="C24" s="252" t="s">
        <v>73</v>
      </c>
      <c r="D24" s="252" t="s">
        <v>80</v>
      </c>
      <c r="E24" s="311" t="s">
        <v>81</v>
      </c>
    </row>
    <row r="25" spans="1:5">
      <c r="A25" s="251" t="s">
        <v>76</v>
      </c>
      <c r="B25" s="252" t="s">
        <v>73</v>
      </c>
      <c r="C25" s="252" t="s">
        <v>73</v>
      </c>
      <c r="D25" s="252" t="s">
        <v>82</v>
      </c>
      <c r="E25" s="311" t="s">
        <v>83</v>
      </c>
    </row>
    <row r="26" spans="1:5">
      <c r="A26" s="251" t="s">
        <v>76</v>
      </c>
      <c r="B26" s="20" t="s">
        <v>84</v>
      </c>
      <c r="C26" s="20" t="s">
        <v>84</v>
      </c>
      <c r="D26" s="252" t="s">
        <v>84</v>
      </c>
      <c r="E26" s="311" t="s">
        <v>86</v>
      </c>
    </row>
    <row r="27" spans="1:5">
      <c r="A27" s="251" t="s">
        <v>76</v>
      </c>
      <c r="B27" s="252" t="s">
        <v>138</v>
      </c>
      <c r="C27" s="252" t="s">
        <v>87</v>
      </c>
      <c r="D27" s="252" t="s">
        <v>139</v>
      </c>
      <c r="E27" s="311" t="s">
        <v>90</v>
      </c>
    </row>
    <row r="28" spans="1:5">
      <c r="A28" s="251" t="s">
        <v>76</v>
      </c>
      <c r="B28" s="252" t="s">
        <v>138</v>
      </c>
      <c r="C28" s="252" t="s">
        <v>87</v>
      </c>
      <c r="D28" s="252" t="s">
        <v>140</v>
      </c>
      <c r="E28" s="311" t="s">
        <v>92</v>
      </c>
    </row>
    <row r="29" spans="1:5">
      <c r="A29" s="312" t="s">
        <v>76</v>
      </c>
      <c r="B29" s="22" t="s">
        <v>93</v>
      </c>
      <c r="C29" s="22" t="s">
        <v>93</v>
      </c>
      <c r="D29" s="313" t="s">
        <v>93</v>
      </c>
      <c r="E29" s="314" t="s">
        <v>96</v>
      </c>
    </row>
    <row r="56" spans="3:3">
      <c r="C56"/>
    </row>
    <row r="57" spans="3:3">
      <c r="C57"/>
    </row>
    <row r="58" spans="3:3">
      <c r="C58"/>
    </row>
    <row r="59" spans="3:3">
      <c r="C59"/>
    </row>
    <row r="60" spans="3:3">
      <c r="C60"/>
    </row>
    <row r="61" spans="3:3">
      <c r="C61"/>
    </row>
    <row r="62" spans="3:3">
      <c r="C62"/>
    </row>
    <row r="63" spans="3:3">
      <c r="C63"/>
    </row>
    <row r="64" spans="3:3">
      <c r="C64"/>
    </row>
    <row r="65" spans="3:3">
      <c r="C65"/>
    </row>
  </sheetData>
  <conditionalFormatting sqref="D4:D29">
    <cfRule type="duplicateValues" dxfId="10" priority="1"/>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3E204-7DA4-4912-8590-907A1FA88338}">
  <sheetPr codeName="Sheet50">
    <tabColor rgb="FFFF9999"/>
  </sheetPr>
  <dimension ref="A2:E7"/>
  <sheetViews>
    <sheetView workbookViewId="0">
      <selection activeCell="B29" sqref="B29"/>
    </sheetView>
  </sheetViews>
  <sheetFormatPr defaultRowHeight="12.4"/>
  <cols>
    <col min="1" max="1" width="25.234375" customWidth="1"/>
    <col min="2" max="2" width="13.234375" customWidth="1"/>
    <col min="3" max="3" width="13.87890625" customWidth="1"/>
    <col min="4" max="5" width="15.1171875" customWidth="1"/>
  </cols>
  <sheetData>
    <row r="2" spans="1:5">
      <c r="A2" t="s">
        <v>424</v>
      </c>
    </row>
    <row r="3" spans="1:5" ht="29.65" customHeight="1">
      <c r="A3" s="47" t="s">
        <v>356</v>
      </c>
      <c r="B3" s="43" t="s">
        <v>408</v>
      </c>
      <c r="C3" s="43" t="s">
        <v>402</v>
      </c>
      <c r="D3" s="47" t="s">
        <v>403</v>
      </c>
      <c r="E3" s="47" t="s">
        <v>406</v>
      </c>
    </row>
    <row r="4" spans="1:5">
      <c r="A4" s="46" t="s">
        <v>425</v>
      </c>
      <c r="B4" s="45">
        <v>20.48</v>
      </c>
      <c r="C4" s="45">
        <v>20.48</v>
      </c>
      <c r="D4" s="408">
        <v>0</v>
      </c>
      <c r="E4" s="45">
        <v>20.48</v>
      </c>
    </row>
    <row r="5" spans="1:5">
      <c r="A5" s="44" t="s">
        <v>426</v>
      </c>
      <c r="B5" s="45">
        <v>0</v>
      </c>
      <c r="C5" s="45">
        <v>-2.0499999999999998</v>
      </c>
      <c r="D5" s="408">
        <v>0</v>
      </c>
      <c r="E5" s="45">
        <v>-2.0499999999999998</v>
      </c>
    </row>
    <row r="6" spans="1:5">
      <c r="A6" s="44" t="s">
        <v>427</v>
      </c>
      <c r="B6" s="45" t="s">
        <v>294</v>
      </c>
      <c r="C6" s="45">
        <v>-2.0499999999999998</v>
      </c>
      <c r="D6" s="408">
        <v>0</v>
      </c>
      <c r="E6" s="45">
        <v>-2.0499999999999998</v>
      </c>
    </row>
    <row r="7" spans="1:5">
      <c r="A7" s="47" t="s">
        <v>148</v>
      </c>
      <c r="B7" s="409">
        <f>SUM(B4:B6)</f>
        <v>20.48</v>
      </c>
      <c r="C7" s="409">
        <f t="shared" ref="C7:E7" si="0">SUM(C4:C6)</f>
        <v>16.38</v>
      </c>
      <c r="D7" s="409">
        <f t="shared" si="0"/>
        <v>0</v>
      </c>
      <c r="E7" s="409">
        <f t="shared" si="0"/>
        <v>16.38</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D612-2D14-4D41-B5D8-586825355C75}">
  <sheetPr codeName="Sheet51">
    <tabColor rgb="FFFF9999"/>
  </sheetPr>
  <dimension ref="A2:D13"/>
  <sheetViews>
    <sheetView workbookViewId="0">
      <selection activeCell="B29" sqref="B29"/>
    </sheetView>
  </sheetViews>
  <sheetFormatPr defaultRowHeight="12.4"/>
  <cols>
    <col min="2" max="2" width="23.76171875" customWidth="1"/>
    <col min="3" max="3" width="19.76171875" customWidth="1"/>
    <col min="4" max="4" width="38" customWidth="1"/>
  </cols>
  <sheetData>
    <row r="2" spans="1:4">
      <c r="A2" t="s">
        <v>428</v>
      </c>
    </row>
    <row r="3" spans="1:4">
      <c r="A3" s="31" t="s">
        <v>429</v>
      </c>
      <c r="B3" s="32" t="s">
        <v>430</v>
      </c>
      <c r="C3" s="32" t="s">
        <v>431</v>
      </c>
      <c r="D3" s="33" t="s">
        <v>432</v>
      </c>
    </row>
    <row r="4" spans="1:4" ht="25.5" customHeight="1">
      <c r="A4" s="472">
        <v>1</v>
      </c>
      <c r="B4" s="474" t="s">
        <v>433</v>
      </c>
      <c r="C4" s="476">
        <v>46112</v>
      </c>
      <c r="D4" s="34" t="s">
        <v>434</v>
      </c>
    </row>
    <row r="5" spans="1:4" ht="32.1" customHeight="1">
      <c r="A5" s="473"/>
      <c r="B5" s="475"/>
      <c r="C5" s="477"/>
      <c r="D5" s="35" t="s">
        <v>435</v>
      </c>
    </row>
    <row r="6" spans="1:4" ht="24.6" customHeight="1">
      <c r="A6" s="473"/>
      <c r="B6" s="475"/>
      <c r="C6" s="477"/>
      <c r="D6" s="36" t="s">
        <v>436</v>
      </c>
    </row>
    <row r="7" spans="1:4" ht="24.6" customHeight="1">
      <c r="A7" s="473"/>
      <c r="B7" s="475"/>
      <c r="C7" s="477"/>
      <c r="D7" s="36" t="s">
        <v>437</v>
      </c>
    </row>
    <row r="8" spans="1:4" ht="22.5" customHeight="1">
      <c r="A8" s="473"/>
      <c r="B8" s="475"/>
      <c r="C8" s="477"/>
      <c r="D8" s="36" t="s">
        <v>438</v>
      </c>
    </row>
    <row r="9" spans="1:4" ht="38.1" customHeight="1">
      <c r="A9" s="473"/>
      <c r="B9" s="475"/>
      <c r="C9" s="477"/>
      <c r="D9" s="36" t="s">
        <v>439</v>
      </c>
    </row>
    <row r="10" spans="1:4" ht="42.6" customHeight="1">
      <c r="A10" s="473"/>
      <c r="B10" s="475"/>
      <c r="C10" s="477"/>
      <c r="D10" s="35" t="s">
        <v>440</v>
      </c>
    </row>
    <row r="11" spans="1:4" ht="39.6" customHeight="1">
      <c r="A11" s="38">
        <v>2</v>
      </c>
      <c r="B11" s="39" t="s">
        <v>441</v>
      </c>
      <c r="C11" s="40">
        <v>46112</v>
      </c>
      <c r="D11" s="41" t="s">
        <v>442</v>
      </c>
    </row>
    <row r="12" spans="1:4">
      <c r="A12" s="42"/>
    </row>
    <row r="13" spans="1:4">
      <c r="A13" s="42"/>
    </row>
  </sheetData>
  <mergeCells count="3">
    <mergeCell ref="A4:A10"/>
    <mergeCell ref="B4:B10"/>
    <mergeCell ref="C4:C10"/>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AF95-5329-4399-B528-99AE873E676E}">
  <sheetPr>
    <tabColor rgb="FFFF9999"/>
  </sheetPr>
  <dimension ref="A1:XFD21"/>
  <sheetViews>
    <sheetView workbookViewId="0">
      <selection activeCell="B29" sqref="B29"/>
    </sheetView>
  </sheetViews>
  <sheetFormatPr defaultRowHeight="12.4"/>
  <cols>
    <col min="1" max="1" width="22" customWidth="1"/>
    <col min="2" max="2" width="11.76171875" customWidth="1"/>
    <col min="3" max="6" width="12.64453125" customWidth="1"/>
  </cols>
  <sheetData>
    <row r="1" spans="1:7 16384:16384">
      <c r="A1" t="s">
        <v>443</v>
      </c>
    </row>
    <row r="2" spans="1:7 16384:16384" ht="32.65">
      <c r="A2" s="33" t="s">
        <v>444</v>
      </c>
      <c r="B2" s="277" t="s">
        <v>445</v>
      </c>
      <c r="C2" s="277" t="s">
        <v>446</v>
      </c>
      <c r="D2" s="277" t="s">
        <v>447</v>
      </c>
      <c r="E2" s="277" t="s">
        <v>448</v>
      </c>
      <c r="F2" s="277" t="s">
        <v>449</v>
      </c>
    </row>
    <row r="3" spans="1:7 16384:16384">
      <c r="A3" s="402" t="s">
        <v>450</v>
      </c>
      <c r="B3" s="403"/>
      <c r="C3" s="403"/>
      <c r="D3" s="403"/>
      <c r="E3" s="403"/>
      <c r="F3" s="403"/>
    </row>
    <row r="4" spans="1:7 16384:16384" s="405" customFormat="1">
      <c r="A4" s="404" t="s">
        <v>451</v>
      </c>
      <c r="B4" s="403">
        <v>73.529999999999987</v>
      </c>
      <c r="C4" s="403">
        <v>53.39</v>
      </c>
      <c r="D4" s="403" t="s">
        <v>452</v>
      </c>
      <c r="E4" s="403" t="s">
        <v>452</v>
      </c>
      <c r="F4" s="403">
        <f>C4</f>
        <v>53.39</v>
      </c>
    </row>
    <row r="5" spans="1:7 16384:16384" s="405" customFormat="1">
      <c r="A5" s="404" t="s">
        <v>453</v>
      </c>
      <c r="B5" s="403">
        <v>9.66</v>
      </c>
      <c r="C5" s="403">
        <v>8.11</v>
      </c>
      <c r="D5" s="403" t="s">
        <v>452</v>
      </c>
      <c r="E5" s="403" t="s">
        <v>452</v>
      </c>
      <c r="F5" s="403">
        <f t="shared" ref="F5:F7" si="0">C5</f>
        <v>8.11</v>
      </c>
    </row>
    <row r="6" spans="1:7 16384:16384" s="405" customFormat="1">
      <c r="A6" s="404" t="s">
        <v>454</v>
      </c>
      <c r="B6" s="403">
        <v>1.92</v>
      </c>
      <c r="C6" s="403">
        <v>1.92</v>
      </c>
      <c r="D6" s="403" t="s">
        <v>452</v>
      </c>
      <c r="E6" s="403" t="s">
        <v>452</v>
      </c>
      <c r="F6" s="403">
        <f t="shared" si="0"/>
        <v>1.92</v>
      </c>
    </row>
    <row r="7" spans="1:7 16384:16384" s="405" customFormat="1">
      <c r="A7" s="404" t="s">
        <v>455</v>
      </c>
      <c r="B7" s="403">
        <f>B20</f>
        <v>-1.2200000000177624E-3</v>
      </c>
      <c r="C7" s="403">
        <f>C20</f>
        <v>-1.3569999999987203E-2</v>
      </c>
      <c r="D7" s="403" t="s">
        <v>452</v>
      </c>
      <c r="E7" s="403" t="s">
        <v>452</v>
      </c>
      <c r="F7" s="403">
        <f t="shared" si="0"/>
        <v>-1.3569999999987203E-2</v>
      </c>
    </row>
    <row r="8" spans="1:7 16384:16384" s="405" customFormat="1">
      <c r="A8" s="404" t="s">
        <v>456</v>
      </c>
      <c r="B8" s="403">
        <f>SUM(B4:B7)</f>
        <v>85.108779999999967</v>
      </c>
      <c r="C8" s="403">
        <f t="shared" ref="C8:F8" si="1">SUM(C4:C7)</f>
        <v>63.406430000000015</v>
      </c>
      <c r="D8" s="403">
        <f t="shared" si="1"/>
        <v>0</v>
      </c>
      <c r="E8" s="403">
        <f t="shared" si="1"/>
        <v>0</v>
      </c>
      <c r="F8" s="403">
        <f t="shared" si="1"/>
        <v>63.406430000000015</v>
      </c>
    </row>
    <row r="9" spans="1:7 16384:16384" s="405" customFormat="1">
      <c r="A9" s="46"/>
      <c r="B9" s="403"/>
      <c r="C9" s="403"/>
      <c r="D9" s="403"/>
      <c r="E9" s="403"/>
      <c r="F9" s="403"/>
    </row>
    <row r="10" spans="1:7 16384:16384" s="405" customFormat="1">
      <c r="A10" s="402" t="s">
        <v>457</v>
      </c>
      <c r="B10" s="403"/>
      <c r="C10" s="403"/>
      <c r="D10" s="403"/>
      <c r="E10" s="403"/>
      <c r="F10" s="403"/>
    </row>
    <row r="11" spans="1:7 16384:16384">
      <c r="A11" s="404" t="s">
        <v>454</v>
      </c>
      <c r="B11" s="403">
        <v>6.3800000000000008</v>
      </c>
      <c r="C11" s="403">
        <v>0</v>
      </c>
      <c r="D11" s="403">
        <v>1.694</v>
      </c>
      <c r="E11" s="403">
        <f>F11-D11</f>
        <v>0</v>
      </c>
      <c r="F11" s="403">
        <v>1.694</v>
      </c>
      <c r="G11" s="405"/>
    </row>
    <row r="12" spans="1:7 16384:16384">
      <c r="A12" s="46"/>
      <c r="B12" s="403"/>
      <c r="C12" s="403"/>
      <c r="D12" s="403"/>
      <c r="E12" s="403"/>
      <c r="F12" s="403"/>
      <c r="G12" s="405"/>
    </row>
    <row r="13" spans="1:7 16384:16384">
      <c r="A13" s="47" t="s">
        <v>148</v>
      </c>
      <c r="B13" s="406">
        <f>B11+B8</f>
        <v>91.488779999999963</v>
      </c>
      <c r="C13" s="406">
        <f t="shared" ref="C13:F13" si="2">C11+C8</f>
        <v>63.406430000000015</v>
      </c>
      <c r="D13" s="406">
        <f t="shared" si="2"/>
        <v>1.694</v>
      </c>
      <c r="E13" s="406">
        <f t="shared" si="2"/>
        <v>0</v>
      </c>
      <c r="F13" s="406">
        <f t="shared" si="2"/>
        <v>65.100430000000017</v>
      </c>
      <c r="G13" s="405"/>
      <c r="XFD13" s="159"/>
    </row>
    <row r="14" spans="1:7 16384:16384">
      <c r="G14" s="405"/>
    </row>
    <row r="15" spans="1:7 16384:16384">
      <c r="G15" s="405"/>
    </row>
    <row r="16" spans="1:7 16384:16384">
      <c r="A16" s="46" t="s">
        <v>128</v>
      </c>
      <c r="B16" s="403">
        <v>93.18277999999998</v>
      </c>
      <c r="C16" s="403">
        <v>65.100430000000017</v>
      </c>
      <c r="G16" s="405"/>
    </row>
    <row r="17" spans="1:7">
      <c r="A17" s="46" t="s">
        <v>458</v>
      </c>
      <c r="B17" s="403">
        <v>1.694</v>
      </c>
      <c r="C17" s="403">
        <v>1.694</v>
      </c>
      <c r="G17" s="405"/>
    </row>
    <row r="18" spans="1:7">
      <c r="A18" s="46" t="s">
        <v>459</v>
      </c>
      <c r="B18" s="403">
        <f>B16-B17</f>
        <v>91.488779999999977</v>
      </c>
      <c r="C18" s="403">
        <f t="shared" ref="C18" si="3">C16-C17</f>
        <v>63.406430000000015</v>
      </c>
      <c r="G18" s="405"/>
    </row>
    <row r="19" spans="1:7">
      <c r="A19" s="46" t="s">
        <v>460</v>
      </c>
      <c r="B19" s="403">
        <v>91.49</v>
      </c>
      <c r="C19" s="403">
        <v>63.42</v>
      </c>
      <c r="G19" s="405"/>
    </row>
    <row r="20" spans="1:7">
      <c r="A20" s="46" t="s">
        <v>461</v>
      </c>
      <c r="B20" s="407">
        <f>B18-B19</f>
        <v>-1.2200000000177624E-3</v>
      </c>
      <c r="C20" s="407">
        <f>C18-C19</f>
        <v>-1.3569999999987203E-2</v>
      </c>
      <c r="G20" s="405"/>
    </row>
    <row r="21" spans="1:7">
      <c r="G21" s="405"/>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47E4-56D4-47F3-8E9D-F33510F0766A}">
  <sheetPr codeName="Sheet52">
    <tabColor rgb="FFFF9999"/>
  </sheetPr>
  <dimension ref="A2:G61"/>
  <sheetViews>
    <sheetView workbookViewId="0">
      <selection activeCell="B29" sqref="B29"/>
    </sheetView>
  </sheetViews>
  <sheetFormatPr defaultRowHeight="12.4"/>
  <cols>
    <col min="1" max="1" width="19.1171875" customWidth="1"/>
    <col min="2" max="7" width="7.87890625" style="193" customWidth="1"/>
    <col min="8" max="8" width="1.76171875" customWidth="1"/>
  </cols>
  <sheetData>
    <row r="2" spans="1:7">
      <c r="A2" t="s">
        <v>462</v>
      </c>
    </row>
    <row r="3" spans="1:7" ht="32.65">
      <c r="A3" s="43" t="s">
        <v>463</v>
      </c>
      <c r="B3" s="400" t="s">
        <v>464</v>
      </c>
      <c r="C3" s="400" t="s">
        <v>465</v>
      </c>
      <c r="D3" s="400" t="s">
        <v>466</v>
      </c>
      <c r="E3" s="400" t="s">
        <v>169</v>
      </c>
      <c r="F3" s="400" t="s">
        <v>467</v>
      </c>
      <c r="G3" s="400" t="s">
        <v>468</v>
      </c>
    </row>
    <row r="4" spans="1:7">
      <c r="A4" s="44" t="s">
        <v>77</v>
      </c>
      <c r="B4" s="401">
        <f>B19</f>
        <v>0.28000000000000003</v>
      </c>
      <c r="C4" s="401">
        <f t="shared" ref="C4:F4" si="0">C19</f>
        <v>0.30099999999999999</v>
      </c>
      <c r="D4" s="401">
        <f t="shared" si="0"/>
        <v>0.185</v>
      </c>
      <c r="E4" s="401">
        <f t="shared" si="0"/>
        <v>0.755</v>
      </c>
      <c r="F4" s="401">
        <f t="shared" si="0"/>
        <v>6.6539999999999999</v>
      </c>
      <c r="G4" s="401">
        <f t="shared" ref="G4:G11" si="1">SUM(B4:F4)</f>
        <v>8.1750000000000007</v>
      </c>
    </row>
    <row r="5" spans="1:7">
      <c r="A5" s="46" t="s">
        <v>79</v>
      </c>
      <c r="B5" s="401">
        <f>B24</f>
        <v>0.67100000000000004</v>
      </c>
      <c r="C5" s="401">
        <f t="shared" ref="C5:F5" si="2">C24</f>
        <v>0.7</v>
      </c>
      <c r="D5" s="401">
        <f t="shared" si="2"/>
        <v>0.53</v>
      </c>
      <c r="E5" s="401">
        <f t="shared" si="2"/>
        <v>1.619</v>
      </c>
      <c r="F5" s="401">
        <f t="shared" si="2"/>
        <v>6.3150000000000004</v>
      </c>
      <c r="G5" s="401">
        <f t="shared" si="1"/>
        <v>9.8350000000000009</v>
      </c>
    </row>
    <row r="6" spans="1:7">
      <c r="A6" s="46" t="s">
        <v>81</v>
      </c>
      <c r="B6" s="401">
        <f>B29</f>
        <v>0.22900000000000001</v>
      </c>
      <c r="C6" s="401">
        <f t="shared" ref="C6:F6" si="3">C29</f>
        <v>0.245</v>
      </c>
      <c r="D6" s="401">
        <f t="shared" si="3"/>
        <v>0.14199999999999999</v>
      </c>
      <c r="E6" s="401">
        <f t="shared" si="3"/>
        <v>0.73699999999999999</v>
      </c>
      <c r="F6" s="401">
        <f t="shared" si="3"/>
        <v>5.5890000000000004</v>
      </c>
      <c r="G6" s="401">
        <f t="shared" si="1"/>
        <v>6.9420000000000002</v>
      </c>
    </row>
    <row r="7" spans="1:7">
      <c r="A7" s="46" t="s">
        <v>83</v>
      </c>
      <c r="B7" s="401">
        <f>B34</f>
        <v>0.247</v>
      </c>
      <c r="C7" s="401">
        <f t="shared" ref="C7:F7" si="4">C34</f>
        <v>0.26500000000000001</v>
      </c>
      <c r="D7" s="401">
        <f t="shared" si="4"/>
        <v>0.157</v>
      </c>
      <c r="E7" s="401">
        <f t="shared" si="4"/>
        <v>0.624</v>
      </c>
      <c r="F7" s="401">
        <f t="shared" si="4"/>
        <v>3.26</v>
      </c>
      <c r="G7" s="401">
        <f t="shared" si="1"/>
        <v>4.5529999999999999</v>
      </c>
    </row>
    <row r="8" spans="1:7">
      <c r="A8" s="46" t="s">
        <v>469</v>
      </c>
      <c r="B8" s="401">
        <f>B39</f>
        <v>0.49722</v>
      </c>
      <c r="C8" s="401">
        <f t="shared" ref="C8:F8" si="5">C39</f>
        <v>1.29834</v>
      </c>
      <c r="D8" s="401">
        <f t="shared" si="5"/>
        <v>1.1125</v>
      </c>
      <c r="E8" s="401">
        <f t="shared" si="5"/>
        <v>1.1125</v>
      </c>
      <c r="F8" s="401">
        <f t="shared" si="5"/>
        <v>6.9390000000000001</v>
      </c>
      <c r="G8" s="401">
        <f t="shared" si="1"/>
        <v>10.95956</v>
      </c>
    </row>
    <row r="9" spans="1:7">
      <c r="A9" s="46" t="s">
        <v>470</v>
      </c>
      <c r="B9" s="401">
        <f>B44</f>
        <v>0</v>
      </c>
      <c r="C9" s="401">
        <f t="shared" ref="C9:F9" si="6">C44</f>
        <v>4.6690000000000002E-2</v>
      </c>
      <c r="D9" s="401">
        <f t="shared" si="6"/>
        <v>3.1507999999999998</v>
      </c>
      <c r="E9" s="401">
        <f t="shared" si="6"/>
        <v>3.3330000000000002</v>
      </c>
      <c r="F9" s="401">
        <f t="shared" si="6"/>
        <v>3.6779999999999999</v>
      </c>
      <c r="G9" s="401">
        <f t="shared" si="1"/>
        <v>10.208490000000001</v>
      </c>
    </row>
    <row r="10" spans="1:7">
      <c r="A10" s="46" t="s">
        <v>471</v>
      </c>
      <c r="B10" s="401">
        <f>B49</f>
        <v>0</v>
      </c>
      <c r="C10" s="401">
        <f t="shared" ref="C10:F10" si="7">C49</f>
        <v>0.503</v>
      </c>
      <c r="D10" s="401">
        <f t="shared" si="7"/>
        <v>6.891</v>
      </c>
      <c r="E10" s="401">
        <f t="shared" si="7"/>
        <v>7.0229999999999997</v>
      </c>
      <c r="F10" s="401">
        <f t="shared" si="7"/>
        <v>7.5359999999999996</v>
      </c>
      <c r="G10" s="401">
        <f t="shared" si="1"/>
        <v>21.952999999999999</v>
      </c>
    </row>
    <row r="11" spans="1:7">
      <c r="A11" s="46" t="s">
        <v>472</v>
      </c>
      <c r="B11" s="401">
        <f>B54</f>
        <v>2.1016400000000002</v>
      </c>
      <c r="C11" s="401">
        <f t="shared" ref="C11:F11" si="8">C54</f>
        <v>4.2608499999999996</v>
      </c>
      <c r="D11" s="401">
        <f t="shared" si="8"/>
        <v>6.4290000000000003</v>
      </c>
      <c r="E11" s="401">
        <f t="shared" si="8"/>
        <v>5.8559999999999999</v>
      </c>
      <c r="F11" s="401">
        <f t="shared" si="8"/>
        <v>6.0910000000000002</v>
      </c>
      <c r="G11" s="401">
        <f t="shared" si="1"/>
        <v>24.738489999999999</v>
      </c>
    </row>
    <row r="14" spans="1:7" s="73" customFormat="1" ht="10.9">
      <c r="A14" s="80" t="s">
        <v>389</v>
      </c>
      <c r="B14" s="393"/>
      <c r="C14" s="393"/>
      <c r="D14" s="393"/>
      <c r="E14" s="393"/>
      <c r="F14" s="393"/>
      <c r="G14" s="393"/>
    </row>
    <row r="15" spans="1:7" s="73" customFormat="1" ht="10.9">
      <c r="A15" s="394" t="s">
        <v>77</v>
      </c>
      <c r="B15" s="394" t="s">
        <v>464</v>
      </c>
      <c r="C15" s="394" t="s">
        <v>465</v>
      </c>
      <c r="D15" s="394" t="s">
        <v>466</v>
      </c>
      <c r="E15" s="394" t="s">
        <v>169</v>
      </c>
      <c r="F15" s="394" t="s">
        <v>467</v>
      </c>
      <c r="G15" s="394" t="s">
        <v>148</v>
      </c>
    </row>
    <row r="16" spans="1:7" s="73" customFormat="1" ht="10.9">
      <c r="A16" s="396" t="s">
        <v>116</v>
      </c>
      <c r="B16" s="397">
        <v>0.28000000000000003</v>
      </c>
      <c r="C16" s="397">
        <v>0.30099999999999999</v>
      </c>
      <c r="D16" s="397">
        <v>0.185</v>
      </c>
      <c r="E16" s="397">
        <v>0.755</v>
      </c>
      <c r="F16" s="397">
        <v>6.6539999999999999</v>
      </c>
      <c r="G16" s="397">
        <f>SUM(B16:F16)</f>
        <v>8.1750000000000007</v>
      </c>
    </row>
    <row r="17" spans="1:7" s="73" customFormat="1" ht="10.9">
      <c r="A17" s="396" t="s">
        <v>390</v>
      </c>
      <c r="B17" s="397"/>
      <c r="C17" s="397"/>
      <c r="D17" s="397"/>
      <c r="E17" s="397"/>
      <c r="F17" s="397"/>
      <c r="G17" s="397"/>
    </row>
    <row r="18" spans="1:7" s="73" customFormat="1" ht="10.9">
      <c r="A18" s="396" t="s">
        <v>391</v>
      </c>
      <c r="B18" s="397">
        <f>B16+B17</f>
        <v>0.28000000000000003</v>
      </c>
      <c r="C18" s="397">
        <f t="shared" ref="C18:F18" si="9">C16+C17</f>
        <v>0.30099999999999999</v>
      </c>
      <c r="D18" s="397">
        <f t="shared" si="9"/>
        <v>0.185</v>
      </c>
      <c r="E18" s="397">
        <f t="shared" si="9"/>
        <v>0.755</v>
      </c>
      <c r="F18" s="397">
        <f t="shared" si="9"/>
        <v>6.6539999999999999</v>
      </c>
      <c r="G18" s="397">
        <f>SUM(B18:F18)</f>
        <v>8.1750000000000007</v>
      </c>
    </row>
    <row r="19" spans="1:7" s="73" customFormat="1" ht="10.9">
      <c r="A19" s="396" t="s">
        <v>392</v>
      </c>
      <c r="B19" s="397">
        <f>SUM(B17:B18)</f>
        <v>0.28000000000000003</v>
      </c>
      <c r="C19" s="397">
        <f t="shared" ref="C19:G19" si="10">SUM(C17:C18)</f>
        <v>0.30099999999999999</v>
      </c>
      <c r="D19" s="397">
        <f t="shared" si="10"/>
        <v>0.185</v>
      </c>
      <c r="E19" s="397">
        <f t="shared" si="10"/>
        <v>0.755</v>
      </c>
      <c r="F19" s="397">
        <f t="shared" si="10"/>
        <v>6.6539999999999999</v>
      </c>
      <c r="G19" s="397">
        <f t="shared" si="10"/>
        <v>8.1750000000000007</v>
      </c>
    </row>
    <row r="20" spans="1:7" s="73" customFormat="1" ht="10.9">
      <c r="A20" s="394" t="s">
        <v>79</v>
      </c>
      <c r="B20" s="394" t="s">
        <v>464</v>
      </c>
      <c r="C20" s="394" t="s">
        <v>465</v>
      </c>
      <c r="D20" s="394" t="s">
        <v>466</v>
      </c>
      <c r="E20" s="394" t="s">
        <v>169</v>
      </c>
      <c r="F20" s="394" t="s">
        <v>467</v>
      </c>
      <c r="G20" s="394" t="s">
        <v>148</v>
      </c>
    </row>
    <row r="21" spans="1:7" s="73" customFormat="1" ht="10.9">
      <c r="A21" s="396" t="s">
        <v>116</v>
      </c>
      <c r="B21" s="397">
        <v>0.67100000000000004</v>
      </c>
      <c r="C21" s="397">
        <v>0.7</v>
      </c>
      <c r="D21" s="397">
        <v>0.53</v>
      </c>
      <c r="E21" s="397">
        <v>1.619</v>
      </c>
      <c r="F21" s="397">
        <v>6.3150000000000004</v>
      </c>
      <c r="G21" s="397">
        <f t="shared" ref="G21" si="11">SUM(B21:F21)</f>
        <v>9.8350000000000009</v>
      </c>
    </row>
    <row r="22" spans="1:7" s="73" customFormat="1" ht="10.9">
      <c r="A22" s="396" t="s">
        <v>390</v>
      </c>
      <c r="B22" s="397"/>
      <c r="C22" s="397"/>
      <c r="D22" s="397"/>
      <c r="E22" s="397"/>
      <c r="F22" s="397"/>
      <c r="G22" s="397"/>
    </row>
    <row r="23" spans="1:7" s="73" customFormat="1" ht="10.9">
      <c r="A23" s="396" t="s">
        <v>391</v>
      </c>
      <c r="B23" s="397">
        <f t="shared" ref="B23:F23" si="12">B21+B22</f>
        <v>0.67100000000000004</v>
      </c>
      <c r="C23" s="397">
        <f t="shared" si="12"/>
        <v>0.7</v>
      </c>
      <c r="D23" s="397">
        <f t="shared" si="12"/>
        <v>0.53</v>
      </c>
      <c r="E23" s="397">
        <f t="shared" si="12"/>
        <v>1.619</v>
      </c>
      <c r="F23" s="397">
        <f t="shared" si="12"/>
        <v>6.3150000000000004</v>
      </c>
      <c r="G23" s="397">
        <f t="shared" ref="G23" si="13">SUM(B23:F23)</f>
        <v>9.8350000000000009</v>
      </c>
    </row>
    <row r="24" spans="1:7" s="73" customFormat="1" ht="10.9">
      <c r="A24" s="396" t="s">
        <v>392</v>
      </c>
      <c r="B24" s="397">
        <f t="shared" ref="B24:G24" si="14">SUM(B22:B23)</f>
        <v>0.67100000000000004</v>
      </c>
      <c r="C24" s="397">
        <f t="shared" si="14"/>
        <v>0.7</v>
      </c>
      <c r="D24" s="397">
        <f t="shared" si="14"/>
        <v>0.53</v>
      </c>
      <c r="E24" s="397">
        <f t="shared" si="14"/>
        <v>1.619</v>
      </c>
      <c r="F24" s="397">
        <f t="shared" si="14"/>
        <v>6.3150000000000004</v>
      </c>
      <c r="G24" s="397">
        <f t="shared" si="14"/>
        <v>9.8350000000000009</v>
      </c>
    </row>
    <row r="25" spans="1:7" s="73" customFormat="1" ht="10.9">
      <c r="A25" s="394" t="s">
        <v>81</v>
      </c>
      <c r="B25" s="394" t="s">
        <v>464</v>
      </c>
      <c r="C25" s="394" t="s">
        <v>465</v>
      </c>
      <c r="D25" s="394" t="s">
        <v>466</v>
      </c>
      <c r="E25" s="394" t="s">
        <v>169</v>
      </c>
      <c r="F25" s="394" t="s">
        <v>467</v>
      </c>
      <c r="G25" s="394" t="s">
        <v>148</v>
      </c>
    </row>
    <row r="26" spans="1:7" s="73" customFormat="1" ht="10.9">
      <c r="A26" s="396" t="s">
        <v>116</v>
      </c>
      <c r="B26" s="397">
        <v>0.22900000000000001</v>
      </c>
      <c r="C26" s="397">
        <v>0.245</v>
      </c>
      <c r="D26" s="397">
        <v>0.14199999999999999</v>
      </c>
      <c r="E26" s="397">
        <v>0.73699999999999999</v>
      </c>
      <c r="F26" s="397">
        <v>5.5890000000000004</v>
      </c>
      <c r="G26" s="397">
        <f t="shared" ref="G26" si="15">SUM(B26:F26)</f>
        <v>6.9420000000000002</v>
      </c>
    </row>
    <row r="27" spans="1:7" s="73" customFormat="1" ht="10.9">
      <c r="A27" s="396" t="s">
        <v>390</v>
      </c>
      <c r="B27" s="397"/>
      <c r="C27" s="397"/>
      <c r="D27" s="397"/>
      <c r="E27" s="397"/>
      <c r="F27" s="397"/>
      <c r="G27" s="397"/>
    </row>
    <row r="28" spans="1:7" s="73" customFormat="1" ht="10.9">
      <c r="A28" s="396" t="s">
        <v>391</v>
      </c>
      <c r="B28" s="397">
        <f t="shared" ref="B28:F28" si="16">B26+B27</f>
        <v>0.22900000000000001</v>
      </c>
      <c r="C28" s="397">
        <f t="shared" si="16"/>
        <v>0.245</v>
      </c>
      <c r="D28" s="397">
        <f t="shared" si="16"/>
        <v>0.14199999999999999</v>
      </c>
      <c r="E28" s="397">
        <f t="shared" si="16"/>
        <v>0.73699999999999999</v>
      </c>
      <c r="F28" s="397">
        <f t="shared" si="16"/>
        <v>5.5890000000000004</v>
      </c>
      <c r="G28" s="397">
        <f t="shared" ref="G28" si="17">SUM(B28:F28)</f>
        <v>6.9420000000000002</v>
      </c>
    </row>
    <row r="29" spans="1:7" s="73" customFormat="1" ht="10.9">
      <c r="A29" s="396" t="s">
        <v>392</v>
      </c>
      <c r="B29" s="397">
        <f t="shared" ref="B29:G29" si="18">SUM(B27:B28)</f>
        <v>0.22900000000000001</v>
      </c>
      <c r="C29" s="397">
        <f t="shared" si="18"/>
        <v>0.245</v>
      </c>
      <c r="D29" s="397">
        <f t="shared" si="18"/>
        <v>0.14199999999999999</v>
      </c>
      <c r="E29" s="397">
        <f t="shared" si="18"/>
        <v>0.73699999999999999</v>
      </c>
      <c r="F29" s="397">
        <f t="shared" si="18"/>
        <v>5.5890000000000004</v>
      </c>
      <c r="G29" s="397">
        <f t="shared" si="18"/>
        <v>6.9420000000000002</v>
      </c>
    </row>
    <row r="30" spans="1:7" s="73" customFormat="1" ht="10.9">
      <c r="A30" s="394" t="s">
        <v>83</v>
      </c>
      <c r="B30" s="394" t="s">
        <v>464</v>
      </c>
      <c r="C30" s="394" t="s">
        <v>465</v>
      </c>
      <c r="D30" s="394" t="s">
        <v>466</v>
      </c>
      <c r="E30" s="394" t="s">
        <v>169</v>
      </c>
      <c r="F30" s="394" t="s">
        <v>467</v>
      </c>
      <c r="G30" s="394" t="s">
        <v>148</v>
      </c>
    </row>
    <row r="31" spans="1:7" s="73" customFormat="1" ht="10.9">
      <c r="A31" s="396" t="s">
        <v>116</v>
      </c>
      <c r="B31" s="397">
        <v>0.247</v>
      </c>
      <c r="C31" s="397">
        <v>0.26500000000000001</v>
      </c>
      <c r="D31" s="397">
        <v>0.157</v>
      </c>
      <c r="E31" s="397">
        <v>0.624</v>
      </c>
      <c r="F31" s="397">
        <v>3.26</v>
      </c>
      <c r="G31" s="397">
        <f t="shared" ref="G31" si="19">SUM(B31:F31)</f>
        <v>4.5529999999999999</v>
      </c>
    </row>
    <row r="32" spans="1:7" s="73" customFormat="1" ht="10.9">
      <c r="A32" s="396" t="s">
        <v>390</v>
      </c>
      <c r="B32" s="397"/>
      <c r="C32" s="397"/>
      <c r="D32" s="397"/>
      <c r="E32" s="397"/>
      <c r="F32" s="397"/>
      <c r="G32" s="397"/>
    </row>
    <row r="33" spans="1:7" s="73" customFormat="1" ht="10.9">
      <c r="A33" s="396" t="s">
        <v>391</v>
      </c>
      <c r="B33" s="397">
        <f t="shared" ref="B33:F33" si="20">B31+B32</f>
        <v>0.247</v>
      </c>
      <c r="C33" s="397">
        <f t="shared" si="20"/>
        <v>0.26500000000000001</v>
      </c>
      <c r="D33" s="397">
        <f t="shared" si="20"/>
        <v>0.157</v>
      </c>
      <c r="E33" s="397">
        <f t="shared" si="20"/>
        <v>0.624</v>
      </c>
      <c r="F33" s="397">
        <f t="shared" si="20"/>
        <v>3.26</v>
      </c>
      <c r="G33" s="397">
        <f t="shared" ref="G33" si="21">SUM(B33:F33)</f>
        <v>4.5529999999999999</v>
      </c>
    </row>
    <row r="34" spans="1:7" s="73" customFormat="1" ht="10.9">
      <c r="A34" s="396" t="s">
        <v>392</v>
      </c>
      <c r="B34" s="397">
        <f t="shared" ref="B34:G34" si="22">SUM(B32:B33)</f>
        <v>0.247</v>
      </c>
      <c r="C34" s="397">
        <f t="shared" si="22"/>
        <v>0.26500000000000001</v>
      </c>
      <c r="D34" s="397">
        <f t="shared" si="22"/>
        <v>0.157</v>
      </c>
      <c r="E34" s="397">
        <f t="shared" si="22"/>
        <v>0.624</v>
      </c>
      <c r="F34" s="397">
        <f t="shared" si="22"/>
        <v>3.26</v>
      </c>
      <c r="G34" s="397">
        <f t="shared" si="22"/>
        <v>4.5529999999999999</v>
      </c>
    </row>
    <row r="35" spans="1:7" s="73" customFormat="1" ht="10.9">
      <c r="A35" s="394" t="s">
        <v>86</v>
      </c>
      <c r="B35" s="394" t="s">
        <v>464</v>
      </c>
      <c r="C35" s="394" t="s">
        <v>465</v>
      </c>
      <c r="D35" s="394" t="s">
        <v>466</v>
      </c>
      <c r="E35" s="394" t="s">
        <v>169</v>
      </c>
      <c r="F35" s="394" t="s">
        <v>467</v>
      </c>
      <c r="G35" s="394" t="s">
        <v>148</v>
      </c>
    </row>
    <row r="36" spans="1:7" s="73" customFormat="1" ht="10.9">
      <c r="A36" s="396" t="s">
        <v>118</v>
      </c>
      <c r="B36" s="397">
        <v>0.49722</v>
      </c>
      <c r="C36" s="397">
        <v>1.29834</v>
      </c>
      <c r="D36" s="397">
        <v>1.1125</v>
      </c>
      <c r="E36" s="397">
        <v>1.1125</v>
      </c>
      <c r="F36" s="397">
        <v>6.9390000000000001</v>
      </c>
      <c r="G36" s="397">
        <f t="shared" ref="G36" si="23">SUM(B36:F36)</f>
        <v>10.95956</v>
      </c>
    </row>
    <row r="37" spans="1:7" s="73" customFormat="1" ht="10.9">
      <c r="A37" s="396" t="s">
        <v>390</v>
      </c>
      <c r="B37" s="397"/>
      <c r="C37" s="397"/>
      <c r="D37" s="397"/>
      <c r="E37" s="397"/>
      <c r="F37" s="397"/>
      <c r="G37" s="397"/>
    </row>
    <row r="38" spans="1:7" s="73" customFormat="1" ht="10.9">
      <c r="A38" s="396" t="s">
        <v>391</v>
      </c>
      <c r="B38" s="397">
        <f t="shared" ref="B38:F38" si="24">B36+B37</f>
        <v>0.49722</v>
      </c>
      <c r="C38" s="397">
        <f t="shared" si="24"/>
        <v>1.29834</v>
      </c>
      <c r="D38" s="397">
        <f t="shared" si="24"/>
        <v>1.1125</v>
      </c>
      <c r="E38" s="397">
        <f t="shared" si="24"/>
        <v>1.1125</v>
      </c>
      <c r="F38" s="397">
        <f t="shared" si="24"/>
        <v>6.9390000000000001</v>
      </c>
      <c r="G38" s="397">
        <f t="shared" ref="G38" si="25">SUM(B38:F38)</f>
        <v>10.95956</v>
      </c>
    </row>
    <row r="39" spans="1:7" s="73" customFormat="1" ht="10.9">
      <c r="A39" s="396" t="s">
        <v>392</v>
      </c>
      <c r="B39" s="397">
        <f t="shared" ref="B39:G39" si="26">SUM(B37:B38)</f>
        <v>0.49722</v>
      </c>
      <c r="C39" s="397">
        <f t="shared" si="26"/>
        <v>1.29834</v>
      </c>
      <c r="D39" s="397">
        <f t="shared" si="26"/>
        <v>1.1125</v>
      </c>
      <c r="E39" s="397">
        <f t="shared" si="26"/>
        <v>1.1125</v>
      </c>
      <c r="F39" s="397">
        <f t="shared" si="26"/>
        <v>6.9390000000000001</v>
      </c>
      <c r="G39" s="397">
        <f t="shared" si="26"/>
        <v>10.95956</v>
      </c>
    </row>
    <row r="40" spans="1:7" s="73" customFormat="1" ht="10.9">
      <c r="A40" s="394" t="s">
        <v>90</v>
      </c>
      <c r="B40" s="394" t="s">
        <v>464</v>
      </c>
      <c r="C40" s="394" t="s">
        <v>465</v>
      </c>
      <c r="D40" s="394" t="s">
        <v>466</v>
      </c>
      <c r="E40" s="394" t="s">
        <v>169</v>
      </c>
      <c r="F40" s="394" t="s">
        <v>467</v>
      </c>
      <c r="G40" s="394" t="s">
        <v>148</v>
      </c>
    </row>
    <row r="41" spans="1:7" s="73" customFormat="1" ht="10.9">
      <c r="A41" s="396" t="s">
        <v>119</v>
      </c>
      <c r="B41" s="397">
        <v>0</v>
      </c>
      <c r="C41" s="397">
        <v>4.6690000000000002E-2</v>
      </c>
      <c r="D41" s="397">
        <v>3.1507999999999998</v>
      </c>
      <c r="E41" s="397">
        <v>3.3330000000000002</v>
      </c>
      <c r="F41" s="397">
        <v>3.6779999999999999</v>
      </c>
      <c r="G41" s="397">
        <f t="shared" ref="G41" si="27">SUM(B41:F41)</f>
        <v>10.208490000000001</v>
      </c>
    </row>
    <row r="42" spans="1:7" s="73" customFormat="1" ht="10.9">
      <c r="A42" s="396" t="s">
        <v>390</v>
      </c>
      <c r="B42" s="397"/>
      <c r="C42" s="397"/>
      <c r="D42" s="397"/>
      <c r="E42" s="397"/>
      <c r="F42" s="397"/>
      <c r="G42" s="397"/>
    </row>
    <row r="43" spans="1:7" s="73" customFormat="1" ht="10.9">
      <c r="A43" s="396" t="s">
        <v>391</v>
      </c>
      <c r="B43" s="397">
        <f t="shared" ref="B43:F43" si="28">B41+B42</f>
        <v>0</v>
      </c>
      <c r="C43" s="397">
        <f t="shared" si="28"/>
        <v>4.6690000000000002E-2</v>
      </c>
      <c r="D43" s="397">
        <f t="shared" si="28"/>
        <v>3.1507999999999998</v>
      </c>
      <c r="E43" s="397">
        <f t="shared" si="28"/>
        <v>3.3330000000000002</v>
      </c>
      <c r="F43" s="397">
        <f t="shared" si="28"/>
        <v>3.6779999999999999</v>
      </c>
      <c r="G43" s="397">
        <f t="shared" ref="G43" si="29">SUM(B43:F43)</f>
        <v>10.208490000000001</v>
      </c>
    </row>
    <row r="44" spans="1:7" s="73" customFormat="1" ht="10.9">
      <c r="A44" s="396" t="s">
        <v>392</v>
      </c>
      <c r="B44" s="397">
        <f t="shared" ref="B44:G44" si="30">SUM(B42:B43)</f>
        <v>0</v>
      </c>
      <c r="C44" s="397">
        <f t="shared" si="30"/>
        <v>4.6690000000000002E-2</v>
      </c>
      <c r="D44" s="397">
        <f t="shared" si="30"/>
        <v>3.1507999999999998</v>
      </c>
      <c r="E44" s="397">
        <f t="shared" si="30"/>
        <v>3.3330000000000002</v>
      </c>
      <c r="F44" s="397">
        <f t="shared" si="30"/>
        <v>3.6779999999999999</v>
      </c>
      <c r="G44" s="397">
        <f t="shared" si="30"/>
        <v>10.208490000000001</v>
      </c>
    </row>
    <row r="45" spans="1:7" s="73" customFormat="1" ht="10.9">
      <c r="A45" s="394" t="s">
        <v>92</v>
      </c>
      <c r="B45" s="394" t="s">
        <v>464</v>
      </c>
      <c r="C45" s="394" t="s">
        <v>465</v>
      </c>
      <c r="D45" s="394" t="s">
        <v>466</v>
      </c>
      <c r="E45" s="394" t="s">
        <v>169</v>
      </c>
      <c r="F45" s="394" t="s">
        <v>467</v>
      </c>
      <c r="G45" s="394" t="s">
        <v>148</v>
      </c>
    </row>
    <row r="46" spans="1:7" s="73" customFormat="1" ht="10.9">
      <c r="A46" s="396" t="s">
        <v>119</v>
      </c>
      <c r="B46" s="397">
        <v>0</v>
      </c>
      <c r="C46" s="397">
        <v>0.503</v>
      </c>
      <c r="D46" s="397">
        <v>6.891</v>
      </c>
      <c r="E46" s="397">
        <v>7.0229999999999997</v>
      </c>
      <c r="F46" s="397">
        <v>7.5359999999999996</v>
      </c>
      <c r="G46" s="397">
        <f t="shared" ref="G46" si="31">SUM(B46:F46)</f>
        <v>21.952999999999999</v>
      </c>
    </row>
    <row r="47" spans="1:7" s="73" customFormat="1" ht="10.9">
      <c r="A47" s="396" t="s">
        <v>390</v>
      </c>
      <c r="B47" s="397"/>
      <c r="C47" s="397"/>
      <c r="D47" s="397"/>
      <c r="E47" s="397"/>
      <c r="F47" s="397"/>
      <c r="G47" s="397"/>
    </row>
    <row r="48" spans="1:7" s="73" customFormat="1" ht="10.9">
      <c r="A48" s="396" t="s">
        <v>391</v>
      </c>
      <c r="B48" s="397">
        <f t="shared" ref="B48:F48" si="32">B46+B47</f>
        <v>0</v>
      </c>
      <c r="C48" s="397">
        <f t="shared" si="32"/>
        <v>0.503</v>
      </c>
      <c r="D48" s="397">
        <f t="shared" si="32"/>
        <v>6.891</v>
      </c>
      <c r="E48" s="397">
        <f t="shared" si="32"/>
        <v>7.0229999999999997</v>
      </c>
      <c r="F48" s="397">
        <f t="shared" si="32"/>
        <v>7.5359999999999996</v>
      </c>
      <c r="G48" s="397">
        <f t="shared" ref="G48" si="33">SUM(B48:F48)</f>
        <v>21.952999999999999</v>
      </c>
    </row>
    <row r="49" spans="1:7" s="73" customFormat="1" ht="10.9">
      <c r="A49" s="396" t="s">
        <v>392</v>
      </c>
      <c r="B49" s="397">
        <f t="shared" ref="B49:G49" si="34">SUM(B47:B48)</f>
        <v>0</v>
      </c>
      <c r="C49" s="397">
        <f t="shared" si="34"/>
        <v>0.503</v>
      </c>
      <c r="D49" s="397">
        <f t="shared" si="34"/>
        <v>6.891</v>
      </c>
      <c r="E49" s="397">
        <f t="shared" si="34"/>
        <v>7.0229999999999997</v>
      </c>
      <c r="F49" s="397">
        <f t="shared" si="34"/>
        <v>7.5359999999999996</v>
      </c>
      <c r="G49" s="397">
        <f t="shared" si="34"/>
        <v>21.952999999999999</v>
      </c>
    </row>
    <row r="50" spans="1:7" s="73" customFormat="1" ht="10.9">
      <c r="A50" s="394" t="s">
        <v>96</v>
      </c>
      <c r="B50" s="394" t="s">
        <v>464</v>
      </c>
      <c r="C50" s="394" t="s">
        <v>465</v>
      </c>
      <c r="D50" s="394" t="s">
        <v>466</v>
      </c>
      <c r="E50" s="394" t="s">
        <v>169</v>
      </c>
      <c r="F50" s="394" t="s">
        <v>467</v>
      </c>
      <c r="G50" s="394" t="s">
        <v>148</v>
      </c>
    </row>
    <row r="51" spans="1:7" s="73" customFormat="1" ht="10.9">
      <c r="A51" s="396" t="s">
        <v>120</v>
      </c>
      <c r="B51" s="397">
        <v>2.1016400000000002</v>
      </c>
      <c r="C51" s="397">
        <v>4.2608499999999996</v>
      </c>
      <c r="D51" s="397">
        <v>6.4290000000000003</v>
      </c>
      <c r="E51" s="397">
        <v>5.8559999999999999</v>
      </c>
      <c r="F51" s="397">
        <v>6.0910000000000002</v>
      </c>
      <c r="G51" s="397">
        <f t="shared" ref="G51" si="35">SUM(B51:F51)</f>
        <v>24.738489999999999</v>
      </c>
    </row>
    <row r="52" spans="1:7" s="73" customFormat="1" ht="10.9">
      <c r="A52" s="396" t="s">
        <v>390</v>
      </c>
      <c r="B52" s="397"/>
      <c r="C52" s="397"/>
      <c r="D52" s="397"/>
      <c r="E52" s="397"/>
      <c r="F52" s="397"/>
      <c r="G52" s="397"/>
    </row>
    <row r="53" spans="1:7" s="73" customFormat="1" ht="10.9">
      <c r="A53" s="396" t="s">
        <v>391</v>
      </c>
      <c r="B53" s="397">
        <f t="shared" ref="B53:F53" si="36">B51+B52</f>
        <v>2.1016400000000002</v>
      </c>
      <c r="C53" s="397">
        <f t="shared" si="36"/>
        <v>4.2608499999999996</v>
      </c>
      <c r="D53" s="397">
        <f t="shared" si="36"/>
        <v>6.4290000000000003</v>
      </c>
      <c r="E53" s="397">
        <f t="shared" si="36"/>
        <v>5.8559999999999999</v>
      </c>
      <c r="F53" s="397">
        <f t="shared" si="36"/>
        <v>6.0910000000000002</v>
      </c>
      <c r="G53" s="397">
        <f t="shared" ref="G53" si="37">SUM(B53:F53)</f>
        <v>24.738489999999999</v>
      </c>
    </row>
    <row r="54" spans="1:7" s="73" customFormat="1" ht="10.9">
      <c r="A54" s="396" t="s">
        <v>392</v>
      </c>
      <c r="B54" s="397">
        <f t="shared" ref="B54:G54" si="38">SUM(B52:B53)</f>
        <v>2.1016400000000002</v>
      </c>
      <c r="C54" s="397">
        <f t="shared" si="38"/>
        <v>4.2608499999999996</v>
      </c>
      <c r="D54" s="397">
        <f t="shared" si="38"/>
        <v>6.4290000000000003</v>
      </c>
      <c r="E54" s="397">
        <f t="shared" si="38"/>
        <v>5.8559999999999999</v>
      </c>
      <c r="F54" s="397">
        <f t="shared" si="38"/>
        <v>6.0910000000000002</v>
      </c>
      <c r="G54" s="397">
        <f t="shared" si="38"/>
        <v>24.738489999999999</v>
      </c>
    </row>
    <row r="55" spans="1:7" s="73" customFormat="1" ht="10.9"/>
    <row r="56" spans="1:7" s="73" customFormat="1" ht="10.9"/>
    <row r="57" spans="1:7" s="73" customFormat="1" ht="10.9"/>
    <row r="58" spans="1:7" s="73" customFormat="1" ht="10.9"/>
    <row r="59" spans="1:7" s="73" customFormat="1" ht="10.9"/>
    <row r="60" spans="1:7" s="73" customFormat="1" ht="10.9"/>
    <row r="61" spans="1:7" s="73" customFormat="1" ht="10.9"/>
  </sheetData>
  <dataValidations disablePrompts="1" count="1">
    <dataValidation type="list" allowBlank="1" showInputMessage="1" showErrorMessage="1" sqref="A31 A21 A26 A16 A36 A51" xr:uid="{DEA65371-7FA3-4FE3-9A23-A8BB5A187905}">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C70A-4F9B-40E8-B48F-DE9C24C22754}">
  <sheetPr codeName="Sheet53">
    <tabColor rgb="FFFF9999"/>
  </sheetPr>
  <dimension ref="A2:G34"/>
  <sheetViews>
    <sheetView workbookViewId="0">
      <selection activeCell="A15" sqref="A15"/>
    </sheetView>
  </sheetViews>
  <sheetFormatPr defaultRowHeight="12.4"/>
  <cols>
    <col min="1" max="1" width="19.1171875" customWidth="1"/>
    <col min="2" max="2" width="13.234375" customWidth="1"/>
    <col min="3" max="3" width="13.87890625" customWidth="1"/>
    <col min="4" max="4" width="15.1171875" customWidth="1"/>
  </cols>
  <sheetData>
    <row r="2" spans="1:7">
      <c r="A2" t="s">
        <v>473</v>
      </c>
    </row>
    <row r="3" spans="1:7" ht="32.65">
      <c r="A3" s="43" t="s">
        <v>463</v>
      </c>
      <c r="B3" s="43" t="s">
        <v>464</v>
      </c>
      <c r="C3" s="43" t="s">
        <v>465</v>
      </c>
      <c r="D3" s="43" t="s">
        <v>466</v>
      </c>
      <c r="E3" s="43" t="s">
        <v>169</v>
      </c>
      <c r="F3" s="43" t="s">
        <v>467</v>
      </c>
      <c r="G3" s="43" t="s">
        <v>468</v>
      </c>
    </row>
    <row r="4" spans="1:7">
      <c r="A4" s="44" t="s">
        <v>77</v>
      </c>
      <c r="B4" s="45">
        <v>0</v>
      </c>
      <c r="C4" s="45">
        <v>0</v>
      </c>
      <c r="D4" s="45">
        <v>0</v>
      </c>
      <c r="E4" s="45">
        <v>0</v>
      </c>
      <c r="F4" s="45">
        <v>0</v>
      </c>
      <c r="G4" s="45">
        <f>SUM(B4:F4)</f>
        <v>0</v>
      </c>
    </row>
    <row r="5" spans="1:7">
      <c r="A5" s="46" t="s">
        <v>79</v>
      </c>
      <c r="B5" s="45">
        <v>0.58599999999999997</v>
      </c>
      <c r="C5" s="45">
        <v>0.95399999999999996</v>
      </c>
      <c r="D5" s="45">
        <v>0.82399999999999995</v>
      </c>
      <c r="E5" s="45">
        <v>1.272</v>
      </c>
      <c r="F5" s="45">
        <v>1.6279999999999999</v>
      </c>
      <c r="G5" s="45">
        <f t="shared" ref="G5:G11" si="0">SUM(B5:F5)</f>
        <v>5.2640000000000002</v>
      </c>
    </row>
    <row r="6" spans="1:7">
      <c r="A6" s="46" t="s">
        <v>81</v>
      </c>
      <c r="B6" s="45">
        <v>0</v>
      </c>
      <c r="C6" s="45">
        <v>0</v>
      </c>
      <c r="D6" s="45">
        <v>0</v>
      </c>
      <c r="E6" s="45">
        <v>0</v>
      </c>
      <c r="F6" s="45">
        <v>0</v>
      </c>
      <c r="G6" s="45">
        <f t="shared" si="0"/>
        <v>0</v>
      </c>
    </row>
    <row r="7" spans="1:7">
      <c r="A7" s="46" t="s">
        <v>83</v>
      </c>
      <c r="B7" s="45">
        <v>0</v>
      </c>
      <c r="C7" s="45">
        <v>0</v>
      </c>
      <c r="D7" s="45">
        <v>0</v>
      </c>
      <c r="E7" s="45">
        <v>0</v>
      </c>
      <c r="F7" s="45">
        <v>0</v>
      </c>
      <c r="G7" s="45">
        <f t="shared" si="0"/>
        <v>0</v>
      </c>
    </row>
    <row r="8" spans="1:7">
      <c r="A8" s="46" t="s">
        <v>469</v>
      </c>
      <c r="B8" s="45">
        <v>2.27</v>
      </c>
      <c r="C8" s="45">
        <v>2.4</v>
      </c>
      <c r="D8" s="45">
        <v>2.12</v>
      </c>
      <c r="E8" s="45">
        <v>2.2519999999999998</v>
      </c>
      <c r="F8" s="45">
        <v>3.0219999999999998</v>
      </c>
      <c r="G8" s="45">
        <f t="shared" si="0"/>
        <v>12.064</v>
      </c>
    </row>
    <row r="9" spans="1:7">
      <c r="A9" s="46" t="s">
        <v>470</v>
      </c>
      <c r="B9" s="45">
        <v>0</v>
      </c>
      <c r="C9" s="45">
        <v>0</v>
      </c>
      <c r="D9" s="45">
        <v>0</v>
      </c>
      <c r="E9" s="45">
        <v>0</v>
      </c>
      <c r="F9" s="45">
        <v>0</v>
      </c>
      <c r="G9" s="45">
        <f t="shared" si="0"/>
        <v>0</v>
      </c>
    </row>
    <row r="10" spans="1:7">
      <c r="A10" s="46" t="s">
        <v>471</v>
      </c>
      <c r="B10" s="45">
        <v>0</v>
      </c>
      <c r="C10" s="45">
        <v>0.67</v>
      </c>
      <c r="D10" s="45">
        <v>2.3969999999999998</v>
      </c>
      <c r="E10" s="45">
        <v>5.17</v>
      </c>
      <c r="F10" s="45">
        <v>6.72</v>
      </c>
      <c r="G10" s="45">
        <f t="shared" si="0"/>
        <v>14.957000000000001</v>
      </c>
    </row>
    <row r="11" spans="1:7">
      <c r="A11" s="46" t="s">
        <v>472</v>
      </c>
      <c r="B11" s="45">
        <v>2.36</v>
      </c>
      <c r="C11" s="45">
        <v>3.99</v>
      </c>
      <c r="D11" s="45">
        <v>6.11</v>
      </c>
      <c r="E11" s="45">
        <v>5.86</v>
      </c>
      <c r="F11" s="45">
        <v>5.89</v>
      </c>
      <c r="G11" s="45">
        <f t="shared" si="0"/>
        <v>24.21</v>
      </c>
    </row>
    <row r="14" spans="1:7">
      <c r="A14" s="80" t="s">
        <v>389</v>
      </c>
      <c r="B14" s="393"/>
      <c r="C14" s="393"/>
      <c r="D14" s="393"/>
      <c r="E14" s="393"/>
      <c r="F14" s="393"/>
      <c r="G14" s="393"/>
    </row>
    <row r="15" spans="1:7">
      <c r="A15" s="399"/>
      <c r="B15" s="394" t="s">
        <v>464</v>
      </c>
      <c r="C15" s="394" t="s">
        <v>465</v>
      </c>
      <c r="D15" s="394" t="s">
        <v>466</v>
      </c>
      <c r="E15" s="394" t="s">
        <v>169</v>
      </c>
      <c r="F15" s="394" t="s">
        <v>467</v>
      </c>
      <c r="G15" s="395" t="s">
        <v>148</v>
      </c>
    </row>
    <row r="16" spans="1:7">
      <c r="A16" s="396" t="s">
        <v>121</v>
      </c>
      <c r="B16" s="397">
        <v>0.58599999999999997</v>
      </c>
      <c r="C16" s="397">
        <v>0.95399999999999996</v>
      </c>
      <c r="D16" s="397">
        <v>0.82399999999999995</v>
      </c>
      <c r="E16" s="397">
        <v>1.272</v>
      </c>
      <c r="F16" s="397">
        <v>1.6279999999999999</v>
      </c>
      <c r="G16" s="397">
        <f>SUM(B16:F16)</f>
        <v>5.2640000000000002</v>
      </c>
    </row>
    <row r="17" spans="1:7">
      <c r="A17" s="396" t="s">
        <v>390</v>
      </c>
      <c r="B17" s="397"/>
      <c r="C17" s="397"/>
      <c r="D17" s="397"/>
      <c r="E17" s="397"/>
      <c r="F17" s="397"/>
      <c r="G17" s="397"/>
    </row>
    <row r="18" spans="1:7">
      <c r="A18" s="396" t="s">
        <v>391</v>
      </c>
      <c r="B18" s="397">
        <f>B16+B17</f>
        <v>0.58599999999999997</v>
      </c>
      <c r="C18" s="397">
        <f t="shared" ref="C18:F18" si="1">C16+C17</f>
        <v>0.95399999999999996</v>
      </c>
      <c r="D18" s="397">
        <f t="shared" si="1"/>
        <v>0.82399999999999995</v>
      </c>
      <c r="E18" s="397">
        <f t="shared" si="1"/>
        <v>1.272</v>
      </c>
      <c r="F18" s="397">
        <f t="shared" si="1"/>
        <v>1.6279999999999999</v>
      </c>
      <c r="G18" s="397">
        <f>SUM(B18:F18)</f>
        <v>5.2640000000000002</v>
      </c>
    </row>
    <row r="19" spans="1:7">
      <c r="A19" s="396" t="s">
        <v>392</v>
      </c>
      <c r="B19" s="397">
        <f>SUM(B17:B18)</f>
        <v>0.58599999999999997</v>
      </c>
      <c r="C19" s="397">
        <f t="shared" ref="C19:G19" si="2">SUM(C17:C18)</f>
        <v>0.95399999999999996</v>
      </c>
      <c r="D19" s="397">
        <f t="shared" si="2"/>
        <v>0.82399999999999995</v>
      </c>
      <c r="E19" s="397">
        <f t="shared" si="2"/>
        <v>1.272</v>
      </c>
      <c r="F19" s="397">
        <f t="shared" si="2"/>
        <v>1.6279999999999999</v>
      </c>
      <c r="G19" s="397">
        <f t="shared" si="2"/>
        <v>5.2640000000000002</v>
      </c>
    </row>
    <row r="20" spans="1:7">
      <c r="A20" s="73"/>
      <c r="B20" s="398"/>
      <c r="C20" s="398"/>
      <c r="D20" s="398"/>
      <c r="E20" s="398"/>
      <c r="F20" s="398"/>
      <c r="G20" s="398"/>
    </row>
    <row r="21" spans="1:7">
      <c r="A21" s="396" t="s">
        <v>123</v>
      </c>
      <c r="B21" s="397">
        <v>2.27</v>
      </c>
      <c r="C21" s="397">
        <v>2.4</v>
      </c>
      <c r="D21" s="397">
        <v>2.12</v>
      </c>
      <c r="E21" s="397">
        <v>2.2519999999999998</v>
      </c>
      <c r="F21" s="397">
        <v>3.0219999999999998</v>
      </c>
      <c r="G21" s="397">
        <f>SUM(B21:F21)</f>
        <v>12.064</v>
      </c>
    </row>
    <row r="22" spans="1:7">
      <c r="A22" s="396" t="s">
        <v>390</v>
      </c>
      <c r="B22" s="397"/>
      <c r="C22" s="397"/>
      <c r="D22" s="397"/>
      <c r="E22" s="397"/>
      <c r="F22" s="397"/>
      <c r="G22" s="397"/>
    </row>
    <row r="23" spans="1:7">
      <c r="A23" s="396" t="s">
        <v>391</v>
      </c>
      <c r="B23" s="397">
        <f>B21+B22</f>
        <v>2.27</v>
      </c>
      <c r="C23" s="397">
        <f t="shared" ref="C23:F23" si="3">C21+C22</f>
        <v>2.4</v>
      </c>
      <c r="D23" s="397">
        <f t="shared" si="3"/>
        <v>2.12</v>
      </c>
      <c r="E23" s="397">
        <f t="shared" si="3"/>
        <v>2.2519999999999998</v>
      </c>
      <c r="F23" s="397">
        <f t="shared" si="3"/>
        <v>3.0219999999999998</v>
      </c>
      <c r="G23" s="397">
        <f>SUM(B23:F23)</f>
        <v>12.064</v>
      </c>
    </row>
    <row r="24" spans="1:7">
      <c r="A24" s="396" t="s">
        <v>392</v>
      </c>
      <c r="B24" s="397">
        <f>SUM(B22:B23)</f>
        <v>2.27</v>
      </c>
      <c r="C24" s="397">
        <f t="shared" ref="C24:G24" si="4">SUM(C22:C23)</f>
        <v>2.4</v>
      </c>
      <c r="D24" s="397">
        <f t="shared" si="4"/>
        <v>2.12</v>
      </c>
      <c r="E24" s="397">
        <f t="shared" si="4"/>
        <v>2.2519999999999998</v>
      </c>
      <c r="F24" s="397">
        <f t="shared" si="4"/>
        <v>3.0219999999999998</v>
      </c>
      <c r="G24" s="397">
        <f t="shared" si="4"/>
        <v>12.064</v>
      </c>
    </row>
    <row r="25" spans="1:7">
      <c r="A25" s="73"/>
      <c r="B25" s="398"/>
      <c r="C25" s="398"/>
      <c r="D25" s="398"/>
      <c r="E25" s="398"/>
      <c r="F25" s="398"/>
      <c r="G25" s="398"/>
    </row>
    <row r="26" spans="1:7">
      <c r="A26" s="396" t="s">
        <v>124</v>
      </c>
      <c r="B26" s="397">
        <v>0</v>
      </c>
      <c r="C26" s="397">
        <v>0.67</v>
      </c>
      <c r="D26" s="397">
        <v>2.3969999999999998</v>
      </c>
      <c r="E26" s="397">
        <v>5.17</v>
      </c>
      <c r="F26" s="397">
        <v>6.72</v>
      </c>
      <c r="G26" s="397">
        <f>SUM(B26:F26)</f>
        <v>14.957000000000001</v>
      </c>
    </row>
    <row r="27" spans="1:7">
      <c r="A27" s="396" t="s">
        <v>390</v>
      </c>
      <c r="B27" s="397"/>
      <c r="C27" s="397"/>
      <c r="D27" s="397"/>
      <c r="E27" s="397"/>
      <c r="F27" s="397"/>
      <c r="G27" s="397"/>
    </row>
    <row r="28" spans="1:7">
      <c r="A28" s="396" t="s">
        <v>391</v>
      </c>
      <c r="B28" s="397">
        <f>B26+B27</f>
        <v>0</v>
      </c>
      <c r="C28" s="397">
        <f t="shared" ref="C28:F28" si="5">C26+C27</f>
        <v>0.67</v>
      </c>
      <c r="D28" s="397">
        <f t="shared" si="5"/>
        <v>2.3969999999999998</v>
      </c>
      <c r="E28" s="397">
        <f t="shared" si="5"/>
        <v>5.17</v>
      </c>
      <c r="F28" s="397">
        <f t="shared" si="5"/>
        <v>6.72</v>
      </c>
      <c r="G28" s="397">
        <f>SUM(B28:F28)</f>
        <v>14.957000000000001</v>
      </c>
    </row>
    <row r="29" spans="1:7">
      <c r="A29" s="396" t="s">
        <v>392</v>
      </c>
      <c r="B29" s="397">
        <f>SUM(B27:B28)</f>
        <v>0</v>
      </c>
      <c r="C29" s="397">
        <f t="shared" ref="C29:G29" si="6">SUM(C27:C28)</f>
        <v>0.67</v>
      </c>
      <c r="D29" s="397">
        <f t="shared" si="6"/>
        <v>2.3969999999999998</v>
      </c>
      <c r="E29" s="397">
        <f t="shared" si="6"/>
        <v>5.17</v>
      </c>
      <c r="F29" s="397">
        <f t="shared" si="6"/>
        <v>6.72</v>
      </c>
      <c r="G29" s="397">
        <f t="shared" si="6"/>
        <v>14.957000000000001</v>
      </c>
    </row>
    <row r="30" spans="1:7">
      <c r="A30" s="73"/>
      <c r="B30" s="398"/>
      <c r="C30" s="398"/>
      <c r="D30" s="398"/>
      <c r="E30" s="398"/>
      <c r="F30" s="398"/>
      <c r="G30" s="398"/>
    </row>
    <row r="31" spans="1:7">
      <c r="A31" s="396" t="s">
        <v>125</v>
      </c>
      <c r="B31" s="397">
        <v>2.36</v>
      </c>
      <c r="C31" s="397">
        <v>3.99</v>
      </c>
      <c r="D31" s="397">
        <v>6.11</v>
      </c>
      <c r="E31" s="397">
        <v>5.86</v>
      </c>
      <c r="F31" s="397">
        <v>5.89</v>
      </c>
      <c r="G31" s="397">
        <f>SUM(B31:F31)</f>
        <v>24.21</v>
      </c>
    </row>
    <row r="32" spans="1:7">
      <c r="A32" s="396" t="s">
        <v>390</v>
      </c>
      <c r="B32" s="397"/>
      <c r="C32" s="397"/>
      <c r="D32" s="397"/>
      <c r="E32" s="397"/>
      <c r="F32" s="397"/>
      <c r="G32" s="397"/>
    </row>
    <row r="33" spans="1:7">
      <c r="A33" s="396" t="s">
        <v>391</v>
      </c>
      <c r="B33" s="397">
        <f>B31+B32</f>
        <v>2.36</v>
      </c>
      <c r="C33" s="397">
        <f t="shared" ref="C33:F33" si="7">C31+C32</f>
        <v>3.99</v>
      </c>
      <c r="D33" s="397">
        <f t="shared" si="7"/>
        <v>6.11</v>
      </c>
      <c r="E33" s="397">
        <f t="shared" si="7"/>
        <v>5.86</v>
      </c>
      <c r="F33" s="397">
        <f t="shared" si="7"/>
        <v>5.89</v>
      </c>
      <c r="G33" s="397">
        <f>SUM(B33:F33)</f>
        <v>24.21</v>
      </c>
    </row>
    <row r="34" spans="1:7">
      <c r="A34" s="396" t="s">
        <v>392</v>
      </c>
      <c r="B34" s="397">
        <f>SUM(B32:B33)</f>
        <v>2.36</v>
      </c>
      <c r="C34" s="397">
        <f t="shared" ref="C34:G34" si="8">SUM(C32:C33)</f>
        <v>3.99</v>
      </c>
      <c r="D34" s="397">
        <f t="shared" si="8"/>
        <v>6.11</v>
      </c>
      <c r="E34" s="397">
        <f t="shared" si="8"/>
        <v>5.86</v>
      </c>
      <c r="F34" s="397">
        <f t="shared" si="8"/>
        <v>5.89</v>
      </c>
      <c r="G34" s="397">
        <f t="shared" si="8"/>
        <v>24.21</v>
      </c>
    </row>
  </sheetData>
  <dataValidations count="1">
    <dataValidation type="list" allowBlank="1" showInputMessage="1" showErrorMessage="1" sqref="A16 A21 A26 A31" xr:uid="{DB811CC6-91CB-49AA-845F-4815E31B621D}">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1363-F19D-41F4-8F55-10099BB1D465}">
  <sheetPr codeName="Sheet60">
    <tabColor rgb="FFFF9999"/>
  </sheetPr>
  <dimension ref="A2:G36"/>
  <sheetViews>
    <sheetView workbookViewId="0">
      <selection activeCell="B29" sqref="B29"/>
    </sheetView>
  </sheetViews>
  <sheetFormatPr defaultRowHeight="12.4"/>
  <cols>
    <col min="1" max="1" width="19.1171875" customWidth="1"/>
    <col min="2" max="7" width="7.46875" customWidth="1"/>
  </cols>
  <sheetData>
    <row r="2" spans="1:7">
      <c r="A2" t="s">
        <v>474</v>
      </c>
    </row>
    <row r="3" spans="1:7" ht="32.65">
      <c r="A3" s="43" t="s">
        <v>463</v>
      </c>
      <c r="B3" s="43" t="s">
        <v>464</v>
      </c>
      <c r="C3" s="43" t="s">
        <v>465</v>
      </c>
      <c r="D3" s="43" t="s">
        <v>466</v>
      </c>
      <c r="E3" s="43" t="s">
        <v>169</v>
      </c>
      <c r="F3" s="43" t="s">
        <v>467</v>
      </c>
      <c r="G3" s="43" t="s">
        <v>468</v>
      </c>
    </row>
    <row r="4" spans="1:7">
      <c r="A4" s="44" t="s">
        <v>77</v>
      </c>
      <c r="B4" s="45">
        <f>B15</f>
        <v>0</v>
      </c>
      <c r="C4" s="45">
        <f t="shared" ref="C4:F4" si="0">C15</f>
        <v>0</v>
      </c>
      <c r="D4" s="45">
        <f t="shared" si="0"/>
        <v>0</v>
      </c>
      <c r="E4" s="45">
        <f t="shared" si="0"/>
        <v>0</v>
      </c>
      <c r="F4" s="45">
        <f t="shared" si="0"/>
        <v>7.69</v>
      </c>
      <c r="G4" s="45">
        <f>SUM(B4:F4)</f>
        <v>7.69</v>
      </c>
    </row>
    <row r="5" spans="1:7">
      <c r="A5" s="46" t="s">
        <v>79</v>
      </c>
      <c r="B5" s="45">
        <f>B20</f>
        <v>0</v>
      </c>
      <c r="C5" s="45">
        <f t="shared" ref="C5:F5" si="1">C20</f>
        <v>0</v>
      </c>
      <c r="D5" s="45">
        <f t="shared" si="1"/>
        <v>0</v>
      </c>
      <c r="E5" s="45">
        <f t="shared" si="1"/>
        <v>0</v>
      </c>
      <c r="F5" s="45">
        <f t="shared" si="1"/>
        <v>0.89</v>
      </c>
      <c r="G5" s="45">
        <f t="shared" ref="G5:G7" si="2">SUM(B5:F5)</f>
        <v>0.89</v>
      </c>
    </row>
    <row r="6" spans="1:7">
      <c r="A6" s="46" t="s">
        <v>81</v>
      </c>
      <c r="B6" s="45">
        <f>B25</f>
        <v>0</v>
      </c>
      <c r="C6" s="45">
        <f t="shared" ref="C6:F6" si="3">C25</f>
        <v>0</v>
      </c>
      <c r="D6" s="45">
        <f t="shared" si="3"/>
        <v>0</v>
      </c>
      <c r="E6" s="45">
        <f t="shared" si="3"/>
        <v>0</v>
      </c>
      <c r="F6" s="45">
        <f t="shared" si="3"/>
        <v>4.3099999999999996</v>
      </c>
      <c r="G6" s="45">
        <f t="shared" si="2"/>
        <v>4.3099999999999996</v>
      </c>
    </row>
    <row r="7" spans="1:7">
      <c r="A7" s="46" t="s">
        <v>83</v>
      </c>
      <c r="B7" s="45">
        <f>B30</f>
        <v>0</v>
      </c>
      <c r="C7" s="45">
        <f t="shared" ref="C7:F7" si="4">C30</f>
        <v>0</v>
      </c>
      <c r="D7" s="45">
        <f t="shared" si="4"/>
        <v>0</v>
      </c>
      <c r="E7" s="45">
        <f t="shared" si="4"/>
        <v>0</v>
      </c>
      <c r="F7" s="45">
        <f t="shared" si="4"/>
        <v>3.49</v>
      </c>
      <c r="G7" s="45">
        <f t="shared" si="2"/>
        <v>3.49</v>
      </c>
    </row>
    <row r="10" spans="1:7">
      <c r="A10" s="80" t="s">
        <v>389</v>
      </c>
      <c r="B10" s="393"/>
      <c r="C10" s="393"/>
      <c r="D10" s="393"/>
      <c r="E10" s="393"/>
      <c r="F10" s="393"/>
      <c r="G10" s="393"/>
    </row>
    <row r="11" spans="1:7">
      <c r="A11" s="394" t="s">
        <v>77</v>
      </c>
      <c r="B11" s="394" t="s">
        <v>464</v>
      </c>
      <c r="C11" s="394" t="s">
        <v>465</v>
      </c>
      <c r="D11" s="394" t="s">
        <v>466</v>
      </c>
      <c r="E11" s="394" t="s">
        <v>169</v>
      </c>
      <c r="F11" s="394" t="s">
        <v>467</v>
      </c>
      <c r="G11" s="395" t="s">
        <v>148</v>
      </c>
    </row>
    <row r="12" spans="1:7">
      <c r="A12" s="396" t="s">
        <v>126</v>
      </c>
      <c r="B12" s="395">
        <v>0</v>
      </c>
      <c r="C12" s="395">
        <v>0</v>
      </c>
      <c r="D12" s="395">
        <v>0</v>
      </c>
      <c r="E12" s="395">
        <v>0</v>
      </c>
      <c r="F12" s="395">
        <v>7.69</v>
      </c>
      <c r="G12" s="395">
        <f>SUM(B12:F12)</f>
        <v>7.69</v>
      </c>
    </row>
    <row r="13" spans="1:7">
      <c r="A13" s="396" t="s">
        <v>390</v>
      </c>
      <c r="B13" s="395"/>
      <c r="C13" s="395"/>
      <c r="D13" s="395"/>
      <c r="E13" s="395"/>
      <c r="F13" s="395"/>
      <c r="G13" s="395"/>
    </row>
    <row r="14" spans="1:7">
      <c r="A14" s="396" t="s">
        <v>391</v>
      </c>
      <c r="B14" s="395">
        <f>B12+B13</f>
        <v>0</v>
      </c>
      <c r="C14" s="395">
        <f t="shared" ref="C14:F14" si="5">C12+C13</f>
        <v>0</v>
      </c>
      <c r="D14" s="395">
        <f t="shared" si="5"/>
        <v>0</v>
      </c>
      <c r="E14" s="395">
        <f t="shared" si="5"/>
        <v>0</v>
      </c>
      <c r="F14" s="397">
        <f t="shared" si="5"/>
        <v>7.69</v>
      </c>
      <c r="G14" s="397">
        <f>SUM(B14:F14)</f>
        <v>7.69</v>
      </c>
    </row>
    <row r="15" spans="1:7">
      <c r="A15" s="396" t="s">
        <v>392</v>
      </c>
      <c r="B15" s="395">
        <f>SUM(B13:B14)</f>
        <v>0</v>
      </c>
      <c r="C15" s="395">
        <f t="shared" ref="C15:G15" si="6">SUM(C13:C14)</f>
        <v>0</v>
      </c>
      <c r="D15" s="395">
        <f t="shared" si="6"/>
        <v>0</v>
      </c>
      <c r="E15" s="395">
        <f t="shared" si="6"/>
        <v>0</v>
      </c>
      <c r="F15" s="395">
        <f t="shared" si="6"/>
        <v>7.69</v>
      </c>
      <c r="G15" s="395">
        <f t="shared" si="6"/>
        <v>7.69</v>
      </c>
    </row>
    <row r="16" spans="1:7">
      <c r="A16" s="394" t="s">
        <v>79</v>
      </c>
      <c r="B16" s="393"/>
      <c r="C16" s="393"/>
      <c r="D16" s="393"/>
      <c r="E16" s="393"/>
      <c r="F16" s="393"/>
      <c r="G16" s="393"/>
    </row>
    <row r="17" spans="1:7">
      <c r="A17" s="396" t="s">
        <v>126</v>
      </c>
      <c r="B17" s="395">
        <v>0</v>
      </c>
      <c r="C17" s="395">
        <v>0</v>
      </c>
      <c r="D17" s="395">
        <v>0</v>
      </c>
      <c r="E17" s="395">
        <v>0</v>
      </c>
      <c r="F17" s="395">
        <v>0.89</v>
      </c>
      <c r="G17" s="395">
        <f>SUM(B17:F17)</f>
        <v>0.89</v>
      </c>
    </row>
    <row r="18" spans="1:7">
      <c r="A18" s="396" t="s">
        <v>390</v>
      </c>
      <c r="B18" s="395"/>
      <c r="C18" s="395"/>
      <c r="D18" s="395"/>
      <c r="E18" s="395"/>
      <c r="F18" s="395"/>
      <c r="G18" s="395"/>
    </row>
    <row r="19" spans="1:7">
      <c r="A19" s="396" t="s">
        <v>391</v>
      </c>
      <c r="B19" s="395">
        <f>B17+B18</f>
        <v>0</v>
      </c>
      <c r="C19" s="395">
        <f t="shared" ref="C19" si="7">C17+C18</f>
        <v>0</v>
      </c>
      <c r="D19" s="395">
        <f t="shared" ref="D19" si="8">D17+D18</f>
        <v>0</v>
      </c>
      <c r="E19" s="395">
        <f t="shared" ref="E19" si="9">E17+E18</f>
        <v>0</v>
      </c>
      <c r="F19" s="397">
        <f t="shared" ref="F19" si="10">F17+F18</f>
        <v>0.89</v>
      </c>
      <c r="G19" s="397">
        <f>SUM(B19:F19)</f>
        <v>0.89</v>
      </c>
    </row>
    <row r="20" spans="1:7">
      <c r="A20" s="396" t="s">
        <v>392</v>
      </c>
      <c r="B20" s="395">
        <f>SUM(B18:B19)</f>
        <v>0</v>
      </c>
      <c r="C20" s="395">
        <f t="shared" ref="C20" si="11">SUM(C18:C19)</f>
        <v>0</v>
      </c>
      <c r="D20" s="395">
        <f t="shared" ref="D20" si="12">SUM(D18:D19)</f>
        <v>0</v>
      </c>
      <c r="E20" s="395">
        <f t="shared" ref="E20" si="13">SUM(E18:E19)</f>
        <v>0</v>
      </c>
      <c r="F20" s="395">
        <f t="shared" ref="F20" si="14">SUM(F18:F19)</f>
        <v>0.89</v>
      </c>
      <c r="G20" s="395">
        <f t="shared" ref="G20" si="15">SUM(G18:G19)</f>
        <v>0.89</v>
      </c>
    </row>
    <row r="21" spans="1:7">
      <c r="A21" s="394" t="s">
        <v>81</v>
      </c>
      <c r="B21" s="393"/>
      <c r="C21" s="393"/>
      <c r="D21" s="393"/>
      <c r="E21" s="393"/>
      <c r="F21" s="393"/>
      <c r="G21" s="393"/>
    </row>
    <row r="22" spans="1:7">
      <c r="A22" s="396" t="s">
        <v>126</v>
      </c>
      <c r="B22" s="395">
        <v>0</v>
      </c>
      <c r="C22" s="395">
        <v>0</v>
      </c>
      <c r="D22" s="395">
        <v>0</v>
      </c>
      <c r="E22" s="395">
        <v>0</v>
      </c>
      <c r="F22" s="395">
        <v>4.3099999999999996</v>
      </c>
      <c r="G22" s="395">
        <f>SUM(B22:F22)</f>
        <v>4.3099999999999996</v>
      </c>
    </row>
    <row r="23" spans="1:7">
      <c r="A23" s="396" t="s">
        <v>390</v>
      </c>
      <c r="B23" s="395"/>
      <c r="C23" s="395"/>
      <c r="D23" s="395"/>
      <c r="E23" s="395"/>
      <c r="F23" s="395"/>
      <c r="G23" s="395"/>
    </row>
    <row r="24" spans="1:7">
      <c r="A24" s="396" t="s">
        <v>391</v>
      </c>
      <c r="B24" s="395">
        <f>B22+B23</f>
        <v>0</v>
      </c>
      <c r="C24" s="395">
        <f t="shared" ref="C24" si="16">C22+C23</f>
        <v>0</v>
      </c>
      <c r="D24" s="395">
        <f t="shared" ref="D24" si="17">D22+D23</f>
        <v>0</v>
      </c>
      <c r="E24" s="395">
        <f t="shared" ref="E24" si="18">E22+E23</f>
        <v>0</v>
      </c>
      <c r="F24" s="397">
        <f t="shared" ref="F24" si="19">F22+F23</f>
        <v>4.3099999999999996</v>
      </c>
      <c r="G24" s="397">
        <f>SUM(B24:F24)</f>
        <v>4.3099999999999996</v>
      </c>
    </row>
    <row r="25" spans="1:7">
      <c r="A25" s="396" t="s">
        <v>392</v>
      </c>
      <c r="B25" s="395">
        <f>SUM(B23:B24)</f>
        <v>0</v>
      </c>
      <c r="C25" s="395">
        <f t="shared" ref="C25" si="20">SUM(C23:C24)</f>
        <v>0</v>
      </c>
      <c r="D25" s="395">
        <f t="shared" ref="D25" si="21">SUM(D23:D24)</f>
        <v>0</v>
      </c>
      <c r="E25" s="395">
        <f t="shared" ref="E25" si="22">SUM(E23:E24)</f>
        <v>0</v>
      </c>
      <c r="F25" s="395">
        <f t="shared" ref="F25" si="23">SUM(F23:F24)</f>
        <v>4.3099999999999996</v>
      </c>
      <c r="G25" s="395">
        <f t="shared" ref="G25" si="24">SUM(G23:G24)</f>
        <v>4.3099999999999996</v>
      </c>
    </row>
    <row r="26" spans="1:7">
      <c r="A26" s="394" t="s">
        <v>83</v>
      </c>
      <c r="B26" s="393"/>
      <c r="C26" s="393"/>
      <c r="D26" s="393"/>
      <c r="E26" s="393"/>
      <c r="F26" s="393"/>
      <c r="G26" s="393"/>
    </row>
    <row r="27" spans="1:7">
      <c r="A27" s="396" t="s">
        <v>126</v>
      </c>
      <c r="B27" s="395">
        <v>0</v>
      </c>
      <c r="C27" s="395">
        <v>0</v>
      </c>
      <c r="D27" s="395">
        <v>0</v>
      </c>
      <c r="E27" s="395">
        <v>0</v>
      </c>
      <c r="F27" s="395">
        <v>3.49</v>
      </c>
      <c r="G27" s="395">
        <f>SUM(B27:F27)</f>
        <v>3.49</v>
      </c>
    </row>
    <row r="28" spans="1:7">
      <c r="A28" s="396" t="s">
        <v>390</v>
      </c>
      <c r="B28" s="395"/>
      <c r="C28" s="395"/>
      <c r="D28" s="395"/>
      <c r="E28" s="395"/>
      <c r="F28" s="395"/>
      <c r="G28" s="395"/>
    </row>
    <row r="29" spans="1:7">
      <c r="A29" s="396" t="s">
        <v>391</v>
      </c>
      <c r="B29" s="395">
        <f>B27+B28</f>
        <v>0</v>
      </c>
      <c r="C29" s="395">
        <f t="shared" ref="C29" si="25">C27+C28</f>
        <v>0</v>
      </c>
      <c r="D29" s="395">
        <f t="shared" ref="D29" si="26">D27+D28</f>
        <v>0</v>
      </c>
      <c r="E29" s="395">
        <f t="shared" ref="E29" si="27">E27+E28</f>
        <v>0</v>
      </c>
      <c r="F29" s="397">
        <f t="shared" ref="F29" si="28">F27+F28</f>
        <v>3.49</v>
      </c>
      <c r="G29" s="397">
        <f>SUM(B29:F29)</f>
        <v>3.49</v>
      </c>
    </row>
    <row r="30" spans="1:7">
      <c r="A30" s="396" t="s">
        <v>392</v>
      </c>
      <c r="B30" s="395">
        <f>SUM(B28:B29)</f>
        <v>0</v>
      </c>
      <c r="C30" s="395">
        <f t="shared" ref="C30:F30" si="29">SUM(C28:C29)</f>
        <v>0</v>
      </c>
      <c r="D30" s="395">
        <f t="shared" si="29"/>
        <v>0</v>
      </c>
      <c r="E30" s="395">
        <f t="shared" si="29"/>
        <v>0</v>
      </c>
      <c r="F30" s="395">
        <f t="shared" si="29"/>
        <v>3.49</v>
      </c>
      <c r="G30" s="395">
        <f t="shared" ref="G30" si="30">SUM(G28:G29)</f>
        <v>3.49</v>
      </c>
    </row>
    <row r="32" spans="1:7">
      <c r="A32" s="394" t="s">
        <v>148</v>
      </c>
      <c r="B32" s="393"/>
      <c r="C32" s="393"/>
      <c r="D32" s="393"/>
      <c r="E32" s="393"/>
      <c r="F32" s="393"/>
      <c r="G32" s="393"/>
    </row>
    <row r="33" spans="1:7">
      <c r="A33" s="396" t="s">
        <v>126</v>
      </c>
      <c r="B33" s="395">
        <f>B12+B17+B22+B27</f>
        <v>0</v>
      </c>
      <c r="C33" s="395">
        <f t="shared" ref="C33:F33" si="31">C12+C17+C22+C27</f>
        <v>0</v>
      </c>
      <c r="D33" s="395">
        <f t="shared" si="31"/>
        <v>0</v>
      </c>
      <c r="E33" s="395">
        <f t="shared" si="31"/>
        <v>0</v>
      </c>
      <c r="F33" s="395">
        <f t="shared" si="31"/>
        <v>16.380000000000003</v>
      </c>
      <c r="G33" s="395">
        <f>SUM(B33:F33)</f>
        <v>16.380000000000003</v>
      </c>
    </row>
    <row r="34" spans="1:7">
      <c r="A34" s="396" t="s">
        <v>390</v>
      </c>
      <c r="B34" s="395">
        <f t="shared" ref="B34:F34" si="32">B13+B18+B23+B28</f>
        <v>0</v>
      </c>
      <c r="C34" s="395">
        <f t="shared" si="32"/>
        <v>0</v>
      </c>
      <c r="D34" s="395">
        <f t="shared" si="32"/>
        <v>0</v>
      </c>
      <c r="E34" s="395">
        <f t="shared" si="32"/>
        <v>0</v>
      </c>
      <c r="F34" s="395">
        <f t="shared" si="32"/>
        <v>0</v>
      </c>
      <c r="G34" s="395"/>
    </row>
    <row r="35" spans="1:7">
      <c r="A35" s="396" t="s">
        <v>391</v>
      </c>
      <c r="B35" s="395">
        <f t="shared" ref="B35:F35" si="33">B14+B19+B24+B29</f>
        <v>0</v>
      </c>
      <c r="C35" s="395">
        <f t="shared" si="33"/>
        <v>0</v>
      </c>
      <c r="D35" s="395">
        <f t="shared" si="33"/>
        <v>0</v>
      </c>
      <c r="E35" s="395">
        <f t="shared" si="33"/>
        <v>0</v>
      </c>
      <c r="F35" s="395">
        <f t="shared" si="33"/>
        <v>16.380000000000003</v>
      </c>
      <c r="G35" s="397">
        <f>SUM(B35:F35)</f>
        <v>16.380000000000003</v>
      </c>
    </row>
    <row r="36" spans="1:7">
      <c r="A36" s="396" t="s">
        <v>392</v>
      </c>
      <c r="B36" s="395">
        <f t="shared" ref="B36:F36" si="34">B15+B20+B25+B30</f>
        <v>0</v>
      </c>
      <c r="C36" s="395">
        <f t="shared" si="34"/>
        <v>0</v>
      </c>
      <c r="D36" s="395">
        <f t="shared" si="34"/>
        <v>0</v>
      </c>
      <c r="E36" s="395">
        <f t="shared" si="34"/>
        <v>0</v>
      </c>
      <c r="F36" s="395">
        <f t="shared" si="34"/>
        <v>16.380000000000003</v>
      </c>
      <c r="G36" s="395">
        <f t="shared" ref="G36" si="35">SUM(G34:G35)</f>
        <v>16.380000000000003</v>
      </c>
    </row>
  </sheetData>
  <dataValidations count="1">
    <dataValidation type="list" allowBlank="1" showInputMessage="1" showErrorMessage="1" sqref="A12 A17 A27 A22 A33" xr:uid="{D324092C-0BF2-4597-ADBB-67A46360B630}">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DDCD-CA59-45F6-818F-A9D662325FD7}">
  <sheetPr>
    <tabColor rgb="FFFF9999"/>
  </sheetPr>
  <dimension ref="A2:G36"/>
  <sheetViews>
    <sheetView workbookViewId="0">
      <selection activeCell="B29" sqref="B29"/>
    </sheetView>
  </sheetViews>
  <sheetFormatPr defaultRowHeight="12.4"/>
  <cols>
    <col min="1" max="1" width="19.1171875" customWidth="1"/>
    <col min="2" max="7" width="7.46875" customWidth="1"/>
  </cols>
  <sheetData>
    <row r="2" spans="1:7">
      <c r="A2" t="s">
        <v>475</v>
      </c>
    </row>
    <row r="3" spans="1:7" ht="32.65">
      <c r="A3" s="43" t="s">
        <v>463</v>
      </c>
      <c r="B3" s="43" t="s">
        <v>464</v>
      </c>
      <c r="C3" s="43" t="s">
        <v>465</v>
      </c>
      <c r="D3" s="43" t="s">
        <v>466</v>
      </c>
      <c r="E3" s="43" t="s">
        <v>169</v>
      </c>
      <c r="F3" s="43" t="s">
        <v>467</v>
      </c>
      <c r="G3" s="43" t="s">
        <v>468</v>
      </c>
    </row>
    <row r="4" spans="1:7">
      <c r="A4" s="44" t="s">
        <v>77</v>
      </c>
      <c r="B4" s="45">
        <f>B15</f>
        <v>4.3169700000000004</v>
      </c>
      <c r="C4" s="45">
        <f t="shared" ref="C4:F4" si="0">C15</f>
        <v>2.2159999999999997</v>
      </c>
      <c r="D4" s="45">
        <f t="shared" si="0"/>
        <v>4.4029999999999996</v>
      </c>
      <c r="E4" s="45">
        <f>E15</f>
        <v>5.2415000000000003</v>
      </c>
      <c r="F4" s="45">
        <f t="shared" si="0"/>
        <v>7.2094999999999994</v>
      </c>
      <c r="G4" s="45">
        <f>SUM(B4:F4)</f>
        <v>23.386969999999998</v>
      </c>
    </row>
    <row r="5" spans="1:7">
      <c r="A5" s="46" t="s">
        <v>79</v>
      </c>
      <c r="B5" s="45">
        <f>B20</f>
        <v>0.96099999999999997</v>
      </c>
      <c r="C5" s="45">
        <f t="shared" ref="C5:F5" si="1">C20</f>
        <v>0.125</v>
      </c>
      <c r="D5" s="45">
        <f t="shared" si="1"/>
        <v>0.63</v>
      </c>
      <c r="E5" s="45">
        <f t="shared" si="1"/>
        <v>0.88400000000000012</v>
      </c>
      <c r="F5" s="45">
        <f t="shared" si="1"/>
        <v>4.7409999999999997</v>
      </c>
      <c r="G5" s="45">
        <f t="shared" ref="G5:G7" si="2">SUM(B5:F5)</f>
        <v>7.3409999999999993</v>
      </c>
    </row>
    <row r="6" spans="1:7">
      <c r="A6" s="46" t="s">
        <v>81</v>
      </c>
      <c r="B6" s="45">
        <f>B25</f>
        <v>1.403</v>
      </c>
      <c r="C6" s="45">
        <f t="shared" ref="C6:F6" si="3">C25</f>
        <v>2.12</v>
      </c>
      <c r="D6" s="45">
        <f t="shared" si="3"/>
        <v>2.5610000000000004</v>
      </c>
      <c r="E6" s="45">
        <f t="shared" si="3"/>
        <v>3.2199999999999998</v>
      </c>
      <c r="F6" s="45">
        <f t="shared" si="3"/>
        <v>14.795</v>
      </c>
      <c r="G6" s="45">
        <f t="shared" si="2"/>
        <v>24.099</v>
      </c>
    </row>
    <row r="7" spans="1:7">
      <c r="A7" s="46" t="s">
        <v>83</v>
      </c>
      <c r="B7" s="45">
        <f>B30</f>
        <v>0.7</v>
      </c>
      <c r="C7" s="45">
        <f t="shared" ref="C7:F7" si="4">C30</f>
        <v>0.80445999999999995</v>
      </c>
      <c r="D7" s="45">
        <f t="shared" si="4"/>
        <v>1.94</v>
      </c>
      <c r="E7" s="45">
        <f t="shared" si="4"/>
        <v>1.9605000000000001</v>
      </c>
      <c r="F7" s="45">
        <f t="shared" si="4"/>
        <v>4.8685000000000009</v>
      </c>
      <c r="G7" s="45">
        <f t="shared" si="2"/>
        <v>10.27346</v>
      </c>
    </row>
    <row r="10" spans="1:7">
      <c r="A10" s="80" t="s">
        <v>389</v>
      </c>
      <c r="B10" s="393"/>
      <c r="C10" s="393"/>
      <c r="D10" s="393"/>
      <c r="E10" s="393"/>
      <c r="F10" s="393"/>
      <c r="G10" s="393"/>
    </row>
    <row r="11" spans="1:7">
      <c r="A11" s="394" t="s">
        <v>77</v>
      </c>
      <c r="B11" s="394" t="s">
        <v>464</v>
      </c>
      <c r="C11" s="394" t="s">
        <v>465</v>
      </c>
      <c r="D11" s="394" t="s">
        <v>466</v>
      </c>
      <c r="E11" s="394" t="s">
        <v>169</v>
      </c>
      <c r="F11" s="394" t="s">
        <v>467</v>
      </c>
      <c r="G11" s="395" t="s">
        <v>148</v>
      </c>
    </row>
    <row r="12" spans="1:7">
      <c r="A12" s="396" t="s">
        <v>128</v>
      </c>
      <c r="B12" s="397">
        <v>4.3169700000000004</v>
      </c>
      <c r="C12" s="397">
        <v>2.2159999999999997</v>
      </c>
      <c r="D12" s="397">
        <v>4.4029999999999996</v>
      </c>
      <c r="E12" s="397">
        <v>5.2415000000000003</v>
      </c>
      <c r="F12" s="397">
        <v>7.2094999999999994</v>
      </c>
      <c r="G12" s="397">
        <f>SUM(B12:F12)</f>
        <v>23.386969999999998</v>
      </c>
    </row>
    <row r="13" spans="1:7">
      <c r="A13" s="396" t="s">
        <v>390</v>
      </c>
      <c r="B13" s="397"/>
      <c r="C13" s="397"/>
      <c r="D13" s="397"/>
      <c r="E13" s="397"/>
      <c r="F13" s="397"/>
      <c r="G13" s="397"/>
    </row>
    <row r="14" spans="1:7">
      <c r="A14" s="396" t="s">
        <v>391</v>
      </c>
      <c r="B14" s="397">
        <f>B12+B13</f>
        <v>4.3169700000000004</v>
      </c>
      <c r="C14" s="397">
        <f t="shared" ref="C14:F14" si="5">C12+C13</f>
        <v>2.2159999999999997</v>
      </c>
      <c r="D14" s="397">
        <f t="shared" si="5"/>
        <v>4.4029999999999996</v>
      </c>
      <c r="E14" s="397">
        <f t="shared" si="5"/>
        <v>5.2415000000000003</v>
      </c>
      <c r="F14" s="397">
        <f t="shared" si="5"/>
        <v>7.2094999999999994</v>
      </c>
      <c r="G14" s="397">
        <f>SUM(B14:F14)</f>
        <v>23.386969999999998</v>
      </c>
    </row>
    <row r="15" spans="1:7">
      <c r="A15" s="396" t="s">
        <v>392</v>
      </c>
      <c r="B15" s="397">
        <f>SUM(B13:B14)</f>
        <v>4.3169700000000004</v>
      </c>
      <c r="C15" s="397">
        <f t="shared" ref="C15:G15" si="6">SUM(C13:C14)</f>
        <v>2.2159999999999997</v>
      </c>
      <c r="D15" s="397">
        <f t="shared" si="6"/>
        <v>4.4029999999999996</v>
      </c>
      <c r="E15" s="397">
        <f>SUM(E13:E14)</f>
        <v>5.2415000000000003</v>
      </c>
      <c r="F15" s="397">
        <f t="shared" si="6"/>
        <v>7.2094999999999994</v>
      </c>
      <c r="G15" s="397">
        <f t="shared" si="6"/>
        <v>23.386969999999998</v>
      </c>
    </row>
    <row r="16" spans="1:7">
      <c r="A16" s="394" t="s">
        <v>79</v>
      </c>
      <c r="B16" s="398"/>
      <c r="C16" s="398"/>
      <c r="D16" s="398"/>
      <c r="E16" s="398"/>
      <c r="F16" s="398"/>
      <c r="G16" s="398"/>
    </row>
    <row r="17" spans="1:7">
      <c r="A17" s="396" t="s">
        <v>128</v>
      </c>
      <c r="B17" s="397">
        <v>0.96099999999999997</v>
      </c>
      <c r="C17" s="397">
        <v>0.125</v>
      </c>
      <c r="D17" s="397">
        <v>0.63</v>
      </c>
      <c r="E17" s="397">
        <v>0.88400000000000012</v>
      </c>
      <c r="F17" s="397">
        <v>4.7409999999999997</v>
      </c>
      <c r="G17" s="397">
        <f>SUM(B17:F17)</f>
        <v>7.3409999999999993</v>
      </c>
    </row>
    <row r="18" spans="1:7">
      <c r="A18" s="396" t="s">
        <v>390</v>
      </c>
      <c r="B18" s="397"/>
      <c r="C18" s="397"/>
      <c r="D18" s="397"/>
      <c r="E18" s="397"/>
      <c r="F18" s="397"/>
      <c r="G18" s="397"/>
    </row>
    <row r="19" spans="1:7">
      <c r="A19" s="396" t="s">
        <v>391</v>
      </c>
      <c r="B19" s="397">
        <f>B17+B18</f>
        <v>0.96099999999999997</v>
      </c>
      <c r="C19" s="397">
        <f t="shared" ref="C19:F19" si="7">C17+C18</f>
        <v>0.125</v>
      </c>
      <c r="D19" s="397">
        <f t="shared" si="7"/>
        <v>0.63</v>
      </c>
      <c r="E19" s="397">
        <f t="shared" si="7"/>
        <v>0.88400000000000012</v>
      </c>
      <c r="F19" s="397">
        <f t="shared" si="7"/>
        <v>4.7409999999999997</v>
      </c>
      <c r="G19" s="397">
        <f>SUM(B19:F19)</f>
        <v>7.3409999999999993</v>
      </c>
    </row>
    <row r="20" spans="1:7">
      <c r="A20" s="396" t="s">
        <v>392</v>
      </c>
      <c r="B20" s="397">
        <f>SUM(B18:B19)</f>
        <v>0.96099999999999997</v>
      </c>
      <c r="C20" s="397">
        <f t="shared" ref="C20:G20" si="8">SUM(C18:C19)</f>
        <v>0.125</v>
      </c>
      <c r="D20" s="397">
        <f t="shared" si="8"/>
        <v>0.63</v>
      </c>
      <c r="E20" s="397">
        <f t="shared" si="8"/>
        <v>0.88400000000000012</v>
      </c>
      <c r="F20" s="397">
        <f t="shared" si="8"/>
        <v>4.7409999999999997</v>
      </c>
      <c r="G20" s="397">
        <f t="shared" si="8"/>
        <v>7.3409999999999993</v>
      </c>
    </row>
    <row r="21" spans="1:7">
      <c r="A21" s="394" t="s">
        <v>81</v>
      </c>
      <c r="B21" s="398"/>
      <c r="C21" s="398"/>
      <c r="D21" s="398"/>
      <c r="E21" s="398"/>
      <c r="F21" s="398"/>
      <c r="G21" s="398"/>
    </row>
    <row r="22" spans="1:7">
      <c r="A22" s="396" t="s">
        <v>128</v>
      </c>
      <c r="B22" s="397">
        <v>1.403</v>
      </c>
      <c r="C22" s="397">
        <v>2.12</v>
      </c>
      <c r="D22" s="397">
        <v>2.5610000000000004</v>
      </c>
      <c r="E22" s="397">
        <v>3.2199999999999998</v>
      </c>
      <c r="F22" s="397">
        <v>14.795</v>
      </c>
      <c r="G22" s="397">
        <f>SUM(B22:F22)</f>
        <v>24.099</v>
      </c>
    </row>
    <row r="23" spans="1:7">
      <c r="A23" s="396" t="s">
        <v>390</v>
      </c>
      <c r="B23" s="397"/>
      <c r="C23" s="397"/>
      <c r="D23" s="397">
        <f>$B$13</f>
        <v>0</v>
      </c>
      <c r="E23" s="397"/>
      <c r="F23" s="397"/>
      <c r="G23" s="397"/>
    </row>
    <row r="24" spans="1:7">
      <c r="A24" s="396" t="s">
        <v>391</v>
      </c>
      <c r="B24" s="397">
        <f>B22+B23</f>
        <v>1.403</v>
      </c>
      <c r="C24" s="397">
        <f t="shared" ref="C24:F24" si="9">C22+C23</f>
        <v>2.12</v>
      </c>
      <c r="D24" s="397">
        <f t="shared" si="9"/>
        <v>2.5610000000000004</v>
      </c>
      <c r="E24" s="397">
        <f t="shared" si="9"/>
        <v>3.2199999999999998</v>
      </c>
      <c r="F24" s="397">
        <f t="shared" si="9"/>
        <v>14.795</v>
      </c>
      <c r="G24" s="397">
        <f>SUM(B24:F24)</f>
        <v>24.099</v>
      </c>
    </row>
    <row r="25" spans="1:7">
      <c r="A25" s="396" t="s">
        <v>392</v>
      </c>
      <c r="B25" s="397">
        <f>SUM(B23:B24)</f>
        <v>1.403</v>
      </c>
      <c r="C25" s="397">
        <f t="shared" ref="C25:G25" si="10">SUM(C23:C24)</f>
        <v>2.12</v>
      </c>
      <c r="D25" s="397">
        <f t="shared" si="10"/>
        <v>2.5610000000000004</v>
      </c>
      <c r="E25" s="397">
        <f t="shared" si="10"/>
        <v>3.2199999999999998</v>
      </c>
      <c r="F25" s="397">
        <f t="shared" si="10"/>
        <v>14.795</v>
      </c>
      <c r="G25" s="397">
        <f t="shared" si="10"/>
        <v>24.099</v>
      </c>
    </row>
    <row r="26" spans="1:7">
      <c r="A26" s="394" t="s">
        <v>83</v>
      </c>
      <c r="B26" s="398"/>
      <c r="C26" s="398"/>
      <c r="D26" s="398"/>
      <c r="E26" s="397"/>
      <c r="F26" s="398"/>
      <c r="G26" s="398"/>
    </row>
    <row r="27" spans="1:7">
      <c r="A27" s="396" t="s">
        <v>128</v>
      </c>
      <c r="B27" s="397">
        <v>0.7</v>
      </c>
      <c r="C27" s="397">
        <v>0.80445999999999995</v>
      </c>
      <c r="D27" s="397">
        <v>1.94</v>
      </c>
      <c r="E27" s="397">
        <v>1.9605000000000001</v>
      </c>
      <c r="F27" s="397">
        <v>4.8685000000000009</v>
      </c>
      <c r="G27" s="397">
        <f>SUM(B27:F27)</f>
        <v>10.27346</v>
      </c>
    </row>
    <row r="28" spans="1:7">
      <c r="A28" s="396" t="s">
        <v>390</v>
      </c>
      <c r="B28" s="397"/>
      <c r="C28" s="397"/>
      <c r="D28" s="397"/>
      <c r="E28" s="397"/>
      <c r="F28" s="397"/>
      <c r="G28" s="397"/>
    </row>
    <row r="29" spans="1:7">
      <c r="A29" s="396" t="s">
        <v>391</v>
      </c>
      <c r="B29" s="397">
        <f>B27+B28</f>
        <v>0.7</v>
      </c>
      <c r="C29" s="397">
        <f t="shared" ref="C29:F29" si="11">C27+C28</f>
        <v>0.80445999999999995</v>
      </c>
      <c r="D29" s="397">
        <f t="shared" si="11"/>
        <v>1.94</v>
      </c>
      <c r="E29" s="397">
        <f t="shared" si="11"/>
        <v>1.9605000000000001</v>
      </c>
      <c r="F29" s="397">
        <f t="shared" si="11"/>
        <v>4.8685000000000009</v>
      </c>
      <c r="G29" s="397">
        <f>SUM(B29:F29)</f>
        <v>10.27346</v>
      </c>
    </row>
    <row r="30" spans="1:7">
      <c r="A30" s="396" t="s">
        <v>392</v>
      </c>
      <c r="B30" s="397">
        <f>SUM(B28:B29)</f>
        <v>0.7</v>
      </c>
      <c r="C30" s="397">
        <f t="shared" ref="C30:G30" si="12">SUM(C28:C29)</f>
        <v>0.80445999999999995</v>
      </c>
      <c r="D30" s="397">
        <f t="shared" si="12"/>
        <v>1.94</v>
      </c>
      <c r="E30" s="397">
        <f t="shared" si="12"/>
        <v>1.9605000000000001</v>
      </c>
      <c r="F30" s="397">
        <f t="shared" si="12"/>
        <v>4.8685000000000009</v>
      </c>
      <c r="G30" s="397">
        <f t="shared" si="12"/>
        <v>10.27346</v>
      </c>
    </row>
    <row r="31" spans="1:7">
      <c r="B31" s="138"/>
      <c r="C31" s="138"/>
      <c r="D31" s="138"/>
      <c r="E31" s="138"/>
      <c r="F31" s="138"/>
      <c r="G31" s="138"/>
    </row>
    <row r="32" spans="1:7">
      <c r="A32" s="394" t="s">
        <v>148</v>
      </c>
      <c r="B32" s="398"/>
      <c r="C32" s="398"/>
      <c r="D32" s="398"/>
      <c r="E32" s="398"/>
      <c r="F32" s="398"/>
      <c r="G32" s="398"/>
    </row>
    <row r="33" spans="1:7">
      <c r="A33" s="396" t="s">
        <v>128</v>
      </c>
      <c r="B33" s="397">
        <f>B12+B17+B22+B27</f>
        <v>7.3809700000000005</v>
      </c>
      <c r="C33" s="397">
        <f t="shared" ref="C33:F33" si="13">C12+C17+C22+C27</f>
        <v>5.26546</v>
      </c>
      <c r="D33" s="397">
        <f t="shared" si="13"/>
        <v>9.5339999999999989</v>
      </c>
      <c r="E33" s="397">
        <f t="shared" si="13"/>
        <v>11.306000000000001</v>
      </c>
      <c r="F33" s="397">
        <f t="shared" si="13"/>
        <v>31.614000000000001</v>
      </c>
      <c r="G33" s="397">
        <f>SUM(B33:F33)</f>
        <v>65.100430000000003</v>
      </c>
    </row>
    <row r="34" spans="1:7">
      <c r="A34" s="396" t="s">
        <v>390</v>
      </c>
      <c r="B34" s="397"/>
      <c r="C34" s="397"/>
      <c r="D34" s="397"/>
      <c r="E34" s="397"/>
      <c r="F34" s="397"/>
      <c r="G34" s="397"/>
    </row>
    <row r="35" spans="1:7">
      <c r="A35" s="396" t="s">
        <v>391</v>
      </c>
      <c r="B35" s="397">
        <f t="shared" ref="B35:F36" si="14">B14+B19+B24+B29</f>
        <v>7.3809700000000005</v>
      </c>
      <c r="C35" s="397">
        <f t="shared" si="14"/>
        <v>5.26546</v>
      </c>
      <c r="D35" s="397">
        <f t="shared" si="14"/>
        <v>9.5339999999999989</v>
      </c>
      <c r="E35" s="397">
        <f t="shared" si="14"/>
        <v>11.306000000000001</v>
      </c>
      <c r="F35" s="397">
        <f t="shared" si="14"/>
        <v>31.614000000000001</v>
      </c>
      <c r="G35" s="397">
        <f>SUM(B35:F35)</f>
        <v>65.100430000000003</v>
      </c>
    </row>
    <row r="36" spans="1:7">
      <c r="A36" s="396" t="s">
        <v>392</v>
      </c>
      <c r="B36" s="397">
        <f t="shared" si="14"/>
        <v>7.3809700000000005</v>
      </c>
      <c r="C36" s="397">
        <f t="shared" si="14"/>
        <v>5.26546</v>
      </c>
      <c r="D36" s="397">
        <f t="shared" si="14"/>
        <v>9.5339999999999989</v>
      </c>
      <c r="E36" s="397">
        <f t="shared" si="14"/>
        <v>11.306000000000001</v>
      </c>
      <c r="F36" s="397">
        <f t="shared" si="14"/>
        <v>31.614000000000001</v>
      </c>
      <c r="G36" s="397">
        <f t="shared" ref="G36" si="15">SUM(G34:G35)</f>
        <v>65.100430000000003</v>
      </c>
    </row>
  </sheetData>
  <dataValidations count="1">
    <dataValidation type="list" allowBlank="1" showInputMessage="1" showErrorMessage="1" sqref="A12 A27 A22 A17 A33" xr:uid="{11D51D5D-48D2-4133-9F07-07603C7CA654}">
      <formula1>list_All_AGroups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3E97-CA99-4307-BA9C-875571A6F722}">
  <sheetPr codeName="Sheet62">
    <tabColor rgb="FF00B0F0"/>
  </sheetPr>
  <dimension ref="A1"/>
  <sheetViews>
    <sheetView workbookViewId="0">
      <selection activeCell="J20" sqref="J20"/>
    </sheetView>
  </sheetViews>
  <sheetFormatPr defaultRowHeight="12.4"/>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ADDB-E927-4EFF-8D5B-F1AED9AE045C}">
  <sheetPr>
    <tabColor rgb="FF00B0F0"/>
    <pageSetUpPr autoPageBreaks="0"/>
  </sheetPr>
  <dimension ref="B2:AD78"/>
  <sheetViews>
    <sheetView topLeftCell="H1" workbookViewId="0">
      <selection activeCell="N4" sqref="N4"/>
    </sheetView>
  </sheetViews>
  <sheetFormatPr defaultColWidth="9" defaultRowHeight="14.25"/>
  <cols>
    <col min="1" max="2" width="9" style="315"/>
    <col min="3" max="3" width="13.3515625" style="315" customWidth="1"/>
    <col min="4" max="4" width="10.64453125" style="315" customWidth="1"/>
    <col min="5" max="9" width="9" style="315"/>
    <col min="10" max="10" width="11.1171875" style="316" customWidth="1"/>
    <col min="11" max="11" width="13.3515625" style="316" customWidth="1"/>
    <col min="12" max="12" width="9" style="315"/>
    <col min="13" max="13" width="10.3515625" style="315" customWidth="1"/>
    <col min="14" max="14" width="10.76171875" style="315" customWidth="1"/>
    <col min="15" max="15" width="9.1171875" style="315" customWidth="1"/>
    <col min="16" max="16" width="9.87890625" style="315" customWidth="1"/>
    <col min="17" max="17" width="10.3515625" style="315" customWidth="1"/>
    <col min="18" max="20" width="9" style="315"/>
    <col min="21" max="21" width="12.76171875" style="315" customWidth="1"/>
    <col min="22" max="22" width="13.76171875" style="315" customWidth="1"/>
    <col min="23" max="23" width="12.87890625" style="315" customWidth="1"/>
    <col min="24" max="24" width="13.64453125" style="315" customWidth="1"/>
    <col min="25" max="25" width="12.64453125" style="315" customWidth="1"/>
    <col min="26" max="26" width="16.234375" style="315" customWidth="1"/>
    <col min="27" max="27" width="20.87890625" style="315" customWidth="1"/>
    <col min="28" max="28" width="12.46875" style="315" bestFit="1" customWidth="1"/>
    <col min="29" max="29" width="9" style="315"/>
    <col min="30" max="30" width="19.64453125" style="315" bestFit="1" customWidth="1"/>
    <col min="31" max="16384" width="9" style="315"/>
  </cols>
  <sheetData>
    <row r="2" spans="2:22">
      <c r="B2" s="315" t="s">
        <v>476</v>
      </c>
      <c r="M2" s="315" t="s">
        <v>477</v>
      </c>
      <c r="U2" s="315" t="s">
        <v>478</v>
      </c>
    </row>
    <row r="3" spans="2:22" ht="14.65" thickBot="1"/>
    <row r="4" spans="2:22" ht="16.5" customHeight="1" thickBot="1">
      <c r="E4" s="478" t="s">
        <v>479</v>
      </c>
      <c r="F4" s="479"/>
      <c r="G4" s="479"/>
      <c r="H4" s="479"/>
      <c r="I4" s="480"/>
      <c r="N4" s="323" t="s">
        <v>480</v>
      </c>
      <c r="O4" s="317" t="s">
        <v>481</v>
      </c>
      <c r="U4" s="478" t="s">
        <v>482</v>
      </c>
      <c r="V4" s="481"/>
    </row>
    <row r="5" spans="2:22" ht="48" customHeight="1" thickBot="1">
      <c r="E5" s="318">
        <v>2022</v>
      </c>
      <c r="F5" s="319">
        <v>2023</v>
      </c>
      <c r="G5" s="319">
        <v>2024</v>
      </c>
      <c r="H5" s="319">
        <v>2025</v>
      </c>
      <c r="I5" s="320">
        <v>2026</v>
      </c>
      <c r="J5" s="321" t="s">
        <v>483</v>
      </c>
      <c r="K5" s="321" t="s">
        <v>484</v>
      </c>
      <c r="M5" s="315" t="s">
        <v>485</v>
      </c>
      <c r="N5" s="322" t="s">
        <v>486</v>
      </c>
      <c r="O5" s="323" t="s">
        <v>487</v>
      </c>
      <c r="P5" s="324" t="s">
        <v>488</v>
      </c>
      <c r="Q5" s="325" t="s">
        <v>489</v>
      </c>
      <c r="R5" s="326" t="s">
        <v>490</v>
      </c>
      <c r="U5" s="327" t="s">
        <v>491</v>
      </c>
      <c r="V5" s="328" t="s">
        <v>492</v>
      </c>
    </row>
    <row r="6" spans="2:22">
      <c r="B6" s="329" t="s">
        <v>77</v>
      </c>
      <c r="C6" s="330" t="s">
        <v>493</v>
      </c>
      <c r="D6" s="331" t="s">
        <v>494</v>
      </c>
      <c r="E6" s="332">
        <v>280.27297991292068</v>
      </c>
      <c r="F6" s="332">
        <v>281.70303617732458</v>
      </c>
      <c r="G6" s="332">
        <v>283.7799010288453</v>
      </c>
      <c r="H6" s="332">
        <v>231.95388716715021</v>
      </c>
      <c r="I6" s="333">
        <v>227.18771140344165</v>
      </c>
      <c r="J6" s="334"/>
      <c r="K6" s="335"/>
      <c r="M6" s="329" t="s">
        <v>77</v>
      </c>
      <c r="N6" s="316">
        <f>J14</f>
        <v>12.752973745104271</v>
      </c>
      <c r="O6" s="334">
        <f>(59.14*0.8029)</f>
        <v>47.483505999999998</v>
      </c>
      <c r="P6" s="334">
        <f>SUM(N6:O6)</f>
        <v>60.236479745104269</v>
      </c>
      <c r="Q6" s="335"/>
      <c r="R6" s="336">
        <f>(N6/P6)</f>
        <v>0.21171512344462279</v>
      </c>
      <c r="T6" s="329" t="s">
        <v>77</v>
      </c>
      <c r="U6" s="337">
        <f>AVERAGE(E14:I14)</f>
        <v>566.23856078642109</v>
      </c>
      <c r="V6" s="335">
        <f>(P6/U6)*1000000</f>
        <v>106380.03823237465</v>
      </c>
    </row>
    <row r="7" spans="2:22">
      <c r="B7" s="338"/>
      <c r="D7" s="339" t="s">
        <v>495</v>
      </c>
      <c r="E7" s="332">
        <v>261.54182812624867</v>
      </c>
      <c r="F7" s="332">
        <v>277.78217430517435</v>
      </c>
      <c r="G7" s="332">
        <v>251.25750701074577</v>
      </c>
      <c r="H7" s="332">
        <v>302.62823097096754</v>
      </c>
      <c r="I7" s="340">
        <v>313.22493688926414</v>
      </c>
      <c r="J7" s="341"/>
      <c r="K7" s="342"/>
      <c r="M7" s="338" t="s">
        <v>79</v>
      </c>
      <c r="N7" s="316">
        <f>J23</f>
        <v>4.8701806055233163</v>
      </c>
      <c r="O7" s="341">
        <f>(17.97*0.8029)</f>
        <v>14.428112999999998</v>
      </c>
      <c r="P7" s="341">
        <f t="shared" ref="P7:P13" si="0">SUM(N7:O7)</f>
        <v>19.298293605523313</v>
      </c>
      <c r="Q7" s="342"/>
      <c r="R7" s="343">
        <f t="shared" ref="R7:R13" si="1">(N7/P7)</f>
        <v>0.25236327651940349</v>
      </c>
      <c r="T7" s="338" t="s">
        <v>79</v>
      </c>
      <c r="U7" s="344">
        <f>AVERAGE(E23:I23)</f>
        <v>493.77875643797995</v>
      </c>
      <c r="V7" s="342">
        <f t="shared" ref="V7:V13" si="2">(P7/U7)*1000000</f>
        <v>39082.875384792365</v>
      </c>
    </row>
    <row r="8" spans="2:22">
      <c r="B8" s="338"/>
      <c r="C8" s="315" t="s">
        <v>496</v>
      </c>
      <c r="D8" s="339" t="s">
        <v>494</v>
      </c>
      <c r="E8" s="332">
        <v>0</v>
      </c>
      <c r="F8" s="332">
        <v>0</v>
      </c>
      <c r="G8" s="332">
        <v>0</v>
      </c>
      <c r="H8" s="332">
        <v>0</v>
      </c>
      <c r="I8" s="340">
        <v>0</v>
      </c>
      <c r="J8" s="341"/>
      <c r="K8" s="342"/>
      <c r="M8" s="338" t="s">
        <v>81</v>
      </c>
      <c r="N8" s="316">
        <f>J32</f>
        <v>7.9781843457841379</v>
      </c>
      <c r="O8" s="341">
        <f>(35.81*0.8029)</f>
        <v>28.751849</v>
      </c>
      <c r="P8" s="341">
        <f t="shared" si="0"/>
        <v>36.730033345784136</v>
      </c>
      <c r="Q8" s="342"/>
      <c r="R8" s="343">
        <f t="shared" si="1"/>
        <v>0.21721146481615899</v>
      </c>
      <c r="T8" s="338" t="s">
        <v>81</v>
      </c>
      <c r="U8" s="344">
        <f>AVERAGE(E32:I32)</f>
        <v>472.758283266494</v>
      </c>
      <c r="V8" s="342">
        <f t="shared" si="2"/>
        <v>77693.050858887655</v>
      </c>
    </row>
    <row r="9" spans="2:22">
      <c r="B9" s="338"/>
      <c r="D9" s="339" t="s">
        <v>495</v>
      </c>
      <c r="E9" s="332">
        <v>0</v>
      </c>
      <c r="F9" s="332">
        <v>0</v>
      </c>
      <c r="G9" s="332">
        <v>0</v>
      </c>
      <c r="H9" s="332">
        <v>0</v>
      </c>
      <c r="I9" s="340">
        <v>0</v>
      </c>
      <c r="J9" s="341"/>
      <c r="K9" s="342"/>
      <c r="M9" s="338" t="s">
        <v>83</v>
      </c>
      <c r="N9" s="345">
        <f>J41</f>
        <v>3.9925069648128519</v>
      </c>
      <c r="O9" s="346">
        <f>(15.06*0.8029)</f>
        <v>12.091673999999999</v>
      </c>
      <c r="P9" s="346">
        <f t="shared" si="0"/>
        <v>16.084180964812852</v>
      </c>
      <c r="Q9" s="347">
        <f>SUM(P6:P9)</f>
        <v>132.34898766122456</v>
      </c>
      <c r="R9" s="343">
        <f t="shared" si="1"/>
        <v>0.24822569290579397</v>
      </c>
      <c r="T9" s="338" t="s">
        <v>83</v>
      </c>
      <c r="U9" s="344">
        <f>AVERAGE(E41:I41)</f>
        <v>271.66453330305274</v>
      </c>
      <c r="V9" s="342">
        <f t="shared" si="2"/>
        <v>59206.039041063559</v>
      </c>
    </row>
    <row r="10" spans="2:22">
      <c r="B10" s="338"/>
      <c r="C10" s="315" t="s">
        <v>497</v>
      </c>
      <c r="D10" s="339" t="s">
        <v>494</v>
      </c>
      <c r="E10" s="332">
        <v>3.0104839565707171</v>
      </c>
      <c r="F10" s="332">
        <v>7.1064908805438867</v>
      </c>
      <c r="G10" s="332">
        <v>0.24366167546866263</v>
      </c>
      <c r="H10" s="332">
        <v>0</v>
      </c>
      <c r="I10" s="340">
        <v>27</v>
      </c>
      <c r="J10" s="341"/>
      <c r="K10" s="342"/>
      <c r="M10" s="338" t="s">
        <v>86</v>
      </c>
      <c r="N10" s="348">
        <f>J50</f>
        <v>16.21</v>
      </c>
      <c r="O10" s="349">
        <f>(47.23*0.8029)</f>
        <v>37.920966999999997</v>
      </c>
      <c r="P10" s="349">
        <f t="shared" si="0"/>
        <v>54.130966999999998</v>
      </c>
      <c r="Q10" s="350">
        <f>P10</f>
        <v>54.130966999999998</v>
      </c>
      <c r="R10" s="343">
        <f t="shared" si="1"/>
        <v>0.29945890307113859</v>
      </c>
      <c r="T10" s="338" t="s">
        <v>86</v>
      </c>
      <c r="U10" s="344">
        <f>AVERAGE(E50:I50)</f>
        <v>542.06634202012685</v>
      </c>
      <c r="V10" s="342">
        <f t="shared" si="2"/>
        <v>99860.409702379431</v>
      </c>
    </row>
    <row r="11" spans="2:22">
      <c r="B11" s="338"/>
      <c r="D11" s="339" t="s">
        <v>495</v>
      </c>
      <c r="E11" s="332">
        <v>2.3434153162100246</v>
      </c>
      <c r="F11" s="332">
        <v>4.499564736950699</v>
      </c>
      <c r="G11" s="332">
        <v>12.405842125372207</v>
      </c>
      <c r="H11" s="332">
        <v>21.26387280662717</v>
      </c>
      <c r="I11" s="340">
        <v>41.987279442278982</v>
      </c>
      <c r="J11" s="341"/>
      <c r="K11" s="342"/>
      <c r="M11" s="338" t="s">
        <v>90</v>
      </c>
      <c r="N11" s="316">
        <f>J59</f>
        <v>19.936</v>
      </c>
      <c r="O11" s="341">
        <f>(49.4*0.8029)</f>
        <v>39.663259999999994</v>
      </c>
      <c r="P11" s="341">
        <f t="shared" si="0"/>
        <v>59.599259999999994</v>
      </c>
      <c r="Q11" s="342"/>
      <c r="R11" s="343">
        <f t="shared" si="1"/>
        <v>0.33450079749312328</v>
      </c>
      <c r="T11" s="338" t="s">
        <v>90</v>
      </c>
      <c r="U11" s="344">
        <f>AVERAGE(E59:I59)</f>
        <v>451.98595756187098</v>
      </c>
      <c r="V11" s="342">
        <f t="shared" si="2"/>
        <v>131860.86647800697</v>
      </c>
    </row>
    <row r="12" spans="2:22">
      <c r="B12" s="338"/>
      <c r="C12" s="315" t="s">
        <v>498</v>
      </c>
      <c r="D12" s="339" t="s">
        <v>494</v>
      </c>
      <c r="E12" s="332">
        <v>0</v>
      </c>
      <c r="F12" s="332">
        <v>0</v>
      </c>
      <c r="G12" s="332">
        <v>0</v>
      </c>
      <c r="H12" s="332">
        <v>0</v>
      </c>
      <c r="I12" s="340">
        <v>0</v>
      </c>
      <c r="J12" s="341"/>
      <c r="K12" s="342"/>
      <c r="M12" s="338" t="s">
        <v>92</v>
      </c>
      <c r="N12" s="345">
        <f>J68</f>
        <v>30.724</v>
      </c>
      <c r="O12" s="346">
        <f>(74.4*0.8029)</f>
        <v>59.735759999999999</v>
      </c>
      <c r="P12" s="346">
        <f t="shared" si="0"/>
        <v>90.459760000000003</v>
      </c>
      <c r="Q12" s="347">
        <f>SUM(P11:P12)</f>
        <v>150.05902</v>
      </c>
      <c r="R12" s="343">
        <f t="shared" si="1"/>
        <v>0.33964273175166504</v>
      </c>
      <c r="T12" s="338" t="s">
        <v>92</v>
      </c>
      <c r="U12" s="344">
        <f>AVERAGE(E68:I68)</f>
        <v>878.25206108046166</v>
      </c>
      <c r="V12" s="342">
        <f t="shared" si="2"/>
        <v>102999.76966602584</v>
      </c>
    </row>
    <row r="13" spans="2:22">
      <c r="B13" s="338"/>
      <c r="D13" s="339" t="s">
        <v>495</v>
      </c>
      <c r="E13" s="332">
        <v>0</v>
      </c>
      <c r="F13" s="332">
        <v>0</v>
      </c>
      <c r="G13" s="332">
        <v>0</v>
      </c>
      <c r="H13" s="332">
        <v>0</v>
      </c>
      <c r="I13" s="340">
        <v>0</v>
      </c>
      <c r="J13" s="341"/>
      <c r="K13" s="342"/>
      <c r="M13" s="351" t="s">
        <v>96</v>
      </c>
      <c r="N13" s="345">
        <f>J77</f>
        <v>25.752842224627276</v>
      </c>
      <c r="O13" s="346">
        <v>0</v>
      </c>
      <c r="P13" s="346">
        <f t="shared" si="0"/>
        <v>25.752842224627276</v>
      </c>
      <c r="Q13" s="347">
        <f>P13</f>
        <v>25.752842224627276</v>
      </c>
      <c r="R13" s="352">
        <f t="shared" si="1"/>
        <v>1</v>
      </c>
      <c r="T13" s="351" t="s">
        <v>96</v>
      </c>
      <c r="U13" s="353">
        <f>AVERAGE(E77:I77)</f>
        <v>366.38962578955329</v>
      </c>
      <c r="V13" s="347">
        <f t="shared" si="2"/>
        <v>70288.131573406456</v>
      </c>
    </row>
    <row r="14" spans="2:22">
      <c r="B14" s="338"/>
      <c r="D14" s="339" t="s">
        <v>499</v>
      </c>
      <c r="E14" s="332">
        <f>SUM(E6:E13)</f>
        <v>547.16870731195002</v>
      </c>
      <c r="F14" s="332">
        <f t="shared" ref="F14:I14" si="3">SUM(F6:F13)</f>
        <v>571.0912660999935</v>
      </c>
      <c r="G14" s="332">
        <f t="shared" si="3"/>
        <v>547.686911840432</v>
      </c>
      <c r="H14" s="332">
        <f t="shared" si="3"/>
        <v>555.84599094474493</v>
      </c>
      <c r="I14" s="332">
        <f t="shared" si="3"/>
        <v>609.39992773498489</v>
      </c>
      <c r="J14" s="341">
        <v>12.752973745104271</v>
      </c>
      <c r="K14" s="342">
        <f>(J14*1000000)</f>
        <v>12752973.74510427</v>
      </c>
      <c r="V14" s="316"/>
    </row>
    <row r="15" spans="2:22">
      <c r="B15" s="329" t="s">
        <v>79</v>
      </c>
      <c r="C15" s="330" t="s">
        <v>493</v>
      </c>
      <c r="D15" s="331" t="s">
        <v>494</v>
      </c>
      <c r="E15" s="354">
        <v>198.85413742992174</v>
      </c>
      <c r="F15" s="354">
        <v>202.86412348645067</v>
      </c>
      <c r="G15" s="354">
        <v>189.84691609686479</v>
      </c>
      <c r="H15" s="354">
        <v>189.92974163381194</v>
      </c>
      <c r="I15" s="355">
        <v>187.32796435115699</v>
      </c>
      <c r="J15" s="334"/>
      <c r="K15" s="335"/>
      <c r="M15" s="326" t="s">
        <v>500</v>
      </c>
      <c r="N15" s="356">
        <v>0.79763343128517905</v>
      </c>
      <c r="T15" s="324" t="s">
        <v>501</v>
      </c>
      <c r="U15" s="357"/>
      <c r="V15" s="350">
        <f>QUARTILE(V6:V13,1)</f>
        <v>67517.608440320735</v>
      </c>
    </row>
    <row r="16" spans="2:22" ht="28.5">
      <c r="B16" s="338"/>
      <c r="D16" s="339" t="s">
        <v>495</v>
      </c>
      <c r="E16" s="332">
        <v>232.20027797453034</v>
      </c>
      <c r="F16" s="332">
        <v>248.18698643476381</v>
      </c>
      <c r="G16" s="332">
        <v>225.78134133035761</v>
      </c>
      <c r="H16" s="332">
        <v>211.74473510798978</v>
      </c>
      <c r="I16" s="340">
        <v>210.38612282544526</v>
      </c>
      <c r="J16" s="341"/>
      <c r="K16" s="342"/>
      <c r="M16" s="358" t="s">
        <v>502</v>
      </c>
      <c r="N16" s="356">
        <v>0.80289999999999995</v>
      </c>
    </row>
    <row r="17" spans="2:27" ht="14.65" thickBot="1">
      <c r="B17" s="338"/>
      <c r="C17" s="315" t="s">
        <v>496</v>
      </c>
      <c r="D17" s="339" t="s">
        <v>494</v>
      </c>
      <c r="E17" s="332">
        <v>0</v>
      </c>
      <c r="F17" s="332">
        <v>0</v>
      </c>
      <c r="G17" s="332">
        <v>0</v>
      </c>
      <c r="H17" s="332">
        <v>0</v>
      </c>
      <c r="I17" s="340">
        <v>0</v>
      </c>
      <c r="J17" s="341"/>
      <c r="K17" s="342"/>
    </row>
    <row r="18" spans="2:27" ht="16.149999999999999" thickBot="1">
      <c r="B18" s="338"/>
      <c r="D18" s="339" t="s">
        <v>495</v>
      </c>
      <c r="E18" s="332">
        <v>0</v>
      </c>
      <c r="F18" s="332">
        <v>0</v>
      </c>
      <c r="G18" s="332">
        <v>0</v>
      </c>
      <c r="H18" s="332" t="s">
        <v>503</v>
      </c>
      <c r="I18" s="340">
        <v>0</v>
      </c>
      <c r="J18" s="341"/>
      <c r="K18" s="342"/>
      <c r="U18" s="478" t="s">
        <v>504</v>
      </c>
      <c r="V18" s="479"/>
      <c r="W18" s="481"/>
    </row>
    <row r="19" spans="2:27" ht="16.5" customHeight="1">
      <c r="B19" s="338"/>
      <c r="C19" s="315" t="s">
        <v>497</v>
      </c>
      <c r="D19" s="339" t="s">
        <v>494</v>
      </c>
      <c r="E19" s="332">
        <v>8.4051124267179311</v>
      </c>
      <c r="F19" s="332">
        <v>24.305564736215043</v>
      </c>
      <c r="G19" s="332">
        <v>20.528417206495735</v>
      </c>
      <c r="H19" s="332">
        <v>16.477922790148067</v>
      </c>
      <c r="I19" s="340">
        <v>16.477922790148067</v>
      </c>
      <c r="J19" s="341"/>
      <c r="K19" s="342"/>
      <c r="U19" s="327" t="s">
        <v>491</v>
      </c>
      <c r="V19" s="327" t="s">
        <v>505</v>
      </c>
      <c r="W19" s="327" t="s">
        <v>506</v>
      </c>
      <c r="X19" s="327" t="s">
        <v>507</v>
      </c>
      <c r="Y19" s="327" t="s">
        <v>489</v>
      </c>
      <c r="Z19" s="359" t="s">
        <v>508</v>
      </c>
      <c r="AA19" s="328" t="s">
        <v>509</v>
      </c>
    </row>
    <row r="20" spans="2:27">
      <c r="B20" s="338"/>
      <c r="D20" s="339" t="s">
        <v>495</v>
      </c>
      <c r="E20" s="332">
        <v>16.878894383989206</v>
      </c>
      <c r="F20" s="332">
        <v>47.559051831078364</v>
      </c>
      <c r="G20" s="332">
        <v>61.228263376003</v>
      </c>
      <c r="H20" s="332">
        <v>71.955142988905834</v>
      </c>
      <c r="I20" s="340">
        <v>87.955142988905834</v>
      </c>
      <c r="J20" s="341"/>
      <c r="K20" s="342"/>
      <c r="T20" s="329" t="s">
        <v>77</v>
      </c>
      <c r="U20" s="337">
        <f>U6</f>
        <v>566.23856078642109</v>
      </c>
      <c r="V20" s="334">
        <f>V15</f>
        <v>67517.608440320735</v>
      </c>
      <c r="W20" s="334">
        <f>(U20*V20)</f>
        <v>38231073.430988327</v>
      </c>
      <c r="X20" s="334">
        <f>(W20/1000000)</f>
        <v>38.231073430988324</v>
      </c>
      <c r="Y20" s="334"/>
      <c r="Z20" s="334">
        <f>(X20*R6)</f>
        <v>8.0940964308621322</v>
      </c>
      <c r="AA20" s="360"/>
    </row>
    <row r="21" spans="2:27">
      <c r="B21" s="338"/>
      <c r="C21" s="315" t="s">
        <v>498</v>
      </c>
      <c r="D21" s="339" t="s">
        <v>494</v>
      </c>
      <c r="E21" s="332">
        <v>0</v>
      </c>
      <c r="F21" s="332">
        <v>0</v>
      </c>
      <c r="G21" s="332">
        <v>0</v>
      </c>
      <c r="H21" s="332">
        <v>0</v>
      </c>
      <c r="I21" s="340">
        <v>0</v>
      </c>
      <c r="J21" s="341"/>
      <c r="K21" s="342"/>
      <c r="T21" s="338" t="s">
        <v>79</v>
      </c>
      <c r="U21" s="344">
        <f t="shared" ref="U21:U27" si="4">U7</f>
        <v>493.77875643797995</v>
      </c>
      <c r="V21" s="341">
        <f>V15</f>
        <v>67517.608440320735</v>
      </c>
      <c r="W21" s="341">
        <f t="shared" ref="W21:W27" si="5">(U21*V21)</f>
        <v>33338760.733328033</v>
      </c>
      <c r="X21" s="341">
        <f t="shared" ref="X21:X27" si="6">(W21/1000000)</f>
        <v>33.33876073332803</v>
      </c>
      <c r="Y21" s="341"/>
      <c r="Z21" s="341">
        <f t="shared" ref="Z21:Z27" si="7">(X21*R7)</f>
        <v>8.413478893759093</v>
      </c>
      <c r="AA21" s="361"/>
    </row>
    <row r="22" spans="2:27">
      <c r="B22" s="338"/>
      <c r="D22" s="339" t="s">
        <v>495</v>
      </c>
      <c r="E22" s="332">
        <v>0</v>
      </c>
      <c r="F22" s="332">
        <v>0</v>
      </c>
      <c r="G22" s="332">
        <v>0</v>
      </c>
      <c r="H22" s="332">
        <v>0</v>
      </c>
      <c r="I22" s="340">
        <v>0</v>
      </c>
      <c r="J22" s="341"/>
      <c r="K22" s="342"/>
      <c r="T22" s="338" t="s">
        <v>81</v>
      </c>
      <c r="U22" s="344">
        <f t="shared" si="4"/>
        <v>472.758283266494</v>
      </c>
      <c r="V22" s="341">
        <f>V15</f>
        <v>67517.608440320735</v>
      </c>
      <c r="W22" s="341">
        <f t="shared" si="5"/>
        <v>31919508.656505376</v>
      </c>
      <c r="X22" s="341">
        <f t="shared" si="6"/>
        <v>31.919508656505375</v>
      </c>
      <c r="Y22" s="341"/>
      <c r="Z22" s="341">
        <f t="shared" si="7"/>
        <v>6.9332832314915995</v>
      </c>
      <c r="AA22" s="361"/>
    </row>
    <row r="23" spans="2:27">
      <c r="B23" s="338"/>
      <c r="D23" s="339" t="s">
        <v>499</v>
      </c>
      <c r="E23" s="332">
        <f>SUM(E15:E22)</f>
        <v>456.3384222151592</v>
      </c>
      <c r="F23" s="332">
        <f t="shared" ref="F23:I23" si="8">SUM(F15:F22)</f>
        <v>522.91572648850786</v>
      </c>
      <c r="G23" s="332">
        <f t="shared" si="8"/>
        <v>497.38493800972111</v>
      </c>
      <c r="H23" s="332">
        <f t="shared" si="8"/>
        <v>490.10754252085565</v>
      </c>
      <c r="I23" s="332">
        <f t="shared" si="8"/>
        <v>502.14715295565611</v>
      </c>
      <c r="J23" s="341">
        <v>4.8701806055233163</v>
      </c>
      <c r="K23" s="342">
        <f>(J23*1000000)</f>
        <v>4870180.6055233162</v>
      </c>
      <c r="T23" s="338" t="s">
        <v>83</v>
      </c>
      <c r="U23" s="353">
        <f t="shared" si="4"/>
        <v>271.66453330305274</v>
      </c>
      <c r="V23" s="346">
        <f>V15</f>
        <v>67517.608440320735</v>
      </c>
      <c r="W23" s="346">
        <f t="shared" si="5"/>
        <v>18342139.586677987</v>
      </c>
      <c r="X23" s="346">
        <f t="shared" si="6"/>
        <v>18.342139586677987</v>
      </c>
      <c r="Y23" s="346">
        <f>SUM(X20:X23)</f>
        <v>121.83148240749971</v>
      </c>
      <c r="Z23" s="346">
        <f t="shared" si="7"/>
        <v>4.5529903082779368</v>
      </c>
      <c r="AA23" s="362">
        <f>SUM(Z20:Z23)</f>
        <v>27.993848864390763</v>
      </c>
    </row>
    <row r="24" spans="2:27">
      <c r="B24" s="329" t="s">
        <v>81</v>
      </c>
      <c r="C24" s="330" t="s">
        <v>493</v>
      </c>
      <c r="D24" s="331" t="s">
        <v>494</v>
      </c>
      <c r="E24" s="354">
        <v>183.06270642233167</v>
      </c>
      <c r="F24" s="354">
        <v>209.9199253779891</v>
      </c>
      <c r="G24" s="354">
        <v>212.68804403386639</v>
      </c>
      <c r="H24" s="354">
        <v>202.96807839283781</v>
      </c>
      <c r="I24" s="355">
        <v>200.29744578240573</v>
      </c>
      <c r="J24" s="334"/>
      <c r="K24" s="335"/>
      <c r="T24" s="338" t="s">
        <v>86</v>
      </c>
      <c r="U24" s="363">
        <f t="shared" si="4"/>
        <v>542.06634202012685</v>
      </c>
      <c r="V24" s="349">
        <f>V15</f>
        <v>67517.608440320735</v>
      </c>
      <c r="W24" s="349">
        <f t="shared" si="5"/>
        <v>36599023.029191904</v>
      </c>
      <c r="X24" s="349">
        <f t="shared" si="6"/>
        <v>36.599023029191905</v>
      </c>
      <c r="Y24" s="349">
        <f>X24</f>
        <v>36.599023029191905</v>
      </c>
      <c r="Z24" s="349">
        <f t="shared" si="7"/>
        <v>10.959903289797149</v>
      </c>
      <c r="AA24" s="364">
        <f>Z24</f>
        <v>10.959903289797149</v>
      </c>
    </row>
    <row r="25" spans="2:27">
      <c r="B25" s="338"/>
      <c r="D25" s="339" t="s">
        <v>495</v>
      </c>
      <c r="E25" s="332">
        <v>242.44824619607886</v>
      </c>
      <c r="F25" s="332">
        <v>260.02701564072254</v>
      </c>
      <c r="G25" s="332">
        <v>252.73152236282252</v>
      </c>
      <c r="H25" s="332">
        <v>258.25065652337639</v>
      </c>
      <c r="I25" s="340">
        <v>255.18536683170424</v>
      </c>
      <c r="J25" s="341"/>
      <c r="K25" s="342"/>
      <c r="T25" s="338" t="s">
        <v>90</v>
      </c>
      <c r="U25" s="344">
        <f t="shared" si="4"/>
        <v>451.98595756187098</v>
      </c>
      <c r="V25" s="341">
        <f>V15</f>
        <v>67517.608440320735</v>
      </c>
      <c r="W25" s="341">
        <f t="shared" si="5"/>
        <v>30517010.90318583</v>
      </c>
      <c r="X25" s="341">
        <f t="shared" si="6"/>
        <v>30.517010903185831</v>
      </c>
      <c r="Y25" s="341"/>
      <c r="Z25" s="341">
        <f t="shared" si="7"/>
        <v>10.207964484221998</v>
      </c>
      <c r="AA25" s="361"/>
    </row>
    <row r="26" spans="2:27">
      <c r="B26" s="338"/>
      <c r="C26" s="315" t="s">
        <v>496</v>
      </c>
      <c r="D26" s="339" t="s">
        <v>494</v>
      </c>
      <c r="E26" s="332">
        <v>0</v>
      </c>
      <c r="F26" s="332">
        <v>0</v>
      </c>
      <c r="G26" s="332">
        <v>0</v>
      </c>
      <c r="H26" s="332">
        <v>0</v>
      </c>
      <c r="I26" s="340">
        <v>0</v>
      </c>
      <c r="J26" s="341"/>
      <c r="K26" s="342"/>
      <c r="T26" s="338" t="s">
        <v>92</v>
      </c>
      <c r="U26" s="353">
        <f t="shared" si="4"/>
        <v>878.25206108046166</v>
      </c>
      <c r="V26" s="346">
        <f>V15</f>
        <v>67517.608440320735</v>
      </c>
      <c r="W26" s="346">
        <f t="shared" si="5"/>
        <v>59297478.771935262</v>
      </c>
      <c r="X26" s="346">
        <f t="shared" si="6"/>
        <v>59.297478771935261</v>
      </c>
      <c r="Y26" s="346">
        <f>SUM(X25:X26)</f>
        <v>89.814489675121095</v>
      </c>
      <c r="Z26" s="346">
        <f t="shared" si="7"/>
        <v>20.13995767608646</v>
      </c>
      <c r="AA26" s="362">
        <f>SUM(Z25:Z26)</f>
        <v>30.347922160308457</v>
      </c>
    </row>
    <row r="27" spans="2:27">
      <c r="B27" s="338"/>
      <c r="D27" s="339" t="s">
        <v>495</v>
      </c>
      <c r="E27" s="332">
        <v>0</v>
      </c>
      <c r="F27" s="332">
        <v>0</v>
      </c>
      <c r="G27" s="332">
        <v>0</v>
      </c>
      <c r="H27" s="332">
        <v>0</v>
      </c>
      <c r="I27" s="340">
        <v>0</v>
      </c>
      <c r="J27" s="341"/>
      <c r="K27" s="342"/>
      <c r="T27" s="351" t="s">
        <v>96</v>
      </c>
      <c r="U27" s="353">
        <f t="shared" si="4"/>
        <v>366.38962578955329</v>
      </c>
      <c r="V27" s="346">
        <f>V15</f>
        <v>67517.608440320735</v>
      </c>
      <c r="W27" s="346">
        <f t="shared" si="5"/>
        <v>24737751.2906547</v>
      </c>
      <c r="X27" s="346">
        <f t="shared" si="6"/>
        <v>24.7377512906547</v>
      </c>
      <c r="Y27" s="346">
        <f>X27</f>
        <v>24.7377512906547</v>
      </c>
      <c r="Z27" s="346">
        <f t="shared" si="7"/>
        <v>24.7377512906547</v>
      </c>
      <c r="AA27" s="362">
        <f>Z27</f>
        <v>24.7377512906547</v>
      </c>
    </row>
    <row r="28" spans="2:27">
      <c r="B28" s="338"/>
      <c r="C28" s="315" t="s">
        <v>497</v>
      </c>
      <c r="D28" s="339" t="s">
        <v>494</v>
      </c>
      <c r="E28" s="332">
        <v>0.58987081484375059</v>
      </c>
      <c r="F28" s="332">
        <v>0</v>
      </c>
      <c r="G28" s="332">
        <v>7.2834884262973532</v>
      </c>
      <c r="H28" s="332">
        <v>4.4510543507201277</v>
      </c>
      <c r="I28" s="340">
        <v>21.451054350720128</v>
      </c>
      <c r="J28" s="341"/>
      <c r="K28" s="342"/>
    </row>
    <row r="29" spans="2:27">
      <c r="B29" s="338"/>
      <c r="D29" s="339" t="s">
        <v>495</v>
      </c>
      <c r="E29" s="332">
        <v>0.21918471176867457</v>
      </c>
      <c r="F29" s="332">
        <v>11.252814746490124</v>
      </c>
      <c r="G29" s="332">
        <v>8.2364274466418497</v>
      </c>
      <c r="H29" s="332">
        <v>5.3642569604262151</v>
      </c>
      <c r="I29" s="340">
        <v>27.364256960426214</v>
      </c>
      <c r="J29" s="341"/>
      <c r="K29" s="342"/>
    </row>
    <row r="30" spans="2:27">
      <c r="B30" s="338"/>
      <c r="C30" s="315" t="s">
        <v>498</v>
      </c>
      <c r="D30" s="339" t="s">
        <v>494</v>
      </c>
      <c r="E30" s="332">
        <v>0</v>
      </c>
      <c r="F30" s="332">
        <v>0</v>
      </c>
      <c r="G30" s="332">
        <v>0</v>
      </c>
      <c r="H30" s="332">
        <v>0</v>
      </c>
      <c r="I30" s="340">
        <v>0</v>
      </c>
      <c r="J30" s="341"/>
      <c r="K30" s="342"/>
      <c r="T30" s="315" t="s">
        <v>510</v>
      </c>
    </row>
    <row r="31" spans="2:27">
      <c r="B31" s="338"/>
      <c r="D31" s="339" t="s">
        <v>495</v>
      </c>
      <c r="E31" s="332">
        <v>0</v>
      </c>
      <c r="F31" s="332">
        <v>0</v>
      </c>
      <c r="G31" s="332">
        <v>0</v>
      </c>
      <c r="H31" s="332">
        <v>0</v>
      </c>
      <c r="I31" s="340">
        <v>0</v>
      </c>
      <c r="J31" s="341"/>
      <c r="K31" s="342"/>
    </row>
    <row r="32" spans="2:27">
      <c r="B32" s="338"/>
      <c r="D32" s="339" t="s">
        <v>499</v>
      </c>
      <c r="E32" s="332">
        <f>SUM(E24:E31)</f>
        <v>426.320008145023</v>
      </c>
      <c r="F32" s="332">
        <f t="shared" ref="F32:I32" si="9">SUM(F24:F31)</f>
        <v>481.19975576520176</v>
      </c>
      <c r="G32" s="332">
        <f t="shared" si="9"/>
        <v>480.93948226962812</v>
      </c>
      <c r="H32" s="332">
        <f t="shared" si="9"/>
        <v>471.03404622736053</v>
      </c>
      <c r="I32" s="332">
        <f t="shared" si="9"/>
        <v>504.29812392525633</v>
      </c>
      <c r="J32" s="341">
        <v>7.9781843457841379</v>
      </c>
      <c r="K32" s="342">
        <f>(J32*1000000)</f>
        <v>7978184.345784138</v>
      </c>
      <c r="U32" s="326" t="s">
        <v>511</v>
      </c>
      <c r="V32" s="326"/>
      <c r="W32" s="326"/>
      <c r="X32" s="326"/>
      <c r="Y32" s="326"/>
      <c r="Z32" s="326"/>
    </row>
    <row r="33" spans="2:30">
      <c r="B33" s="329" t="s">
        <v>83</v>
      </c>
      <c r="C33" s="330" t="s">
        <v>493</v>
      </c>
      <c r="D33" s="331" t="s">
        <v>494</v>
      </c>
      <c r="E33" s="354">
        <v>122.66165066008858</v>
      </c>
      <c r="F33" s="354">
        <v>122.80085444859165</v>
      </c>
      <c r="G33" s="354">
        <v>127.41042255627939</v>
      </c>
      <c r="H33" s="354">
        <v>129.23828335998536</v>
      </c>
      <c r="I33" s="355">
        <v>126.63617027220043</v>
      </c>
      <c r="J33" s="334"/>
      <c r="K33" s="335"/>
      <c r="U33" s="365">
        <v>2022</v>
      </c>
      <c r="V33" s="366">
        <v>2023</v>
      </c>
      <c r="W33" s="367">
        <v>2024</v>
      </c>
      <c r="X33" s="365">
        <v>2025</v>
      </c>
      <c r="Y33" s="367">
        <v>2026</v>
      </c>
      <c r="Z33" s="368" t="s">
        <v>512</v>
      </c>
    </row>
    <row r="34" spans="2:30">
      <c r="B34" s="338"/>
      <c r="D34" s="339" t="s">
        <v>495</v>
      </c>
      <c r="E34" s="332">
        <v>146.61478538282716</v>
      </c>
      <c r="F34" s="332">
        <v>143.90612358773316</v>
      </c>
      <c r="G34" s="332">
        <v>130.24708808197795</v>
      </c>
      <c r="H34" s="332">
        <v>146.28594029297804</v>
      </c>
      <c r="I34" s="340">
        <v>145.52134787260186</v>
      </c>
      <c r="J34" s="341"/>
      <c r="K34" s="342"/>
      <c r="T34" s="329" t="s">
        <v>77</v>
      </c>
      <c r="U34" s="369">
        <v>1.01</v>
      </c>
      <c r="V34" s="370">
        <v>1.01</v>
      </c>
      <c r="W34" s="371">
        <v>1.01</v>
      </c>
      <c r="X34" s="369">
        <v>1.01</v>
      </c>
      <c r="Y34" s="371">
        <v>1.01</v>
      </c>
      <c r="Z34" s="372">
        <f>AVERAGE(U34:Y34)</f>
        <v>1.01</v>
      </c>
    </row>
    <row r="35" spans="2:30">
      <c r="B35" s="338"/>
      <c r="C35" s="315" t="s">
        <v>496</v>
      </c>
      <c r="D35" s="339" t="s">
        <v>494</v>
      </c>
      <c r="E35" s="332">
        <v>0</v>
      </c>
      <c r="F35" s="332">
        <v>0</v>
      </c>
      <c r="G35" s="332">
        <v>0</v>
      </c>
      <c r="H35" s="332">
        <v>0</v>
      </c>
      <c r="I35" s="340">
        <v>0</v>
      </c>
      <c r="J35" s="341"/>
      <c r="K35" s="342"/>
      <c r="T35" s="338" t="s">
        <v>79</v>
      </c>
      <c r="U35" s="369">
        <v>1.18</v>
      </c>
      <c r="V35" s="370">
        <v>1.1499999999999999</v>
      </c>
      <c r="W35" s="371">
        <v>1.1599999999999999</v>
      </c>
      <c r="X35" s="369">
        <v>1.17</v>
      </c>
      <c r="Y35" s="371">
        <v>1.17</v>
      </c>
      <c r="Z35" s="373">
        <f>ROUNDUP(AVERAGE(U35:Y35),2)</f>
        <v>1.17</v>
      </c>
    </row>
    <row r="36" spans="2:30">
      <c r="B36" s="338"/>
      <c r="D36" s="339" t="s">
        <v>495</v>
      </c>
      <c r="E36" s="332">
        <v>0</v>
      </c>
      <c r="F36" s="332">
        <v>0</v>
      </c>
      <c r="G36" s="332">
        <v>0</v>
      </c>
      <c r="H36" s="332">
        <v>0</v>
      </c>
      <c r="I36" s="340">
        <v>0</v>
      </c>
      <c r="J36" s="341"/>
      <c r="K36" s="342"/>
      <c r="T36" s="338" t="s">
        <v>81</v>
      </c>
      <c r="U36" s="369">
        <v>1</v>
      </c>
      <c r="V36" s="370">
        <v>1</v>
      </c>
      <c r="W36" s="371">
        <v>1</v>
      </c>
      <c r="X36" s="369">
        <v>1</v>
      </c>
      <c r="Y36" s="371">
        <v>1</v>
      </c>
      <c r="Z36" s="372">
        <f>AVERAGE(U36:Y36)</f>
        <v>1</v>
      </c>
    </row>
    <row r="37" spans="2:30">
      <c r="B37" s="338"/>
      <c r="C37" s="315" t="s">
        <v>497</v>
      </c>
      <c r="D37" s="339" t="s">
        <v>494</v>
      </c>
      <c r="E37" s="332">
        <v>0</v>
      </c>
      <c r="F37" s="332">
        <v>0</v>
      </c>
      <c r="G37" s="332">
        <v>0</v>
      </c>
      <c r="H37" s="332">
        <v>0</v>
      </c>
      <c r="I37" s="340">
        <v>9</v>
      </c>
      <c r="J37" s="341"/>
      <c r="K37" s="342"/>
      <c r="T37" s="338" t="s">
        <v>83</v>
      </c>
      <c r="U37" s="369">
        <v>1</v>
      </c>
      <c r="V37" s="370">
        <v>1</v>
      </c>
      <c r="W37" s="371">
        <v>1</v>
      </c>
      <c r="X37" s="369">
        <v>1</v>
      </c>
      <c r="Y37" s="371">
        <v>1</v>
      </c>
      <c r="Z37" s="372">
        <f>AVERAGE(U37:Y37)</f>
        <v>1</v>
      </c>
    </row>
    <row r="38" spans="2:30">
      <c r="B38" s="338"/>
      <c r="D38" s="339" t="s">
        <v>495</v>
      </c>
      <c r="E38" s="332">
        <v>0</v>
      </c>
      <c r="F38" s="332">
        <v>0</v>
      </c>
      <c r="G38" s="332">
        <v>0</v>
      </c>
      <c r="H38" s="332">
        <v>0</v>
      </c>
      <c r="I38" s="340">
        <v>8</v>
      </c>
      <c r="J38" s="341"/>
      <c r="K38" s="342"/>
      <c r="T38" s="338" t="s">
        <v>86</v>
      </c>
      <c r="U38" s="369">
        <v>1</v>
      </c>
      <c r="V38" s="370">
        <v>1</v>
      </c>
      <c r="W38" s="371">
        <v>1</v>
      </c>
      <c r="X38" s="369">
        <v>1</v>
      </c>
      <c r="Y38" s="371">
        <v>1</v>
      </c>
      <c r="Z38" s="372">
        <f>AVERAGE(U38:Y38)</f>
        <v>1</v>
      </c>
    </row>
    <row r="39" spans="2:30">
      <c r="B39" s="338"/>
      <c r="C39" s="315" t="s">
        <v>498</v>
      </c>
      <c r="D39" s="339" t="s">
        <v>494</v>
      </c>
      <c r="E39" s="332">
        <v>0</v>
      </c>
      <c r="F39" s="332">
        <v>0</v>
      </c>
      <c r="G39" s="332">
        <v>0</v>
      </c>
      <c r="H39" s="332">
        <v>0</v>
      </c>
      <c r="I39" s="340">
        <v>0</v>
      </c>
      <c r="J39" s="341"/>
      <c r="K39" s="342"/>
      <c r="T39" s="338" t="s">
        <v>513</v>
      </c>
      <c r="U39" s="369">
        <v>1</v>
      </c>
      <c r="V39" s="370">
        <v>1</v>
      </c>
      <c r="W39" s="371">
        <v>1</v>
      </c>
      <c r="X39" s="369">
        <v>1</v>
      </c>
      <c r="Y39" s="371">
        <v>1</v>
      </c>
      <c r="Z39" s="372">
        <f>AVERAGE(U39:Y39)</f>
        <v>1</v>
      </c>
    </row>
    <row r="40" spans="2:30">
      <c r="B40" s="338"/>
      <c r="D40" s="339" t="s">
        <v>495</v>
      </c>
      <c r="E40" s="332">
        <v>0</v>
      </c>
      <c r="F40" s="332">
        <v>0</v>
      </c>
      <c r="G40" s="332">
        <v>0</v>
      </c>
      <c r="H40" s="332">
        <v>0</v>
      </c>
      <c r="I40" s="340">
        <v>0</v>
      </c>
      <c r="J40" s="341"/>
      <c r="K40" s="342"/>
      <c r="T40" s="338" t="s">
        <v>514</v>
      </c>
      <c r="U40" s="369">
        <v>1.0900000000000001</v>
      </c>
      <c r="V40" s="370">
        <v>1.08</v>
      </c>
      <c r="W40" s="371">
        <v>1.0900000000000001</v>
      </c>
      <c r="X40" s="369">
        <v>1.0900000000000001</v>
      </c>
      <c r="Y40" s="371">
        <v>1.0900000000000001</v>
      </c>
      <c r="Z40" s="373">
        <f>ROUNDUP(AVERAGE(U40:Y40),2)</f>
        <v>1.0900000000000001</v>
      </c>
    </row>
    <row r="41" spans="2:30">
      <c r="B41" s="338"/>
      <c r="D41" s="339" t="s">
        <v>499</v>
      </c>
      <c r="E41" s="332">
        <f>SUM(E33:E40)</f>
        <v>269.27643604291575</v>
      </c>
      <c r="F41" s="332">
        <f t="shared" ref="F41:I41" si="10">SUM(F33:F40)</f>
        <v>266.70697803632481</v>
      </c>
      <c r="G41" s="332">
        <f t="shared" si="10"/>
        <v>257.65751063825735</v>
      </c>
      <c r="H41" s="332">
        <f t="shared" si="10"/>
        <v>275.52422365296343</v>
      </c>
      <c r="I41" s="332">
        <f t="shared" si="10"/>
        <v>289.15751814480228</v>
      </c>
      <c r="J41" s="341">
        <v>3.9925069648128519</v>
      </c>
      <c r="K41" s="342">
        <f>(J41*1000000)</f>
        <v>3992506.964812852</v>
      </c>
      <c r="T41" s="351" t="s">
        <v>96</v>
      </c>
      <c r="U41" s="374">
        <v>1</v>
      </c>
      <c r="V41" s="375">
        <v>1</v>
      </c>
      <c r="W41" s="376">
        <v>1</v>
      </c>
      <c r="X41" s="374">
        <v>1</v>
      </c>
      <c r="Y41" s="376">
        <v>1</v>
      </c>
      <c r="Z41" s="377">
        <f>AVERAGE(U41:Y41)</f>
        <v>1</v>
      </c>
    </row>
    <row r="42" spans="2:30">
      <c r="B42" s="329" t="s">
        <v>86</v>
      </c>
      <c r="C42" s="330" t="s">
        <v>493</v>
      </c>
      <c r="D42" s="331" t="s">
        <v>494</v>
      </c>
      <c r="E42" s="354">
        <v>190</v>
      </c>
      <c r="F42" s="354">
        <v>205</v>
      </c>
      <c r="G42" s="354">
        <v>210</v>
      </c>
      <c r="H42" s="354">
        <v>201</v>
      </c>
      <c r="I42" s="355">
        <v>198</v>
      </c>
      <c r="J42" s="334"/>
      <c r="K42" s="335"/>
    </row>
    <row r="43" spans="2:30">
      <c r="B43" s="338"/>
      <c r="D43" s="339" t="s">
        <v>495</v>
      </c>
      <c r="E43" s="332">
        <v>318</v>
      </c>
      <c r="F43" s="332">
        <v>307</v>
      </c>
      <c r="G43" s="332">
        <v>319</v>
      </c>
      <c r="H43" s="332">
        <v>312</v>
      </c>
      <c r="I43" s="340">
        <v>260</v>
      </c>
      <c r="J43" s="341"/>
      <c r="K43" s="342"/>
    </row>
    <row r="44" spans="2:30">
      <c r="B44" s="338"/>
      <c r="C44" s="315" t="s">
        <v>496</v>
      </c>
      <c r="D44" s="339" t="s">
        <v>494</v>
      </c>
      <c r="E44" s="332">
        <v>0</v>
      </c>
      <c r="F44" s="332">
        <v>0</v>
      </c>
      <c r="G44" s="332">
        <v>0</v>
      </c>
      <c r="H44" s="332">
        <v>0</v>
      </c>
      <c r="I44" s="340">
        <v>0</v>
      </c>
      <c r="J44" s="341"/>
      <c r="K44" s="342"/>
      <c r="U44" s="326" t="s">
        <v>515</v>
      </c>
      <c r="V44" s="326" t="s">
        <v>488</v>
      </c>
      <c r="W44" s="326" t="s">
        <v>516</v>
      </c>
      <c r="X44" s="326" t="s">
        <v>491</v>
      </c>
      <c r="Y44" s="326" t="s">
        <v>517</v>
      </c>
      <c r="Z44" s="326" t="s">
        <v>506</v>
      </c>
      <c r="AA44" s="326" t="s">
        <v>507</v>
      </c>
      <c r="AB44" s="326" t="s">
        <v>518</v>
      </c>
      <c r="AC44" s="326" t="s">
        <v>508</v>
      </c>
      <c r="AD44" s="326" t="s">
        <v>519</v>
      </c>
    </row>
    <row r="45" spans="2:30">
      <c r="B45" s="338"/>
      <c r="D45" s="339" t="s">
        <v>495</v>
      </c>
      <c r="E45" s="332">
        <v>0</v>
      </c>
      <c r="F45" s="332">
        <v>0</v>
      </c>
      <c r="G45" s="332">
        <v>0</v>
      </c>
      <c r="H45" s="332">
        <v>0</v>
      </c>
      <c r="I45" s="340">
        <v>0</v>
      </c>
      <c r="J45" s="341"/>
      <c r="K45" s="342"/>
      <c r="T45" s="329" t="s">
        <v>77</v>
      </c>
      <c r="U45" s="378">
        <f>Z34</f>
        <v>1.01</v>
      </c>
      <c r="V45" s="334">
        <f>P6</f>
        <v>60.236479745104269</v>
      </c>
      <c r="W45" s="336">
        <f>(V45/Z34)</f>
        <v>59.64007895554878</v>
      </c>
      <c r="X45" s="337">
        <f>U6</f>
        <v>566.23856078642109</v>
      </c>
      <c r="Y45" s="334">
        <f>V6</f>
        <v>106380.03823237465</v>
      </c>
      <c r="Z45" s="379">
        <f>(X45*$Y54)</f>
        <v>38231073.430988327</v>
      </c>
      <c r="AA45" s="380">
        <f>(Z45/1000000)</f>
        <v>38.231073430988324</v>
      </c>
      <c r="AB45" s="380">
        <f t="shared" ref="AB45:AB52" si="11">(AA45*Z34)</f>
        <v>38.613384165298207</v>
      </c>
      <c r="AC45" s="379">
        <f t="shared" ref="AC45:AC52" si="12">(AB45*R6)</f>
        <v>8.1750373951707527</v>
      </c>
      <c r="AD45" s="378"/>
    </row>
    <row r="46" spans="2:30">
      <c r="B46" s="338"/>
      <c r="C46" s="315" t="s">
        <v>497</v>
      </c>
      <c r="D46" s="339" t="s">
        <v>494</v>
      </c>
      <c r="E46" s="332">
        <v>0</v>
      </c>
      <c r="F46" s="332">
        <v>0</v>
      </c>
      <c r="G46" s="332">
        <v>0</v>
      </c>
      <c r="H46" s="332">
        <v>0</v>
      </c>
      <c r="I46" s="340">
        <v>0</v>
      </c>
      <c r="J46" s="341"/>
      <c r="K46" s="342"/>
      <c r="T46" s="338" t="s">
        <v>79</v>
      </c>
      <c r="U46" s="373">
        <f t="shared" ref="U46:U52" si="13">Z35</f>
        <v>1.17</v>
      </c>
      <c r="V46" s="341">
        <f t="shared" ref="V46:V52" si="14">P7</f>
        <v>19.298293605523313</v>
      </c>
      <c r="W46" s="343">
        <f t="shared" ref="W46:W52" si="15">(V46/Z35)</f>
        <v>16.494268038908814</v>
      </c>
      <c r="X46" s="344">
        <f t="shared" ref="X46:Y52" si="16">U7</f>
        <v>493.77875643797995</v>
      </c>
      <c r="Y46" s="341">
        <f>V7</f>
        <v>39082.875384792365</v>
      </c>
      <c r="Z46" s="381">
        <f>(X46*$Y54)</f>
        <v>33338760.733328033</v>
      </c>
      <c r="AA46" s="382">
        <f>(Z46/1000000)</f>
        <v>33.33876073332803</v>
      </c>
      <c r="AB46" s="382">
        <f t="shared" si="11"/>
        <v>39.006350057993792</v>
      </c>
      <c r="AC46" s="381">
        <f t="shared" si="12"/>
        <v>9.843770305698138</v>
      </c>
      <c r="AD46" s="373"/>
    </row>
    <row r="47" spans="2:30">
      <c r="B47" s="338"/>
      <c r="D47" s="339" t="s">
        <v>495</v>
      </c>
      <c r="E47" s="332">
        <v>38.066342020126861</v>
      </c>
      <c r="F47" s="332">
        <v>38.066342020126861</v>
      </c>
      <c r="G47" s="332">
        <v>38.066342020126861</v>
      </c>
      <c r="H47" s="332">
        <v>38.066342020126861</v>
      </c>
      <c r="I47" s="340">
        <v>38.066342020126861</v>
      </c>
      <c r="J47" s="341"/>
      <c r="K47" s="342"/>
      <c r="T47" s="338" t="s">
        <v>81</v>
      </c>
      <c r="U47" s="373">
        <f t="shared" si="13"/>
        <v>1</v>
      </c>
      <c r="V47" s="341">
        <f t="shared" si="14"/>
        <v>36.730033345784136</v>
      </c>
      <c r="W47" s="343">
        <f t="shared" si="15"/>
        <v>36.730033345784136</v>
      </c>
      <c r="X47" s="344">
        <f t="shared" si="16"/>
        <v>472.758283266494</v>
      </c>
      <c r="Y47" s="341">
        <f t="shared" si="16"/>
        <v>77693.050858887655</v>
      </c>
      <c r="Z47" s="381">
        <f>(X47*$Y54)</f>
        <v>31919508.656505376</v>
      </c>
      <c r="AA47" s="382">
        <f>(Z47/1000000)</f>
        <v>31.919508656505375</v>
      </c>
      <c r="AB47" s="382">
        <f t="shared" si="11"/>
        <v>31.919508656505375</v>
      </c>
      <c r="AC47" s="381">
        <f t="shared" si="12"/>
        <v>6.9332832314915995</v>
      </c>
      <c r="AD47" s="338"/>
    </row>
    <row r="48" spans="2:30">
      <c r="B48" s="338"/>
      <c r="C48" s="315" t="s">
        <v>498</v>
      </c>
      <c r="D48" s="339" t="s">
        <v>494</v>
      </c>
      <c r="E48" s="332">
        <v>0</v>
      </c>
      <c r="F48" s="332">
        <v>0</v>
      </c>
      <c r="G48" s="332">
        <v>0</v>
      </c>
      <c r="H48" s="332">
        <v>0</v>
      </c>
      <c r="I48" s="340">
        <v>0</v>
      </c>
      <c r="J48" s="341"/>
      <c r="K48" s="342"/>
      <c r="T48" s="338" t="s">
        <v>83</v>
      </c>
      <c r="U48" s="373">
        <f t="shared" si="13"/>
        <v>1</v>
      </c>
      <c r="V48" s="341">
        <f t="shared" si="14"/>
        <v>16.084180964812852</v>
      </c>
      <c r="W48" s="343">
        <f t="shared" si="15"/>
        <v>16.084180964812852</v>
      </c>
      <c r="X48" s="344">
        <f t="shared" si="16"/>
        <v>271.66453330305274</v>
      </c>
      <c r="Y48" s="341">
        <f t="shared" si="16"/>
        <v>59206.039041063559</v>
      </c>
      <c r="Z48" s="381">
        <f>(X48*$Y54)</f>
        <v>18342139.586677987</v>
      </c>
      <c r="AA48" s="382">
        <f>(Z48/1000000)</f>
        <v>18.342139586677987</v>
      </c>
      <c r="AB48" s="382">
        <f t="shared" si="11"/>
        <v>18.342139586677987</v>
      </c>
      <c r="AC48" s="381">
        <f t="shared" si="12"/>
        <v>4.5529903082779368</v>
      </c>
      <c r="AD48" s="383">
        <f>SUM(AC45:AC48)</f>
        <v>29.505081240638429</v>
      </c>
    </row>
    <row r="49" spans="2:30">
      <c r="B49" s="338"/>
      <c r="D49" s="339" t="s">
        <v>495</v>
      </c>
      <c r="E49" s="332">
        <v>0</v>
      </c>
      <c r="F49" s="332">
        <v>0</v>
      </c>
      <c r="G49" s="332">
        <v>0</v>
      </c>
      <c r="H49" s="332">
        <v>0</v>
      </c>
      <c r="I49" s="340">
        <v>0</v>
      </c>
      <c r="J49" s="341"/>
      <c r="K49" s="342"/>
      <c r="T49" s="338" t="s">
        <v>86</v>
      </c>
      <c r="U49" s="373">
        <f t="shared" si="13"/>
        <v>1</v>
      </c>
      <c r="V49" s="341">
        <f t="shared" si="14"/>
        <v>54.130966999999998</v>
      </c>
      <c r="W49" s="343">
        <f t="shared" si="15"/>
        <v>54.130966999999998</v>
      </c>
      <c r="X49" s="344">
        <f t="shared" si="16"/>
        <v>542.06634202012685</v>
      </c>
      <c r="Y49" s="341">
        <f t="shared" si="16"/>
        <v>99860.409702379431</v>
      </c>
      <c r="Z49" s="381">
        <f>(X49*$Y54)</f>
        <v>36599023.029191904</v>
      </c>
      <c r="AA49" s="382">
        <f t="shared" ref="AA49:AA52" si="17">(Z49/1000000)</f>
        <v>36.599023029191905</v>
      </c>
      <c r="AB49" s="382">
        <f t="shared" si="11"/>
        <v>36.599023029191905</v>
      </c>
      <c r="AC49" s="381">
        <f t="shared" si="12"/>
        <v>10.959903289797149</v>
      </c>
      <c r="AD49" s="384">
        <f>AC49</f>
        <v>10.959903289797149</v>
      </c>
    </row>
    <row r="50" spans="2:30">
      <c r="B50" s="338"/>
      <c r="D50" s="339" t="s">
        <v>499</v>
      </c>
      <c r="E50" s="332">
        <f>SUM(E42:E49)</f>
        <v>546.06634202012685</v>
      </c>
      <c r="F50" s="332">
        <f t="shared" ref="F50:I50" si="18">SUM(F42:F49)</f>
        <v>550.06634202012685</v>
      </c>
      <c r="G50" s="332">
        <f t="shared" si="18"/>
        <v>567.06634202012685</v>
      </c>
      <c r="H50" s="332">
        <f t="shared" si="18"/>
        <v>551.06634202012685</v>
      </c>
      <c r="I50" s="332">
        <f t="shared" si="18"/>
        <v>496.06634202012685</v>
      </c>
      <c r="J50" s="341">
        <v>16.21</v>
      </c>
      <c r="K50" s="342">
        <f>(J50*1000000)</f>
        <v>16210000</v>
      </c>
      <c r="T50" s="338" t="s">
        <v>513</v>
      </c>
      <c r="U50" s="373">
        <f t="shared" si="13"/>
        <v>1</v>
      </c>
      <c r="V50" s="341">
        <f t="shared" si="14"/>
        <v>59.599259999999994</v>
      </c>
      <c r="W50" s="343">
        <f t="shared" si="15"/>
        <v>59.599259999999994</v>
      </c>
      <c r="X50" s="344">
        <f t="shared" si="16"/>
        <v>451.98595756187098</v>
      </c>
      <c r="Y50" s="341">
        <f t="shared" si="16"/>
        <v>131860.86647800697</v>
      </c>
      <c r="Z50" s="381">
        <f>(X50*$Y54)</f>
        <v>30517010.90318583</v>
      </c>
      <c r="AA50" s="382">
        <f t="shared" si="17"/>
        <v>30.517010903185831</v>
      </c>
      <c r="AB50" s="382">
        <f t="shared" si="11"/>
        <v>30.517010903185831</v>
      </c>
      <c r="AC50" s="381">
        <f t="shared" si="12"/>
        <v>10.207964484221998</v>
      </c>
      <c r="AD50" s="385"/>
    </row>
    <row r="51" spans="2:30">
      <c r="B51" s="329" t="s">
        <v>90</v>
      </c>
      <c r="C51" s="330" t="s">
        <v>493</v>
      </c>
      <c r="D51" s="331" t="s">
        <v>494</v>
      </c>
      <c r="E51" s="354">
        <v>215.04354418204386</v>
      </c>
      <c r="F51" s="354">
        <v>224.37816820835397</v>
      </c>
      <c r="G51" s="354">
        <v>175.45050555293028</v>
      </c>
      <c r="H51" s="354">
        <v>233.1</v>
      </c>
      <c r="I51" s="355">
        <v>233.1</v>
      </c>
      <c r="J51" s="334"/>
      <c r="K51" s="335"/>
      <c r="T51" s="338" t="s">
        <v>514</v>
      </c>
      <c r="U51" s="373">
        <f t="shared" si="13"/>
        <v>1.0900000000000001</v>
      </c>
      <c r="V51" s="341">
        <f t="shared" si="14"/>
        <v>90.459760000000003</v>
      </c>
      <c r="W51" s="343">
        <f t="shared" si="15"/>
        <v>82.990605504587151</v>
      </c>
      <c r="X51" s="344">
        <f t="shared" si="16"/>
        <v>878.25206108046166</v>
      </c>
      <c r="Y51" s="341">
        <f t="shared" si="16"/>
        <v>102999.76966602584</v>
      </c>
      <c r="Z51" s="381">
        <f>(X51*$Y54)</f>
        <v>59297478.771935262</v>
      </c>
      <c r="AA51" s="382">
        <f t="shared" si="17"/>
        <v>59.297478771935261</v>
      </c>
      <c r="AB51" s="382">
        <f t="shared" si="11"/>
        <v>64.634251861409439</v>
      </c>
      <c r="AC51" s="381">
        <f t="shared" si="12"/>
        <v>21.952553866934242</v>
      </c>
      <c r="AD51" s="383">
        <f>SUM(AC50:AC51)</f>
        <v>32.160518351156242</v>
      </c>
    </row>
    <row r="52" spans="2:30">
      <c r="B52" s="338"/>
      <c r="D52" s="339" t="s">
        <v>495</v>
      </c>
      <c r="E52" s="332">
        <v>170.44140310942714</v>
      </c>
      <c r="F52" s="332">
        <v>196.39785115960839</v>
      </c>
      <c r="G52" s="332">
        <v>179.00064136862005</v>
      </c>
      <c r="H52" s="332">
        <v>281.10000000000002</v>
      </c>
      <c r="I52" s="340">
        <v>281.10000000000002</v>
      </c>
      <c r="J52" s="341"/>
      <c r="K52" s="342"/>
      <c r="T52" s="351" t="s">
        <v>96</v>
      </c>
      <c r="U52" s="386">
        <f t="shared" si="13"/>
        <v>1</v>
      </c>
      <c r="V52" s="346">
        <f t="shared" si="14"/>
        <v>25.752842224627276</v>
      </c>
      <c r="W52" s="352">
        <f t="shared" si="15"/>
        <v>25.752842224627276</v>
      </c>
      <c r="X52" s="353">
        <f t="shared" si="16"/>
        <v>366.38962578955329</v>
      </c>
      <c r="Y52" s="346">
        <f t="shared" si="16"/>
        <v>70288.131573406456</v>
      </c>
      <c r="Z52" s="387">
        <f>(X52*$Y54)</f>
        <v>24737751.2906547</v>
      </c>
      <c r="AA52" s="388">
        <f t="shared" si="17"/>
        <v>24.7377512906547</v>
      </c>
      <c r="AB52" s="388">
        <f t="shared" si="11"/>
        <v>24.7377512906547</v>
      </c>
      <c r="AC52" s="387">
        <f t="shared" si="12"/>
        <v>24.7377512906547</v>
      </c>
      <c r="AD52" s="383">
        <f>AC52</f>
        <v>24.7377512906547</v>
      </c>
    </row>
    <row r="53" spans="2:30">
      <c r="B53" s="338"/>
      <c r="C53" s="315" t="s">
        <v>496</v>
      </c>
      <c r="D53" s="339" t="s">
        <v>494</v>
      </c>
      <c r="E53" s="332">
        <v>0</v>
      </c>
      <c r="F53" s="332">
        <v>0</v>
      </c>
      <c r="G53" s="332">
        <v>0</v>
      </c>
      <c r="H53" s="332">
        <v>0</v>
      </c>
      <c r="I53" s="340">
        <v>0</v>
      </c>
      <c r="J53" s="341"/>
      <c r="K53" s="342"/>
    </row>
    <row r="54" spans="2:30">
      <c r="B54" s="338"/>
      <c r="D54" s="339" t="s">
        <v>495</v>
      </c>
      <c r="E54" s="332">
        <v>0</v>
      </c>
      <c r="F54" s="332">
        <v>0</v>
      </c>
      <c r="G54" s="332">
        <v>0</v>
      </c>
      <c r="H54" s="332">
        <v>0</v>
      </c>
      <c r="I54" s="340">
        <v>0</v>
      </c>
      <c r="J54" s="341"/>
      <c r="K54" s="342"/>
      <c r="X54" s="324" t="s">
        <v>501</v>
      </c>
      <c r="Y54" s="389">
        <f>V15</f>
        <v>67517.608440320735</v>
      </c>
    </row>
    <row r="55" spans="2:30">
      <c r="B55" s="338"/>
      <c r="C55" s="315" t="s">
        <v>497</v>
      </c>
      <c r="D55" s="339" t="s">
        <v>494</v>
      </c>
      <c r="E55" s="332">
        <v>14.612547568365702</v>
      </c>
      <c r="F55" s="332">
        <v>46.315183191098555</v>
      </c>
      <c r="G55" s="332">
        <v>9.889943468906738</v>
      </c>
      <c r="H55" s="332">
        <v>0</v>
      </c>
      <c r="I55" s="340">
        <v>0</v>
      </c>
      <c r="J55" s="341"/>
      <c r="K55" s="342"/>
    </row>
    <row r="56" spans="2:30">
      <c r="B56" s="338"/>
      <c r="D56" s="339" t="s">
        <v>495</v>
      </c>
      <c r="E56" s="332">
        <v>0</v>
      </c>
      <c r="F56" s="332">
        <v>0</v>
      </c>
      <c r="G56" s="332">
        <v>0</v>
      </c>
      <c r="H56" s="332">
        <v>0</v>
      </c>
      <c r="I56" s="340">
        <v>0</v>
      </c>
      <c r="J56" s="341"/>
      <c r="K56" s="342"/>
    </row>
    <row r="57" spans="2:30">
      <c r="B57" s="338"/>
      <c r="C57" s="315" t="s">
        <v>498</v>
      </c>
      <c r="D57" s="339" t="s">
        <v>494</v>
      </c>
      <c r="E57" s="332">
        <v>0</v>
      </c>
      <c r="F57" s="332">
        <v>0</v>
      </c>
      <c r="G57" s="332">
        <v>0</v>
      </c>
      <c r="H57" s="332">
        <v>0</v>
      </c>
      <c r="I57" s="340">
        <v>0</v>
      </c>
      <c r="J57" s="341"/>
      <c r="K57" s="342"/>
    </row>
    <row r="58" spans="2:30">
      <c r="B58" s="338"/>
      <c r="D58" s="339" t="s">
        <v>495</v>
      </c>
      <c r="E58" s="332">
        <v>0</v>
      </c>
      <c r="F58" s="332">
        <v>0</v>
      </c>
      <c r="G58" s="332">
        <v>0</v>
      </c>
      <c r="H58" s="332">
        <v>0</v>
      </c>
      <c r="I58" s="340">
        <v>0</v>
      </c>
      <c r="J58" s="341"/>
      <c r="K58" s="342"/>
    </row>
    <row r="59" spans="2:30">
      <c r="B59" s="338"/>
      <c r="D59" s="339" t="s">
        <v>499</v>
      </c>
      <c r="E59" s="332">
        <f>SUM(E51:E58)</f>
        <v>400.09749485983673</v>
      </c>
      <c r="F59" s="332">
        <f t="shared" ref="F59:I59" si="19">SUM(F51:F58)</f>
        <v>467.09120255906089</v>
      </c>
      <c r="G59" s="332">
        <f t="shared" si="19"/>
        <v>364.34109039045705</v>
      </c>
      <c r="H59" s="332">
        <f t="shared" si="19"/>
        <v>514.20000000000005</v>
      </c>
      <c r="I59" s="332">
        <f t="shared" si="19"/>
        <v>514.20000000000005</v>
      </c>
      <c r="J59" s="341">
        <v>19.936</v>
      </c>
      <c r="K59" s="342">
        <f>(J59*1000000)</f>
        <v>19936000</v>
      </c>
    </row>
    <row r="60" spans="2:30">
      <c r="B60" s="329" t="s">
        <v>92</v>
      </c>
      <c r="C60" s="330" t="s">
        <v>493</v>
      </c>
      <c r="D60" s="331" t="s">
        <v>494</v>
      </c>
      <c r="E60" s="354">
        <v>349.24070536721587</v>
      </c>
      <c r="F60" s="354">
        <v>436.71415092747219</v>
      </c>
      <c r="G60" s="354">
        <v>425.32222760845292</v>
      </c>
      <c r="H60" s="354">
        <v>468</v>
      </c>
      <c r="I60" s="355">
        <v>468</v>
      </c>
      <c r="J60" s="334"/>
      <c r="K60" s="335"/>
    </row>
    <row r="61" spans="2:30">
      <c r="B61" s="338"/>
      <c r="D61" s="339" t="s">
        <v>495</v>
      </c>
      <c r="E61" s="332">
        <v>255.83044608450044</v>
      </c>
      <c r="F61" s="332">
        <v>308.66704621771129</v>
      </c>
      <c r="G61" s="332">
        <v>327.00068241821418</v>
      </c>
      <c r="H61" s="332">
        <v>410.8</v>
      </c>
      <c r="I61" s="340">
        <v>410.8</v>
      </c>
      <c r="J61" s="341"/>
      <c r="K61" s="342"/>
    </row>
    <row r="62" spans="2:30">
      <c r="B62" s="338"/>
      <c r="C62" s="315" t="s">
        <v>496</v>
      </c>
      <c r="D62" s="339" t="s">
        <v>494</v>
      </c>
      <c r="E62" s="332">
        <v>0</v>
      </c>
      <c r="F62" s="332">
        <v>0</v>
      </c>
      <c r="G62" s="332">
        <v>0</v>
      </c>
      <c r="H62" s="332">
        <v>0</v>
      </c>
      <c r="I62" s="340">
        <v>0</v>
      </c>
      <c r="J62" s="341"/>
      <c r="K62" s="342"/>
    </row>
    <row r="63" spans="2:30">
      <c r="B63" s="338"/>
      <c r="D63" s="339" t="s">
        <v>495</v>
      </c>
      <c r="E63" s="332">
        <v>0</v>
      </c>
      <c r="F63" s="332">
        <v>0</v>
      </c>
      <c r="G63" s="332">
        <v>0</v>
      </c>
      <c r="H63" s="332">
        <v>0</v>
      </c>
      <c r="I63" s="340">
        <v>0</v>
      </c>
      <c r="J63" s="341"/>
      <c r="K63" s="342"/>
    </row>
    <row r="64" spans="2:30">
      <c r="B64" s="338"/>
      <c r="C64" s="315" t="s">
        <v>497</v>
      </c>
      <c r="D64" s="339" t="s">
        <v>494</v>
      </c>
      <c r="E64" s="332">
        <v>27.137588341250588</v>
      </c>
      <c r="F64" s="332">
        <v>86</v>
      </c>
      <c r="G64" s="332">
        <v>173.26338638881006</v>
      </c>
      <c r="H64" s="332">
        <v>129.12037979307965</v>
      </c>
      <c r="I64" s="340">
        <v>115.36369225560138</v>
      </c>
      <c r="J64" s="341"/>
      <c r="K64" s="342"/>
    </row>
    <row r="65" spans="2:11">
      <c r="B65" s="338"/>
      <c r="D65" s="339" t="s">
        <v>495</v>
      </c>
      <c r="E65" s="332">
        <v>0</v>
      </c>
      <c r="F65" s="332">
        <v>0</v>
      </c>
      <c r="G65" s="332">
        <v>0</v>
      </c>
      <c r="H65" s="332">
        <v>0</v>
      </c>
      <c r="I65" s="340">
        <v>0</v>
      </c>
      <c r="J65" s="341"/>
      <c r="K65" s="342"/>
    </row>
    <row r="66" spans="2:11">
      <c r="B66" s="338"/>
      <c r="C66" s="315" t="s">
        <v>498</v>
      </c>
      <c r="D66" s="339" t="s">
        <v>494</v>
      </c>
      <c r="E66" s="332">
        <v>0</v>
      </c>
      <c r="F66" s="332">
        <v>0</v>
      </c>
      <c r="G66" s="332">
        <v>0</v>
      </c>
      <c r="H66" s="332">
        <v>0</v>
      </c>
      <c r="I66" s="340">
        <v>0</v>
      </c>
      <c r="J66" s="341"/>
      <c r="K66" s="342"/>
    </row>
    <row r="67" spans="2:11">
      <c r="B67" s="338"/>
      <c r="D67" s="339" t="s">
        <v>495</v>
      </c>
      <c r="E67" s="332">
        <v>0</v>
      </c>
      <c r="F67" s="332">
        <v>0</v>
      </c>
      <c r="G67" s="332">
        <v>0</v>
      </c>
      <c r="H67" s="332">
        <v>0</v>
      </c>
      <c r="I67" s="340">
        <v>0</v>
      </c>
      <c r="J67" s="341"/>
      <c r="K67" s="342"/>
    </row>
    <row r="68" spans="2:11">
      <c r="B68" s="338"/>
      <c r="D68" s="339" t="s">
        <v>499</v>
      </c>
      <c r="E68" s="332">
        <f>SUM(E60:E67)</f>
        <v>632.20873979296687</v>
      </c>
      <c r="F68" s="332">
        <f t="shared" ref="F68:I68" si="20">SUM(F60:F67)</f>
        <v>831.38119714518348</v>
      </c>
      <c r="G68" s="332">
        <f t="shared" si="20"/>
        <v>925.58629641547725</v>
      </c>
      <c r="H68" s="332">
        <f t="shared" si="20"/>
        <v>1007.9203797930796</v>
      </c>
      <c r="I68" s="332">
        <f t="shared" si="20"/>
        <v>994.16369225560129</v>
      </c>
      <c r="J68" s="341">
        <v>30.724</v>
      </c>
      <c r="K68" s="342">
        <f>(J68*1000000)</f>
        <v>30724000</v>
      </c>
    </row>
    <row r="69" spans="2:11">
      <c r="B69" s="329" t="s">
        <v>96</v>
      </c>
      <c r="C69" s="330" t="s">
        <v>493</v>
      </c>
      <c r="D69" s="331" t="s">
        <v>494</v>
      </c>
      <c r="E69" s="354">
        <v>179.04587936755988</v>
      </c>
      <c r="F69" s="354">
        <v>180.92423630828338</v>
      </c>
      <c r="G69" s="354">
        <v>184.97391963552289</v>
      </c>
      <c r="H69" s="354">
        <v>184.97391963552289</v>
      </c>
      <c r="I69" s="355">
        <v>184.97391963552289</v>
      </c>
      <c r="J69" s="334"/>
      <c r="K69" s="335"/>
    </row>
    <row r="70" spans="2:11">
      <c r="B70" s="338"/>
      <c r="D70" s="339" t="s">
        <v>495</v>
      </c>
      <c r="E70" s="332">
        <v>153.94701671626439</v>
      </c>
      <c r="F70" s="332">
        <v>175.50722885976157</v>
      </c>
      <c r="G70" s="332">
        <v>185.72841466262909</v>
      </c>
      <c r="H70" s="332">
        <v>185.72841466262909</v>
      </c>
      <c r="I70" s="340">
        <v>185.72841466262909</v>
      </c>
      <c r="J70" s="341"/>
      <c r="K70" s="342"/>
    </row>
    <row r="71" spans="2:11">
      <c r="B71" s="338"/>
      <c r="C71" s="315" t="s">
        <v>496</v>
      </c>
      <c r="D71" s="339" t="s">
        <v>494</v>
      </c>
      <c r="E71" s="332">
        <v>0</v>
      </c>
      <c r="F71" s="332">
        <v>0</v>
      </c>
      <c r="G71" s="332">
        <v>0</v>
      </c>
      <c r="H71" s="332">
        <v>0</v>
      </c>
      <c r="I71" s="340">
        <v>0</v>
      </c>
      <c r="J71" s="341"/>
      <c r="K71" s="342"/>
    </row>
    <row r="72" spans="2:11">
      <c r="B72" s="338"/>
      <c r="D72" s="339" t="s">
        <v>495</v>
      </c>
      <c r="E72" s="332">
        <v>0</v>
      </c>
      <c r="F72" s="332">
        <v>0</v>
      </c>
      <c r="G72" s="332">
        <v>0</v>
      </c>
      <c r="H72" s="332">
        <v>0</v>
      </c>
      <c r="I72" s="340">
        <v>0</v>
      </c>
      <c r="J72" s="341"/>
      <c r="K72" s="342"/>
    </row>
    <row r="73" spans="2:11">
      <c r="B73" s="338"/>
      <c r="C73" s="315" t="s">
        <v>497</v>
      </c>
      <c r="D73" s="339" t="s">
        <v>494</v>
      </c>
      <c r="E73" s="332">
        <v>0</v>
      </c>
      <c r="F73" s="332">
        <v>0</v>
      </c>
      <c r="G73" s="332">
        <v>9.6433435719551692</v>
      </c>
      <c r="H73" s="332">
        <v>9.6433435719551692</v>
      </c>
      <c r="I73" s="340">
        <v>9.6433435719551692</v>
      </c>
      <c r="J73" s="341"/>
      <c r="K73" s="342"/>
    </row>
    <row r="74" spans="2:11">
      <c r="B74" s="338"/>
      <c r="D74" s="339" t="s">
        <v>495</v>
      </c>
      <c r="E74" s="332">
        <v>0</v>
      </c>
      <c r="F74" s="332">
        <v>0</v>
      </c>
      <c r="G74" s="332">
        <v>0.49557802852538596</v>
      </c>
      <c r="H74" s="332">
        <v>0.49557802852538596</v>
      </c>
      <c r="I74" s="340">
        <v>0.49557802852538596</v>
      </c>
      <c r="J74" s="341"/>
      <c r="K74" s="342"/>
    </row>
    <row r="75" spans="2:11">
      <c r="B75" s="338"/>
      <c r="C75" s="315" t="s">
        <v>498</v>
      </c>
      <c r="D75" s="339" t="s">
        <v>494</v>
      </c>
      <c r="E75" s="332">
        <v>0</v>
      </c>
      <c r="F75" s="332">
        <v>0</v>
      </c>
      <c r="G75" s="332">
        <v>0</v>
      </c>
      <c r="H75" s="332">
        <v>0</v>
      </c>
      <c r="I75" s="340">
        <v>0</v>
      </c>
      <c r="J75" s="341"/>
      <c r="K75" s="342"/>
    </row>
    <row r="76" spans="2:11">
      <c r="B76" s="338"/>
      <c r="D76" s="339" t="s">
        <v>495</v>
      </c>
      <c r="E76" s="332">
        <v>0</v>
      </c>
      <c r="F76" s="332">
        <v>0</v>
      </c>
      <c r="G76" s="332">
        <v>0</v>
      </c>
      <c r="H76" s="332">
        <v>0</v>
      </c>
      <c r="I76" s="340">
        <v>0</v>
      </c>
      <c r="J76" s="341"/>
      <c r="K76" s="342"/>
    </row>
    <row r="77" spans="2:11">
      <c r="B77" s="351"/>
      <c r="D77" s="390" t="s">
        <v>499</v>
      </c>
      <c r="E77" s="332">
        <f>SUM(E69:E76)</f>
        <v>332.99289608382423</v>
      </c>
      <c r="F77" s="332">
        <f t="shared" ref="F77:I77" si="21">SUM(F69:F76)</f>
        <v>356.43146516804495</v>
      </c>
      <c r="G77" s="332">
        <f t="shared" si="21"/>
        <v>380.84125589863248</v>
      </c>
      <c r="H77" s="332">
        <f t="shared" si="21"/>
        <v>380.84125589863248</v>
      </c>
      <c r="I77" s="332">
        <f t="shared" si="21"/>
        <v>380.84125589863248</v>
      </c>
      <c r="J77" s="346">
        <v>25.752842224627276</v>
      </c>
      <c r="K77" s="347">
        <f>(J77*1000000)</f>
        <v>25752842.224627275</v>
      </c>
    </row>
    <row r="78" spans="2:11">
      <c r="C78" s="391"/>
      <c r="D78" s="391"/>
      <c r="E78" s="391"/>
      <c r="F78" s="391"/>
      <c r="G78" s="391"/>
      <c r="H78" s="391"/>
      <c r="I78" s="391"/>
      <c r="J78" s="392"/>
      <c r="K78" s="392"/>
    </row>
  </sheetData>
  <mergeCells count="3">
    <mergeCell ref="E4:I4"/>
    <mergeCell ref="U4:V4"/>
    <mergeCell ref="U18:W18"/>
  </mergeCells>
  <pageMargins left="0.7" right="0.7" top="0.75" bottom="0.75" header="0.3" footer="0.3"/>
  <pageSetup paperSize="9" orientation="portrait" r:id="rId1"/>
  <headerFooter>
    <oddHeader>&amp;C&amp;"Calibri"&amp;10&amp;K000000 OFFICIAL - OFGEM USE ONLY&amp;1#_x000D_&amp;"Aptos Narrow"&amp;11&amp;K000000&amp;"Verdana,Regular"&amp;10&amp;K000000Internal Only</oddHeader>
    <oddFooter>&amp;C&amp;"Verdana,Regular"&amp;10&amp;K000000Internal Only_x000D_&amp;1#&amp;"Calibri"&amp;10&amp;K000000 OFFICIAL - OFGEM USE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7009-D2F5-4005-8074-E535E2FFB4A1}">
  <sheetPr codeName="Sheet66">
    <tabColor theme="1"/>
  </sheetPr>
  <dimension ref="A1"/>
  <sheetViews>
    <sheetView workbookViewId="0">
      <selection activeCell="B29" sqref="B29"/>
    </sheetView>
  </sheetViews>
  <sheetFormatPr defaultRowHeight="12.4"/>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E045-D43D-4361-BB70-88A3D79AD232}">
  <sheetPr codeName="Sheet7">
    <tabColor theme="0" tint="-0.14999847407452621"/>
    <pageSetUpPr autoPageBreaks="0"/>
  </sheetPr>
  <dimension ref="A2:H22"/>
  <sheetViews>
    <sheetView workbookViewId="0">
      <selection activeCell="B29" sqref="B29"/>
    </sheetView>
  </sheetViews>
  <sheetFormatPr defaultRowHeight="12.4"/>
  <cols>
    <col min="1" max="1" width="6" customWidth="1"/>
    <col min="2" max="2" width="26" customWidth="1"/>
    <col min="3" max="3" width="9.76171875" customWidth="1"/>
    <col min="4" max="8" width="9.1171875" customWidth="1"/>
    <col min="9" max="9" width="9" customWidth="1"/>
  </cols>
  <sheetData>
    <row r="2" spans="1:8">
      <c r="A2" t="s">
        <v>141</v>
      </c>
    </row>
    <row r="3" spans="1:8" ht="54.4">
      <c r="A3" s="282" t="s">
        <v>17</v>
      </c>
      <c r="B3" s="283" t="s">
        <v>132</v>
      </c>
      <c r="C3" s="283" t="s">
        <v>142</v>
      </c>
      <c r="D3" s="284" t="s">
        <v>143</v>
      </c>
      <c r="E3" s="283" t="s">
        <v>144</v>
      </c>
      <c r="F3" s="283" t="s">
        <v>145</v>
      </c>
      <c r="G3" s="283" t="s">
        <v>146</v>
      </c>
      <c r="H3" s="285" t="s">
        <v>147</v>
      </c>
    </row>
    <row r="4" spans="1:8" ht="12.75" customHeight="1">
      <c r="A4" s="286" t="s">
        <v>21</v>
      </c>
      <c r="B4" s="287" t="s">
        <v>19</v>
      </c>
      <c r="C4" s="288">
        <f>DD_SummaryDD_DDD[[#This Row],[Company Requested Number of Projects]]</f>
        <v>13</v>
      </c>
      <c r="D4" s="289">
        <f>DD_SummaryDD_DDD[[#This Row],[Company Requested Forecast costs £m]]</f>
        <v>204.76488000000001</v>
      </c>
      <c r="E4" s="288">
        <f>DD_SummaryDD_DDD[[#This Row],[Ofgem’s DD - Projects Approved*]]</f>
        <v>11</v>
      </c>
      <c r="F4" s="288">
        <f>DD_SummaryDD_DDD[[#This Row],[Ofgem’s DD - Projects Not Approved]]</f>
        <v>2</v>
      </c>
      <c r="G4" s="289">
        <f>DD_SummaryDD_DDD[[#This Row],[Ofgem’s DD - Cost adjustment £m]]</f>
        <v>-82.098520000000022</v>
      </c>
      <c r="H4" s="291">
        <f>DD_SummaryDD_DDD[[#This Row],[Ofgem’s DD - Allowances £m]]</f>
        <v>122.66635999999998</v>
      </c>
    </row>
    <row r="5" spans="1:8" ht="15.75" customHeight="1">
      <c r="A5" s="286" t="s">
        <v>21</v>
      </c>
      <c r="B5" s="287" t="s">
        <v>23</v>
      </c>
      <c r="C5" s="288">
        <f>DD_SummaryDD_DDD[[#This Row],[Company Requested Number of Projects]]</f>
        <v>5</v>
      </c>
      <c r="D5" s="289">
        <f>DD_SummaryDD_DDD[[#This Row],[Company Requested Forecast costs £m]]</f>
        <v>112.52771000000001</v>
      </c>
      <c r="E5" s="288">
        <f>DD_SummaryDD_DDD[[#This Row],[Ofgem’s DD - Projects Approved*]]</f>
        <v>5</v>
      </c>
      <c r="F5" s="288">
        <f>DD_SummaryDD_DDD[[#This Row],[Ofgem’s DD - Projects Not Approved]]</f>
        <v>0</v>
      </c>
      <c r="G5" s="289">
        <f>DD_SummaryDD_DDD[[#This Row],[Ofgem’s DD - Cost adjustment £m]]</f>
        <v>-27.518770000000004</v>
      </c>
      <c r="H5" s="291">
        <f>DD_SummaryDD_DDD[[#This Row],[Ofgem’s DD - Allowances £m]]</f>
        <v>85.00894000000001</v>
      </c>
    </row>
    <row r="6" spans="1:8">
      <c r="A6" s="286" t="s">
        <v>21</v>
      </c>
      <c r="B6" s="287" t="s">
        <v>26</v>
      </c>
      <c r="C6" s="288">
        <f>DD_SummaryDD_DDD[[#This Row],[Company Requested Number of Projects]]</f>
        <v>7</v>
      </c>
      <c r="D6" s="289">
        <f>DD_SummaryDD_DDD[[#This Row],[Company Requested Forecast costs £m]]</f>
        <v>81.456530000000001</v>
      </c>
      <c r="E6" s="288">
        <f>DD_SummaryDD_DDD[[#This Row],[Ofgem’s DD - Projects Approved*]]</f>
        <v>7</v>
      </c>
      <c r="F6" s="288">
        <f>DD_SummaryDD_DDD[[#This Row],[Ofgem’s DD - Projects Not Approved]]</f>
        <v>0</v>
      </c>
      <c r="G6" s="289">
        <f>DD_SummaryDD_DDD[[#This Row],[Ofgem’s DD - Cost adjustment £m]]</f>
        <v>-7.1932500000000061</v>
      </c>
      <c r="H6" s="291">
        <f>DD_SummaryDD_DDD[[#This Row],[Ofgem’s DD - Allowances £m]]</f>
        <v>74.263279999999995</v>
      </c>
    </row>
    <row r="7" spans="1:8">
      <c r="A7" s="286" t="s">
        <v>21</v>
      </c>
      <c r="B7" s="74" t="s">
        <v>148</v>
      </c>
      <c r="C7" s="292">
        <f>DD_SummaryDD_DDD[[#This Row],[Company Requested Number of Projects]]</f>
        <v>25</v>
      </c>
      <c r="D7" s="293">
        <f>DD_SummaryDD_DDD[[#This Row],[Company Requested Forecast costs £m]]</f>
        <v>398.74912</v>
      </c>
      <c r="E7" s="292">
        <f>DD_SummaryDD_DDD[[#This Row],[Ofgem’s DD - Projects Approved*]]</f>
        <v>23</v>
      </c>
      <c r="F7" s="292">
        <f>DD_SummaryDD_DDD[[#This Row],[Ofgem’s DD - Projects Not Approved]]</f>
        <v>2</v>
      </c>
      <c r="G7" s="293">
        <f>DD_SummaryDD_DDD[[#This Row],[Ofgem’s DD - Cost adjustment £m]]</f>
        <v>-116.81054000000003</v>
      </c>
      <c r="H7" s="470">
        <f>DD_SummaryDD_DDD[[#This Row],[Ofgem’s DD - Allowances £m]]</f>
        <v>281.93858</v>
      </c>
    </row>
    <row r="8" spans="1:8">
      <c r="A8" s="286" t="s">
        <v>31</v>
      </c>
      <c r="B8" s="287" t="s">
        <v>29</v>
      </c>
      <c r="C8" s="288">
        <f>DD_SummaryDD_DDD[[#This Row],[Company Requested Number of Projects]]</f>
        <v>0</v>
      </c>
      <c r="D8" s="289">
        <f>DD_SummaryDD_DDD[[#This Row],[Company Requested Forecast costs £m]]</f>
        <v>0</v>
      </c>
      <c r="E8" s="288">
        <f>DD_SummaryDD_DDD[[#This Row],[Ofgem’s DD - Projects Approved*]]</f>
        <v>0</v>
      </c>
      <c r="F8" s="288">
        <f>DD_SummaryDD_DDD[[#This Row],[Ofgem’s DD - Projects Not Approved]]</f>
        <v>0</v>
      </c>
      <c r="G8" s="289">
        <f>DD_SummaryDD_DDD[[#This Row],[Ofgem’s DD - Cost adjustment £m]]</f>
        <v>0</v>
      </c>
      <c r="H8" s="291">
        <f>DD_SummaryDD_DDD[[#This Row],[Ofgem’s DD - Allowances £m]]</f>
        <v>0</v>
      </c>
    </row>
    <row r="9" spans="1:8">
      <c r="A9" s="286" t="s">
        <v>31</v>
      </c>
      <c r="B9" s="74" t="s">
        <v>148</v>
      </c>
      <c r="C9" s="288">
        <f>DD_SummaryDD_DDD[[#This Row],[Company Requested Number of Projects]]</f>
        <v>0</v>
      </c>
      <c r="D9" s="289">
        <f>DD_SummaryDD_DDD[[#This Row],[Company Requested Forecast costs £m]]</f>
        <v>0</v>
      </c>
      <c r="E9" s="288">
        <f>DD_SummaryDD_DDD[[#This Row],[Ofgem’s DD - Projects Approved*]]</f>
        <v>0</v>
      </c>
      <c r="F9" s="288">
        <f>DD_SummaryDD_DDD[[#This Row],[Ofgem’s DD - Projects Not Approved]]</f>
        <v>0</v>
      </c>
      <c r="G9" s="289">
        <f>DD_SummaryDD_DDD[[#This Row],[Ofgem’s DD - Cost adjustment £m]]</f>
        <v>0</v>
      </c>
      <c r="H9" s="291">
        <f>DD_SummaryDD_DDD[[#This Row],[Ofgem’s DD - Allowances £m]]</f>
        <v>0</v>
      </c>
    </row>
    <row r="10" spans="1:8">
      <c r="A10" s="286" t="s">
        <v>35</v>
      </c>
      <c r="B10" s="287" t="s">
        <v>33</v>
      </c>
      <c r="C10" s="292">
        <f>DD_SummaryDD_DDD[[#This Row],[Company Requested Number of Projects]]</f>
        <v>1</v>
      </c>
      <c r="D10" s="293">
        <f>DD_SummaryDD_DDD[[#This Row],[Company Requested Forecast costs £m]]</f>
        <v>201.6</v>
      </c>
      <c r="E10" s="292">
        <f>DD_SummaryDD_DDD[[#This Row],[Ofgem’s DD - Projects Approved*]]</f>
        <v>1</v>
      </c>
      <c r="F10" s="292">
        <f>DD_SummaryDD_DDD[[#This Row],[Ofgem’s DD - Projects Not Approved]]</f>
        <v>0</v>
      </c>
      <c r="G10" s="293">
        <f>DD_SummaryDD_DDD[[#This Row],[Ofgem’s DD - Cost adjustment £m]]</f>
        <v>-108.49495999999999</v>
      </c>
      <c r="H10" s="470">
        <f>DD_SummaryDD_DDD[[#This Row],[Ofgem’s DD - Allowances £m]]</f>
        <v>93.105040000000002</v>
      </c>
    </row>
    <row r="11" spans="1:8">
      <c r="A11" s="286" t="s">
        <v>35</v>
      </c>
      <c r="B11" s="287" t="s">
        <v>37</v>
      </c>
      <c r="C11" s="288">
        <f>DD_SummaryDD_DDD[[#This Row],[Company Requested Number of Projects]]</f>
        <v>0</v>
      </c>
      <c r="D11" s="289">
        <f>DD_SummaryDD_DDD[[#This Row],[Company Requested Forecast costs £m]]</f>
        <v>0</v>
      </c>
      <c r="E11" s="288">
        <f>DD_SummaryDD_DDD[[#This Row],[Ofgem’s DD - Projects Approved*]]</f>
        <v>0</v>
      </c>
      <c r="F11" s="288">
        <f>DD_SummaryDD_DDD[[#This Row],[Ofgem’s DD - Projects Not Approved]]</f>
        <v>0</v>
      </c>
      <c r="G11" s="289">
        <f>DD_SummaryDD_DDD[[#This Row],[Ofgem’s DD - Cost adjustment £m]]</f>
        <v>0</v>
      </c>
      <c r="H11" s="291">
        <f>DD_SummaryDD_DDD[[#This Row],[Ofgem’s DD - Allowances £m]]</f>
        <v>0</v>
      </c>
    </row>
    <row r="12" spans="1:8">
      <c r="A12" s="286" t="s">
        <v>35</v>
      </c>
      <c r="B12" s="287" t="s">
        <v>43</v>
      </c>
      <c r="C12" s="288">
        <f>DD_SummaryDD_DDD[[#This Row],[Company Requested Number of Projects]]</f>
        <v>0</v>
      </c>
      <c r="D12" s="289">
        <f>DD_SummaryDD_DDD[[#This Row],[Company Requested Forecast costs £m]]</f>
        <v>0</v>
      </c>
      <c r="E12" s="288">
        <f>DD_SummaryDD_DDD[[#This Row],[Ofgem’s DD - Projects Approved*]]</f>
        <v>0</v>
      </c>
      <c r="F12" s="288">
        <f>DD_SummaryDD_DDD[[#This Row],[Ofgem’s DD - Projects Not Approved]]</f>
        <v>0</v>
      </c>
      <c r="G12" s="289">
        <f>DD_SummaryDD_DDD[[#This Row],[Ofgem’s DD - Cost adjustment £m]]</f>
        <v>0</v>
      </c>
      <c r="H12" s="291">
        <f>DD_SummaryDD_DDD[[#This Row],[Ofgem’s DD - Allowances £m]]</f>
        <v>0</v>
      </c>
    </row>
    <row r="13" spans="1:8">
      <c r="A13" s="286" t="s">
        <v>35</v>
      </c>
      <c r="B13" s="287" t="s">
        <v>53</v>
      </c>
      <c r="C13" s="288">
        <f>DD_SummaryDD_DDD[[#This Row],[Company Requested Number of Projects]]</f>
        <v>0</v>
      </c>
      <c r="D13" s="289">
        <f>DD_SummaryDD_DDD[[#This Row],[Company Requested Forecast costs £m]]</f>
        <v>0</v>
      </c>
      <c r="E13" s="288">
        <f>DD_SummaryDD_DDD[[#This Row],[Ofgem’s DD - Projects Approved*]]</f>
        <v>0</v>
      </c>
      <c r="F13" s="288">
        <f>DD_SummaryDD_DDD[[#This Row],[Ofgem’s DD - Projects Not Approved]]</f>
        <v>0</v>
      </c>
      <c r="G13" s="289">
        <f>DD_SummaryDD_DDD[[#This Row],[Ofgem’s DD - Cost adjustment £m]]</f>
        <v>0</v>
      </c>
      <c r="H13" s="291">
        <f>DD_SummaryDD_DDD[[#This Row],[Ofgem’s DD - Allowances £m]]</f>
        <v>0</v>
      </c>
    </row>
    <row r="14" spans="1:8">
      <c r="A14" s="286" t="s">
        <v>35</v>
      </c>
      <c r="B14" s="287" t="s">
        <v>59</v>
      </c>
      <c r="C14" s="288">
        <f>DD_SummaryDD_DDD[[#This Row],[Company Requested Number of Projects]]</f>
        <v>6</v>
      </c>
      <c r="D14" s="289">
        <f>DD_SummaryDD_DDD[[#This Row],[Company Requested Forecast costs £m]]</f>
        <v>158.59</v>
      </c>
      <c r="E14" s="288">
        <f>DD_SummaryDD_DDD[[#This Row],[Ofgem’s DD - Projects Approved*]]</f>
        <v>4</v>
      </c>
      <c r="F14" s="288">
        <f>DD_SummaryDD_DDD[[#This Row],[Ofgem’s DD - Projects Not Approved]]</f>
        <v>2</v>
      </c>
      <c r="G14" s="289">
        <f>DD_SummaryDD_DDD[[#This Row],[Ofgem’s DD - Cost adjustment £m]]</f>
        <v>-150.69999999999999</v>
      </c>
      <c r="H14" s="291">
        <f>DD_SummaryDD_DDD[[#This Row],[Ofgem’s DD - Allowances £m]]</f>
        <v>7.8900000000000006</v>
      </c>
    </row>
    <row r="15" spans="1:8">
      <c r="A15" s="286" t="s">
        <v>35</v>
      </c>
      <c r="B15" s="287" t="s">
        <v>65</v>
      </c>
      <c r="C15" s="288">
        <f>DD_SummaryDD_DDD[[#This Row],[Company Requested Number of Projects]]</f>
        <v>0</v>
      </c>
      <c r="D15" s="289">
        <f>DD_SummaryDD_DDD[[#This Row],[Company Requested Forecast costs £m]]</f>
        <v>0</v>
      </c>
      <c r="E15" s="288">
        <f>DD_SummaryDD_DDD[[#This Row],[Ofgem’s DD - Projects Approved*]]</f>
        <v>0</v>
      </c>
      <c r="F15" s="288">
        <f>DD_SummaryDD_DDD[[#This Row],[Ofgem’s DD - Projects Not Approved]]</f>
        <v>0</v>
      </c>
      <c r="G15" s="289">
        <f>DD_SummaryDD_DDD[[#This Row],[Ofgem’s DD - Cost adjustment £m]]</f>
        <v>0</v>
      </c>
      <c r="H15" s="291">
        <f>DD_SummaryDD_DDD[[#This Row],[Ofgem’s DD - Allowances £m]]</f>
        <v>0</v>
      </c>
    </row>
    <row r="16" spans="1:8">
      <c r="A16" s="286" t="s">
        <v>35</v>
      </c>
      <c r="B16" s="74" t="s">
        <v>148</v>
      </c>
      <c r="C16" s="292">
        <f>DD_SummaryDD_DDD[[#This Row],[Company Requested Number of Projects]]</f>
        <v>7</v>
      </c>
      <c r="D16" s="293">
        <f>DD_SummaryDD_DDD[[#This Row],[Company Requested Forecast costs £m]]</f>
        <v>360.19</v>
      </c>
      <c r="E16" s="292">
        <f>DD_SummaryDD_DDD[[#This Row],[Ofgem’s DD - Projects Approved*]]</f>
        <v>5</v>
      </c>
      <c r="F16" s="292">
        <f>DD_SummaryDD_DDD[[#This Row],[Ofgem’s DD - Projects Not Approved]]</f>
        <v>2</v>
      </c>
      <c r="G16" s="293">
        <f>DD_SummaryDD_DDD[[#This Row],[Ofgem’s DD - Cost adjustment £m]]</f>
        <v>-259.19495999999998</v>
      </c>
      <c r="H16" s="470">
        <f>DD_SummaryDD_DDD[[#This Row],[Ofgem’s DD - Allowances £m]]</f>
        <v>100.99504</v>
      </c>
    </row>
    <row r="17" spans="1:8">
      <c r="A17" s="296" t="s">
        <v>76</v>
      </c>
      <c r="B17" s="287" t="s">
        <v>73</v>
      </c>
      <c r="C17" s="288">
        <f>DD_SummaryDD_DDD[[#This Row],[Company Requested Number of Projects]]</f>
        <v>9</v>
      </c>
      <c r="D17" s="289">
        <f>DD_SummaryDD_DDD[[#This Row],[Company Requested Forecast costs £m]]</f>
        <v>65.723939999999999</v>
      </c>
      <c r="E17" s="288">
        <f>DD_SummaryDD_DDD[[#This Row],[Ofgem’s DD - Projects Approved*]]</f>
        <v>8</v>
      </c>
      <c r="F17" s="288">
        <f>DD_SummaryDD_DDD[[#This Row],[Ofgem’s DD - Projects Not Approved]]</f>
        <v>1</v>
      </c>
      <c r="G17" s="289">
        <f>DD_SummaryDD_DDD[[#This Row],[Ofgem’s DD - Cost adjustment £m]]</f>
        <v>-21.237939999999995</v>
      </c>
      <c r="H17" s="291">
        <f>DD_SummaryDD_DDD[[#This Row],[Ofgem’s DD - Allowances £m]]</f>
        <v>44.486000000000004</v>
      </c>
    </row>
    <row r="18" spans="1:8">
      <c r="A18" s="296" t="s">
        <v>76</v>
      </c>
      <c r="B18" s="287" t="s">
        <v>84</v>
      </c>
      <c r="C18" s="288">
        <f>DD_SummaryDD_DDD[[#This Row],[Company Requested Number of Projects]]</f>
        <v>2</v>
      </c>
      <c r="D18" s="289">
        <f>DD_SummaryDD_DDD[[#This Row],[Company Requested Forecast costs £m]]</f>
        <v>33.69</v>
      </c>
      <c r="E18" s="288">
        <f>DD_SummaryDD_DDD[[#This Row],[Ofgem’s DD - Projects Approved*]]</f>
        <v>2</v>
      </c>
      <c r="F18" s="288">
        <f>DD_SummaryDD_DDD[[#This Row],[Ofgem’s DD - Projects Not Approved]]</f>
        <v>0</v>
      </c>
      <c r="G18" s="289">
        <f>DD_SummaryDD_DDD[[#This Row],[Ofgem’s DD - Cost adjustment £m]]</f>
        <v>-18.566039999999997</v>
      </c>
      <c r="H18" s="291">
        <f>DD_SummaryDD_DDD[[#This Row],[Ofgem’s DD - Allowances £m]]</f>
        <v>15.12396</v>
      </c>
    </row>
    <row r="19" spans="1:8">
      <c r="A19" s="296" t="s">
        <v>76</v>
      </c>
      <c r="B19" s="287" t="s">
        <v>87</v>
      </c>
      <c r="C19" s="288">
        <f>DD_SummaryDD_DDD[[#This Row],[Company Requested Number of Projects]]</f>
        <v>3</v>
      </c>
      <c r="D19" s="289">
        <f>DD_SummaryDD_DDD[[#This Row],[Company Requested Forecast costs £m]]</f>
        <v>65.619799999999998</v>
      </c>
      <c r="E19" s="288">
        <f>DD_SummaryDD_DDD[[#This Row],[Ofgem’s DD - Projects Approved*]]</f>
        <v>3</v>
      </c>
      <c r="F19" s="288">
        <f>DD_SummaryDD_DDD[[#This Row],[Ofgem’s DD - Projects Not Approved]]</f>
        <v>0</v>
      </c>
      <c r="G19" s="289">
        <f>DD_SummaryDD_DDD[[#This Row],[Ofgem’s DD - Cost adjustment £m]]</f>
        <v>-25.278919999999999</v>
      </c>
      <c r="H19" s="291">
        <f>DD_SummaryDD_DDD[[#This Row],[Ofgem’s DD - Allowances £m]]</f>
        <v>40.340879999999999</v>
      </c>
    </row>
    <row r="20" spans="1:8">
      <c r="A20" s="296" t="s">
        <v>76</v>
      </c>
      <c r="B20" s="287" t="s">
        <v>93</v>
      </c>
      <c r="C20" s="288">
        <f>DD_SummaryDD_DDD[[#This Row],[Company Requested Number of Projects]]</f>
        <v>2</v>
      </c>
      <c r="D20" s="289">
        <f>DD_SummaryDD_DDD[[#This Row],[Company Requested Forecast costs £m]]</f>
        <v>50.062839999999994</v>
      </c>
      <c r="E20" s="288">
        <f>DD_SummaryDD_DDD[[#This Row],[Ofgem’s DD - Projects Approved*]]</f>
        <v>2</v>
      </c>
      <c r="F20" s="288">
        <f>DD_SummaryDD_DDD[[#This Row],[Ofgem’s DD - Projects Not Approved]]</f>
        <v>0</v>
      </c>
      <c r="G20" s="289">
        <f>DD_SummaryDD_DDD[[#This Row],[Ofgem’s DD - Cost adjustment £m]]</f>
        <v>-23.485019999999995</v>
      </c>
      <c r="H20" s="291">
        <f>DD_SummaryDD_DDD[[#This Row],[Ofgem’s DD - Allowances £m]]</f>
        <v>26.577819999999999</v>
      </c>
    </row>
    <row r="21" spans="1:8">
      <c r="A21" s="297" t="s">
        <v>76</v>
      </c>
      <c r="B21" s="298" t="s">
        <v>148</v>
      </c>
      <c r="C21" s="292">
        <f>DD_SummaryDD_DDD[[#This Row],[Company Requested Number of Projects]]</f>
        <v>16</v>
      </c>
      <c r="D21" s="293">
        <f>DD_SummaryDD_DDD[[#This Row],[Company Requested Forecast costs £m]]</f>
        <v>215.09657999999999</v>
      </c>
      <c r="E21" s="292">
        <f>DD_SummaryDD_DDD[[#This Row],[Ofgem’s DD - Projects Approved*]]</f>
        <v>15</v>
      </c>
      <c r="F21" s="292">
        <f>DD_SummaryDD_DDD[[#This Row],[Ofgem’s DD - Projects Not Approved]]</f>
        <v>1</v>
      </c>
      <c r="G21" s="293">
        <f>DD_SummaryDD_DDD[[#This Row],[Ofgem’s DD - Cost adjustment £m]]</f>
        <v>-88.567919999999987</v>
      </c>
      <c r="H21" s="470">
        <f>DD_SummaryDD_DDD[[#This Row],[Ofgem’s DD - Allowances £m]]</f>
        <v>126.52866</v>
      </c>
    </row>
    <row r="22" spans="1:8">
      <c r="A22" s="301" t="s">
        <v>149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6F011-4E6A-4FF4-B14F-55CD050DD7A7}">
  <sheetPr codeName="Sheet67">
    <tabColor theme="1"/>
    <pageSetUpPr autoPageBreaks="0"/>
  </sheetPr>
  <dimension ref="A2:E65"/>
  <sheetViews>
    <sheetView workbookViewId="0">
      <selection activeCell="B29" sqref="B29"/>
    </sheetView>
  </sheetViews>
  <sheetFormatPr defaultRowHeight="12.4"/>
  <cols>
    <col min="1" max="1" width="7.87890625" customWidth="1"/>
    <col min="2" max="2" width="27" style="192" customWidth="1"/>
    <col min="3" max="3" width="30.46875" style="192" bestFit="1" customWidth="1"/>
    <col min="4" max="4" width="45.234375" customWidth="1"/>
    <col min="5" max="5" width="11" bestFit="1" customWidth="1"/>
  </cols>
  <sheetData>
    <row r="2" spans="1:5">
      <c r="A2" s="3" t="s">
        <v>130</v>
      </c>
      <c r="B2" s="248"/>
      <c r="C2" s="248"/>
      <c r="D2" s="3"/>
      <c r="E2" s="3"/>
    </row>
    <row r="3" spans="1:5" ht="37.15">
      <c r="A3" s="249" t="s">
        <v>17</v>
      </c>
      <c r="B3" s="17" t="s">
        <v>131</v>
      </c>
      <c r="C3" s="17" t="s">
        <v>132</v>
      </c>
      <c r="D3" s="250" t="s">
        <v>133</v>
      </c>
      <c r="E3" s="263" t="s">
        <v>134</v>
      </c>
    </row>
    <row r="4" spans="1:5" ht="24.75">
      <c r="A4" s="251" t="s">
        <v>21</v>
      </c>
      <c r="B4" s="20" t="s">
        <v>135</v>
      </c>
      <c r="C4" s="20" t="s">
        <v>19</v>
      </c>
      <c r="D4" s="252" t="s">
        <v>19</v>
      </c>
      <c r="E4" s="311" t="s">
        <v>22</v>
      </c>
    </row>
    <row r="5" spans="1:5" ht="24.75">
      <c r="A5" s="251" t="s">
        <v>21</v>
      </c>
      <c r="B5" s="20" t="s">
        <v>59</v>
      </c>
      <c r="C5" s="20" t="s">
        <v>23</v>
      </c>
      <c r="D5" s="252" t="s">
        <v>23</v>
      </c>
      <c r="E5" s="311" t="s">
        <v>25</v>
      </c>
    </row>
    <row r="6" spans="1:5">
      <c r="A6" s="251" t="s">
        <v>21</v>
      </c>
      <c r="B6" s="20" t="s">
        <v>53</v>
      </c>
      <c r="C6" s="20" t="s">
        <v>26</v>
      </c>
      <c r="D6" s="252" t="s">
        <v>26</v>
      </c>
      <c r="E6" s="311" t="s">
        <v>28</v>
      </c>
    </row>
    <row r="7" spans="1:5">
      <c r="A7" s="251" t="s">
        <v>31</v>
      </c>
      <c r="B7" s="20" t="s">
        <v>136</v>
      </c>
      <c r="C7" s="20" t="s">
        <v>29</v>
      </c>
      <c r="D7" s="252" t="s">
        <v>29</v>
      </c>
      <c r="E7" s="311" t="s">
        <v>137</v>
      </c>
    </row>
    <row r="8" spans="1:5">
      <c r="A8" s="251" t="s">
        <v>35</v>
      </c>
      <c r="B8" s="20" t="s">
        <v>33</v>
      </c>
      <c r="C8" s="20" t="s">
        <v>33</v>
      </c>
      <c r="D8" s="20" t="s">
        <v>33</v>
      </c>
      <c r="E8" s="11" t="s">
        <v>36</v>
      </c>
    </row>
    <row r="9" spans="1:5">
      <c r="A9" s="251" t="s">
        <v>35</v>
      </c>
      <c r="B9" s="252" t="s">
        <v>37</v>
      </c>
      <c r="C9" s="252" t="s">
        <v>37</v>
      </c>
      <c r="D9" s="20" t="s">
        <v>38</v>
      </c>
      <c r="E9" s="11" t="s">
        <v>40</v>
      </c>
    </row>
    <row r="10" spans="1:5">
      <c r="A10" s="251" t="s">
        <v>35</v>
      </c>
      <c r="B10" s="252" t="s">
        <v>37</v>
      </c>
      <c r="C10" s="252" t="s">
        <v>37</v>
      </c>
      <c r="D10" s="20" t="s">
        <v>41</v>
      </c>
      <c r="E10" s="11" t="s">
        <v>42</v>
      </c>
    </row>
    <row r="11" spans="1:5" ht="12.75" customHeight="1">
      <c r="A11" s="251" t="s">
        <v>35</v>
      </c>
      <c r="B11" s="252" t="s">
        <v>135</v>
      </c>
      <c r="C11" s="252" t="s">
        <v>43</v>
      </c>
      <c r="D11" s="20" t="s">
        <v>44</v>
      </c>
      <c r="E11" s="11" t="s">
        <v>46</v>
      </c>
    </row>
    <row r="12" spans="1:5" ht="12.75" customHeight="1">
      <c r="A12" s="251" t="s">
        <v>35</v>
      </c>
      <c r="B12" s="252" t="s">
        <v>135</v>
      </c>
      <c r="C12" s="252" t="s">
        <v>43</v>
      </c>
      <c r="D12" s="20" t="s">
        <v>47</v>
      </c>
      <c r="E12" s="11" t="s">
        <v>48</v>
      </c>
    </row>
    <row r="13" spans="1:5" ht="12.75" customHeight="1">
      <c r="A13" s="251" t="s">
        <v>35</v>
      </c>
      <c r="B13" s="252" t="s">
        <v>135</v>
      </c>
      <c r="C13" s="252" t="s">
        <v>43</v>
      </c>
      <c r="D13" s="20" t="s">
        <v>49</v>
      </c>
      <c r="E13" s="11" t="s">
        <v>50</v>
      </c>
    </row>
    <row r="14" spans="1:5" ht="12.75" customHeight="1">
      <c r="A14" s="251" t="s">
        <v>35</v>
      </c>
      <c r="B14" s="252" t="s">
        <v>135</v>
      </c>
      <c r="C14" s="252" t="s">
        <v>43</v>
      </c>
      <c r="D14" s="20" t="s">
        <v>51</v>
      </c>
      <c r="E14" s="11" t="s">
        <v>52</v>
      </c>
    </row>
    <row r="15" spans="1:5">
      <c r="A15" s="251" t="s">
        <v>35</v>
      </c>
      <c r="B15" s="252" t="s">
        <v>53</v>
      </c>
      <c r="C15" s="252" t="s">
        <v>53</v>
      </c>
      <c r="D15" s="20" t="s">
        <v>54</v>
      </c>
      <c r="E15" s="11" t="s">
        <v>56</v>
      </c>
    </row>
    <row r="16" spans="1:5">
      <c r="A16" s="251" t="s">
        <v>35</v>
      </c>
      <c r="B16" s="252" t="s">
        <v>53</v>
      </c>
      <c r="C16" s="252" t="s">
        <v>53</v>
      </c>
      <c r="D16" s="20" t="s">
        <v>57</v>
      </c>
      <c r="E16" s="11" t="s">
        <v>58</v>
      </c>
    </row>
    <row r="17" spans="1:5" ht="14.25" customHeight="1">
      <c r="A17" s="251" t="s">
        <v>35</v>
      </c>
      <c r="B17" s="252" t="s">
        <v>59</v>
      </c>
      <c r="C17" s="252" t="s">
        <v>59</v>
      </c>
      <c r="D17" s="20" t="s">
        <v>60</v>
      </c>
      <c r="E17" s="11" t="s">
        <v>62</v>
      </c>
    </row>
    <row r="18" spans="1:5">
      <c r="A18" s="251" t="s">
        <v>35</v>
      </c>
      <c r="B18" s="252" t="s">
        <v>64</v>
      </c>
      <c r="C18" s="252" t="s">
        <v>64</v>
      </c>
      <c r="D18" s="20" t="s">
        <v>63</v>
      </c>
      <c r="E18" s="11" t="s">
        <v>64</v>
      </c>
    </row>
    <row r="19" spans="1:5">
      <c r="A19" s="251" t="s">
        <v>35</v>
      </c>
      <c r="B19" s="252" t="s">
        <v>65</v>
      </c>
      <c r="C19" s="252" t="s">
        <v>65</v>
      </c>
      <c r="D19" s="20" t="s">
        <v>66</v>
      </c>
      <c r="E19" s="11" t="s">
        <v>68</v>
      </c>
    </row>
    <row r="20" spans="1:5">
      <c r="A20" s="251" t="s">
        <v>35</v>
      </c>
      <c r="B20" s="252" t="s">
        <v>65</v>
      </c>
      <c r="C20" s="252" t="s">
        <v>65</v>
      </c>
      <c r="D20" s="20" t="s">
        <v>69</v>
      </c>
      <c r="E20" s="11" t="s">
        <v>70</v>
      </c>
    </row>
    <row r="21" spans="1:5">
      <c r="A21" s="251" t="s">
        <v>35</v>
      </c>
      <c r="B21" s="252" t="s">
        <v>65</v>
      </c>
      <c r="C21" s="252" t="s">
        <v>65</v>
      </c>
      <c r="D21" s="20" t="s">
        <v>71</v>
      </c>
      <c r="E21" s="11" t="s">
        <v>72</v>
      </c>
    </row>
    <row r="22" spans="1:5">
      <c r="A22" s="251" t="s">
        <v>76</v>
      </c>
      <c r="B22" s="252" t="s">
        <v>73</v>
      </c>
      <c r="C22" s="252" t="s">
        <v>73</v>
      </c>
      <c r="D22" s="252" t="s">
        <v>74</v>
      </c>
      <c r="E22" s="311" t="s">
        <v>77</v>
      </c>
    </row>
    <row r="23" spans="1:5">
      <c r="A23" s="251" t="s">
        <v>76</v>
      </c>
      <c r="B23" s="252" t="s">
        <v>73</v>
      </c>
      <c r="C23" s="252" t="s">
        <v>73</v>
      </c>
      <c r="D23" s="252" t="s">
        <v>78</v>
      </c>
      <c r="E23" s="311" t="s">
        <v>79</v>
      </c>
    </row>
    <row r="24" spans="1:5">
      <c r="A24" s="251" t="s">
        <v>76</v>
      </c>
      <c r="B24" s="252" t="s">
        <v>73</v>
      </c>
      <c r="C24" s="252" t="s">
        <v>73</v>
      </c>
      <c r="D24" s="252" t="s">
        <v>80</v>
      </c>
      <c r="E24" s="311" t="s">
        <v>81</v>
      </c>
    </row>
    <row r="25" spans="1:5">
      <c r="A25" s="251" t="s">
        <v>76</v>
      </c>
      <c r="B25" s="252" t="s">
        <v>73</v>
      </c>
      <c r="C25" s="252" t="s">
        <v>73</v>
      </c>
      <c r="D25" s="252" t="s">
        <v>82</v>
      </c>
      <c r="E25" s="311" t="s">
        <v>83</v>
      </c>
    </row>
    <row r="26" spans="1:5">
      <c r="A26" s="251" t="s">
        <v>76</v>
      </c>
      <c r="B26" s="20" t="s">
        <v>84</v>
      </c>
      <c r="C26" s="20" t="s">
        <v>84</v>
      </c>
      <c r="D26" s="252" t="s">
        <v>84</v>
      </c>
      <c r="E26" s="311" t="s">
        <v>86</v>
      </c>
    </row>
    <row r="27" spans="1:5">
      <c r="A27" s="251" t="s">
        <v>76</v>
      </c>
      <c r="B27" s="252" t="s">
        <v>138</v>
      </c>
      <c r="C27" s="252" t="s">
        <v>87</v>
      </c>
      <c r="D27" s="252" t="s">
        <v>139</v>
      </c>
      <c r="E27" s="311" t="s">
        <v>90</v>
      </c>
    </row>
    <row r="28" spans="1:5">
      <c r="A28" s="251" t="s">
        <v>76</v>
      </c>
      <c r="B28" s="252" t="s">
        <v>138</v>
      </c>
      <c r="C28" s="252" t="s">
        <v>87</v>
      </c>
      <c r="D28" s="252" t="s">
        <v>140</v>
      </c>
      <c r="E28" s="311" t="s">
        <v>92</v>
      </c>
    </row>
    <row r="29" spans="1:5">
      <c r="A29" s="312" t="s">
        <v>76</v>
      </c>
      <c r="B29" s="22" t="s">
        <v>93</v>
      </c>
      <c r="C29" s="22" t="s">
        <v>93</v>
      </c>
      <c r="D29" s="313" t="s">
        <v>93</v>
      </c>
      <c r="E29" s="314" t="s">
        <v>96</v>
      </c>
    </row>
    <row r="56" spans="3:3">
      <c r="C56"/>
    </row>
    <row r="57" spans="3:3">
      <c r="C57"/>
    </row>
    <row r="58" spans="3:3">
      <c r="C58"/>
    </row>
    <row r="59" spans="3:3">
      <c r="C59"/>
    </row>
    <row r="60" spans="3:3">
      <c r="C60"/>
    </row>
    <row r="61" spans="3:3">
      <c r="C61"/>
    </row>
    <row r="62" spans="3:3">
      <c r="C62"/>
    </row>
    <row r="63" spans="3:3">
      <c r="C63"/>
    </row>
    <row r="64" spans="3:3">
      <c r="C64"/>
    </row>
    <row r="65" spans="3:3">
      <c r="C65"/>
    </row>
  </sheetData>
  <conditionalFormatting sqref="D4:D29">
    <cfRule type="duplicateValues" dxfId="8" priority="1"/>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0BA5-6491-4997-B25C-7B41B450831C}">
  <sheetPr codeName="Sheet68">
    <tabColor theme="1"/>
  </sheetPr>
  <dimension ref="A2:F17"/>
  <sheetViews>
    <sheetView workbookViewId="0">
      <selection activeCell="B29" sqref="B29"/>
    </sheetView>
  </sheetViews>
  <sheetFormatPr defaultRowHeight="12.4"/>
  <cols>
    <col min="2" max="2" width="54" customWidth="1"/>
    <col min="3" max="6" width="13.46875" customWidth="1"/>
  </cols>
  <sheetData>
    <row r="2" spans="1:6">
      <c r="A2" t="s">
        <v>520</v>
      </c>
    </row>
    <row r="3" spans="1:6" ht="32.65">
      <c r="A3" s="154" t="s">
        <v>17</v>
      </c>
      <c r="B3" s="55" t="s">
        <v>195</v>
      </c>
      <c r="C3" s="55" t="s">
        <v>521</v>
      </c>
      <c r="D3" s="55" t="s">
        <v>522</v>
      </c>
      <c r="E3" s="55" t="s">
        <v>523</v>
      </c>
      <c r="F3" s="56" t="s">
        <v>524</v>
      </c>
    </row>
    <row r="4" spans="1:6">
      <c r="A4" s="302" t="s">
        <v>21</v>
      </c>
      <c r="B4" s="160" t="s">
        <v>103</v>
      </c>
      <c r="C4" s="303">
        <v>3</v>
      </c>
      <c r="D4" s="303">
        <v>24</v>
      </c>
      <c r="E4" s="303" t="s">
        <v>10</v>
      </c>
      <c r="F4" s="304">
        <v>294.13381999999996</v>
      </c>
    </row>
    <row r="5" spans="1:6">
      <c r="A5" s="302" t="s">
        <v>21</v>
      </c>
      <c r="B5" s="160" t="s">
        <v>110</v>
      </c>
      <c r="C5" s="303">
        <v>1</v>
      </c>
      <c r="D5" s="303">
        <v>1</v>
      </c>
      <c r="E5" s="303" t="s">
        <v>10</v>
      </c>
      <c r="F5" s="304">
        <v>104.6153</v>
      </c>
    </row>
    <row r="6" spans="1:6">
      <c r="A6" s="302" t="s">
        <v>35</v>
      </c>
      <c r="B6" s="160" t="s">
        <v>115</v>
      </c>
      <c r="C6" s="303">
        <v>1</v>
      </c>
      <c r="D6" s="303">
        <v>6</v>
      </c>
      <c r="E6" s="303" t="s">
        <v>12</v>
      </c>
      <c r="F6" s="304">
        <v>158.59</v>
      </c>
    </row>
    <row r="7" spans="1:6">
      <c r="A7" s="302" t="s">
        <v>35</v>
      </c>
      <c r="B7" s="160" t="s">
        <v>108</v>
      </c>
      <c r="C7" s="303">
        <v>1</v>
      </c>
      <c r="D7" s="303">
        <v>1</v>
      </c>
      <c r="E7" s="303" t="s">
        <v>12</v>
      </c>
      <c r="F7" s="304">
        <v>201.6</v>
      </c>
    </row>
    <row r="8" spans="1:6">
      <c r="A8" s="302" t="s">
        <v>76</v>
      </c>
      <c r="B8" s="160" t="s">
        <v>117</v>
      </c>
      <c r="C8" s="303">
        <v>4</v>
      </c>
      <c r="D8" s="303">
        <v>8</v>
      </c>
      <c r="E8" s="303" t="s">
        <v>10</v>
      </c>
      <c r="F8" s="304">
        <v>122.22058000000001</v>
      </c>
    </row>
    <row r="9" spans="1:6">
      <c r="A9" s="302" t="s">
        <v>76</v>
      </c>
      <c r="B9" s="160" t="s">
        <v>122</v>
      </c>
      <c r="C9" s="303">
        <v>4</v>
      </c>
      <c r="D9" s="303">
        <v>4</v>
      </c>
      <c r="E9" s="303" t="s">
        <v>10</v>
      </c>
      <c r="F9" s="304">
        <v>72.396000000000001</v>
      </c>
    </row>
    <row r="10" spans="1:6">
      <c r="A10" s="305" t="s">
        <v>76</v>
      </c>
      <c r="B10" s="306" t="s">
        <v>127</v>
      </c>
      <c r="C10" s="307">
        <v>1</v>
      </c>
      <c r="D10" s="307">
        <v>4</v>
      </c>
      <c r="E10" s="307" t="s">
        <v>10</v>
      </c>
      <c r="F10" s="308">
        <v>20.48</v>
      </c>
    </row>
    <row r="12" spans="1:6">
      <c r="D12" s="76"/>
      <c r="F12" s="76"/>
    </row>
    <row r="13" spans="1:6" ht="32.65">
      <c r="A13" s="277" t="s">
        <v>17</v>
      </c>
      <c r="B13" s="277"/>
      <c r="C13" s="277" t="s">
        <v>525</v>
      </c>
      <c r="D13" s="277" t="s">
        <v>522</v>
      </c>
      <c r="E13" s="277" t="s">
        <v>526</v>
      </c>
      <c r="F13" s="277" t="s">
        <v>524</v>
      </c>
    </row>
    <row r="14" spans="1:6">
      <c r="A14" s="303" t="s">
        <v>21</v>
      </c>
      <c r="B14" s="303"/>
      <c r="C14" s="309" t="s">
        <v>527</v>
      </c>
      <c r="D14" s="303">
        <v>25</v>
      </c>
      <c r="E14" s="309" t="s">
        <v>527</v>
      </c>
      <c r="F14" s="310">
        <v>398.74911999999995</v>
      </c>
    </row>
    <row r="15" spans="1:6">
      <c r="A15" s="303" t="s">
        <v>35</v>
      </c>
      <c r="B15" s="303"/>
      <c r="C15" s="309" t="s">
        <v>527</v>
      </c>
      <c r="D15" s="303">
        <v>7</v>
      </c>
      <c r="E15" s="309" t="s">
        <v>527</v>
      </c>
      <c r="F15" s="310">
        <v>360.19</v>
      </c>
    </row>
    <row r="16" spans="1:6">
      <c r="A16" s="303" t="s">
        <v>76</v>
      </c>
      <c r="B16" s="303"/>
      <c r="C16" s="309" t="s">
        <v>527</v>
      </c>
      <c r="D16" s="303">
        <v>16</v>
      </c>
      <c r="E16" s="309" t="s">
        <v>527</v>
      </c>
      <c r="F16" s="310">
        <v>215.09657999999999</v>
      </c>
    </row>
    <row r="17" spans="6:6">
      <c r="F17" s="310">
        <f>SUM(F14:F16)</f>
        <v>974.03570000000002</v>
      </c>
    </row>
  </sheetData>
  <conditionalFormatting sqref="C14:C16">
    <cfRule type="cellIs" dxfId="7" priority="2" operator="equal">
      <formula>"OK"</formula>
    </cfRule>
  </conditionalFormatting>
  <conditionalFormatting sqref="D12 F12">
    <cfRule type="cellIs" dxfId="6" priority="3" operator="equal">
      <formula>"OK"</formula>
    </cfRule>
  </conditionalFormatting>
  <conditionalFormatting sqref="E14:E16">
    <cfRule type="cellIs" dxfId="5" priority="1" operator="equal">
      <formula>"OK"</formula>
    </cfRule>
  </conditionalFormatting>
  <dataValidations count="1">
    <dataValidation type="list" allowBlank="1" showInputMessage="1" showErrorMessage="1" sqref="B4:B10" xr:uid="{AD46596A-69EB-4AF5-8F87-64AFC190E7A1}">
      <formula1>list_Mechanisms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E8DD-46DE-4042-9816-7DF0A4516458}">
  <sheetPr codeName="Sheet69">
    <tabColor theme="1"/>
    <pageSetUpPr autoPageBreaks="0"/>
  </sheetPr>
  <dimension ref="A2:J22"/>
  <sheetViews>
    <sheetView workbookViewId="0">
      <selection activeCell="B29" sqref="B29"/>
    </sheetView>
  </sheetViews>
  <sheetFormatPr defaultRowHeight="12.4"/>
  <cols>
    <col min="1" max="1" width="6" customWidth="1"/>
    <col min="2" max="2" width="17" customWidth="1"/>
    <col min="3" max="3" width="9.76171875" customWidth="1"/>
    <col min="4" max="8" width="9.1171875" customWidth="1"/>
  </cols>
  <sheetData>
    <row r="2" spans="1:10">
      <c r="A2" t="s">
        <v>528</v>
      </c>
    </row>
    <row r="3" spans="1:10" ht="54.4">
      <c r="A3" s="282" t="s">
        <v>17</v>
      </c>
      <c r="B3" s="283" t="s">
        <v>132</v>
      </c>
      <c r="C3" s="283" t="s">
        <v>142</v>
      </c>
      <c r="D3" s="284" t="s">
        <v>143</v>
      </c>
      <c r="E3" s="283" t="s">
        <v>144</v>
      </c>
      <c r="F3" s="283" t="s">
        <v>145</v>
      </c>
      <c r="G3" s="283" t="s">
        <v>146</v>
      </c>
      <c r="H3" s="285" t="s">
        <v>147</v>
      </c>
    </row>
    <row r="4" spans="1:10" ht="21.75">
      <c r="A4" s="286" t="s">
        <v>21</v>
      </c>
      <c r="B4" s="287" t="s">
        <v>19</v>
      </c>
      <c r="C4" s="288">
        <v>13</v>
      </c>
      <c r="D4" s="289">
        <v>204.76488000000001</v>
      </c>
      <c r="E4" s="288">
        <v>11</v>
      </c>
      <c r="F4" s="288">
        <v>2</v>
      </c>
      <c r="G4" s="289">
        <v>-82.098520000000022</v>
      </c>
      <c r="H4" s="289">
        <v>122.66635999999998</v>
      </c>
      <c r="J4" s="290"/>
    </row>
    <row r="5" spans="1:10" ht="21.75">
      <c r="A5" s="286" t="s">
        <v>21</v>
      </c>
      <c r="B5" s="287" t="s">
        <v>23</v>
      </c>
      <c r="C5" s="288">
        <v>5</v>
      </c>
      <c r="D5" s="289">
        <v>112.52771000000001</v>
      </c>
      <c r="E5" s="288">
        <v>5</v>
      </c>
      <c r="F5" s="288">
        <v>0</v>
      </c>
      <c r="G5" s="289">
        <v>-27.518770000000004</v>
      </c>
      <c r="H5" s="291">
        <v>85.00894000000001</v>
      </c>
      <c r="J5" s="290"/>
    </row>
    <row r="6" spans="1:10">
      <c r="A6" s="286" t="s">
        <v>21</v>
      </c>
      <c r="B6" s="287" t="s">
        <v>26</v>
      </c>
      <c r="C6" s="288">
        <v>7</v>
      </c>
      <c r="D6" s="289">
        <v>81.456530000000001</v>
      </c>
      <c r="E6" s="288">
        <v>7</v>
      </c>
      <c r="F6" s="288">
        <v>0</v>
      </c>
      <c r="G6" s="289">
        <v>-7.1932500000000061</v>
      </c>
      <c r="H6" s="291">
        <v>74.263279999999995</v>
      </c>
      <c r="J6" s="290"/>
    </row>
    <row r="7" spans="1:10">
      <c r="A7" s="286" t="s">
        <v>21</v>
      </c>
      <c r="B7" s="74" t="s">
        <v>148</v>
      </c>
      <c r="C7" s="292">
        <f>SUM(C4:C6)</f>
        <v>25</v>
      </c>
      <c r="D7" s="293">
        <f>SUM(D4:D6)</f>
        <v>398.74912</v>
      </c>
      <c r="E7" s="292">
        <f t="shared" ref="E7:H7" si="0">SUM(E4:E6)</f>
        <v>23</v>
      </c>
      <c r="F7" s="292">
        <f t="shared" si="0"/>
        <v>2</v>
      </c>
      <c r="G7" s="293">
        <f t="shared" si="0"/>
        <v>-116.81054000000003</v>
      </c>
      <c r="H7" s="293">
        <f t="shared" si="0"/>
        <v>281.93858</v>
      </c>
      <c r="J7" s="294"/>
    </row>
    <row r="8" spans="1:10" ht="21.75">
      <c r="A8" s="286" t="s">
        <v>31</v>
      </c>
      <c r="B8" s="287" t="s">
        <v>29</v>
      </c>
      <c r="C8" s="288">
        <v>0</v>
      </c>
      <c r="D8" s="289">
        <v>0</v>
      </c>
      <c r="E8" s="288">
        <v>0</v>
      </c>
      <c r="F8" s="288">
        <v>0</v>
      </c>
      <c r="G8" s="289">
        <v>0</v>
      </c>
      <c r="H8" s="291">
        <v>0</v>
      </c>
      <c r="J8" s="295"/>
    </row>
    <row r="9" spans="1:10">
      <c r="A9" s="286" t="s">
        <v>31</v>
      </c>
      <c r="B9" s="74" t="s">
        <v>148</v>
      </c>
      <c r="C9" s="292">
        <f>C8</f>
        <v>0</v>
      </c>
      <c r="D9" s="293">
        <f>D8</f>
        <v>0</v>
      </c>
      <c r="E9" s="292">
        <f t="shared" ref="E9:H9" si="1">E8</f>
        <v>0</v>
      </c>
      <c r="F9" s="292">
        <f t="shared" si="1"/>
        <v>0</v>
      </c>
      <c r="G9" s="293">
        <f t="shared" si="1"/>
        <v>0</v>
      </c>
      <c r="H9" s="293">
        <f t="shared" si="1"/>
        <v>0</v>
      </c>
      <c r="J9" s="295"/>
    </row>
    <row r="10" spans="1:10">
      <c r="A10" s="286" t="s">
        <v>35</v>
      </c>
      <c r="B10" s="287" t="s">
        <v>33</v>
      </c>
      <c r="C10" s="288">
        <v>1</v>
      </c>
      <c r="D10" s="289">
        <v>201.6</v>
      </c>
      <c r="E10" s="288">
        <v>1</v>
      </c>
      <c r="F10" s="288">
        <v>0</v>
      </c>
      <c r="G10" s="289">
        <v>-108.49495999999999</v>
      </c>
      <c r="H10" s="291">
        <v>93.105040000000002</v>
      </c>
      <c r="J10" s="290"/>
    </row>
    <row r="11" spans="1:10">
      <c r="A11" s="286" t="s">
        <v>35</v>
      </c>
      <c r="B11" s="287" t="s">
        <v>37</v>
      </c>
      <c r="C11" s="288">
        <v>0</v>
      </c>
      <c r="D11" s="289">
        <v>0</v>
      </c>
      <c r="E11" s="288">
        <v>0</v>
      </c>
      <c r="F11" s="288">
        <v>0</v>
      </c>
      <c r="G11" s="289">
        <v>0</v>
      </c>
      <c r="H11" s="291">
        <v>0</v>
      </c>
      <c r="J11" s="295"/>
    </row>
    <row r="12" spans="1:10" ht="21.75">
      <c r="A12" s="286" t="s">
        <v>35</v>
      </c>
      <c r="B12" s="287" t="s">
        <v>43</v>
      </c>
      <c r="C12" s="288">
        <v>0</v>
      </c>
      <c r="D12" s="289">
        <v>0</v>
      </c>
      <c r="E12" s="288">
        <v>0</v>
      </c>
      <c r="F12" s="288">
        <v>0</v>
      </c>
      <c r="G12" s="289">
        <v>0</v>
      </c>
      <c r="H12" s="291">
        <v>0</v>
      </c>
      <c r="J12" s="295"/>
    </row>
    <row r="13" spans="1:10">
      <c r="A13" s="286" t="s">
        <v>35</v>
      </c>
      <c r="B13" s="287" t="s">
        <v>53</v>
      </c>
      <c r="C13" s="288">
        <v>0</v>
      </c>
      <c r="D13" s="289">
        <v>0</v>
      </c>
      <c r="E13" s="288">
        <v>0</v>
      </c>
      <c r="F13" s="288">
        <v>0</v>
      </c>
      <c r="G13" s="289">
        <v>0</v>
      </c>
      <c r="H13" s="291">
        <v>0</v>
      </c>
      <c r="J13" s="295"/>
    </row>
    <row r="14" spans="1:10" ht="21.75">
      <c r="A14" s="286" t="s">
        <v>35</v>
      </c>
      <c r="B14" s="287" t="s">
        <v>59</v>
      </c>
      <c r="C14" s="288">
        <v>6</v>
      </c>
      <c r="D14" s="289">
        <v>158.59</v>
      </c>
      <c r="E14" s="288">
        <v>4</v>
      </c>
      <c r="F14" s="288">
        <v>2</v>
      </c>
      <c r="G14" s="289">
        <v>-150.69999999999999</v>
      </c>
      <c r="H14" s="291">
        <v>7.8900000000000006</v>
      </c>
      <c r="J14" s="295"/>
    </row>
    <row r="15" spans="1:10">
      <c r="A15" s="286" t="s">
        <v>35</v>
      </c>
      <c r="B15" s="287" t="s">
        <v>65</v>
      </c>
      <c r="C15" s="288">
        <v>0</v>
      </c>
      <c r="D15" s="289">
        <v>0</v>
      </c>
      <c r="E15" s="288">
        <v>0</v>
      </c>
      <c r="F15" s="288">
        <v>0</v>
      </c>
      <c r="G15" s="289">
        <v>0</v>
      </c>
      <c r="H15" s="291">
        <v>0</v>
      </c>
      <c r="J15" s="295"/>
    </row>
    <row r="16" spans="1:10">
      <c r="A16" s="286" t="s">
        <v>35</v>
      </c>
      <c r="B16" s="74" t="s">
        <v>148</v>
      </c>
      <c r="C16" s="292">
        <f>SUM(C10:C15)</f>
        <v>7</v>
      </c>
      <c r="D16" s="289">
        <f>SUM(D10:D15)</f>
        <v>360.19</v>
      </c>
      <c r="E16" s="292">
        <f t="shared" ref="E16:H16" si="2">SUM(E10:E15)</f>
        <v>5</v>
      </c>
      <c r="F16" s="292">
        <f t="shared" si="2"/>
        <v>2</v>
      </c>
      <c r="G16" s="293">
        <f t="shared" si="2"/>
        <v>-259.19495999999998</v>
      </c>
      <c r="H16" s="293">
        <f t="shared" si="2"/>
        <v>100.99504</v>
      </c>
      <c r="J16" s="295"/>
    </row>
    <row r="17" spans="1:10">
      <c r="A17" s="296" t="s">
        <v>76</v>
      </c>
      <c r="B17" s="287" t="s">
        <v>73</v>
      </c>
      <c r="C17" s="288">
        <v>9</v>
      </c>
      <c r="D17" s="289">
        <v>65.723939999999999</v>
      </c>
      <c r="E17" s="288">
        <v>8</v>
      </c>
      <c r="F17" s="288">
        <v>1</v>
      </c>
      <c r="G17" s="289">
        <v>-21.237939999999995</v>
      </c>
      <c r="H17" s="291">
        <v>44.486000000000004</v>
      </c>
      <c r="J17" s="295"/>
    </row>
    <row r="18" spans="1:10" ht="21.75">
      <c r="A18" s="296" t="s">
        <v>76</v>
      </c>
      <c r="B18" s="287" t="s">
        <v>84</v>
      </c>
      <c r="C18" s="288">
        <v>2</v>
      </c>
      <c r="D18" s="289">
        <v>33.69</v>
      </c>
      <c r="E18" s="288">
        <v>2</v>
      </c>
      <c r="F18" s="288">
        <v>0</v>
      </c>
      <c r="G18" s="289">
        <v>-18.566039999999997</v>
      </c>
      <c r="H18" s="291">
        <v>15.12396</v>
      </c>
      <c r="J18" s="295"/>
    </row>
    <row r="19" spans="1:10">
      <c r="A19" s="296" t="s">
        <v>76</v>
      </c>
      <c r="B19" s="287" t="s">
        <v>87</v>
      </c>
      <c r="C19" s="288">
        <v>3</v>
      </c>
      <c r="D19" s="289">
        <v>65.619799999999998</v>
      </c>
      <c r="E19" s="288">
        <v>3</v>
      </c>
      <c r="F19" s="288">
        <v>0</v>
      </c>
      <c r="G19" s="289">
        <v>-25.278919999999999</v>
      </c>
      <c r="H19" s="291">
        <v>40.340879999999999</v>
      </c>
      <c r="J19" s="295"/>
    </row>
    <row r="20" spans="1:10">
      <c r="A20" s="296" t="s">
        <v>76</v>
      </c>
      <c r="B20" s="287" t="s">
        <v>93</v>
      </c>
      <c r="C20" s="288">
        <v>2</v>
      </c>
      <c r="D20" s="289">
        <v>50.062839999999994</v>
      </c>
      <c r="E20" s="288">
        <v>2</v>
      </c>
      <c r="F20" s="288">
        <v>0</v>
      </c>
      <c r="G20" s="289">
        <v>-23.485019999999995</v>
      </c>
      <c r="H20" s="291">
        <v>26.577819999999999</v>
      </c>
      <c r="J20" s="295"/>
    </row>
    <row r="21" spans="1:10">
      <c r="A21" s="297" t="s">
        <v>76</v>
      </c>
      <c r="B21" s="298" t="s">
        <v>148</v>
      </c>
      <c r="C21" s="299">
        <f>SUM(C17:C20)</f>
        <v>16</v>
      </c>
      <c r="D21" s="300">
        <f>SUM(D17:D20)</f>
        <v>215.09657999999999</v>
      </c>
      <c r="E21" s="299">
        <f t="shared" ref="E21:H21" si="3">SUM(E17:E20)</f>
        <v>15</v>
      </c>
      <c r="F21" s="299">
        <f t="shared" si="3"/>
        <v>1</v>
      </c>
      <c r="G21" s="300">
        <f t="shared" si="3"/>
        <v>-88.567919999999987</v>
      </c>
      <c r="H21" s="300">
        <f t="shared" si="3"/>
        <v>126.52866</v>
      </c>
      <c r="J21" s="295"/>
    </row>
    <row r="22" spans="1:10">
      <c r="A22" s="301" t="s">
        <v>149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B3E2B-B606-4425-9305-1873FC1C6DB2}">
  <sheetPr codeName="Sheet70">
    <tabColor theme="1"/>
    <pageSetUpPr autoPageBreaks="0"/>
  </sheetPr>
  <dimension ref="A2:I28"/>
  <sheetViews>
    <sheetView workbookViewId="0">
      <selection activeCell="B29" sqref="B29"/>
    </sheetView>
  </sheetViews>
  <sheetFormatPr defaultRowHeight="12.4"/>
  <cols>
    <col min="2" max="2" width="25.87890625" bestFit="1" customWidth="1"/>
    <col min="4" max="9" width="12.64453125" customWidth="1"/>
    <col min="10" max="10" width="1" customWidth="1"/>
  </cols>
  <sheetData>
    <row r="2" spans="1:9">
      <c r="A2" t="s">
        <v>157</v>
      </c>
    </row>
    <row r="3" spans="1:9" ht="54.4">
      <c r="A3" s="277" t="s">
        <v>17</v>
      </c>
      <c r="B3" s="33" t="s">
        <v>158</v>
      </c>
      <c r="C3" s="33" t="s">
        <v>159</v>
      </c>
      <c r="D3" s="277" t="s">
        <v>160</v>
      </c>
      <c r="E3" s="277" t="s">
        <v>161</v>
      </c>
      <c r="F3" s="277" t="s">
        <v>162</v>
      </c>
      <c r="G3" s="277" t="s">
        <v>163</v>
      </c>
      <c r="H3" s="277" t="s">
        <v>164</v>
      </c>
      <c r="I3" s="277" t="s">
        <v>165</v>
      </c>
    </row>
    <row r="4" spans="1:9" ht="21.75">
      <c r="A4" s="278" t="s">
        <v>21</v>
      </c>
      <c r="B4" s="41" t="s">
        <v>19</v>
      </c>
      <c r="C4" s="41" t="s">
        <v>10</v>
      </c>
      <c r="D4" s="279">
        <v>206.51299999999998</v>
      </c>
      <c r="E4" s="279">
        <v>34.881000000000057</v>
      </c>
      <c r="F4" s="279">
        <v>47.239523831500023</v>
      </c>
      <c r="G4" s="279">
        <v>85.370927683500014</v>
      </c>
      <c r="H4" s="279">
        <v>374.00445151500003</v>
      </c>
      <c r="I4" s="279">
        <v>216.85205434221837</v>
      </c>
    </row>
    <row r="5" spans="1:9" ht="21.75">
      <c r="A5" s="278" t="s">
        <v>21</v>
      </c>
      <c r="B5" s="41" t="s">
        <v>23</v>
      </c>
      <c r="C5" s="41" t="s">
        <v>10</v>
      </c>
      <c r="D5" s="279">
        <v>90.085999999999999</v>
      </c>
      <c r="E5" s="279">
        <v>1.1610000000000156</v>
      </c>
      <c r="F5" s="279">
        <v>15.599849578499997</v>
      </c>
      <c r="G5" s="279">
        <v>32.27001473699999</v>
      </c>
      <c r="H5" s="279">
        <v>139.11686431550001</v>
      </c>
      <c r="I5" s="279">
        <v>82.892884597988683</v>
      </c>
    </row>
    <row r="6" spans="1:9">
      <c r="A6" s="278" t="s">
        <v>21</v>
      </c>
      <c r="B6" s="41" t="s">
        <v>26</v>
      </c>
      <c r="C6" s="41" t="s">
        <v>10</v>
      </c>
      <c r="D6" s="279">
        <v>113.99</v>
      </c>
      <c r="E6" s="279">
        <v>15.297999999999988</v>
      </c>
      <c r="F6" s="279">
        <v>25.290512247000009</v>
      </c>
      <c r="G6" s="279">
        <v>45.704831822999992</v>
      </c>
      <c r="H6" s="279">
        <v>200.28334407</v>
      </c>
      <c r="I6" s="279">
        <v>115.33191489153049</v>
      </c>
    </row>
    <row r="7" spans="1:9">
      <c r="A7" s="277" t="s">
        <v>21</v>
      </c>
      <c r="B7" s="33" t="s">
        <v>166</v>
      </c>
      <c r="C7" s="33" t="s">
        <v>10</v>
      </c>
      <c r="D7" s="280">
        <v>410.589</v>
      </c>
      <c r="E7" s="280">
        <v>51.34000000000006</v>
      </c>
      <c r="F7" s="280">
        <v>88.129885657000031</v>
      </c>
      <c r="G7" s="280">
        <v>163.34577424349999</v>
      </c>
      <c r="H7" s="280">
        <v>713.40465990050006</v>
      </c>
      <c r="I7" s="280">
        <v>415.07685383173748</v>
      </c>
    </row>
    <row r="8" spans="1:9" ht="5.65" customHeight="1">
      <c r="A8" s="277"/>
      <c r="B8" s="33"/>
      <c r="C8" s="33"/>
      <c r="D8" s="281"/>
      <c r="E8" s="281"/>
      <c r="F8" s="281"/>
      <c r="G8" s="281"/>
      <c r="H8" s="281"/>
      <c r="I8" s="281"/>
    </row>
    <row r="9" spans="1:9">
      <c r="A9" s="278" t="s">
        <v>31</v>
      </c>
      <c r="B9" s="41" t="s">
        <v>29</v>
      </c>
      <c r="C9" s="41" t="s">
        <v>10</v>
      </c>
      <c r="D9" s="279">
        <v>0</v>
      </c>
      <c r="E9" s="279">
        <v>0</v>
      </c>
      <c r="F9" s="279">
        <v>0</v>
      </c>
      <c r="G9" s="279">
        <v>0</v>
      </c>
      <c r="H9" s="279">
        <v>0</v>
      </c>
      <c r="I9" s="279">
        <v>0</v>
      </c>
    </row>
    <row r="10" spans="1:9">
      <c r="A10" s="277" t="s">
        <v>31</v>
      </c>
      <c r="B10" s="33" t="s">
        <v>166</v>
      </c>
      <c r="C10" s="33" t="s">
        <v>10</v>
      </c>
      <c r="D10" s="280">
        <v>0</v>
      </c>
      <c r="E10" s="280">
        <v>0</v>
      </c>
      <c r="F10" s="280">
        <v>0</v>
      </c>
      <c r="G10" s="280">
        <v>0</v>
      </c>
      <c r="H10" s="280">
        <v>0</v>
      </c>
      <c r="I10" s="280">
        <v>0</v>
      </c>
    </row>
    <row r="11" spans="1:9" ht="5.65" customHeight="1">
      <c r="A11" s="277"/>
      <c r="B11" s="33"/>
      <c r="C11" s="41"/>
      <c r="D11" s="281"/>
      <c r="E11" s="281"/>
      <c r="F11" s="281"/>
      <c r="G11" s="281"/>
      <c r="H11" s="281"/>
      <c r="I11" s="281"/>
    </row>
    <row r="12" spans="1:9">
      <c r="A12" s="278" t="s">
        <v>35</v>
      </c>
      <c r="B12" s="41" t="s">
        <v>33</v>
      </c>
      <c r="C12" s="41" t="s">
        <v>12</v>
      </c>
      <c r="D12" s="279">
        <v>93.105000000000004</v>
      </c>
      <c r="E12" s="279">
        <v>10.054999999999993</v>
      </c>
      <c r="F12" s="279">
        <v>36.423363752999975</v>
      </c>
      <c r="G12" s="279">
        <v>42.191404745999975</v>
      </c>
      <c r="H12" s="279">
        <v>181.77476849899995</v>
      </c>
      <c r="I12" s="279">
        <v>103.76395353526532</v>
      </c>
    </row>
    <row r="13" spans="1:9">
      <c r="A13" s="278" t="s">
        <v>35</v>
      </c>
      <c r="B13" s="41" t="s">
        <v>37</v>
      </c>
      <c r="C13" s="41" t="s">
        <v>12</v>
      </c>
      <c r="D13" s="279">
        <v>0</v>
      </c>
      <c r="E13" s="279">
        <v>0</v>
      </c>
      <c r="F13" s="279">
        <v>0</v>
      </c>
      <c r="G13" s="279">
        <v>0</v>
      </c>
      <c r="H13" s="279">
        <v>0</v>
      </c>
      <c r="I13" s="279">
        <v>0</v>
      </c>
    </row>
    <row r="14" spans="1:9">
      <c r="A14" s="278" t="s">
        <v>35</v>
      </c>
      <c r="B14" s="41" t="s">
        <v>43</v>
      </c>
      <c r="C14" s="41" t="s">
        <v>12</v>
      </c>
      <c r="D14" s="279">
        <v>0</v>
      </c>
      <c r="E14" s="279">
        <v>0</v>
      </c>
      <c r="F14" s="279">
        <v>0</v>
      </c>
      <c r="G14" s="279">
        <v>0</v>
      </c>
      <c r="H14" s="279">
        <v>0</v>
      </c>
      <c r="I14" s="279">
        <v>0</v>
      </c>
    </row>
    <row r="15" spans="1:9">
      <c r="A15" s="278" t="s">
        <v>35</v>
      </c>
      <c r="B15" s="41" t="s">
        <v>53</v>
      </c>
      <c r="C15" s="41" t="s">
        <v>12</v>
      </c>
      <c r="D15" s="279">
        <v>0</v>
      </c>
      <c r="E15" s="279">
        <v>0</v>
      </c>
      <c r="F15" s="279">
        <v>0</v>
      </c>
      <c r="G15" s="279">
        <v>0</v>
      </c>
      <c r="H15" s="279">
        <v>0</v>
      </c>
      <c r="I15" s="279">
        <v>0</v>
      </c>
    </row>
    <row r="16" spans="1:9">
      <c r="A16" s="278" t="s">
        <v>35</v>
      </c>
      <c r="B16" s="41" t="s">
        <v>59</v>
      </c>
      <c r="C16" s="41" t="s">
        <v>12</v>
      </c>
      <c r="D16" s="279">
        <v>7.8900000000000006</v>
      </c>
      <c r="E16" s="279">
        <v>0</v>
      </c>
      <c r="F16" s="279">
        <v>2.7857459699999967</v>
      </c>
      <c r="G16" s="279">
        <v>3.226899539999998</v>
      </c>
      <c r="H16" s="279">
        <v>13.902645509999996</v>
      </c>
      <c r="I16" s="279">
        <v>7.6731935135593208</v>
      </c>
    </row>
    <row r="17" spans="1:9">
      <c r="A17" s="278" t="s">
        <v>35</v>
      </c>
      <c r="B17" s="41" t="s">
        <v>65</v>
      </c>
      <c r="C17" s="41" t="s">
        <v>12</v>
      </c>
      <c r="D17" s="279">
        <v>0</v>
      </c>
      <c r="E17" s="279">
        <v>0</v>
      </c>
      <c r="F17" s="279">
        <v>0</v>
      </c>
      <c r="G17" s="279">
        <v>0</v>
      </c>
      <c r="H17" s="279">
        <v>0</v>
      </c>
      <c r="I17" s="279">
        <v>0</v>
      </c>
    </row>
    <row r="18" spans="1:9">
      <c r="A18" s="277" t="s">
        <v>35</v>
      </c>
      <c r="B18" s="33" t="s">
        <v>166</v>
      </c>
      <c r="C18" s="33" t="s">
        <v>12</v>
      </c>
      <c r="D18" s="280">
        <v>100.995</v>
      </c>
      <c r="E18" s="280">
        <v>10.054999999999993</v>
      </c>
      <c r="F18" s="280">
        <v>39.209109722999969</v>
      </c>
      <c r="G18" s="280">
        <v>45.418304285999973</v>
      </c>
      <c r="H18" s="280">
        <v>195.67741400899993</v>
      </c>
      <c r="I18" s="280">
        <v>111.43714704882464</v>
      </c>
    </row>
    <row r="19" spans="1:9" ht="5.65" customHeight="1">
      <c r="A19" s="277"/>
      <c r="B19" s="33"/>
      <c r="C19" s="33"/>
      <c r="D19" s="281"/>
      <c r="E19" s="281"/>
      <c r="F19" s="281"/>
      <c r="G19" s="281"/>
      <c r="H19" s="281"/>
      <c r="I19" s="281"/>
    </row>
    <row r="20" spans="1:9">
      <c r="A20" s="278" t="s">
        <v>76</v>
      </c>
      <c r="B20" s="41" t="s">
        <v>73</v>
      </c>
      <c r="C20" s="41" t="s">
        <v>10</v>
      </c>
      <c r="D20" s="279">
        <v>44.484999999999999</v>
      </c>
      <c r="E20" s="279">
        <v>0</v>
      </c>
      <c r="F20" s="279">
        <v>7.8209968199999995</v>
      </c>
      <c r="G20" s="279">
        <v>12.318786199999998</v>
      </c>
      <c r="H20" s="279">
        <v>64.624783019999995</v>
      </c>
      <c r="I20" s="279">
        <v>41.099327621946593</v>
      </c>
    </row>
    <row r="21" spans="1:9">
      <c r="A21" s="278" t="s">
        <v>76</v>
      </c>
      <c r="B21" s="41" t="s">
        <v>84</v>
      </c>
      <c r="C21" s="41" t="s">
        <v>10</v>
      </c>
      <c r="D21" s="279">
        <v>15.123999999999999</v>
      </c>
      <c r="E21" s="279">
        <v>0</v>
      </c>
      <c r="F21" s="279">
        <v>2.7470026080000003</v>
      </c>
      <c r="G21" s="279">
        <v>4.1886919200000001</v>
      </c>
      <c r="H21" s="279">
        <v>22.059694527999998</v>
      </c>
      <c r="I21" s="279">
        <v>14.307411880479322</v>
      </c>
    </row>
    <row r="22" spans="1:9">
      <c r="A22" s="278" t="s">
        <v>76</v>
      </c>
      <c r="B22" s="41" t="s">
        <v>138</v>
      </c>
      <c r="C22" s="41" t="s">
        <v>10</v>
      </c>
      <c r="D22" s="279">
        <v>40.338000000000001</v>
      </c>
      <c r="E22" s="279">
        <v>0</v>
      </c>
      <c r="F22" s="279">
        <v>7.1512670880000027</v>
      </c>
      <c r="G22" s="279">
        <v>11.170398960000004</v>
      </c>
      <c r="H22" s="279">
        <v>58.659666048000005</v>
      </c>
      <c r="I22" s="279">
        <v>38.172043085820576</v>
      </c>
    </row>
    <row r="23" spans="1:9">
      <c r="A23" s="278" t="s">
        <v>76</v>
      </c>
      <c r="B23" s="41" t="s">
        <v>93</v>
      </c>
      <c r="C23" s="41" t="s">
        <v>10</v>
      </c>
      <c r="D23" s="279">
        <v>26.577999999999999</v>
      </c>
      <c r="E23" s="279">
        <v>0</v>
      </c>
      <c r="F23" s="279">
        <v>4.8267774239999941</v>
      </c>
      <c r="G23" s="279">
        <v>7.3599797599999928</v>
      </c>
      <c r="H23" s="279">
        <v>38.76475718399999</v>
      </c>
      <c r="I23" s="279">
        <v>25.402570803153193</v>
      </c>
    </row>
    <row r="24" spans="1:9">
      <c r="A24" s="277" t="s">
        <v>76</v>
      </c>
      <c r="B24" s="33" t="s">
        <v>166</v>
      </c>
      <c r="C24" s="33" t="s">
        <v>12</v>
      </c>
      <c r="D24" s="280">
        <v>126.52500000000001</v>
      </c>
      <c r="E24" s="280">
        <v>0</v>
      </c>
      <c r="F24" s="280">
        <v>22.546043939999997</v>
      </c>
      <c r="G24" s="280">
        <v>35.037856839999996</v>
      </c>
      <c r="H24" s="280">
        <v>184.10890077999997</v>
      </c>
      <c r="I24" s="280">
        <v>118.98135339139969</v>
      </c>
    </row>
    <row r="25" spans="1:9" ht="5.65" customHeight="1">
      <c r="A25" s="277"/>
      <c r="B25" s="33"/>
      <c r="C25" s="33"/>
      <c r="D25" s="281"/>
      <c r="E25" s="281"/>
      <c r="F25" s="281"/>
      <c r="G25" s="281"/>
      <c r="H25" s="281"/>
      <c r="I25" s="281"/>
    </row>
    <row r="26" spans="1:9">
      <c r="A26" s="277" t="s">
        <v>167</v>
      </c>
      <c r="B26" s="33" t="s">
        <v>168</v>
      </c>
      <c r="C26" s="33" t="s">
        <v>10</v>
      </c>
      <c r="D26" s="280">
        <v>634.38105424929176</v>
      </c>
      <c r="E26" s="280">
        <v>61.023848016997221</v>
      </c>
      <c r="F26" s="280">
        <v>148.43774555317083</v>
      </c>
      <c r="G26" s="280">
        <v>242.125446687215</v>
      </c>
      <c r="H26" s="280">
        <v>1085.9680945066748</v>
      </c>
      <c r="I26" s="280">
        <v>641.38196609619354</v>
      </c>
    </row>
    <row r="27" spans="1:9">
      <c r="A27" s="277" t="s">
        <v>167</v>
      </c>
      <c r="B27" s="33" t="s">
        <v>168</v>
      </c>
      <c r="C27" s="33" t="s">
        <v>12</v>
      </c>
      <c r="D27" s="280">
        <v>658.69492058122773</v>
      </c>
      <c r="E27" s="280">
        <v>63.36270362090778</v>
      </c>
      <c r="F27" s="280">
        <v>154.12690584542548</v>
      </c>
      <c r="G27" s="280">
        <v>251.40536718118332</v>
      </c>
      <c r="H27" s="280">
        <v>1127.5898972287443</v>
      </c>
      <c r="I27" s="280">
        <v>665.96415575479102</v>
      </c>
    </row>
    <row r="28" spans="1:9">
      <c r="A28" s="277" t="s">
        <v>167</v>
      </c>
      <c r="B28" s="33" t="s">
        <v>168</v>
      </c>
      <c r="C28" s="33" t="s">
        <v>169</v>
      </c>
      <c r="D28" s="280">
        <v>815.4672191526555</v>
      </c>
      <c r="E28" s="280">
        <v>78.443306765053151</v>
      </c>
      <c r="F28" s="280">
        <v>190.80978975132879</v>
      </c>
      <c r="G28" s="280">
        <v>311.24095427119732</v>
      </c>
      <c r="H28" s="280">
        <v>1395.9612699402348</v>
      </c>
      <c r="I28" s="280">
        <v>824.46656438386162</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0195-DD61-4F45-B6A2-7EA4D6AEE322}">
  <sheetPr codeName="Sheet71">
    <tabColor theme="1"/>
    <pageSetUpPr autoPageBreaks="0"/>
  </sheetPr>
  <dimension ref="A2:D39"/>
  <sheetViews>
    <sheetView workbookViewId="0">
      <selection activeCell="B29" sqref="B29"/>
    </sheetView>
  </sheetViews>
  <sheetFormatPr defaultRowHeight="12.4"/>
  <cols>
    <col min="1" max="1" width="16.76171875" customWidth="1"/>
    <col min="2" max="3" width="16.76171875" style="192" customWidth="1"/>
    <col min="4" max="4" width="16.76171875" customWidth="1"/>
  </cols>
  <sheetData>
    <row r="2" spans="1:4">
      <c r="A2" s="3" t="s">
        <v>529</v>
      </c>
      <c r="B2" s="248"/>
      <c r="C2" s="248"/>
      <c r="D2" s="3"/>
    </row>
    <row r="3" spans="1:4">
      <c r="A3" s="249" t="s">
        <v>530</v>
      </c>
      <c r="B3" s="17" t="s">
        <v>531</v>
      </c>
      <c r="C3" s="17" t="s">
        <v>532</v>
      </c>
      <c r="D3" s="250" t="s">
        <v>533</v>
      </c>
    </row>
    <row r="4" spans="1:4" ht="61.9">
      <c r="A4" s="272" t="s">
        <v>534</v>
      </c>
      <c r="B4" s="273" t="s">
        <v>535</v>
      </c>
      <c r="C4" s="273" t="s">
        <v>536</v>
      </c>
      <c r="D4" s="274" t="s">
        <v>537</v>
      </c>
    </row>
    <row r="5" spans="1:4">
      <c r="A5" s="275">
        <v>45856</v>
      </c>
      <c r="B5" s="276">
        <v>45895</v>
      </c>
      <c r="C5" s="20" t="s">
        <v>538</v>
      </c>
      <c r="D5" s="20" t="s">
        <v>539</v>
      </c>
    </row>
    <row r="30" spans="3:3">
      <c r="C30"/>
    </row>
    <row r="31" spans="3:3">
      <c r="C31"/>
    </row>
    <row r="32" spans="3:3">
      <c r="C32"/>
    </row>
    <row r="33" spans="3:3">
      <c r="C33"/>
    </row>
    <row r="34" spans="3:3">
      <c r="C34"/>
    </row>
    <row r="35" spans="3:3">
      <c r="C35"/>
    </row>
    <row r="36" spans="3:3">
      <c r="C36"/>
    </row>
    <row r="37" spans="3:3">
      <c r="C37"/>
    </row>
    <row r="38" spans="3:3">
      <c r="C38"/>
    </row>
    <row r="39" spans="3:3">
      <c r="C39"/>
    </row>
  </sheetData>
  <conditionalFormatting sqref="D4:D5">
    <cfRule type="duplicateValues" dxfId="4" priority="1"/>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3423-CF25-48D8-AE7F-1D830318FA56}">
  <sheetPr codeName="Sheet72">
    <tabColor theme="1"/>
    <pageSetUpPr autoPageBreaks="0"/>
  </sheetPr>
  <dimension ref="A2:D17"/>
  <sheetViews>
    <sheetView workbookViewId="0">
      <selection activeCell="B29" sqref="B29"/>
    </sheetView>
  </sheetViews>
  <sheetFormatPr defaultColWidth="9" defaultRowHeight="11.25"/>
  <cols>
    <col min="1" max="1" width="9" style="262"/>
    <col min="2" max="2" width="18.3515625" style="262" customWidth="1"/>
    <col min="3" max="3" width="51.87890625" style="262" customWidth="1"/>
    <col min="4" max="4" width="33.234375" style="262" customWidth="1"/>
    <col min="5" max="16384" width="9" style="262"/>
  </cols>
  <sheetData>
    <row r="2" spans="1:4" ht="12.4">
      <c r="A2" s="3" t="s">
        <v>540</v>
      </c>
      <c r="B2" s="3"/>
      <c r="C2" s="3"/>
      <c r="D2" s="3"/>
    </row>
    <row r="3" spans="1:4" ht="24.75">
      <c r="A3" s="249" t="s">
        <v>17</v>
      </c>
      <c r="B3" s="250" t="s">
        <v>171</v>
      </c>
      <c r="C3" s="250" t="s">
        <v>172</v>
      </c>
      <c r="D3" s="263" t="s">
        <v>173</v>
      </c>
    </row>
    <row r="4" spans="1:4" ht="24.75">
      <c r="A4" s="264" t="s">
        <v>21</v>
      </c>
      <c r="B4" s="265" t="s">
        <v>22</v>
      </c>
      <c r="C4" s="265" t="s">
        <v>174</v>
      </c>
      <c r="D4" s="266" t="s">
        <v>175</v>
      </c>
    </row>
    <row r="5" spans="1:4" ht="24.75">
      <c r="A5" s="264" t="s">
        <v>21</v>
      </c>
      <c r="B5" s="265" t="s">
        <v>28</v>
      </c>
      <c r="C5" s="265" t="s">
        <v>174</v>
      </c>
      <c r="D5" s="266" t="s">
        <v>175</v>
      </c>
    </row>
    <row r="6" spans="1:4" ht="24.75">
      <c r="A6" s="264" t="s">
        <v>21</v>
      </c>
      <c r="B6" s="265" t="s">
        <v>25</v>
      </c>
      <c r="C6" s="265" t="s">
        <v>174</v>
      </c>
      <c r="D6" s="266" t="s">
        <v>175</v>
      </c>
    </row>
    <row r="7" spans="1:4" ht="18" customHeight="1">
      <c r="A7" s="264" t="s">
        <v>35</v>
      </c>
      <c r="B7" s="265" t="s">
        <v>62</v>
      </c>
      <c r="C7" s="265" t="s">
        <v>180</v>
      </c>
      <c r="D7" s="266" t="s">
        <v>178</v>
      </c>
    </row>
    <row r="8" spans="1:4" ht="12.4">
      <c r="A8" s="264" t="s">
        <v>35</v>
      </c>
      <c r="B8" s="265" t="s">
        <v>36</v>
      </c>
      <c r="C8" s="265" t="s">
        <v>541</v>
      </c>
      <c r="D8" s="266" t="s">
        <v>175</v>
      </c>
    </row>
    <row r="9" spans="1:4" ht="37.15">
      <c r="A9" s="264" t="s">
        <v>76</v>
      </c>
      <c r="B9" s="265" t="s">
        <v>73</v>
      </c>
      <c r="C9" s="265" t="s">
        <v>542</v>
      </c>
      <c r="D9" s="266" t="s">
        <v>183</v>
      </c>
    </row>
    <row r="10" spans="1:4" ht="37.15">
      <c r="A10" s="264" t="s">
        <v>76</v>
      </c>
      <c r="B10" s="265" t="s">
        <v>84</v>
      </c>
      <c r="C10" s="265" t="s">
        <v>542</v>
      </c>
      <c r="D10" s="266" t="s">
        <v>183</v>
      </c>
    </row>
    <row r="11" spans="1:4" ht="37.15">
      <c r="A11" s="264" t="s">
        <v>76</v>
      </c>
      <c r="B11" s="265" t="s">
        <v>186</v>
      </c>
      <c r="C11" s="265" t="s">
        <v>542</v>
      </c>
      <c r="D11" s="266" t="s">
        <v>183</v>
      </c>
    </row>
    <row r="12" spans="1:4" ht="37.15">
      <c r="A12" s="264" t="s">
        <v>76</v>
      </c>
      <c r="B12" s="265" t="s">
        <v>188</v>
      </c>
      <c r="C12" s="265" t="s">
        <v>542</v>
      </c>
      <c r="D12" s="266" t="s">
        <v>183</v>
      </c>
    </row>
    <row r="13" spans="1:4" ht="37.15">
      <c r="A13" s="264" t="s">
        <v>76</v>
      </c>
      <c r="B13" s="265" t="s">
        <v>96</v>
      </c>
      <c r="C13" s="265" t="s">
        <v>542</v>
      </c>
      <c r="D13" s="266" t="s">
        <v>183</v>
      </c>
    </row>
    <row r="14" spans="1:4" ht="24.75">
      <c r="A14" s="267" t="s">
        <v>76</v>
      </c>
      <c r="B14" s="268" t="s">
        <v>73</v>
      </c>
      <c r="C14" s="268" t="s">
        <v>191</v>
      </c>
      <c r="D14" s="269" t="s">
        <v>183</v>
      </c>
    </row>
    <row r="15" spans="1:4">
      <c r="A15" s="270"/>
      <c r="B15" s="270"/>
      <c r="C15" s="270"/>
      <c r="D15" s="270"/>
    </row>
    <row r="17" spans="1:4" ht="11.65">
      <c r="A17" s="271"/>
      <c r="B17" s="271"/>
      <c r="C17" s="271"/>
      <c r="D17" s="271"/>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7F1A-3F2E-4F1F-9324-8D63FF505758}">
  <sheetPr codeName="Sheet73">
    <tabColor theme="1"/>
    <pageSetUpPr autoPageBreaks="0"/>
  </sheetPr>
  <dimension ref="A2:G46"/>
  <sheetViews>
    <sheetView workbookViewId="0">
      <selection activeCell="B29" sqref="B29"/>
    </sheetView>
  </sheetViews>
  <sheetFormatPr defaultRowHeight="12.4"/>
  <cols>
    <col min="1" max="1" width="20" customWidth="1"/>
    <col min="2" max="2" width="7.87890625" style="192" customWidth="1"/>
    <col min="3" max="3" width="30.46875" style="192" bestFit="1" customWidth="1"/>
    <col min="4" max="4" width="45.234375" customWidth="1"/>
    <col min="5" max="6" width="21.64453125" customWidth="1"/>
    <col min="7" max="7" width="18.1171875" customWidth="1"/>
  </cols>
  <sheetData>
    <row r="2" spans="1:7">
      <c r="A2" s="3" t="s">
        <v>543</v>
      </c>
      <c r="B2" s="248"/>
      <c r="C2" s="248"/>
      <c r="D2" s="3"/>
      <c r="E2" s="3"/>
    </row>
    <row r="3" spans="1:7" ht="46.5" customHeight="1">
      <c r="A3" s="253" t="s">
        <v>195</v>
      </c>
      <c r="B3" s="254" t="s">
        <v>17</v>
      </c>
      <c r="C3" s="254" t="s">
        <v>196</v>
      </c>
      <c r="D3" s="254" t="s">
        <v>197</v>
      </c>
      <c r="E3" s="254" t="s">
        <v>198</v>
      </c>
      <c r="F3" s="254" t="s">
        <v>199</v>
      </c>
      <c r="G3" s="255" t="s">
        <v>200</v>
      </c>
    </row>
    <row r="4" spans="1:7" ht="67.5">
      <c r="A4" s="256" t="s">
        <v>218</v>
      </c>
      <c r="B4" s="257" t="s">
        <v>21</v>
      </c>
      <c r="C4" s="257" t="s">
        <v>219</v>
      </c>
      <c r="D4" s="257" t="s">
        <v>220</v>
      </c>
      <c r="E4" s="257" t="s">
        <v>221</v>
      </c>
      <c r="F4" s="257" t="s">
        <v>544</v>
      </c>
      <c r="G4" s="258" t="s">
        <v>223</v>
      </c>
    </row>
    <row r="5" spans="1:7" ht="67.5">
      <c r="A5" s="256" t="s">
        <v>224</v>
      </c>
      <c r="B5" s="257" t="s">
        <v>21</v>
      </c>
      <c r="C5" s="257" t="s">
        <v>225</v>
      </c>
      <c r="D5" s="257" t="s">
        <v>226</v>
      </c>
      <c r="E5" s="257" t="s">
        <v>227</v>
      </c>
      <c r="F5" s="257" t="s">
        <v>545</v>
      </c>
      <c r="G5" s="258" t="s">
        <v>223</v>
      </c>
    </row>
    <row r="6" spans="1:7" ht="45">
      <c r="A6" s="256" t="s">
        <v>546</v>
      </c>
      <c r="B6" s="257" t="s">
        <v>35</v>
      </c>
      <c r="C6" s="257" t="s">
        <v>230</v>
      </c>
      <c r="D6" s="257" t="s">
        <v>231</v>
      </c>
      <c r="E6" s="257" t="s">
        <v>232</v>
      </c>
      <c r="F6" s="257" t="s">
        <v>547</v>
      </c>
      <c r="G6" s="258" t="s">
        <v>234</v>
      </c>
    </row>
    <row r="7" spans="1:7" ht="45">
      <c r="A7" s="256" t="s">
        <v>548</v>
      </c>
      <c r="B7" s="257" t="s">
        <v>35</v>
      </c>
      <c r="C7" s="257" t="s">
        <v>236</v>
      </c>
      <c r="D7" s="257" t="s">
        <v>237</v>
      </c>
      <c r="E7" s="257" t="s">
        <v>232</v>
      </c>
      <c r="F7" s="257" t="s">
        <v>549</v>
      </c>
      <c r="G7" s="258" t="s">
        <v>550</v>
      </c>
    </row>
    <row r="8" spans="1:7" ht="56.25">
      <c r="A8" s="256" t="s">
        <v>551</v>
      </c>
      <c r="B8" s="257" t="s">
        <v>76</v>
      </c>
      <c r="C8" s="257" t="s">
        <v>202</v>
      </c>
      <c r="D8" s="257" t="s">
        <v>552</v>
      </c>
      <c r="E8" s="257" t="s">
        <v>553</v>
      </c>
      <c r="F8" s="257" t="s">
        <v>554</v>
      </c>
      <c r="G8" s="258" t="s">
        <v>555</v>
      </c>
    </row>
    <row r="9" spans="1:7" ht="67.5">
      <c r="A9" s="256" t="s">
        <v>556</v>
      </c>
      <c r="B9" s="257" t="s">
        <v>76</v>
      </c>
      <c r="C9" s="257" t="s">
        <v>557</v>
      </c>
      <c r="D9" s="257" t="s">
        <v>558</v>
      </c>
      <c r="E9" s="257" t="s">
        <v>559</v>
      </c>
      <c r="F9" s="257" t="s">
        <v>560</v>
      </c>
      <c r="G9" s="258" t="s">
        <v>561</v>
      </c>
    </row>
    <row r="10" spans="1:7" ht="67.5">
      <c r="A10" s="259" t="s">
        <v>207</v>
      </c>
      <c r="B10" s="260" t="s">
        <v>76</v>
      </c>
      <c r="C10" s="260" t="s">
        <v>208</v>
      </c>
      <c r="D10" s="260" t="s">
        <v>562</v>
      </c>
      <c r="E10" s="260" t="s">
        <v>563</v>
      </c>
      <c r="F10" s="260" t="s">
        <v>564</v>
      </c>
      <c r="G10" s="261" t="s">
        <v>555</v>
      </c>
    </row>
    <row r="37" spans="3:3">
      <c r="C37"/>
    </row>
    <row r="38" spans="3:3">
      <c r="C38"/>
    </row>
    <row r="39" spans="3:3">
      <c r="C39"/>
    </row>
    <row r="40" spans="3:3">
      <c r="C40"/>
    </row>
    <row r="41" spans="3:3">
      <c r="C41"/>
    </row>
    <row r="42" spans="3:3">
      <c r="C42"/>
    </row>
    <row r="43" spans="3:3">
      <c r="C43"/>
    </row>
    <row r="44" spans="3:3">
      <c r="C44"/>
    </row>
    <row r="45" spans="3:3">
      <c r="C45"/>
    </row>
    <row r="46" spans="3:3">
      <c r="C46"/>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761A-EF6E-4C94-B4D5-4CB53318B28F}">
  <sheetPr codeName="Sheet74">
    <tabColor theme="1"/>
    <pageSetUpPr autoPageBreaks="0"/>
  </sheetPr>
  <dimension ref="A2:D47"/>
  <sheetViews>
    <sheetView workbookViewId="0">
      <selection activeCell="B29" sqref="B29"/>
    </sheetView>
  </sheetViews>
  <sheetFormatPr defaultRowHeight="12.4"/>
  <cols>
    <col min="1" max="1" width="7.87890625" customWidth="1"/>
    <col min="2" max="2" width="27" style="192" customWidth="1"/>
    <col min="3" max="3" width="30.46875" style="192" bestFit="1" customWidth="1"/>
    <col min="4" max="4" width="45.234375" customWidth="1"/>
  </cols>
  <sheetData>
    <row r="2" spans="1:4">
      <c r="A2" s="3" t="s">
        <v>565</v>
      </c>
      <c r="B2" s="248"/>
      <c r="C2" s="248"/>
      <c r="D2" s="3"/>
    </row>
    <row r="3" spans="1:4">
      <c r="A3" s="249" t="s">
        <v>17</v>
      </c>
      <c r="B3" s="17" t="s">
        <v>566</v>
      </c>
      <c r="C3" s="17" t="s">
        <v>567</v>
      </c>
      <c r="D3" s="250" t="s">
        <v>568</v>
      </c>
    </row>
    <row r="4" spans="1:4" ht="24.75">
      <c r="A4" s="251" t="s">
        <v>21</v>
      </c>
      <c r="B4" s="20" t="s">
        <v>22</v>
      </c>
      <c r="C4" s="20" t="s">
        <v>218</v>
      </c>
      <c r="D4" s="252" t="s">
        <v>569</v>
      </c>
    </row>
    <row r="5" spans="1:4" ht="24.75">
      <c r="A5" s="251" t="s">
        <v>21</v>
      </c>
      <c r="B5" s="20" t="s">
        <v>25</v>
      </c>
      <c r="C5" s="20" t="s">
        <v>218</v>
      </c>
      <c r="D5" s="252" t="s">
        <v>570</v>
      </c>
    </row>
    <row r="6" spans="1:4" ht="24.75">
      <c r="A6" s="251" t="s">
        <v>21</v>
      </c>
      <c r="B6" s="20" t="s">
        <v>28</v>
      </c>
      <c r="C6" s="20" t="s">
        <v>218</v>
      </c>
      <c r="D6" s="20" t="s">
        <v>571</v>
      </c>
    </row>
    <row r="7" spans="1:4" ht="24.75">
      <c r="A7" s="251" t="s">
        <v>21</v>
      </c>
      <c r="B7" s="252" t="s">
        <v>25</v>
      </c>
      <c r="C7" s="252" t="s">
        <v>572</v>
      </c>
      <c r="D7" s="20" t="s">
        <v>573</v>
      </c>
    </row>
    <row r="8" spans="1:4" ht="27" customHeight="1">
      <c r="A8" s="251" t="s">
        <v>35</v>
      </c>
      <c r="B8" s="252" t="s">
        <v>574</v>
      </c>
      <c r="C8" s="252" t="s">
        <v>575</v>
      </c>
      <c r="D8" s="20" t="s">
        <v>576</v>
      </c>
    </row>
    <row r="9" spans="1:4" ht="27" customHeight="1">
      <c r="A9" s="251" t="s">
        <v>35</v>
      </c>
      <c r="B9" s="252" t="s">
        <v>36</v>
      </c>
      <c r="C9" s="252" t="s">
        <v>577</v>
      </c>
      <c r="D9" s="20" t="s">
        <v>578</v>
      </c>
    </row>
    <row r="10" spans="1:4" ht="24.75">
      <c r="A10" s="251" t="s">
        <v>76</v>
      </c>
      <c r="B10" s="252" t="s">
        <v>73</v>
      </c>
      <c r="C10" s="252" t="s">
        <v>551</v>
      </c>
      <c r="D10" s="20" t="s">
        <v>579</v>
      </c>
    </row>
    <row r="11" spans="1:4" ht="24.75">
      <c r="A11" s="251" t="s">
        <v>76</v>
      </c>
      <c r="B11" s="252" t="s">
        <v>86</v>
      </c>
      <c r="C11" s="252" t="s">
        <v>551</v>
      </c>
      <c r="D11" s="20" t="s">
        <v>580</v>
      </c>
    </row>
    <row r="12" spans="1:4" ht="24.75">
      <c r="A12" s="251" t="s">
        <v>76</v>
      </c>
      <c r="B12" s="252" t="s">
        <v>581</v>
      </c>
      <c r="C12" s="252" t="s">
        <v>551</v>
      </c>
      <c r="D12" s="20" t="s">
        <v>582</v>
      </c>
    </row>
    <row r="13" spans="1:4" ht="24.75">
      <c r="A13" s="251" t="s">
        <v>76</v>
      </c>
      <c r="B13" s="252" t="s">
        <v>96</v>
      </c>
      <c r="C13" s="252" t="s">
        <v>551</v>
      </c>
      <c r="D13" s="252" t="s">
        <v>583</v>
      </c>
    </row>
    <row r="14" spans="1:4" ht="37.15">
      <c r="A14" s="251" t="s">
        <v>76</v>
      </c>
      <c r="B14" s="252" t="s">
        <v>73</v>
      </c>
      <c r="C14" s="252" t="s">
        <v>556</v>
      </c>
      <c r="D14" s="252" t="s">
        <v>584</v>
      </c>
    </row>
    <row r="15" spans="1:4" ht="24.75">
      <c r="A15" s="251" t="s">
        <v>76</v>
      </c>
      <c r="B15" s="20" t="s">
        <v>73</v>
      </c>
      <c r="C15" s="20" t="s">
        <v>207</v>
      </c>
      <c r="D15" s="252" t="s">
        <v>585</v>
      </c>
    </row>
    <row r="16" spans="1:4" ht="24.75">
      <c r="A16" s="251" t="s">
        <v>76</v>
      </c>
      <c r="B16" s="252" t="s">
        <v>86</v>
      </c>
      <c r="C16" s="252" t="s">
        <v>207</v>
      </c>
      <c r="D16" s="252" t="s">
        <v>586</v>
      </c>
    </row>
    <row r="17" spans="1:4" ht="24.75">
      <c r="A17" s="251" t="s">
        <v>76</v>
      </c>
      <c r="B17" s="252" t="s">
        <v>581</v>
      </c>
      <c r="C17" s="252" t="s">
        <v>207</v>
      </c>
      <c r="D17" s="252" t="s">
        <v>587</v>
      </c>
    </row>
    <row r="18" spans="1:4" ht="24.75">
      <c r="A18" s="251" t="s">
        <v>76</v>
      </c>
      <c r="B18" s="252" t="s">
        <v>96</v>
      </c>
      <c r="C18" s="252" t="s">
        <v>207</v>
      </c>
      <c r="D18" s="252" t="s">
        <v>588</v>
      </c>
    </row>
    <row r="38" spans="3:3">
      <c r="C38"/>
    </row>
    <row r="39" spans="3:3">
      <c r="C39"/>
    </row>
    <row r="40" spans="3:3">
      <c r="C40"/>
    </row>
    <row r="41" spans="3:3">
      <c r="C41"/>
    </row>
    <row r="42" spans="3:3">
      <c r="C42"/>
    </row>
    <row r="43" spans="3:3">
      <c r="C43"/>
    </row>
    <row r="44" spans="3:3">
      <c r="C44"/>
    </row>
    <row r="45" spans="3:3">
      <c r="C45"/>
    </row>
    <row r="46" spans="3:3">
      <c r="C46"/>
    </row>
    <row r="47" spans="3:3">
      <c r="C47"/>
    </row>
  </sheetData>
  <conditionalFormatting sqref="D4:D18">
    <cfRule type="duplicateValues" dxfId="3" priority="1"/>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B58E-F465-444B-9D75-ACB3BA8C6FC9}">
  <sheetPr codeName="Sheet75">
    <tabColor theme="1"/>
    <pageSetUpPr autoPageBreaks="0"/>
  </sheetPr>
  <dimension ref="A2:H18"/>
  <sheetViews>
    <sheetView workbookViewId="0">
      <selection activeCell="B29" sqref="B29"/>
    </sheetView>
  </sheetViews>
  <sheetFormatPr defaultRowHeight="12.4"/>
  <cols>
    <col min="1" max="1" width="25.234375" customWidth="1"/>
    <col min="2" max="2" width="10.46875" customWidth="1"/>
    <col min="3" max="8" width="13.46875" customWidth="1"/>
  </cols>
  <sheetData>
    <row r="2" spans="1:8">
      <c r="A2" t="s">
        <v>589</v>
      </c>
    </row>
    <row r="3" spans="1:8" ht="39">
      <c r="A3" s="161" t="s">
        <v>132</v>
      </c>
      <c r="B3" s="162" t="s">
        <v>133</v>
      </c>
      <c r="C3" s="163" t="s">
        <v>142</v>
      </c>
      <c r="D3" s="163" t="s">
        <v>143</v>
      </c>
      <c r="E3" s="163" t="s">
        <v>144</v>
      </c>
      <c r="F3" s="163" t="s">
        <v>145</v>
      </c>
      <c r="G3" s="163" t="s">
        <v>146</v>
      </c>
      <c r="H3" s="164" t="s">
        <v>147</v>
      </c>
    </row>
    <row r="4" spans="1:8" ht="14.1" customHeight="1">
      <c r="A4" s="236" t="s">
        <v>19</v>
      </c>
      <c r="B4" s="242" t="s">
        <v>22</v>
      </c>
      <c r="C4" s="58">
        <v>13</v>
      </c>
      <c r="D4" s="59">
        <v>204.76488000000001</v>
      </c>
      <c r="E4" s="58">
        <v>11</v>
      </c>
      <c r="F4" s="58">
        <v>2</v>
      </c>
      <c r="G4" s="59">
        <v>-82.098520000000022</v>
      </c>
      <c r="H4" s="59">
        <v>122.66635999999998</v>
      </c>
    </row>
    <row r="5" spans="1:8" ht="14.1" customHeight="1">
      <c r="A5" s="236" t="s">
        <v>23</v>
      </c>
      <c r="B5" s="242" t="s">
        <v>25</v>
      </c>
      <c r="C5" s="58">
        <v>5</v>
      </c>
      <c r="D5" s="59">
        <v>112.52771000000001</v>
      </c>
      <c r="E5" s="58">
        <v>5</v>
      </c>
      <c r="F5" s="58">
        <v>0</v>
      </c>
      <c r="G5" s="59">
        <v>-27.518770000000004</v>
      </c>
      <c r="H5" s="59">
        <v>85.00894000000001</v>
      </c>
    </row>
    <row r="6" spans="1:8" ht="14.1" customHeight="1">
      <c r="A6" s="236" t="s">
        <v>26</v>
      </c>
      <c r="B6" s="242" t="s">
        <v>28</v>
      </c>
      <c r="C6" s="58">
        <v>7</v>
      </c>
      <c r="D6" s="59">
        <v>81.456530000000001</v>
      </c>
      <c r="E6" s="58">
        <v>7</v>
      </c>
      <c r="F6" s="58">
        <v>0</v>
      </c>
      <c r="G6" s="59">
        <v>-7.1932500000000061</v>
      </c>
      <c r="H6" s="59">
        <v>74.263279999999995</v>
      </c>
    </row>
    <row r="7" spans="1:8" ht="14.1" customHeight="1">
      <c r="A7" s="222" t="s">
        <v>148</v>
      </c>
      <c r="B7" s="243"/>
      <c r="C7" s="244">
        <f>SUM(C4:C6)</f>
        <v>25</v>
      </c>
      <c r="D7" s="245">
        <f t="shared" ref="D7:H7" si="0">SUM(D4:D6)</f>
        <v>398.74912</v>
      </c>
      <c r="E7" s="244">
        <f t="shared" si="0"/>
        <v>23</v>
      </c>
      <c r="F7" s="244">
        <f t="shared" si="0"/>
        <v>2</v>
      </c>
      <c r="G7" s="245">
        <f t="shared" si="0"/>
        <v>-116.81054000000003</v>
      </c>
      <c r="H7" s="245">
        <f t="shared" si="0"/>
        <v>281.93858</v>
      </c>
    </row>
    <row r="8" spans="1:8">
      <c r="A8" s="241" t="s">
        <v>590</v>
      </c>
    </row>
    <row r="9" spans="1:8">
      <c r="A9" s="246"/>
    </row>
    <row r="10" spans="1:8">
      <c r="A10" s="246"/>
    </row>
    <row r="11" spans="1:8">
      <c r="A11" s="246"/>
    </row>
    <row r="12" spans="1:8" ht="14.25">
      <c r="A12" s="247"/>
      <c r="D12" s="138"/>
    </row>
    <row r="13" spans="1:8">
      <c r="A13" s="42"/>
      <c r="D13" s="138"/>
      <c r="E13" s="138"/>
      <c r="F13" s="138"/>
      <c r="G13" s="138"/>
    </row>
    <row r="14" spans="1:8">
      <c r="A14" s="42"/>
      <c r="D14" s="138"/>
      <c r="E14" s="138"/>
      <c r="F14" s="138"/>
      <c r="G14" s="138"/>
    </row>
    <row r="15" spans="1:8">
      <c r="D15" s="138"/>
      <c r="E15" s="138"/>
      <c r="F15" s="138"/>
      <c r="G15" s="138"/>
    </row>
    <row r="17" spans="4:4">
      <c r="D17" s="138"/>
    </row>
    <row r="18" spans="4:4">
      <c r="D18" s="138"/>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662E-3FF8-484D-B4A2-C2B09E585EC1}">
  <sheetPr codeName="Sheet79">
    <tabColor theme="1"/>
    <pageSetUpPr autoPageBreaks="0"/>
  </sheetPr>
  <dimension ref="A2:F28"/>
  <sheetViews>
    <sheetView workbookViewId="0">
      <selection activeCell="B29" sqref="B29"/>
    </sheetView>
  </sheetViews>
  <sheetFormatPr defaultRowHeight="12.4"/>
  <cols>
    <col min="1" max="1" width="26" customWidth="1"/>
    <col min="2" max="2" width="9.234375" customWidth="1"/>
    <col min="3" max="3" width="21.76171875" customWidth="1"/>
    <col min="4" max="6" width="12.1171875" customWidth="1"/>
  </cols>
  <sheetData>
    <row r="2" spans="1:6">
      <c r="A2" t="s">
        <v>591</v>
      </c>
    </row>
    <row r="3" spans="1:6" ht="39">
      <c r="A3" s="161" t="s">
        <v>132</v>
      </c>
      <c r="B3" s="162" t="s">
        <v>133</v>
      </c>
      <c r="C3" s="162" t="s">
        <v>256</v>
      </c>
      <c r="D3" s="163" t="s">
        <v>143</v>
      </c>
      <c r="E3" s="163" t="s">
        <v>592</v>
      </c>
      <c r="F3" s="164" t="s">
        <v>147</v>
      </c>
    </row>
    <row r="4" spans="1:6" ht="19.5">
      <c r="A4" s="236" t="s">
        <v>19</v>
      </c>
      <c r="B4" s="236" t="s">
        <v>22</v>
      </c>
      <c r="C4" s="225" t="s">
        <v>258</v>
      </c>
      <c r="D4" s="237">
        <v>8.1218000000000004</v>
      </c>
      <c r="E4" s="237">
        <f>F4-D4</f>
        <v>-0.22465000000000046</v>
      </c>
      <c r="F4" s="238">
        <v>7.8971499999999999</v>
      </c>
    </row>
    <row r="5" spans="1:6" ht="19.5">
      <c r="A5" s="236" t="s">
        <v>19</v>
      </c>
      <c r="B5" s="236" t="s">
        <v>22</v>
      </c>
      <c r="C5" s="225" t="s">
        <v>259</v>
      </c>
      <c r="D5" s="237">
        <v>7.8385300000000004</v>
      </c>
      <c r="E5" s="237">
        <f t="shared" ref="E5:E27" si="0">F5-D5</f>
        <v>-0.44201000000000068</v>
      </c>
      <c r="F5" s="238">
        <v>7.3965199999999998</v>
      </c>
    </row>
    <row r="6" spans="1:6" ht="19.5">
      <c r="A6" s="236" t="s">
        <v>19</v>
      </c>
      <c r="B6" s="236" t="s">
        <v>22</v>
      </c>
      <c r="C6" s="225" t="s">
        <v>260</v>
      </c>
      <c r="D6" s="237">
        <v>1.3228800000000001</v>
      </c>
      <c r="E6" s="237">
        <f t="shared" si="0"/>
        <v>-0.62028000000000005</v>
      </c>
      <c r="F6" s="238">
        <v>0.7026</v>
      </c>
    </row>
    <row r="7" spans="1:6">
      <c r="A7" s="236" t="s">
        <v>19</v>
      </c>
      <c r="B7" s="236" t="s">
        <v>22</v>
      </c>
      <c r="C7" s="225" t="s">
        <v>261</v>
      </c>
      <c r="D7" s="237">
        <v>20.9419</v>
      </c>
      <c r="E7" s="237">
        <f t="shared" si="0"/>
        <v>-20.9419</v>
      </c>
      <c r="F7" s="238">
        <v>0</v>
      </c>
    </row>
    <row r="8" spans="1:6">
      <c r="A8" s="236" t="s">
        <v>19</v>
      </c>
      <c r="B8" s="236" t="s">
        <v>22</v>
      </c>
      <c r="C8" s="225" t="s">
        <v>262</v>
      </c>
      <c r="D8" s="237">
        <v>45.030709999999999</v>
      </c>
      <c r="E8" s="237">
        <f t="shared" si="0"/>
        <v>-7.388930000000002</v>
      </c>
      <c r="F8" s="238">
        <v>37.641779999999997</v>
      </c>
    </row>
    <row r="9" spans="1:6" ht="19.5">
      <c r="A9" s="236" t="s">
        <v>19</v>
      </c>
      <c r="B9" s="236" t="s">
        <v>22</v>
      </c>
      <c r="C9" s="225" t="s">
        <v>263</v>
      </c>
      <c r="D9" s="237">
        <v>28.45168</v>
      </c>
      <c r="E9" s="237">
        <f t="shared" si="0"/>
        <v>-28.45168</v>
      </c>
      <c r="F9" s="238">
        <v>0</v>
      </c>
    </row>
    <row r="10" spans="1:6">
      <c r="A10" s="236" t="s">
        <v>19</v>
      </c>
      <c r="B10" s="236" t="s">
        <v>22</v>
      </c>
      <c r="C10" s="225" t="s">
        <v>264</v>
      </c>
      <c r="D10" s="237">
        <v>1.6055200000000001</v>
      </c>
      <c r="E10" s="237">
        <f t="shared" si="0"/>
        <v>0.12041999999999997</v>
      </c>
      <c r="F10" s="238">
        <v>1.72594</v>
      </c>
    </row>
    <row r="11" spans="1:6">
      <c r="A11" s="236" t="s">
        <v>19</v>
      </c>
      <c r="B11" s="236" t="s">
        <v>22</v>
      </c>
      <c r="C11" s="225" t="s">
        <v>265</v>
      </c>
      <c r="D11" s="237">
        <v>2.8541699999999999</v>
      </c>
      <c r="E11" s="237">
        <f t="shared" si="0"/>
        <v>-5.8300000000000018E-2</v>
      </c>
      <c r="F11" s="238">
        <v>2.7958699999999999</v>
      </c>
    </row>
    <row r="12" spans="1:6">
      <c r="A12" s="236" t="s">
        <v>19</v>
      </c>
      <c r="B12" s="236" t="s">
        <v>22</v>
      </c>
      <c r="C12" s="225" t="s">
        <v>266</v>
      </c>
      <c r="D12" s="237">
        <v>0.84775999999999996</v>
      </c>
      <c r="E12" s="237">
        <f t="shared" si="0"/>
        <v>-2.2749999999999937E-2</v>
      </c>
      <c r="F12" s="238">
        <v>0.82501000000000002</v>
      </c>
    </row>
    <row r="13" spans="1:6" ht="19.5">
      <c r="A13" s="236" t="s">
        <v>19</v>
      </c>
      <c r="B13" s="236" t="s">
        <v>22</v>
      </c>
      <c r="C13" s="225" t="s">
        <v>267</v>
      </c>
      <c r="D13" s="237">
        <v>6.7997399999999999</v>
      </c>
      <c r="E13" s="237">
        <f t="shared" si="0"/>
        <v>-1.6416199999999996</v>
      </c>
      <c r="F13" s="238">
        <v>5.1581200000000003</v>
      </c>
    </row>
    <row r="14" spans="1:6">
      <c r="A14" s="236" t="s">
        <v>19</v>
      </c>
      <c r="B14" s="236" t="s">
        <v>22</v>
      </c>
      <c r="C14" s="225" t="s">
        <v>268</v>
      </c>
      <c r="D14" s="237">
        <v>6.0673599999999999</v>
      </c>
      <c r="E14" s="237">
        <f t="shared" si="0"/>
        <v>-0.27456999999999976</v>
      </c>
      <c r="F14" s="238">
        <v>5.7927900000000001</v>
      </c>
    </row>
    <row r="15" spans="1:6" ht="19.5">
      <c r="A15" s="236" t="s">
        <v>19</v>
      </c>
      <c r="B15" s="236" t="s">
        <v>22</v>
      </c>
      <c r="C15" s="225" t="s">
        <v>269</v>
      </c>
      <c r="D15" s="237">
        <v>17.03444</v>
      </c>
      <c r="E15" s="237">
        <f t="shared" si="0"/>
        <v>-0.81361000000000061</v>
      </c>
      <c r="F15" s="238">
        <v>16.220829999999999</v>
      </c>
    </row>
    <row r="16" spans="1:6">
      <c r="A16" s="236" t="s">
        <v>19</v>
      </c>
      <c r="B16" s="236" t="s">
        <v>22</v>
      </c>
      <c r="C16" s="225" t="s">
        <v>270</v>
      </c>
      <c r="D16" s="237">
        <v>57.848390000000002</v>
      </c>
      <c r="E16" s="237">
        <f t="shared" si="0"/>
        <v>-21.338640000000005</v>
      </c>
      <c r="F16" s="238">
        <v>36.509749999999997</v>
      </c>
    </row>
    <row r="17" spans="1:6" ht="19.5">
      <c r="A17" s="236" t="s">
        <v>23</v>
      </c>
      <c r="B17" s="236" t="s">
        <v>25</v>
      </c>
      <c r="C17" s="225" t="s">
        <v>271</v>
      </c>
      <c r="D17" s="237">
        <v>0.40899999999999997</v>
      </c>
      <c r="E17" s="237">
        <f t="shared" si="0"/>
        <v>-6.2E-2</v>
      </c>
      <c r="F17" s="238">
        <v>0.34699999999999998</v>
      </c>
    </row>
    <row r="18" spans="1:6" ht="19.5">
      <c r="A18" s="236" t="s">
        <v>23</v>
      </c>
      <c r="B18" s="236" t="s">
        <v>25</v>
      </c>
      <c r="C18" s="225" t="s">
        <v>272</v>
      </c>
      <c r="D18" s="237">
        <v>1.4855100000000001</v>
      </c>
      <c r="E18" s="237">
        <f t="shared" si="0"/>
        <v>-0.46692</v>
      </c>
      <c r="F18" s="238">
        <v>1.0185900000000001</v>
      </c>
    </row>
    <row r="19" spans="1:6" ht="19.5">
      <c r="A19" s="236" t="s">
        <v>23</v>
      </c>
      <c r="B19" s="236" t="s">
        <v>25</v>
      </c>
      <c r="C19" s="225" t="s">
        <v>273</v>
      </c>
      <c r="D19" s="237">
        <v>1.0434399999999999</v>
      </c>
      <c r="E19" s="237">
        <f t="shared" si="0"/>
        <v>-0.32231999999999994</v>
      </c>
      <c r="F19" s="238">
        <v>0.72111999999999998</v>
      </c>
    </row>
    <row r="20" spans="1:6">
      <c r="A20" s="236" t="s">
        <v>23</v>
      </c>
      <c r="B20" s="236" t="s">
        <v>25</v>
      </c>
      <c r="C20" s="225" t="s">
        <v>274</v>
      </c>
      <c r="D20" s="237">
        <v>4.9744599999999997</v>
      </c>
      <c r="E20" s="237">
        <f t="shared" si="0"/>
        <v>-1.4019999999999997</v>
      </c>
      <c r="F20" s="238">
        <v>3.57246</v>
      </c>
    </row>
    <row r="21" spans="1:6">
      <c r="A21" s="236" t="s">
        <v>26</v>
      </c>
      <c r="B21" s="236" t="s">
        <v>28</v>
      </c>
      <c r="C21" s="225" t="s">
        <v>275</v>
      </c>
      <c r="D21" s="237">
        <v>51.029000000000003</v>
      </c>
      <c r="E21" s="237">
        <f t="shared" si="0"/>
        <v>-2.8624300000000034</v>
      </c>
      <c r="F21" s="238">
        <v>48.16657</v>
      </c>
    </row>
    <row r="22" spans="1:6" ht="29.25">
      <c r="A22" s="236" t="s">
        <v>26</v>
      </c>
      <c r="B22" s="236" t="s">
        <v>28</v>
      </c>
      <c r="C22" s="225" t="s">
        <v>276</v>
      </c>
      <c r="D22" s="237">
        <v>0.23599999999999999</v>
      </c>
      <c r="E22" s="237">
        <f t="shared" si="0"/>
        <v>-1.5799999999999981E-3</v>
      </c>
      <c r="F22" s="238">
        <v>0.23441999999999999</v>
      </c>
    </row>
    <row r="23" spans="1:6" ht="19.5">
      <c r="A23" s="236" t="s">
        <v>26</v>
      </c>
      <c r="B23" s="236" t="s">
        <v>28</v>
      </c>
      <c r="C23" s="225" t="s">
        <v>277</v>
      </c>
      <c r="D23" s="237">
        <v>3.7702399999999998</v>
      </c>
      <c r="E23" s="237">
        <f t="shared" si="0"/>
        <v>-6.8779999999999841E-2</v>
      </c>
      <c r="F23" s="238">
        <v>3.70146</v>
      </c>
    </row>
    <row r="24" spans="1:6" ht="19.5">
      <c r="A24" s="236" t="s">
        <v>26</v>
      </c>
      <c r="B24" s="236" t="s">
        <v>28</v>
      </c>
      <c r="C24" s="225" t="s">
        <v>278</v>
      </c>
      <c r="D24" s="237">
        <v>0.40600000000000003</v>
      </c>
      <c r="E24" s="237">
        <f t="shared" si="0"/>
        <v>-9.4000000000000195E-3</v>
      </c>
      <c r="F24" s="238">
        <v>0.39660000000000001</v>
      </c>
    </row>
    <row r="25" spans="1:6">
      <c r="A25" s="236" t="s">
        <v>26</v>
      </c>
      <c r="B25" s="236" t="s">
        <v>28</v>
      </c>
      <c r="C25" s="225" t="s">
        <v>279</v>
      </c>
      <c r="D25" s="237">
        <v>4.2949999999999999</v>
      </c>
      <c r="E25" s="237">
        <f t="shared" si="0"/>
        <v>0</v>
      </c>
      <c r="F25" s="238">
        <v>4.2949999999999999</v>
      </c>
    </row>
    <row r="26" spans="1:6" ht="19.5">
      <c r="A26" s="236" t="s">
        <v>26</v>
      </c>
      <c r="B26" s="236" t="s">
        <v>28</v>
      </c>
      <c r="C26" s="225" t="s">
        <v>280</v>
      </c>
      <c r="D26" s="237">
        <v>13.539289999999999</v>
      </c>
      <c r="E26" s="237">
        <f t="shared" si="0"/>
        <v>-0.52567999999999948</v>
      </c>
      <c r="F26" s="238">
        <v>13.01361</v>
      </c>
    </row>
    <row r="27" spans="1:6" ht="19.5">
      <c r="A27" s="236" t="s">
        <v>26</v>
      </c>
      <c r="B27" s="236" t="s">
        <v>28</v>
      </c>
      <c r="C27" s="229" t="s">
        <v>281</v>
      </c>
      <c r="D27" s="239">
        <v>8.1809999999999992</v>
      </c>
      <c r="E27" s="239">
        <f t="shared" si="0"/>
        <v>-3.7253799999999995</v>
      </c>
      <c r="F27" s="240">
        <v>4.4556199999999997</v>
      </c>
    </row>
    <row r="28" spans="1:6">
      <c r="A28" s="241" t="s">
        <v>287</v>
      </c>
    </row>
  </sheetData>
  <dataValidations count="1">
    <dataValidation type="list" allowBlank="1" showInputMessage="1" showErrorMessage="1" sqref="C4:C27" xr:uid="{7C68C01E-D7B6-4225-87D8-8563B8C96DC9}">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5FFB-9AE6-4F0F-903B-D6F2C4BDCDCC}">
  <sheetPr codeName="Sheet116">
    <tabColor theme="0" tint="-0.14999847407452621"/>
    <pageSetUpPr autoPageBreaks="0"/>
  </sheetPr>
  <dimension ref="A2:I22"/>
  <sheetViews>
    <sheetView workbookViewId="0">
      <selection activeCell="B29" sqref="B29"/>
    </sheetView>
  </sheetViews>
  <sheetFormatPr defaultRowHeight="12.4"/>
  <cols>
    <col min="1" max="1" width="6" customWidth="1"/>
    <col min="2" max="2" width="26" customWidth="1"/>
    <col min="3" max="3" width="9.76171875" customWidth="1"/>
    <col min="4" max="8" width="9.1171875" customWidth="1"/>
  </cols>
  <sheetData>
    <row r="2" spans="1:9">
      <c r="A2" t="s">
        <v>150</v>
      </c>
    </row>
    <row r="3" spans="1:9" ht="43.5">
      <c r="A3" s="282" t="s">
        <v>17</v>
      </c>
      <c r="B3" s="283" t="s">
        <v>132</v>
      </c>
      <c r="C3" s="283" t="s">
        <v>151</v>
      </c>
      <c r="D3" s="284" t="s">
        <v>152</v>
      </c>
      <c r="E3" s="283" t="s">
        <v>153</v>
      </c>
      <c r="F3" s="283" t="s">
        <v>154</v>
      </c>
      <c r="G3" s="283" t="s">
        <v>155</v>
      </c>
      <c r="H3" s="285" t="s">
        <v>156</v>
      </c>
    </row>
    <row r="4" spans="1:9" ht="12.75" customHeight="1">
      <c r="A4" s="286" t="s">
        <v>21</v>
      </c>
      <c r="B4" s="287" t="s">
        <v>19</v>
      </c>
      <c r="C4" s="288">
        <v>13</v>
      </c>
      <c r="D4" s="289">
        <v>208.46816000000004</v>
      </c>
      <c r="E4" s="419">
        <f>Table3_FD_Summary[[#This Row],[Ofgem’s DD Allowances (£m)]]-Table3_FD_Summary[[#This Row],[Forecast costs (£m)]]</f>
        <v>-87.389750000000049</v>
      </c>
      <c r="F4" s="289">
        <v>121.07840999999999</v>
      </c>
      <c r="G4" s="419">
        <f>Table3_FD_Summary[[#This Row],[Ofgem’s FD allowances (£m)]]-Table3_FD_Summary[[#This Row],[Ofgem’s DD Allowances (£m)]]</f>
        <v>29.865720000000039</v>
      </c>
      <c r="H4" s="291">
        <v>150.94413000000003</v>
      </c>
      <c r="I4" s="290"/>
    </row>
    <row r="5" spans="1:9" ht="11.25" customHeight="1">
      <c r="A5" s="286" t="s">
        <v>21</v>
      </c>
      <c r="B5" s="287" t="s">
        <v>23</v>
      </c>
      <c r="C5" s="288">
        <v>5</v>
      </c>
      <c r="D5" s="289">
        <v>112.52771000000001</v>
      </c>
      <c r="E5" s="419">
        <f>Table3_FD_Summary[[#This Row],[Ofgem’s DD Allowances (£m)]]-Table3_FD_Summary[[#This Row],[Forecast costs (£m)]]</f>
        <v>-27.518770000000004</v>
      </c>
      <c r="F5" s="289">
        <v>85.00894000000001</v>
      </c>
      <c r="G5" s="419">
        <f>Table3_FD_Summary[[#This Row],[Ofgem’s FD allowances (£m)]]-Table3_FD_Summary[[#This Row],[Ofgem’s DD Allowances (£m)]]</f>
        <v>15.591830000000002</v>
      </c>
      <c r="H5" s="291">
        <v>100.60077000000001</v>
      </c>
      <c r="I5" s="290"/>
    </row>
    <row r="6" spans="1:9">
      <c r="A6" s="286" t="s">
        <v>21</v>
      </c>
      <c r="B6" s="287" t="s">
        <v>26</v>
      </c>
      <c r="C6" s="288">
        <v>7</v>
      </c>
      <c r="D6" s="289">
        <v>79.654290000000003</v>
      </c>
      <c r="E6" s="419">
        <f>Table3_FD_Summary[[#This Row],[Ofgem’s DD Allowances (£m)]]-Table3_FD_Summary[[#This Row],[Forecast costs (£m)]]</f>
        <v>-5.3910099999999943</v>
      </c>
      <c r="F6" s="289">
        <v>74.263280000000009</v>
      </c>
      <c r="G6" s="419">
        <f>Table3_FD_Summary[[#This Row],[Ofgem’s FD allowances (£m)]]-Table3_FD_Summary[[#This Row],[Ofgem’s DD Allowances (£m)]]</f>
        <v>3.9769699999999943</v>
      </c>
      <c r="H6" s="291">
        <v>78.240250000000003</v>
      </c>
      <c r="I6" s="290"/>
    </row>
    <row r="7" spans="1:9">
      <c r="A7" s="286" t="s">
        <v>21</v>
      </c>
      <c r="B7" s="74" t="s">
        <v>148</v>
      </c>
      <c r="C7" s="292">
        <f>SUM(C4:C6)</f>
        <v>25</v>
      </c>
      <c r="D7" s="293">
        <f t="shared" ref="D7:H7" si="0">SUM(D4:D6)</f>
        <v>400.65016000000008</v>
      </c>
      <c r="E7" s="455">
        <f t="shared" si="0"/>
        <v>-120.29953000000005</v>
      </c>
      <c r="F7" s="293">
        <f t="shared" si="0"/>
        <v>280.35063000000002</v>
      </c>
      <c r="G7" s="455">
        <f t="shared" si="0"/>
        <v>49.434520000000035</v>
      </c>
      <c r="H7" s="470">
        <f t="shared" si="0"/>
        <v>329.78515000000004</v>
      </c>
      <c r="I7" s="294"/>
    </row>
    <row r="8" spans="1:9">
      <c r="A8" s="286" t="s">
        <v>31</v>
      </c>
      <c r="B8" s="287" t="s">
        <v>29</v>
      </c>
      <c r="C8" s="288">
        <v>0</v>
      </c>
      <c r="D8" s="289">
        <v>0</v>
      </c>
      <c r="E8" s="419">
        <f>Table3_FD_Summary[[#This Row],[Ofgem’s DD Allowances (£m)]]-Table3_FD_Summary[[#This Row],[Forecast costs (£m)]]</f>
        <v>0</v>
      </c>
      <c r="F8" s="289">
        <v>0</v>
      </c>
      <c r="G8" s="419">
        <f>Table3_FD_Summary[[#This Row],[Ofgem’s FD allowances (£m)]]-Table3_FD_Summary[[#This Row],[Ofgem’s DD Allowances (£m)]]</f>
        <v>0</v>
      </c>
      <c r="H8" s="291">
        <v>0</v>
      </c>
      <c r="I8" s="295"/>
    </row>
    <row r="9" spans="1:9">
      <c r="A9" s="286" t="s">
        <v>31</v>
      </c>
      <c r="B9" s="74" t="s">
        <v>148</v>
      </c>
      <c r="C9" s="288">
        <v>0</v>
      </c>
      <c r="D9" s="289">
        <v>0</v>
      </c>
      <c r="E9" s="419">
        <f>Table3_FD_Summary[[#This Row],[Ofgem’s DD Allowances (£m)]]-Table3_FD_Summary[[#This Row],[Forecast costs (£m)]]</f>
        <v>0</v>
      </c>
      <c r="F9" s="289">
        <v>0</v>
      </c>
      <c r="G9" s="419">
        <f>Table3_FD_Summary[[#This Row],[Ofgem’s FD allowances (£m)]]-Table3_FD_Summary[[#This Row],[Ofgem’s DD Allowances (£m)]]</f>
        <v>0</v>
      </c>
      <c r="H9" s="291">
        <v>0</v>
      </c>
      <c r="I9" s="295"/>
    </row>
    <row r="10" spans="1:9">
      <c r="A10" s="286" t="s">
        <v>35</v>
      </c>
      <c r="B10" s="287" t="s">
        <v>33</v>
      </c>
      <c r="C10" s="288">
        <v>1</v>
      </c>
      <c r="D10" s="289">
        <v>201.6</v>
      </c>
      <c r="E10" s="419">
        <f>Table3_FD_Summary[[#This Row],[Ofgem’s DD Allowances (£m)]]-Table3_FD_Summary[[#This Row],[Forecast costs (£m)]]</f>
        <v>-108.49495999999999</v>
      </c>
      <c r="F10" s="289">
        <v>93.105040000000002</v>
      </c>
      <c r="G10" s="419">
        <f>Table3_FD_Summary[[#This Row],[Ofgem’s FD allowances (£m)]]-Table3_FD_Summary[[#This Row],[Ofgem’s DD Allowances (£m)]]</f>
        <v>57.642079999999993</v>
      </c>
      <c r="H10" s="291">
        <v>150.74712</v>
      </c>
      <c r="I10" s="290"/>
    </row>
    <row r="11" spans="1:9">
      <c r="A11" s="286" t="s">
        <v>35</v>
      </c>
      <c r="B11" s="287" t="s">
        <v>37</v>
      </c>
      <c r="C11" s="288">
        <v>0</v>
      </c>
      <c r="D11" s="289">
        <v>0</v>
      </c>
      <c r="E11" s="419">
        <f>Table3_FD_Summary[[#This Row],[Ofgem’s DD Allowances (£m)]]-Table3_FD_Summary[[#This Row],[Forecast costs (£m)]]</f>
        <v>0</v>
      </c>
      <c r="F11" s="289">
        <v>0</v>
      </c>
      <c r="G11" s="419">
        <f>Table3_FD_Summary[[#This Row],[Ofgem’s FD allowances (£m)]]-Table3_FD_Summary[[#This Row],[Ofgem’s DD Allowances (£m)]]</f>
        <v>0</v>
      </c>
      <c r="H11" s="291">
        <v>0</v>
      </c>
      <c r="I11" s="295"/>
    </row>
    <row r="12" spans="1:9">
      <c r="A12" s="286" t="s">
        <v>35</v>
      </c>
      <c r="B12" s="287" t="s">
        <v>43</v>
      </c>
      <c r="C12" s="288">
        <v>0</v>
      </c>
      <c r="D12" s="289">
        <v>0</v>
      </c>
      <c r="E12" s="419">
        <f>Table3_FD_Summary[[#This Row],[Ofgem’s DD Allowances (£m)]]-Table3_FD_Summary[[#This Row],[Forecast costs (£m)]]</f>
        <v>0</v>
      </c>
      <c r="F12" s="289">
        <v>0</v>
      </c>
      <c r="G12" s="419">
        <f>Table3_FD_Summary[[#This Row],[Ofgem’s FD allowances (£m)]]-Table3_FD_Summary[[#This Row],[Ofgem’s DD Allowances (£m)]]</f>
        <v>0</v>
      </c>
      <c r="H12" s="291">
        <v>0</v>
      </c>
      <c r="I12" s="295"/>
    </row>
    <row r="13" spans="1:9">
      <c r="A13" s="286" t="s">
        <v>35</v>
      </c>
      <c r="B13" s="287" t="s">
        <v>53</v>
      </c>
      <c r="C13" s="288">
        <v>0</v>
      </c>
      <c r="D13" s="289">
        <v>0</v>
      </c>
      <c r="E13" s="419">
        <f>Table3_FD_Summary[[#This Row],[Ofgem’s DD Allowances (£m)]]-Table3_FD_Summary[[#This Row],[Forecast costs (£m)]]</f>
        <v>0</v>
      </c>
      <c r="F13" s="289">
        <v>0</v>
      </c>
      <c r="G13" s="419">
        <f>Table3_FD_Summary[[#This Row],[Ofgem’s FD allowances (£m)]]-Table3_FD_Summary[[#This Row],[Ofgem’s DD Allowances (£m)]]</f>
        <v>0</v>
      </c>
      <c r="H13" s="291">
        <v>0</v>
      </c>
      <c r="I13" s="295"/>
    </row>
    <row r="14" spans="1:9">
      <c r="A14" s="286" t="s">
        <v>35</v>
      </c>
      <c r="B14" s="287" t="s">
        <v>59</v>
      </c>
      <c r="C14" s="288">
        <v>6</v>
      </c>
      <c r="D14" s="289">
        <v>158.59</v>
      </c>
      <c r="E14" s="419">
        <f>Table3_FD_Summary[[#This Row],[Ofgem’s DD Allowances (£m)]]-Table3_FD_Summary[[#This Row],[Forecast costs (£m)]]</f>
        <v>-150.70000000000002</v>
      </c>
      <c r="F14" s="289">
        <v>7.89</v>
      </c>
      <c r="G14" s="419">
        <f>Table3_FD_Summary[[#This Row],[Ofgem’s FD allowances (£m)]]-Table3_FD_Summary[[#This Row],[Ofgem’s DD Allowances (£m)]]</f>
        <v>69.26249</v>
      </c>
      <c r="H14" s="291">
        <v>77.15249</v>
      </c>
      <c r="I14" s="295"/>
    </row>
    <row r="15" spans="1:9">
      <c r="A15" s="286" t="s">
        <v>35</v>
      </c>
      <c r="B15" s="287" t="s">
        <v>65</v>
      </c>
      <c r="C15" s="288">
        <v>0</v>
      </c>
      <c r="D15" s="289">
        <v>0</v>
      </c>
      <c r="E15" s="419">
        <f>Table3_FD_Summary[[#This Row],[Ofgem’s DD Allowances (£m)]]-Table3_FD_Summary[[#This Row],[Forecast costs (£m)]]</f>
        <v>0</v>
      </c>
      <c r="F15" s="289">
        <v>0</v>
      </c>
      <c r="G15" s="419">
        <f>Table3_FD_Summary[[#This Row],[Ofgem’s FD allowances (£m)]]-Table3_FD_Summary[[#This Row],[Ofgem’s DD Allowances (£m)]]</f>
        <v>0</v>
      </c>
      <c r="H15" s="291">
        <v>0</v>
      </c>
      <c r="I15" s="295"/>
    </row>
    <row r="16" spans="1:9">
      <c r="A16" s="286" t="s">
        <v>35</v>
      </c>
      <c r="B16" s="74" t="s">
        <v>148</v>
      </c>
      <c r="C16" s="292">
        <f>SUM(C10:C15)</f>
        <v>7</v>
      </c>
      <c r="D16" s="293">
        <f t="shared" ref="D16:H16" si="1">SUM(D10:D15)</f>
        <v>360.19</v>
      </c>
      <c r="E16" s="455">
        <f t="shared" si="1"/>
        <v>-259.19496000000004</v>
      </c>
      <c r="F16" s="293">
        <f t="shared" si="1"/>
        <v>100.99504</v>
      </c>
      <c r="G16" s="455">
        <f t="shared" si="1"/>
        <v>126.90456999999999</v>
      </c>
      <c r="H16" s="470">
        <f t="shared" si="1"/>
        <v>227.89961</v>
      </c>
      <c r="I16" s="295"/>
    </row>
    <row r="17" spans="1:9">
      <c r="A17" s="296" t="s">
        <v>76</v>
      </c>
      <c r="B17" s="287" t="s">
        <v>73</v>
      </c>
      <c r="C17" s="288">
        <v>48</v>
      </c>
      <c r="D17" s="289">
        <v>158.90671999999998</v>
      </c>
      <c r="E17" s="419">
        <f>Table3_FD_Summary[[#This Row],[Ofgem’s DD Allowances (£m)]]-Table3_FD_Summary[[#This Row],[Forecast costs (£m)]]</f>
        <v>-67.985859999999988</v>
      </c>
      <c r="F17" s="289">
        <v>90.92085999999999</v>
      </c>
      <c r="G17" s="419">
        <f>Table3_FD_Summary[[#This Row],[Ofgem’s FD allowances (£m)]]-Table3_FD_Summary[[#This Row],[Ofgem’s DD Allowances (£m)]]</f>
        <v>25.328570000000013</v>
      </c>
      <c r="H17" s="291">
        <v>116.24943</v>
      </c>
      <c r="I17" s="295"/>
    </row>
    <row r="18" spans="1:9">
      <c r="A18" s="296" t="s">
        <v>76</v>
      </c>
      <c r="B18" s="287" t="s">
        <v>84</v>
      </c>
      <c r="C18" s="288">
        <v>2</v>
      </c>
      <c r="D18" s="289">
        <v>33.69</v>
      </c>
      <c r="E18" s="419">
        <f>Table3_FD_Summary[[#This Row],[Ofgem’s DD Allowances (£m)]]-Table3_FD_Summary[[#This Row],[Forecast costs (£m)]]</f>
        <v>-18.566039999999997</v>
      </c>
      <c r="F18" s="289">
        <v>15.12396</v>
      </c>
      <c r="G18" s="419">
        <f>Table3_FD_Summary[[#This Row],[Ofgem’s FD allowances (£m)]]-Table3_FD_Summary[[#This Row],[Ofgem’s DD Allowances (£m)]]</f>
        <v>7.8995999999999995</v>
      </c>
      <c r="H18" s="291">
        <v>23.02356</v>
      </c>
      <c r="I18" s="295"/>
    </row>
    <row r="19" spans="1:9">
      <c r="A19" s="296" t="s">
        <v>76</v>
      </c>
      <c r="B19" s="287" t="s">
        <v>87</v>
      </c>
      <c r="C19" s="288">
        <v>3</v>
      </c>
      <c r="D19" s="289">
        <v>65.616800000000012</v>
      </c>
      <c r="E19" s="419">
        <f>Table3_FD_Summary[[#This Row],[Ofgem’s DD Allowances (£m)]]-Table3_FD_Summary[[#This Row],[Forecast costs (£m)]]</f>
        <v>-25.275920000000013</v>
      </c>
      <c r="F19" s="289">
        <v>40.340879999999999</v>
      </c>
      <c r="G19" s="419">
        <f>Table3_FD_Summary[[#This Row],[Ofgem’s FD allowances (£m)]]-Table3_FD_Summary[[#This Row],[Ofgem’s DD Allowances (£m)]]</f>
        <v>6.7776100000000028</v>
      </c>
      <c r="H19" s="291">
        <v>47.118490000000001</v>
      </c>
      <c r="I19" s="295"/>
    </row>
    <row r="20" spans="1:9">
      <c r="A20" s="296" t="s">
        <v>76</v>
      </c>
      <c r="B20" s="287" t="s">
        <v>93</v>
      </c>
      <c r="C20" s="288">
        <v>2</v>
      </c>
      <c r="D20" s="289">
        <v>50.062839999999994</v>
      </c>
      <c r="E20" s="419">
        <f>Table3_FD_Summary[[#This Row],[Ofgem’s DD Allowances (£m)]]-Table3_FD_Summary[[#This Row],[Forecast costs (£m)]]</f>
        <v>-23.485019999999995</v>
      </c>
      <c r="F20" s="289">
        <v>26.577819999999999</v>
      </c>
      <c r="G20" s="419">
        <f>Table3_FD_Summary[[#This Row],[Ofgem’s FD allowances (£m)]]-Table3_FD_Summary[[#This Row],[Ofgem’s DD Allowances (£m)]]</f>
        <v>22.370660000000004</v>
      </c>
      <c r="H20" s="291">
        <v>48.948480000000004</v>
      </c>
      <c r="I20" s="295"/>
    </row>
    <row r="21" spans="1:9">
      <c r="A21" s="297" t="s">
        <v>76</v>
      </c>
      <c r="B21" s="298" t="s">
        <v>148</v>
      </c>
      <c r="C21" s="292">
        <f>SUM(C17:C20)</f>
        <v>55</v>
      </c>
      <c r="D21" s="293">
        <f t="shared" ref="D21:H21" si="2">SUM(D17:D20)</f>
        <v>308.27636000000001</v>
      </c>
      <c r="E21" s="455">
        <f t="shared" si="2"/>
        <v>-135.31283999999999</v>
      </c>
      <c r="F21" s="293">
        <f t="shared" si="2"/>
        <v>172.96351999999999</v>
      </c>
      <c r="G21" s="455">
        <f t="shared" si="2"/>
        <v>62.376440000000017</v>
      </c>
      <c r="H21" s="470">
        <f t="shared" si="2"/>
        <v>235.33996000000002</v>
      </c>
      <c r="I21" s="295"/>
    </row>
    <row r="22" spans="1:9">
      <c r="A22" s="301" t="s">
        <v>149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62E6-520C-4AD8-AB4B-5C9F29CBC02C}">
  <sheetPr codeName="Sheet76">
    <tabColor theme="1"/>
    <pageSetUpPr autoPageBreaks="0"/>
  </sheetPr>
  <dimension ref="A2:G13"/>
  <sheetViews>
    <sheetView workbookViewId="0">
      <selection activeCell="B29" sqref="B29"/>
    </sheetView>
  </sheetViews>
  <sheetFormatPr defaultRowHeight="12.4"/>
  <cols>
    <col min="1" max="1" width="26.76171875" customWidth="1"/>
    <col min="2" max="5" width="18.1171875" customWidth="1"/>
  </cols>
  <sheetData>
    <row r="2" spans="1:7">
      <c r="A2" t="s">
        <v>593</v>
      </c>
    </row>
    <row r="3" spans="1:7" ht="37.15">
      <c r="A3" s="231" t="s">
        <v>594</v>
      </c>
      <c r="B3" s="231" t="s">
        <v>595</v>
      </c>
      <c r="C3" s="231" t="s">
        <v>596</v>
      </c>
      <c r="D3" s="231" t="s">
        <v>597</v>
      </c>
      <c r="E3" s="231" t="s">
        <v>598</v>
      </c>
    </row>
    <row r="4" spans="1:7">
      <c r="A4" s="232">
        <v>12</v>
      </c>
      <c r="B4" s="233">
        <v>12</v>
      </c>
      <c r="C4" s="232">
        <v>0</v>
      </c>
      <c r="D4" s="232">
        <v>9</v>
      </c>
      <c r="E4" s="233">
        <v>3</v>
      </c>
      <c r="G4" s="228"/>
    </row>
    <row r="10" spans="1:7">
      <c r="A10" s="234"/>
    </row>
    <row r="11" spans="1:7">
      <c r="A11" s="42"/>
    </row>
    <row r="12" spans="1:7">
      <c r="A12" s="42"/>
    </row>
    <row r="13" spans="1:7">
      <c r="A13"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94C9-F53C-4FF3-B31B-73FC3E254C9D}">
  <sheetPr codeName="Sheet77">
    <tabColor theme="1"/>
    <pageSetUpPr autoPageBreaks="0"/>
  </sheetPr>
  <dimension ref="A1:K53"/>
  <sheetViews>
    <sheetView workbookViewId="0">
      <selection activeCell="B29" sqref="B29"/>
    </sheetView>
  </sheetViews>
  <sheetFormatPr defaultRowHeight="12.4"/>
  <cols>
    <col min="1" max="1" width="26.76171875" customWidth="1"/>
    <col min="2" max="9" width="10.87890625" customWidth="1"/>
  </cols>
  <sheetData>
    <row r="1" spans="1:11">
      <c r="I1" s="220"/>
    </row>
    <row r="2" spans="1:11">
      <c r="A2" t="s">
        <v>599</v>
      </c>
    </row>
    <row r="3" spans="1:11" ht="39">
      <c r="A3" s="161" t="s">
        <v>600</v>
      </c>
      <c r="B3" s="163" t="s">
        <v>601</v>
      </c>
      <c r="C3" s="163" t="s">
        <v>602</v>
      </c>
      <c r="D3" s="163" t="s">
        <v>603</v>
      </c>
      <c r="E3" s="163" t="s">
        <v>604</v>
      </c>
      <c r="F3" s="163" t="s">
        <v>605</v>
      </c>
      <c r="G3" s="163" t="s">
        <v>606</v>
      </c>
      <c r="H3" s="163" t="s">
        <v>607</v>
      </c>
      <c r="I3" s="164" t="s">
        <v>608</v>
      </c>
    </row>
    <row r="4" spans="1:11" ht="19.5">
      <c r="A4" s="208" t="s">
        <v>258</v>
      </c>
      <c r="B4" s="226">
        <v>8.1218000000000004</v>
      </c>
      <c r="C4" s="221">
        <v>-0.2566342392490889</v>
      </c>
      <c r="D4" s="221">
        <v>-8.8230031390978906E-3</v>
      </c>
      <c r="E4" s="221">
        <v>4.0804759644610167E-2</v>
      </c>
      <c r="F4" s="221">
        <v>0</v>
      </c>
      <c r="G4" s="221">
        <v>0</v>
      </c>
      <c r="H4" s="221">
        <v>0</v>
      </c>
      <c r="I4" s="227">
        <v>7.8971499999999999</v>
      </c>
    </row>
    <row r="5" spans="1:11" ht="19.5">
      <c r="A5" s="208" t="s">
        <v>259</v>
      </c>
      <c r="B5" s="226">
        <v>7.8385300000000004</v>
      </c>
      <c r="C5" s="221">
        <v>-6.2987966175240287E-2</v>
      </c>
      <c r="D5" s="221">
        <v>-0.15830784678692134</v>
      </c>
      <c r="E5" s="221">
        <v>-0.22070725215778284</v>
      </c>
      <c r="F5" s="221">
        <v>0</v>
      </c>
      <c r="G5" s="221">
        <v>0</v>
      </c>
      <c r="H5" s="221">
        <v>0</v>
      </c>
      <c r="I5" s="227">
        <v>7.3965199999999998</v>
      </c>
      <c r="K5" s="228"/>
    </row>
    <row r="6" spans="1:11">
      <c r="A6" s="208" t="s">
        <v>260</v>
      </c>
      <c r="B6" s="226">
        <v>1.3228800000000001</v>
      </c>
      <c r="C6" s="221">
        <v>0</v>
      </c>
      <c r="D6" s="221">
        <v>0</v>
      </c>
      <c r="E6" s="221">
        <v>-0.25541945529192173</v>
      </c>
      <c r="F6" s="221">
        <v>0</v>
      </c>
      <c r="G6" s="221">
        <v>-0.36485888487055501</v>
      </c>
      <c r="H6" s="221">
        <v>0</v>
      </c>
      <c r="I6" s="227">
        <v>0.7026</v>
      </c>
    </row>
    <row r="7" spans="1:11">
      <c r="A7" s="208" t="s">
        <v>261</v>
      </c>
      <c r="B7" s="226">
        <v>20.9419</v>
      </c>
      <c r="C7" s="221">
        <v>0</v>
      </c>
      <c r="D7" s="221">
        <v>0</v>
      </c>
      <c r="E7" s="221">
        <v>0</v>
      </c>
      <c r="F7" s="221">
        <v>-20.941902416283057</v>
      </c>
      <c r="G7" s="221">
        <v>0</v>
      </c>
      <c r="H7" s="221">
        <v>0</v>
      </c>
      <c r="I7" s="227">
        <v>0</v>
      </c>
      <c r="K7" s="228"/>
    </row>
    <row r="8" spans="1:11">
      <c r="A8" s="208" t="s">
        <v>262</v>
      </c>
      <c r="B8" s="226">
        <v>45.030709999999999</v>
      </c>
      <c r="C8" s="221">
        <v>-0.15506142214894572</v>
      </c>
      <c r="D8" s="221">
        <v>-0.11845187594797725</v>
      </c>
      <c r="E8" s="221">
        <v>-7.1155187382984568</v>
      </c>
      <c r="F8" s="221">
        <v>0</v>
      </c>
      <c r="G8" s="221">
        <v>0</v>
      </c>
      <c r="H8" s="221">
        <v>0</v>
      </c>
      <c r="I8" s="227">
        <v>37.641779999999997</v>
      </c>
      <c r="K8" s="228"/>
    </row>
    <row r="9" spans="1:11">
      <c r="A9" s="208" t="s">
        <v>263</v>
      </c>
      <c r="B9" s="226">
        <v>28.45168</v>
      </c>
      <c r="C9" s="221">
        <v>0</v>
      </c>
      <c r="D9" s="221">
        <v>0</v>
      </c>
      <c r="E9" s="221">
        <v>0</v>
      </c>
      <c r="F9" s="221">
        <v>0</v>
      </c>
      <c r="G9" s="221">
        <v>0</v>
      </c>
      <c r="H9" s="221">
        <v>-28.451675888429886</v>
      </c>
      <c r="I9" s="227">
        <v>0</v>
      </c>
      <c r="K9" s="228"/>
    </row>
    <row r="10" spans="1:11">
      <c r="A10" s="208" t="s">
        <v>264</v>
      </c>
      <c r="B10" s="226">
        <v>1.6055200000000001</v>
      </c>
      <c r="C10" s="221">
        <v>0</v>
      </c>
      <c r="D10" s="221">
        <v>0</v>
      </c>
      <c r="E10" s="221">
        <v>0.1204142767500094</v>
      </c>
      <c r="F10" s="221">
        <v>0</v>
      </c>
      <c r="G10" s="221">
        <v>0</v>
      </c>
      <c r="H10" s="221">
        <v>0</v>
      </c>
      <c r="I10" s="227">
        <v>1.72594</v>
      </c>
    </row>
    <row r="11" spans="1:11">
      <c r="A11" s="208" t="s">
        <v>265</v>
      </c>
      <c r="B11" s="226">
        <v>2.8541699999999999</v>
      </c>
      <c r="C11" s="221">
        <v>-2.1275732186001378E-3</v>
      </c>
      <c r="D11" s="221">
        <v>-1.7891025896735104E-2</v>
      </c>
      <c r="E11" s="221">
        <v>-3.8282341694466766E-2</v>
      </c>
      <c r="F11" s="221">
        <v>0</v>
      </c>
      <c r="G11" s="221">
        <v>0</v>
      </c>
      <c r="H11" s="221">
        <v>0</v>
      </c>
      <c r="I11" s="227">
        <v>2.7958699999999999</v>
      </c>
    </row>
    <row r="12" spans="1:11">
      <c r="A12" s="208" t="s">
        <v>266</v>
      </c>
      <c r="B12" s="226">
        <v>0.84775999999999996</v>
      </c>
      <c r="C12" s="221">
        <v>-2.0224717607401146E-3</v>
      </c>
      <c r="D12" s="221">
        <v>0</v>
      </c>
      <c r="E12" s="221">
        <v>-2.0722145721515373E-2</v>
      </c>
      <c r="F12" s="221">
        <v>0</v>
      </c>
      <c r="G12" s="221">
        <v>0</v>
      </c>
      <c r="H12" s="221">
        <v>0</v>
      </c>
      <c r="I12" s="227">
        <v>0.82501000000000002</v>
      </c>
    </row>
    <row r="13" spans="1:11">
      <c r="A13" s="208" t="s">
        <v>267</v>
      </c>
      <c r="B13" s="226">
        <v>6.7997399999999999</v>
      </c>
      <c r="C13" s="221">
        <v>-2.4489133250052718E-2</v>
      </c>
      <c r="D13" s="221">
        <v>-1.3844646243082206E-2</v>
      </c>
      <c r="E13" s="221">
        <v>-1.6032880962541729</v>
      </c>
      <c r="F13" s="221">
        <v>0</v>
      </c>
      <c r="G13" s="221">
        <v>0</v>
      </c>
      <c r="H13" s="221">
        <v>0</v>
      </c>
      <c r="I13" s="227">
        <v>5.1581200000000003</v>
      </c>
      <c r="K13" s="228"/>
    </row>
    <row r="14" spans="1:11">
      <c r="A14" s="208" t="s">
        <v>268</v>
      </c>
      <c r="B14" s="226">
        <v>6.0673599999999999</v>
      </c>
      <c r="C14" s="221">
        <v>-3.5816215343912759E-4</v>
      </c>
      <c r="D14" s="221">
        <v>-3.6996306260086972E-2</v>
      </c>
      <c r="E14" s="221">
        <v>-0.23721617797135416</v>
      </c>
      <c r="F14" s="221">
        <v>0</v>
      </c>
      <c r="G14" s="221">
        <v>0</v>
      </c>
      <c r="H14" s="221">
        <v>0</v>
      </c>
      <c r="I14" s="227">
        <v>5.7927900000000001</v>
      </c>
    </row>
    <row r="15" spans="1:11">
      <c r="A15" s="208" t="s">
        <v>269</v>
      </c>
      <c r="B15" s="226">
        <v>17.03444</v>
      </c>
      <c r="C15" s="221">
        <v>-0.48474595544594917</v>
      </c>
      <c r="D15" s="221">
        <v>-0.14047001270569029</v>
      </c>
      <c r="E15" s="221">
        <v>-0.18838813679740671</v>
      </c>
      <c r="F15" s="221">
        <v>0</v>
      </c>
      <c r="G15" s="221">
        <v>0</v>
      </c>
      <c r="H15" s="221">
        <v>0</v>
      </c>
      <c r="I15" s="227">
        <v>16.220829999999999</v>
      </c>
      <c r="K15" s="228"/>
    </row>
    <row r="16" spans="1:11">
      <c r="A16" s="208" t="s">
        <v>270</v>
      </c>
      <c r="B16" s="226">
        <v>57.848390000000002</v>
      </c>
      <c r="C16" s="221">
        <v>0</v>
      </c>
      <c r="D16" s="221">
        <v>0</v>
      </c>
      <c r="E16" s="221">
        <v>-3.0769258120029503</v>
      </c>
      <c r="F16" s="221">
        <v>-18.261714789228304</v>
      </c>
      <c r="G16" s="221">
        <v>0</v>
      </c>
      <c r="H16" s="221">
        <v>0</v>
      </c>
      <c r="I16" s="227">
        <v>36.509749999999997</v>
      </c>
    </row>
    <row r="17" spans="1:11">
      <c r="A17" s="222" t="s">
        <v>148</v>
      </c>
      <c r="B17" s="223">
        <f>SUM(B4:B16)</f>
        <v>204.76487999999998</v>
      </c>
      <c r="C17" s="223">
        <f t="shared" ref="C17:H17" si="0">SUM(C4:C16)</f>
        <v>-0.98842692340205618</v>
      </c>
      <c r="D17" s="223">
        <f t="shared" si="0"/>
        <v>-0.49478471697959103</v>
      </c>
      <c r="E17" s="223">
        <f t="shared" si="0"/>
        <v>-12.595249119795408</v>
      </c>
      <c r="F17" s="223">
        <f t="shared" si="0"/>
        <v>-39.203617205511364</v>
      </c>
      <c r="G17" s="223">
        <f t="shared" si="0"/>
        <v>-0.36485888487055501</v>
      </c>
      <c r="H17" s="223">
        <f t="shared" si="0"/>
        <v>-28.451675888429886</v>
      </c>
      <c r="I17" s="223">
        <v>122.666</v>
      </c>
      <c r="K17" s="228"/>
    </row>
    <row r="19" spans="1:11">
      <c r="A19" s="159" t="s">
        <v>609</v>
      </c>
    </row>
    <row r="20" spans="1:11" ht="39">
      <c r="A20" s="161" t="s">
        <v>600</v>
      </c>
      <c r="B20" s="163" t="s">
        <v>601</v>
      </c>
      <c r="C20" s="163" t="s">
        <v>602</v>
      </c>
      <c r="D20" s="163" t="s">
        <v>603</v>
      </c>
      <c r="E20" s="163" t="s">
        <v>604</v>
      </c>
      <c r="F20" s="163" t="s">
        <v>605</v>
      </c>
      <c r="G20" s="163" t="s">
        <v>606</v>
      </c>
      <c r="H20" s="163" t="s">
        <v>607</v>
      </c>
      <c r="I20" s="164" t="s">
        <v>608</v>
      </c>
    </row>
    <row r="21" spans="1:11" ht="19.5">
      <c r="A21" s="208" t="str">
        <f>A4</f>
        <v>NGET Central Reactive Voltage - Ironbridge</v>
      </c>
      <c r="B21" s="221">
        <v>0</v>
      </c>
      <c r="C21" s="221">
        <v>0</v>
      </c>
      <c r="D21" s="221">
        <v>0</v>
      </c>
      <c r="E21" s="221">
        <v>0</v>
      </c>
      <c r="F21" s="221">
        <v>0</v>
      </c>
      <c r="G21" s="221">
        <v>0</v>
      </c>
      <c r="H21" s="221">
        <v>0</v>
      </c>
      <c r="I21" s="221">
        <v>0</v>
      </c>
    </row>
    <row r="22" spans="1:11" ht="19.5">
      <c r="A22" s="208" t="str">
        <f t="shared" ref="A22:A33" si="1">A5</f>
        <v>NGET Central Reactive Voltage - Willington</v>
      </c>
      <c r="B22" s="221">
        <v>0</v>
      </c>
      <c r="C22" s="221">
        <v>0</v>
      </c>
      <c r="D22" s="221">
        <v>0</v>
      </c>
      <c r="E22" s="221">
        <v>0</v>
      </c>
      <c r="F22" s="221">
        <v>0</v>
      </c>
      <c r="G22" s="221">
        <v>0</v>
      </c>
      <c r="H22" s="221">
        <v>0</v>
      </c>
      <c r="I22" s="221">
        <v>0</v>
      </c>
    </row>
    <row r="23" spans="1:11">
      <c r="A23" s="208" t="str">
        <f t="shared" si="1"/>
        <v>NGET Heysham OPS scheme for ENWL</v>
      </c>
      <c r="B23" s="221">
        <v>0</v>
      </c>
      <c r="C23" s="221">
        <v>0</v>
      </c>
      <c r="D23" s="221">
        <v>0</v>
      </c>
      <c r="E23" s="221">
        <v>0</v>
      </c>
      <c r="F23" s="221">
        <v>0</v>
      </c>
      <c r="G23" s="221">
        <v>0</v>
      </c>
      <c r="H23" s="221">
        <v>0</v>
      </c>
      <c r="I23" s="221">
        <v>0</v>
      </c>
    </row>
    <row r="24" spans="1:11">
      <c r="A24" s="208" t="str">
        <f t="shared" si="1"/>
        <v>NGET Marston Vale (Millbrook)</v>
      </c>
      <c r="B24" s="221"/>
      <c r="C24" s="221">
        <v>0</v>
      </c>
      <c r="D24" s="221">
        <v>0</v>
      </c>
      <c r="E24" s="221">
        <v>0</v>
      </c>
      <c r="F24" s="221">
        <v>0</v>
      </c>
      <c r="G24" s="221">
        <v>0</v>
      </c>
      <c r="H24" s="221">
        <v>0</v>
      </c>
      <c r="I24" s="221">
        <v>0</v>
      </c>
    </row>
    <row r="25" spans="1:11">
      <c r="A25" s="208" t="str">
        <f t="shared" si="1"/>
        <v>NGET Necton 400kV site strategy</v>
      </c>
      <c r="B25" s="221">
        <v>10.400359257562668</v>
      </c>
      <c r="C25" s="221">
        <v>-2.032154859232236E-2</v>
      </c>
      <c r="D25" s="221">
        <v>-0.15141245047748386</v>
      </c>
      <c r="E25" s="221">
        <v>-3.4186122193249631</v>
      </c>
      <c r="F25" s="221">
        <v>0</v>
      </c>
      <c r="G25" s="221">
        <v>0</v>
      </c>
      <c r="H25" s="221">
        <v>0</v>
      </c>
      <c r="I25" s="221">
        <v>6.8100130391678961</v>
      </c>
    </row>
    <row r="26" spans="1:11">
      <c r="A26" s="208" t="str">
        <f t="shared" si="1"/>
        <v>NGET Norwich 400kV site strategy</v>
      </c>
      <c r="B26" s="221">
        <v>1.7867319201059491</v>
      </c>
      <c r="C26" s="221">
        <v>0</v>
      </c>
      <c r="D26" s="221">
        <v>0</v>
      </c>
      <c r="E26" s="221">
        <v>0</v>
      </c>
      <c r="F26" s="221">
        <v>0</v>
      </c>
      <c r="G26" s="221">
        <v>0</v>
      </c>
      <c r="H26" s="221">
        <v>-1.7867319201059491</v>
      </c>
      <c r="I26" s="221">
        <v>0</v>
      </c>
    </row>
    <row r="27" spans="1:11">
      <c r="A27" s="208" t="str">
        <f t="shared" si="1"/>
        <v>NGET OTS - East Anglia</v>
      </c>
      <c r="B27" s="221">
        <v>0</v>
      </c>
      <c r="C27" s="221">
        <v>0</v>
      </c>
      <c r="D27" s="221">
        <v>0</v>
      </c>
      <c r="E27" s="221">
        <v>0</v>
      </c>
      <c r="F27" s="221">
        <v>0</v>
      </c>
      <c r="G27" s="221">
        <v>0</v>
      </c>
      <c r="H27" s="221">
        <v>0</v>
      </c>
      <c r="I27" s="221">
        <v>0</v>
      </c>
    </row>
    <row r="28" spans="1:11">
      <c r="A28" s="208" t="str">
        <f t="shared" si="1"/>
        <v>NGET OTS - Lackenby</v>
      </c>
      <c r="B28" s="221">
        <v>0</v>
      </c>
      <c r="C28" s="221">
        <v>0</v>
      </c>
      <c r="D28" s="221">
        <v>0</v>
      </c>
      <c r="E28" s="221">
        <v>0</v>
      </c>
      <c r="F28" s="221">
        <v>0</v>
      </c>
      <c r="G28" s="221">
        <v>0</v>
      </c>
      <c r="H28" s="221">
        <v>0</v>
      </c>
      <c r="I28" s="221">
        <v>0</v>
      </c>
    </row>
    <row r="29" spans="1:11">
      <c r="A29" s="208" t="str">
        <f t="shared" si="1"/>
        <v>NGET OTS Killingholme</v>
      </c>
      <c r="B29" s="221">
        <v>0</v>
      </c>
      <c r="C29" s="221">
        <v>0</v>
      </c>
      <c r="D29" s="221">
        <v>0</v>
      </c>
      <c r="E29" s="221">
        <v>0</v>
      </c>
      <c r="F29" s="221">
        <v>0</v>
      </c>
      <c r="G29" s="221">
        <v>0</v>
      </c>
      <c r="H29" s="221">
        <v>0</v>
      </c>
      <c r="I29" s="221">
        <v>0</v>
      </c>
    </row>
    <row r="30" spans="1:11">
      <c r="A30" s="208" t="str">
        <f t="shared" si="1"/>
        <v>NGET Pathfinder - East Anglia OTS</v>
      </c>
      <c r="B30" s="221">
        <v>2.7290676677755545</v>
      </c>
      <c r="C30" s="221">
        <v>0</v>
      </c>
      <c r="D30" s="221">
        <v>-1.6833487200459112E-2</v>
      </c>
      <c r="E30" s="221">
        <v>-0.66059109412264805</v>
      </c>
      <c r="F30" s="221">
        <v>0</v>
      </c>
      <c r="G30" s="221">
        <v>0</v>
      </c>
      <c r="H30" s="221">
        <v>0</v>
      </c>
      <c r="I30" s="221">
        <v>2.0516430864524478</v>
      </c>
    </row>
    <row r="31" spans="1:11">
      <c r="A31" s="208" t="str">
        <f t="shared" si="1"/>
        <v>NGET Pathfinder - Yaxley</v>
      </c>
      <c r="B31" s="221">
        <v>0.28969342661810948</v>
      </c>
      <c r="C31" s="221">
        <v>0</v>
      </c>
      <c r="D31" s="221">
        <v>-4.2214799184453877E-3</v>
      </c>
      <c r="E31" s="221">
        <v>0</v>
      </c>
      <c r="F31" s="221">
        <v>0</v>
      </c>
      <c r="G31" s="221">
        <v>0</v>
      </c>
      <c r="H31" s="221">
        <v>0</v>
      </c>
      <c r="I31" s="221">
        <v>0.28547194669966397</v>
      </c>
    </row>
    <row r="32" spans="1:11">
      <c r="A32" s="208" t="str">
        <f t="shared" si="1"/>
        <v>NGET Penrhos 132kV site strategy</v>
      </c>
      <c r="B32" s="221">
        <v>56.130056370438723</v>
      </c>
      <c r="C32" s="221">
        <v>-0.62515766747044488</v>
      </c>
      <c r="D32" s="221">
        <v>-0.90010801890168102</v>
      </c>
      <c r="E32" s="221">
        <v>-0.72192200592586397</v>
      </c>
      <c r="F32" s="221">
        <v>0</v>
      </c>
      <c r="G32" s="221">
        <v>0</v>
      </c>
      <c r="H32" s="221">
        <v>0</v>
      </c>
      <c r="I32" s="221">
        <v>53.882868678140731</v>
      </c>
    </row>
    <row r="33" spans="1:11">
      <c r="A33" s="208" t="str">
        <f t="shared" si="1"/>
        <v>NGET Wallend</v>
      </c>
      <c r="B33" s="221">
        <v>34.16268738093347</v>
      </c>
      <c r="C33" s="221">
        <v>0</v>
      </c>
      <c r="D33" s="221">
        <v>0</v>
      </c>
      <c r="E33" s="221">
        <v>-2.5367881013699582</v>
      </c>
      <c r="F33" s="221">
        <v>-10.772698616331239</v>
      </c>
      <c r="G33" s="221">
        <v>0</v>
      </c>
      <c r="H33" s="221">
        <v>0</v>
      </c>
      <c r="I33" s="221">
        <v>20.815634141957208</v>
      </c>
    </row>
    <row r="34" spans="1:11">
      <c r="A34" s="222" t="s">
        <v>148</v>
      </c>
      <c r="B34" s="223">
        <f>SUM(B21:B33)</f>
        <v>105.49859602343449</v>
      </c>
      <c r="C34" s="223">
        <f t="shared" ref="C34:I34" si="2">SUM(C21:C33)</f>
        <v>-0.64547921606276726</v>
      </c>
      <c r="D34" s="223">
        <f t="shared" si="2"/>
        <v>-1.0725754364980693</v>
      </c>
      <c r="E34" s="223">
        <f t="shared" si="2"/>
        <v>-7.3379134207434324</v>
      </c>
      <c r="F34" s="223">
        <f t="shared" si="2"/>
        <v>-10.772698616331239</v>
      </c>
      <c r="G34" s="223">
        <f t="shared" si="2"/>
        <v>0</v>
      </c>
      <c r="H34" s="223">
        <f t="shared" si="2"/>
        <v>-1.7867319201059491</v>
      </c>
      <c r="I34" s="223">
        <f t="shared" si="2"/>
        <v>83.845630892417944</v>
      </c>
    </row>
    <row r="36" spans="1:11">
      <c r="A36" s="159" t="s">
        <v>148</v>
      </c>
    </row>
    <row r="37" spans="1:11" ht="39">
      <c r="A37" s="161" t="s">
        <v>600</v>
      </c>
      <c r="B37" s="163" t="s">
        <v>601</v>
      </c>
      <c r="C37" s="163" t="s">
        <v>602</v>
      </c>
      <c r="D37" s="163" t="s">
        <v>603</v>
      </c>
      <c r="E37" s="163" t="s">
        <v>604</v>
      </c>
      <c r="F37" s="163" t="s">
        <v>605</v>
      </c>
      <c r="G37" s="163" t="s">
        <v>606</v>
      </c>
      <c r="H37" s="163" t="s">
        <v>607</v>
      </c>
      <c r="I37" s="164" t="s">
        <v>608</v>
      </c>
    </row>
    <row r="38" spans="1:11" ht="19.5">
      <c r="A38" s="208" t="str">
        <f>A4</f>
        <v>NGET Central Reactive Voltage - Ironbridge</v>
      </c>
      <c r="B38" s="221">
        <f>B4+B21</f>
        <v>8.1218000000000004</v>
      </c>
      <c r="C38" s="221">
        <f>C4+C21</f>
        <v>-0.2566342392490889</v>
      </c>
      <c r="D38" s="221">
        <f t="shared" ref="D38:I38" si="3">D4+D21</f>
        <v>-8.8230031390978906E-3</v>
      </c>
      <c r="E38" s="221">
        <f t="shared" si="3"/>
        <v>4.0804759644610167E-2</v>
      </c>
      <c r="F38" s="221">
        <f t="shared" si="3"/>
        <v>0</v>
      </c>
      <c r="G38" s="221">
        <f t="shared" si="3"/>
        <v>0</v>
      </c>
      <c r="H38" s="221">
        <f t="shared" si="3"/>
        <v>0</v>
      </c>
      <c r="I38" s="221">
        <f t="shared" si="3"/>
        <v>7.8971499999999999</v>
      </c>
      <c r="K38" s="228"/>
    </row>
    <row r="39" spans="1:11" ht="19.5">
      <c r="A39" s="208" t="str">
        <f t="shared" ref="A39:A50" si="4">A5</f>
        <v>NGET Central Reactive Voltage - Willington</v>
      </c>
      <c r="B39" s="221">
        <f t="shared" ref="B39:I51" si="5">B5+B22</f>
        <v>7.8385300000000004</v>
      </c>
      <c r="C39" s="221">
        <f t="shared" si="5"/>
        <v>-6.2987966175240287E-2</v>
      </c>
      <c r="D39" s="221">
        <f t="shared" si="5"/>
        <v>-0.15830784678692134</v>
      </c>
      <c r="E39" s="221">
        <f t="shared" si="5"/>
        <v>-0.22070725215778284</v>
      </c>
      <c r="F39" s="221">
        <f t="shared" si="5"/>
        <v>0</v>
      </c>
      <c r="G39" s="221">
        <f t="shared" si="5"/>
        <v>0</v>
      </c>
      <c r="H39" s="221">
        <f t="shared" si="5"/>
        <v>0</v>
      </c>
      <c r="I39" s="221">
        <f t="shared" si="5"/>
        <v>7.3965199999999998</v>
      </c>
      <c r="K39" s="228"/>
    </row>
    <row r="40" spans="1:11">
      <c r="A40" s="208" t="str">
        <f t="shared" si="4"/>
        <v>NGET Heysham OPS scheme for ENWL</v>
      </c>
      <c r="B40" s="221">
        <f t="shared" si="5"/>
        <v>1.3228800000000001</v>
      </c>
      <c r="C40" s="221">
        <f t="shared" si="5"/>
        <v>0</v>
      </c>
      <c r="D40" s="221">
        <f t="shared" si="5"/>
        <v>0</v>
      </c>
      <c r="E40" s="221">
        <f t="shared" si="5"/>
        <v>-0.25541945529192173</v>
      </c>
      <c r="F40" s="221">
        <f t="shared" si="5"/>
        <v>0</v>
      </c>
      <c r="G40" s="221">
        <f t="shared" si="5"/>
        <v>-0.36485888487055501</v>
      </c>
      <c r="H40" s="221">
        <f t="shared" si="5"/>
        <v>0</v>
      </c>
      <c r="I40" s="221">
        <f t="shared" si="5"/>
        <v>0.7026</v>
      </c>
      <c r="K40" s="228"/>
    </row>
    <row r="41" spans="1:11">
      <c r="A41" s="208" t="str">
        <f t="shared" si="4"/>
        <v>NGET Marston Vale (Millbrook)</v>
      </c>
      <c r="B41" s="221">
        <f t="shared" si="5"/>
        <v>20.9419</v>
      </c>
      <c r="C41" s="221">
        <f t="shared" si="5"/>
        <v>0</v>
      </c>
      <c r="D41" s="221">
        <f t="shared" si="5"/>
        <v>0</v>
      </c>
      <c r="E41" s="221">
        <f t="shared" si="5"/>
        <v>0</v>
      </c>
      <c r="F41" s="221">
        <f t="shared" si="5"/>
        <v>-20.941902416283057</v>
      </c>
      <c r="G41" s="221">
        <f t="shared" si="5"/>
        <v>0</v>
      </c>
      <c r="H41" s="221">
        <f t="shared" si="5"/>
        <v>0</v>
      </c>
      <c r="I41" s="221">
        <f t="shared" si="5"/>
        <v>0</v>
      </c>
      <c r="K41" s="228"/>
    </row>
    <row r="42" spans="1:11">
      <c r="A42" s="208" t="str">
        <f t="shared" si="4"/>
        <v>NGET Necton 400kV site strategy</v>
      </c>
      <c r="B42" s="221">
        <f t="shared" si="5"/>
        <v>55.431069257562669</v>
      </c>
      <c r="C42" s="221">
        <f t="shared" si="5"/>
        <v>-0.17538297074126807</v>
      </c>
      <c r="D42" s="221">
        <f t="shared" si="5"/>
        <v>-0.2698643264254611</v>
      </c>
      <c r="E42" s="221">
        <f t="shared" si="5"/>
        <v>-10.53413095762342</v>
      </c>
      <c r="F42" s="221">
        <f t="shared" si="5"/>
        <v>0</v>
      </c>
      <c r="G42" s="221">
        <f t="shared" si="5"/>
        <v>0</v>
      </c>
      <c r="H42" s="221">
        <f t="shared" si="5"/>
        <v>0</v>
      </c>
      <c r="I42" s="221">
        <f t="shared" si="5"/>
        <v>44.451793039167896</v>
      </c>
      <c r="K42" s="228"/>
    </row>
    <row r="43" spans="1:11">
      <c r="A43" s="208" t="str">
        <f t="shared" si="4"/>
        <v>NGET Norwich 400kV site strategy</v>
      </c>
      <c r="B43" s="221">
        <f t="shared" si="5"/>
        <v>30.23841192010595</v>
      </c>
      <c r="C43" s="221">
        <f t="shared" si="5"/>
        <v>0</v>
      </c>
      <c r="D43" s="221">
        <f t="shared" si="5"/>
        <v>0</v>
      </c>
      <c r="E43" s="221">
        <f t="shared" si="5"/>
        <v>0</v>
      </c>
      <c r="F43" s="221">
        <f t="shared" si="5"/>
        <v>0</v>
      </c>
      <c r="G43" s="221">
        <f t="shared" si="5"/>
        <v>0</v>
      </c>
      <c r="H43" s="221">
        <f t="shared" si="5"/>
        <v>-30.238407808535836</v>
      </c>
      <c r="I43" s="221">
        <f t="shared" si="5"/>
        <v>0</v>
      </c>
      <c r="K43" s="228"/>
    </row>
    <row r="44" spans="1:11">
      <c r="A44" s="208" t="str">
        <f t="shared" si="4"/>
        <v>NGET OTS - East Anglia</v>
      </c>
      <c r="B44" s="221">
        <f t="shared" si="5"/>
        <v>1.6055200000000001</v>
      </c>
      <c r="C44" s="221">
        <f t="shared" si="5"/>
        <v>0</v>
      </c>
      <c r="D44" s="221">
        <f t="shared" si="5"/>
        <v>0</v>
      </c>
      <c r="E44" s="221">
        <f t="shared" si="5"/>
        <v>0.1204142767500094</v>
      </c>
      <c r="F44" s="221">
        <f t="shared" si="5"/>
        <v>0</v>
      </c>
      <c r="G44" s="221">
        <f t="shared" si="5"/>
        <v>0</v>
      </c>
      <c r="H44" s="221">
        <f t="shared" si="5"/>
        <v>0</v>
      </c>
      <c r="I44" s="221">
        <f t="shared" si="5"/>
        <v>1.72594</v>
      </c>
      <c r="K44" s="228"/>
    </row>
    <row r="45" spans="1:11">
      <c r="A45" s="208" t="str">
        <f t="shared" si="4"/>
        <v>NGET OTS - Lackenby</v>
      </c>
      <c r="B45" s="221">
        <f t="shared" si="5"/>
        <v>2.8541699999999999</v>
      </c>
      <c r="C45" s="221">
        <f t="shared" si="5"/>
        <v>-2.1275732186001378E-3</v>
      </c>
      <c r="D45" s="221">
        <f t="shared" si="5"/>
        <v>-1.7891025896735104E-2</v>
      </c>
      <c r="E45" s="221">
        <f t="shared" si="5"/>
        <v>-3.8282341694466766E-2</v>
      </c>
      <c r="F45" s="221">
        <f t="shared" si="5"/>
        <v>0</v>
      </c>
      <c r="G45" s="221">
        <f t="shared" si="5"/>
        <v>0</v>
      </c>
      <c r="H45" s="221">
        <f t="shared" si="5"/>
        <v>0</v>
      </c>
      <c r="I45" s="221">
        <f t="shared" si="5"/>
        <v>2.7958699999999999</v>
      </c>
      <c r="K45" s="228"/>
    </row>
    <row r="46" spans="1:11">
      <c r="A46" s="208" t="str">
        <f t="shared" si="4"/>
        <v>NGET OTS Killingholme</v>
      </c>
      <c r="B46" s="221">
        <f t="shared" si="5"/>
        <v>0.84775999999999996</v>
      </c>
      <c r="C46" s="221">
        <f t="shared" si="5"/>
        <v>-2.0224717607401146E-3</v>
      </c>
      <c r="D46" s="221">
        <f t="shared" si="5"/>
        <v>0</v>
      </c>
      <c r="E46" s="221">
        <f t="shared" si="5"/>
        <v>-2.0722145721515373E-2</v>
      </c>
      <c r="F46" s="221">
        <f t="shared" si="5"/>
        <v>0</v>
      </c>
      <c r="G46" s="221">
        <f t="shared" si="5"/>
        <v>0</v>
      </c>
      <c r="H46" s="221">
        <f t="shared" si="5"/>
        <v>0</v>
      </c>
      <c r="I46" s="221">
        <f t="shared" si="5"/>
        <v>0.82501000000000002</v>
      </c>
      <c r="K46" s="228"/>
    </row>
    <row r="47" spans="1:11">
      <c r="A47" s="208" t="str">
        <f t="shared" si="4"/>
        <v>NGET Pathfinder - East Anglia OTS</v>
      </c>
      <c r="B47" s="221">
        <f t="shared" si="5"/>
        <v>9.5288076677755544</v>
      </c>
      <c r="C47" s="221">
        <f t="shared" si="5"/>
        <v>-2.4489133250052718E-2</v>
      </c>
      <c r="D47" s="221">
        <f t="shared" si="5"/>
        <v>-3.0678133443541318E-2</v>
      </c>
      <c r="E47" s="221">
        <f t="shared" si="5"/>
        <v>-2.2638791903768212</v>
      </c>
      <c r="F47" s="221">
        <f t="shared" si="5"/>
        <v>0</v>
      </c>
      <c r="G47" s="221">
        <f t="shared" si="5"/>
        <v>0</v>
      </c>
      <c r="H47" s="221">
        <f t="shared" si="5"/>
        <v>0</v>
      </c>
      <c r="I47" s="221">
        <f t="shared" si="5"/>
        <v>7.2097630864524476</v>
      </c>
      <c r="K47" s="228"/>
    </row>
    <row r="48" spans="1:11">
      <c r="A48" s="208" t="str">
        <f t="shared" si="4"/>
        <v>NGET Pathfinder - Yaxley</v>
      </c>
      <c r="B48" s="221">
        <f t="shared" si="5"/>
        <v>6.3570534266181093</v>
      </c>
      <c r="C48" s="221">
        <f t="shared" si="5"/>
        <v>-3.5816215343912759E-4</v>
      </c>
      <c r="D48" s="221">
        <f t="shared" si="5"/>
        <v>-4.1217786178532362E-2</v>
      </c>
      <c r="E48" s="221">
        <f t="shared" si="5"/>
        <v>-0.23721617797135416</v>
      </c>
      <c r="F48" s="221">
        <f t="shared" si="5"/>
        <v>0</v>
      </c>
      <c r="G48" s="221">
        <f t="shared" si="5"/>
        <v>0</v>
      </c>
      <c r="H48" s="221">
        <f t="shared" si="5"/>
        <v>0</v>
      </c>
      <c r="I48" s="221">
        <f t="shared" si="5"/>
        <v>6.0782619466996639</v>
      </c>
      <c r="K48" s="228"/>
    </row>
    <row r="49" spans="1:11">
      <c r="A49" s="208" t="str">
        <f t="shared" si="4"/>
        <v>NGET Penrhos 132kV site strategy</v>
      </c>
      <c r="B49" s="221">
        <f t="shared" si="5"/>
        <v>73.164496370438727</v>
      </c>
      <c r="C49" s="221">
        <f t="shared" si="5"/>
        <v>-1.1099036229163941</v>
      </c>
      <c r="D49" s="221">
        <f t="shared" si="5"/>
        <v>-1.0405780316073714</v>
      </c>
      <c r="E49" s="221">
        <f t="shared" si="5"/>
        <v>-0.91031014272327071</v>
      </c>
      <c r="F49" s="221">
        <f t="shared" si="5"/>
        <v>0</v>
      </c>
      <c r="G49" s="221">
        <f t="shared" si="5"/>
        <v>0</v>
      </c>
      <c r="H49" s="221">
        <f t="shared" si="5"/>
        <v>0</v>
      </c>
      <c r="I49" s="221">
        <f t="shared" si="5"/>
        <v>70.103698678140731</v>
      </c>
      <c r="K49" s="228"/>
    </row>
    <row r="50" spans="1:11">
      <c r="A50" s="208" t="str">
        <f t="shared" si="4"/>
        <v>NGET Wallend</v>
      </c>
      <c r="B50" s="221">
        <f t="shared" si="5"/>
        <v>92.011077380933472</v>
      </c>
      <c r="C50" s="221">
        <f t="shared" si="5"/>
        <v>0</v>
      </c>
      <c r="D50" s="221">
        <f t="shared" si="5"/>
        <v>0</v>
      </c>
      <c r="E50" s="221">
        <f t="shared" si="5"/>
        <v>-5.6137139133729086</v>
      </c>
      <c r="F50" s="221">
        <f t="shared" si="5"/>
        <v>-29.03441340555954</v>
      </c>
      <c r="G50" s="221">
        <f t="shared" si="5"/>
        <v>0</v>
      </c>
      <c r="H50" s="221">
        <f t="shared" si="5"/>
        <v>0</v>
      </c>
      <c r="I50" s="221">
        <f t="shared" si="5"/>
        <v>57.325384141957201</v>
      </c>
      <c r="K50" s="228"/>
    </row>
    <row r="51" spans="1:11">
      <c r="A51" s="222" t="s">
        <v>148</v>
      </c>
      <c r="B51" s="223">
        <f t="shared" si="5"/>
        <v>310.26347602343446</v>
      </c>
      <c r="C51" s="223">
        <f t="shared" si="5"/>
        <v>-1.6339061394648233</v>
      </c>
      <c r="D51" s="223">
        <f t="shared" si="5"/>
        <v>-1.5673601534776602</v>
      </c>
      <c r="E51" s="223">
        <f t="shared" si="5"/>
        <v>-19.933162540538842</v>
      </c>
      <c r="F51" s="223">
        <f t="shared" si="5"/>
        <v>-49.976315821842604</v>
      </c>
      <c r="G51" s="223">
        <f t="shared" si="5"/>
        <v>-0.36485888487055501</v>
      </c>
      <c r="H51" s="223">
        <f t="shared" si="5"/>
        <v>-30.238407808535836</v>
      </c>
      <c r="I51" s="223">
        <f t="shared" si="5"/>
        <v>206.51163089241794</v>
      </c>
    </row>
    <row r="53" spans="1:11">
      <c r="B53" s="235"/>
    </row>
  </sheetData>
  <dataValidations count="1">
    <dataValidation type="list" allowBlank="1" showInputMessage="1" showErrorMessage="1" sqref="A4:A16" xr:uid="{F2552DDE-C166-45B8-A590-96966BCFD5C3}">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3">
    <tablePart r:id="rId2"/>
    <tablePart r:id="rId3"/>
    <tablePart r:id="rId4"/>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F4FF-155C-4CD8-BEF3-8D993EDF704C}">
  <sheetPr codeName="Sheet78">
    <tabColor theme="1"/>
    <pageSetUpPr autoPageBreaks="0"/>
  </sheetPr>
  <dimension ref="A1:I17"/>
  <sheetViews>
    <sheetView workbookViewId="0">
      <selection activeCell="B29" sqref="B29"/>
    </sheetView>
  </sheetViews>
  <sheetFormatPr defaultRowHeight="12.4"/>
  <cols>
    <col min="1" max="1" width="26.76171875" customWidth="1"/>
    <col min="2" max="9" width="10.87890625" customWidth="1"/>
    <col min="10" max="10" width="4" bestFit="1" customWidth="1"/>
    <col min="11" max="11" width="10.234375" customWidth="1"/>
  </cols>
  <sheetData>
    <row r="1" spans="1:9">
      <c r="I1" s="220"/>
    </row>
    <row r="2" spans="1:9">
      <c r="A2" t="s">
        <v>610</v>
      </c>
    </row>
    <row r="3" spans="1:9" ht="39">
      <c r="A3" s="161" t="s">
        <v>600</v>
      </c>
      <c r="B3" s="163" t="s">
        <v>601</v>
      </c>
      <c r="C3" s="163" t="s">
        <v>602</v>
      </c>
      <c r="D3" s="163" t="s">
        <v>603</v>
      </c>
      <c r="E3" s="163" t="s">
        <v>604</v>
      </c>
      <c r="F3" s="163" t="s">
        <v>605</v>
      </c>
      <c r="G3" s="163" t="s">
        <v>606</v>
      </c>
      <c r="H3" s="163" t="s">
        <v>607</v>
      </c>
      <c r="I3" s="164" t="s">
        <v>608</v>
      </c>
    </row>
    <row r="4" spans="1:9" ht="19.5">
      <c r="A4" s="208" t="s">
        <v>258</v>
      </c>
      <c r="B4" s="221">
        <v>0</v>
      </c>
      <c r="C4" s="221">
        <v>0</v>
      </c>
      <c r="D4" s="221">
        <v>0</v>
      </c>
      <c r="E4" s="221">
        <v>0</v>
      </c>
      <c r="F4" s="221">
        <v>0</v>
      </c>
      <c r="G4" s="221">
        <v>0</v>
      </c>
      <c r="H4" s="221">
        <v>0</v>
      </c>
      <c r="I4" s="221">
        <v>0</v>
      </c>
    </row>
    <row r="5" spans="1:9" ht="19.5">
      <c r="A5" s="208" t="s">
        <v>259</v>
      </c>
      <c r="B5" s="221">
        <v>0</v>
      </c>
      <c r="C5" s="221">
        <v>0</v>
      </c>
      <c r="D5" s="221">
        <v>0</v>
      </c>
      <c r="E5" s="221">
        <v>0</v>
      </c>
      <c r="F5" s="221">
        <v>0</v>
      </c>
      <c r="G5" s="221">
        <v>0</v>
      </c>
      <c r="H5" s="221">
        <v>0</v>
      </c>
      <c r="I5" s="221">
        <v>0</v>
      </c>
    </row>
    <row r="6" spans="1:9">
      <c r="A6" s="208" t="s">
        <v>260</v>
      </c>
      <c r="B6" s="221">
        <v>0</v>
      </c>
      <c r="C6" s="221">
        <v>0</v>
      </c>
      <c r="D6" s="221">
        <v>0</v>
      </c>
      <c r="E6" s="221">
        <v>0</v>
      </c>
      <c r="F6" s="221">
        <v>0</v>
      </c>
      <c r="G6" s="221">
        <v>0</v>
      </c>
      <c r="H6" s="221">
        <v>0</v>
      </c>
      <c r="I6" s="221">
        <v>0</v>
      </c>
    </row>
    <row r="7" spans="1:9">
      <c r="A7" s="208" t="s">
        <v>261</v>
      </c>
      <c r="B7" s="221">
        <v>0</v>
      </c>
      <c r="C7" s="221">
        <v>0</v>
      </c>
      <c r="D7" s="221">
        <v>0</v>
      </c>
      <c r="E7" s="221">
        <v>0</v>
      </c>
      <c r="F7" s="221">
        <v>0</v>
      </c>
      <c r="G7" s="221">
        <v>0</v>
      </c>
      <c r="H7" s="221">
        <v>0</v>
      </c>
      <c r="I7" s="221">
        <v>0</v>
      </c>
    </row>
    <row r="8" spans="1:9">
      <c r="A8" s="208" t="s">
        <v>262</v>
      </c>
      <c r="B8" s="221">
        <v>10.400359257562668</v>
      </c>
      <c r="C8" s="221">
        <v>-2.032154859232236E-2</v>
      </c>
      <c r="D8" s="221">
        <v>-0.15141245047748386</v>
      </c>
      <c r="E8" s="221">
        <v>-3.4186122193249631</v>
      </c>
      <c r="F8" s="221">
        <v>0</v>
      </c>
      <c r="G8" s="221">
        <v>0</v>
      </c>
      <c r="H8" s="221">
        <v>0</v>
      </c>
      <c r="I8" s="221">
        <v>6.8100130391678961</v>
      </c>
    </row>
    <row r="9" spans="1:9">
      <c r="A9" s="208" t="s">
        <v>263</v>
      </c>
      <c r="B9" s="221">
        <v>1.7867319201059491</v>
      </c>
      <c r="C9" s="221">
        <v>0</v>
      </c>
      <c r="D9" s="221">
        <v>0</v>
      </c>
      <c r="E9" s="221">
        <v>0</v>
      </c>
      <c r="F9" s="221">
        <v>0</v>
      </c>
      <c r="G9" s="221">
        <v>0</v>
      </c>
      <c r="H9" s="221">
        <v>-1.7867319201059491</v>
      </c>
      <c r="I9" s="221">
        <v>0</v>
      </c>
    </row>
    <row r="10" spans="1:9">
      <c r="A10" s="208" t="s">
        <v>264</v>
      </c>
      <c r="B10" s="221">
        <v>0</v>
      </c>
      <c r="C10" s="221">
        <v>0</v>
      </c>
      <c r="D10" s="221">
        <v>0</v>
      </c>
      <c r="E10" s="221">
        <v>0</v>
      </c>
      <c r="F10" s="221">
        <v>0</v>
      </c>
      <c r="G10" s="221">
        <v>0</v>
      </c>
      <c r="H10" s="221">
        <v>0</v>
      </c>
      <c r="I10" s="221">
        <v>0</v>
      </c>
    </row>
    <row r="11" spans="1:9">
      <c r="A11" s="208" t="s">
        <v>265</v>
      </c>
      <c r="B11" s="221">
        <v>0</v>
      </c>
      <c r="C11" s="221">
        <v>0</v>
      </c>
      <c r="D11" s="221">
        <v>0</v>
      </c>
      <c r="E11" s="221">
        <v>0</v>
      </c>
      <c r="F11" s="221">
        <v>0</v>
      </c>
      <c r="G11" s="221">
        <v>0</v>
      </c>
      <c r="H11" s="221">
        <v>0</v>
      </c>
      <c r="I11" s="221">
        <v>0</v>
      </c>
    </row>
    <row r="12" spans="1:9">
      <c r="A12" s="208" t="s">
        <v>266</v>
      </c>
      <c r="B12" s="221">
        <v>0</v>
      </c>
      <c r="C12" s="221">
        <v>0</v>
      </c>
      <c r="D12" s="221">
        <v>0</v>
      </c>
      <c r="E12" s="221">
        <v>0</v>
      </c>
      <c r="F12" s="221">
        <v>0</v>
      </c>
      <c r="G12" s="221">
        <v>0</v>
      </c>
      <c r="H12" s="221">
        <v>0</v>
      </c>
      <c r="I12" s="221">
        <v>0</v>
      </c>
    </row>
    <row r="13" spans="1:9">
      <c r="A13" s="208" t="s">
        <v>267</v>
      </c>
      <c r="B13" s="221">
        <v>2.7290676677755545</v>
      </c>
      <c r="C13" s="221">
        <v>0</v>
      </c>
      <c r="D13" s="221">
        <v>-1.6833487200459112E-2</v>
      </c>
      <c r="E13" s="221">
        <v>-0.66059109412264805</v>
      </c>
      <c r="F13" s="221">
        <v>0</v>
      </c>
      <c r="G13" s="221">
        <v>0</v>
      </c>
      <c r="H13" s="221">
        <v>0</v>
      </c>
      <c r="I13" s="221">
        <v>2.0516430864524478</v>
      </c>
    </row>
    <row r="14" spans="1:9">
      <c r="A14" s="208" t="s">
        <v>268</v>
      </c>
      <c r="B14" s="221">
        <v>0.28969342661810948</v>
      </c>
      <c r="C14" s="221">
        <v>0</v>
      </c>
      <c r="D14" s="221">
        <v>-4.2214799184453877E-3</v>
      </c>
      <c r="E14" s="221">
        <v>0</v>
      </c>
      <c r="F14" s="221">
        <v>0</v>
      </c>
      <c r="G14" s="221">
        <v>0</v>
      </c>
      <c r="H14" s="221">
        <v>0</v>
      </c>
      <c r="I14" s="221">
        <v>0.28547194669966397</v>
      </c>
    </row>
    <row r="15" spans="1:9">
      <c r="A15" s="208" t="s">
        <v>269</v>
      </c>
      <c r="B15" s="221">
        <v>56.130056370438723</v>
      </c>
      <c r="C15" s="221">
        <v>-0.62515766747044488</v>
      </c>
      <c r="D15" s="221">
        <v>-0.90010801890168102</v>
      </c>
      <c r="E15" s="221">
        <v>-0.72192200592586397</v>
      </c>
      <c r="F15" s="221">
        <v>0</v>
      </c>
      <c r="G15" s="221">
        <v>0</v>
      </c>
      <c r="H15" s="221">
        <v>0</v>
      </c>
      <c r="I15" s="221">
        <v>53.882868678140731</v>
      </c>
    </row>
    <row r="16" spans="1:9">
      <c r="A16" s="208" t="s">
        <v>270</v>
      </c>
      <c r="B16" s="221">
        <v>34.16268738093347</v>
      </c>
      <c r="C16" s="221">
        <v>0</v>
      </c>
      <c r="D16" s="221">
        <v>0</v>
      </c>
      <c r="E16" s="221">
        <v>-2.5367881013699582</v>
      </c>
      <c r="F16" s="221">
        <v>-10.772698616331239</v>
      </c>
      <c r="G16" s="221">
        <v>0</v>
      </c>
      <c r="H16" s="221">
        <v>0</v>
      </c>
      <c r="I16" s="221">
        <v>20.815634141957208</v>
      </c>
    </row>
    <row r="17" spans="1:9">
      <c r="A17" s="222" t="s">
        <v>148</v>
      </c>
      <c r="B17" s="223">
        <f>SUM(B4:B16)</f>
        <v>105.49859602343449</v>
      </c>
      <c r="C17" s="223">
        <f t="shared" ref="C17:I17" si="0">SUM(C4:C16)</f>
        <v>-0.64547921606276726</v>
      </c>
      <c r="D17" s="223">
        <f t="shared" si="0"/>
        <v>-1.0725754364980693</v>
      </c>
      <c r="E17" s="223">
        <f t="shared" si="0"/>
        <v>-7.3379134207434324</v>
      </c>
      <c r="F17" s="223">
        <f t="shared" si="0"/>
        <v>-10.772698616331239</v>
      </c>
      <c r="G17" s="223">
        <f t="shared" si="0"/>
        <v>0</v>
      </c>
      <c r="H17" s="223">
        <f t="shared" si="0"/>
        <v>-1.7867319201059491</v>
      </c>
      <c r="I17" s="223">
        <f t="shared" si="0"/>
        <v>83.845630892417944</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D4C0-26F7-478A-B341-079401B05C2E}">
  <sheetPr codeName="Sheet80">
    <tabColor theme="1"/>
    <pageSetUpPr autoPageBreaks="0"/>
  </sheetPr>
  <dimension ref="A2:E13"/>
  <sheetViews>
    <sheetView workbookViewId="0">
      <selection activeCell="B29" sqref="B29"/>
    </sheetView>
  </sheetViews>
  <sheetFormatPr defaultRowHeight="12.4"/>
  <cols>
    <col min="1" max="1" width="26.76171875" customWidth="1"/>
    <col min="2" max="5" width="18.1171875" customWidth="1"/>
  </cols>
  <sheetData>
    <row r="2" spans="1:5">
      <c r="A2" t="s">
        <v>611</v>
      </c>
    </row>
    <row r="3" spans="1:5" ht="37.15">
      <c r="A3" s="231" t="s">
        <v>594</v>
      </c>
      <c r="B3" s="231" t="s">
        <v>595</v>
      </c>
      <c r="C3" s="231" t="s">
        <v>596</v>
      </c>
      <c r="D3" s="231" t="s">
        <v>597</v>
      </c>
      <c r="E3" s="231" t="s">
        <v>598</v>
      </c>
    </row>
    <row r="4" spans="1:5">
      <c r="A4" s="232">
        <v>4</v>
      </c>
      <c r="B4" s="233">
        <v>4</v>
      </c>
      <c r="C4" s="232">
        <v>0</v>
      </c>
      <c r="D4" s="232">
        <v>4</v>
      </c>
      <c r="E4" s="233">
        <v>0</v>
      </c>
    </row>
    <row r="10" spans="1:5">
      <c r="A10" s="234"/>
    </row>
    <row r="11" spans="1:5">
      <c r="A11" s="42"/>
    </row>
    <row r="12" spans="1:5">
      <c r="A12" s="42"/>
    </row>
    <row r="13" spans="1:5">
      <c r="A13"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66A0-1DEA-4FFD-81E9-A5671AB69132}">
  <sheetPr codeName="Sheet81">
    <tabColor theme="1"/>
    <pageSetUpPr autoPageBreaks="0"/>
  </sheetPr>
  <dimension ref="A1:K24"/>
  <sheetViews>
    <sheetView workbookViewId="0">
      <selection activeCell="B29" sqref="B29"/>
    </sheetView>
  </sheetViews>
  <sheetFormatPr defaultRowHeight="12.4"/>
  <cols>
    <col min="1" max="1" width="26.76171875" customWidth="1"/>
    <col min="2" max="9" width="10.87890625" customWidth="1"/>
  </cols>
  <sheetData>
    <row r="1" spans="1:11">
      <c r="I1" s="220"/>
    </row>
    <row r="2" spans="1:11">
      <c r="A2" t="s">
        <v>612</v>
      </c>
    </row>
    <row r="3" spans="1:11" ht="39">
      <c r="A3" s="161" t="s">
        <v>600</v>
      </c>
      <c r="B3" s="163" t="s">
        <v>601</v>
      </c>
      <c r="C3" s="163" t="s">
        <v>602</v>
      </c>
      <c r="D3" s="163" t="s">
        <v>603</v>
      </c>
      <c r="E3" s="163" t="s">
        <v>604</v>
      </c>
      <c r="F3" s="163" t="s">
        <v>605</v>
      </c>
      <c r="G3" s="163" t="s">
        <v>606</v>
      </c>
      <c r="H3" s="163" t="s">
        <v>607</v>
      </c>
      <c r="I3" s="164" t="s">
        <v>608</v>
      </c>
    </row>
    <row r="4" spans="1:11" ht="19.5">
      <c r="A4" s="225" t="s">
        <v>271</v>
      </c>
      <c r="B4" s="226">
        <v>0.40899999999999997</v>
      </c>
      <c r="C4" s="221">
        <v>-7.8E-2</v>
      </c>
      <c r="D4" s="221">
        <v>0</v>
      </c>
      <c r="E4" s="221">
        <v>1.6E-2</v>
      </c>
      <c r="F4" s="221">
        <v>0</v>
      </c>
      <c r="G4" s="221">
        <v>0</v>
      </c>
      <c r="H4" s="221">
        <v>0</v>
      </c>
      <c r="I4" s="227">
        <v>0.34699999999999998</v>
      </c>
    </row>
    <row r="5" spans="1:11">
      <c r="A5" s="225" t="s">
        <v>272</v>
      </c>
      <c r="B5" s="226">
        <v>1.4855100000000001</v>
      </c>
      <c r="C5" s="221">
        <v>-0.47204410138502034</v>
      </c>
      <c r="D5" s="221">
        <v>0</v>
      </c>
      <c r="E5" s="221">
        <v>5.1301342154788871E-3</v>
      </c>
      <c r="F5" s="221">
        <v>0</v>
      </c>
      <c r="G5" s="221">
        <v>0</v>
      </c>
      <c r="H5" s="221">
        <v>0</v>
      </c>
      <c r="I5" s="227">
        <v>1.0185900000000001</v>
      </c>
      <c r="K5" s="228"/>
    </row>
    <row r="6" spans="1:11">
      <c r="A6" s="225" t="s">
        <v>273</v>
      </c>
      <c r="B6" s="226">
        <v>1.0434399999999999</v>
      </c>
      <c r="C6" s="221">
        <v>-0.29421631019409378</v>
      </c>
      <c r="D6" s="221">
        <v>0</v>
      </c>
      <c r="E6" s="221">
        <v>-2.8110961421747259E-2</v>
      </c>
      <c r="F6" s="221">
        <v>0</v>
      </c>
      <c r="G6" s="221">
        <v>0</v>
      </c>
      <c r="H6" s="221">
        <v>0</v>
      </c>
      <c r="I6" s="227">
        <v>0.72111999999999998</v>
      </c>
    </row>
    <row r="7" spans="1:11">
      <c r="A7" s="225" t="s">
        <v>274</v>
      </c>
      <c r="B7" s="226">
        <v>4.9744599999999997</v>
      </c>
      <c r="C7" s="221">
        <v>-1.3726362942100396</v>
      </c>
      <c r="D7" s="221">
        <v>0</v>
      </c>
      <c r="E7" s="221">
        <v>-2.9362194903619018E-2</v>
      </c>
      <c r="F7" s="221">
        <v>0</v>
      </c>
      <c r="G7" s="221">
        <v>0</v>
      </c>
      <c r="H7" s="221">
        <v>0</v>
      </c>
      <c r="I7" s="227">
        <v>3.57246</v>
      </c>
      <c r="K7" s="228"/>
    </row>
    <row r="8" spans="1:11">
      <c r="A8" s="222" t="s">
        <v>148</v>
      </c>
      <c r="B8" s="223">
        <f>SUM(B4:B7)</f>
        <v>7.9124099999999995</v>
      </c>
      <c r="C8" s="223">
        <f t="shared" ref="C8:I8" si="0">SUM(C4:C7)</f>
        <v>-2.2168967057891535</v>
      </c>
      <c r="D8" s="223">
        <f t="shared" si="0"/>
        <v>0</v>
      </c>
      <c r="E8" s="223">
        <f t="shared" si="0"/>
        <v>-3.6343022109887393E-2</v>
      </c>
      <c r="F8" s="223">
        <f t="shared" si="0"/>
        <v>0</v>
      </c>
      <c r="G8" s="223">
        <f t="shared" si="0"/>
        <v>0</v>
      </c>
      <c r="H8" s="223">
        <f t="shared" si="0"/>
        <v>0</v>
      </c>
      <c r="I8" s="223">
        <f t="shared" si="0"/>
        <v>5.6591699999999996</v>
      </c>
      <c r="K8" s="228"/>
    </row>
    <row r="10" spans="1:11">
      <c r="A10" s="159" t="s">
        <v>609</v>
      </c>
    </row>
    <row r="11" spans="1:11" ht="39">
      <c r="A11" s="161" t="s">
        <v>600</v>
      </c>
      <c r="B11" s="163" t="s">
        <v>601</v>
      </c>
      <c r="C11" s="163" t="s">
        <v>602</v>
      </c>
      <c r="D11" s="163" t="s">
        <v>603</v>
      </c>
      <c r="E11" s="163" t="s">
        <v>604</v>
      </c>
      <c r="F11" s="163" t="s">
        <v>605</v>
      </c>
      <c r="G11" s="163" t="s">
        <v>606</v>
      </c>
      <c r="H11" s="163" t="s">
        <v>607</v>
      </c>
      <c r="I11" s="164" t="s">
        <v>608</v>
      </c>
    </row>
    <row r="12" spans="1:11" ht="19.5">
      <c r="A12" s="208" t="str">
        <f>A4</f>
        <v>SHET Constraint Management Pathfinder (B6)</v>
      </c>
      <c r="B12" s="221">
        <v>0</v>
      </c>
      <c r="C12" s="221">
        <v>0</v>
      </c>
      <c r="D12" s="221">
        <v>0</v>
      </c>
      <c r="E12" s="221">
        <v>0</v>
      </c>
      <c r="F12" s="221">
        <v>0</v>
      </c>
      <c r="G12" s="221">
        <v>0</v>
      </c>
      <c r="H12" s="221">
        <v>0</v>
      </c>
      <c r="I12" s="221">
        <v>0</v>
      </c>
    </row>
    <row r="13" spans="1:11">
      <c r="A13" s="208" t="str">
        <f>A5</f>
        <v>SHET Lochluichart and Corriemollie</v>
      </c>
      <c r="B13" s="221">
        <v>0</v>
      </c>
      <c r="C13" s="221">
        <v>0</v>
      </c>
      <c r="D13" s="221">
        <v>0</v>
      </c>
      <c r="E13" s="221">
        <v>0</v>
      </c>
      <c r="F13" s="221">
        <v>0</v>
      </c>
      <c r="G13" s="221">
        <v>0</v>
      </c>
      <c r="H13" s="221">
        <v>0</v>
      </c>
      <c r="I13" s="221">
        <v>0</v>
      </c>
    </row>
    <row r="14" spans="1:11">
      <c r="A14" s="208" t="str">
        <f>A6</f>
        <v>SHET North of Beauly DLR (stage 2)</v>
      </c>
      <c r="B14" s="221">
        <v>0</v>
      </c>
      <c r="C14" s="221">
        <v>0</v>
      </c>
      <c r="D14" s="221">
        <v>0</v>
      </c>
      <c r="E14" s="221">
        <v>0</v>
      </c>
      <c r="F14" s="221">
        <v>0</v>
      </c>
      <c r="G14" s="221">
        <v>0</v>
      </c>
      <c r="H14" s="221">
        <v>0</v>
      </c>
      <c r="I14" s="221">
        <v>0</v>
      </c>
    </row>
    <row r="15" spans="1:11">
      <c r="A15" s="208" t="str">
        <f>A7</f>
        <v>SHET Tealing bypass</v>
      </c>
      <c r="B15" s="221">
        <v>6.1689658037101012</v>
      </c>
      <c r="C15" s="221">
        <v>-1.0646204774184886</v>
      </c>
      <c r="D15" s="221">
        <v>0</v>
      </c>
      <c r="E15" s="221">
        <v>-2.7808341882022903E-2</v>
      </c>
      <c r="F15" s="221">
        <v>0</v>
      </c>
      <c r="G15" s="221">
        <v>0</v>
      </c>
      <c r="H15" s="221">
        <v>0</v>
      </c>
      <c r="I15" s="221">
        <v>5.0765369844095893</v>
      </c>
    </row>
    <row r="16" spans="1:11">
      <c r="A16" s="222" t="s">
        <v>148</v>
      </c>
      <c r="B16" s="223">
        <f t="shared" ref="B16:I16" si="1">SUM(B12:B15)</f>
        <v>6.1689658037101012</v>
      </c>
      <c r="C16" s="223">
        <f t="shared" si="1"/>
        <v>-1.0646204774184886</v>
      </c>
      <c r="D16" s="223">
        <f t="shared" si="1"/>
        <v>0</v>
      </c>
      <c r="E16" s="223">
        <f t="shared" si="1"/>
        <v>-2.7808341882022903E-2</v>
      </c>
      <c r="F16" s="223">
        <f t="shared" si="1"/>
        <v>0</v>
      </c>
      <c r="G16" s="223">
        <f t="shared" si="1"/>
        <v>0</v>
      </c>
      <c r="H16" s="223">
        <f t="shared" si="1"/>
        <v>0</v>
      </c>
      <c r="I16" s="223">
        <f t="shared" si="1"/>
        <v>5.0765369844095893</v>
      </c>
    </row>
    <row r="18" spans="1:11">
      <c r="A18" s="159" t="s">
        <v>148</v>
      </c>
    </row>
    <row r="19" spans="1:11" ht="39">
      <c r="A19" s="161" t="s">
        <v>600</v>
      </c>
      <c r="B19" s="163" t="s">
        <v>601</v>
      </c>
      <c r="C19" s="163" t="s">
        <v>602</v>
      </c>
      <c r="D19" s="163" t="s">
        <v>603</v>
      </c>
      <c r="E19" s="163" t="s">
        <v>604</v>
      </c>
      <c r="F19" s="163" t="s">
        <v>605</v>
      </c>
      <c r="G19" s="163" t="s">
        <v>606</v>
      </c>
      <c r="H19" s="163" t="s">
        <v>607</v>
      </c>
      <c r="I19" s="164" t="s">
        <v>608</v>
      </c>
    </row>
    <row r="20" spans="1:11" ht="19.5">
      <c r="A20" s="208" t="str">
        <f>A4</f>
        <v>SHET Constraint Management Pathfinder (B6)</v>
      </c>
      <c r="B20" s="221">
        <f t="shared" ref="B20:I24" si="2">B4+B12</f>
        <v>0.40899999999999997</v>
      </c>
      <c r="C20" s="221">
        <f t="shared" si="2"/>
        <v>-7.8E-2</v>
      </c>
      <c r="D20" s="221">
        <f t="shared" si="2"/>
        <v>0</v>
      </c>
      <c r="E20" s="221">
        <f t="shared" si="2"/>
        <v>1.6E-2</v>
      </c>
      <c r="F20" s="221">
        <f t="shared" si="2"/>
        <v>0</v>
      </c>
      <c r="G20" s="221">
        <f t="shared" si="2"/>
        <v>0</v>
      </c>
      <c r="H20" s="221">
        <f t="shared" si="2"/>
        <v>0</v>
      </c>
      <c r="I20" s="221">
        <f t="shared" si="2"/>
        <v>0.34699999999999998</v>
      </c>
      <c r="K20" s="228"/>
    </row>
    <row r="21" spans="1:11">
      <c r="A21" s="208" t="str">
        <f>A5</f>
        <v>SHET Lochluichart and Corriemollie</v>
      </c>
      <c r="B21" s="221">
        <f t="shared" si="2"/>
        <v>1.4855100000000001</v>
      </c>
      <c r="C21" s="221">
        <f t="shared" si="2"/>
        <v>-0.47204410138502034</v>
      </c>
      <c r="D21" s="221">
        <f t="shared" si="2"/>
        <v>0</v>
      </c>
      <c r="E21" s="221">
        <f t="shared" si="2"/>
        <v>5.1301342154788871E-3</v>
      </c>
      <c r="F21" s="221">
        <f t="shared" si="2"/>
        <v>0</v>
      </c>
      <c r="G21" s="221">
        <f t="shared" si="2"/>
        <v>0</v>
      </c>
      <c r="H21" s="221">
        <f t="shared" si="2"/>
        <v>0</v>
      </c>
      <c r="I21" s="221">
        <f t="shared" si="2"/>
        <v>1.0185900000000001</v>
      </c>
      <c r="K21" s="228"/>
    </row>
    <row r="22" spans="1:11">
      <c r="A22" s="208" t="str">
        <f>A6</f>
        <v>SHET North of Beauly DLR (stage 2)</v>
      </c>
      <c r="B22" s="221">
        <f t="shared" si="2"/>
        <v>1.0434399999999999</v>
      </c>
      <c r="C22" s="221">
        <f t="shared" si="2"/>
        <v>-0.29421631019409378</v>
      </c>
      <c r="D22" s="221">
        <f t="shared" si="2"/>
        <v>0</v>
      </c>
      <c r="E22" s="221">
        <f t="shared" si="2"/>
        <v>-2.8110961421747259E-2</v>
      </c>
      <c r="F22" s="221">
        <f t="shared" si="2"/>
        <v>0</v>
      </c>
      <c r="G22" s="221">
        <f t="shared" si="2"/>
        <v>0</v>
      </c>
      <c r="H22" s="221">
        <f t="shared" si="2"/>
        <v>0</v>
      </c>
      <c r="I22" s="221">
        <f t="shared" si="2"/>
        <v>0.72111999999999998</v>
      </c>
      <c r="K22" s="228"/>
    </row>
    <row r="23" spans="1:11">
      <c r="A23" s="208" t="str">
        <f>A7</f>
        <v>SHET Tealing bypass</v>
      </c>
      <c r="B23" s="221">
        <f t="shared" si="2"/>
        <v>11.143425803710102</v>
      </c>
      <c r="C23" s="221">
        <f t="shared" si="2"/>
        <v>-2.4372567716285283</v>
      </c>
      <c r="D23" s="221">
        <f t="shared" si="2"/>
        <v>0</v>
      </c>
      <c r="E23" s="221">
        <f t="shared" si="2"/>
        <v>-5.7170536785641921E-2</v>
      </c>
      <c r="F23" s="221">
        <f t="shared" si="2"/>
        <v>0</v>
      </c>
      <c r="G23" s="221">
        <f t="shared" si="2"/>
        <v>0</v>
      </c>
      <c r="H23" s="221">
        <f t="shared" si="2"/>
        <v>0</v>
      </c>
      <c r="I23" s="221">
        <f t="shared" si="2"/>
        <v>8.6489969844095889</v>
      </c>
      <c r="K23" s="228"/>
    </row>
    <row r="24" spans="1:11">
      <c r="A24" s="222" t="s">
        <v>148</v>
      </c>
      <c r="B24" s="230">
        <f t="shared" si="2"/>
        <v>14.081375803710101</v>
      </c>
      <c r="C24" s="230">
        <f t="shared" si="2"/>
        <v>-3.281517183207642</v>
      </c>
      <c r="D24" s="230">
        <f t="shared" si="2"/>
        <v>0</v>
      </c>
      <c r="E24" s="230">
        <f t="shared" si="2"/>
        <v>-6.4151363991910293E-2</v>
      </c>
      <c r="F24" s="230">
        <f t="shared" si="2"/>
        <v>0</v>
      </c>
      <c r="G24" s="230">
        <f t="shared" si="2"/>
        <v>0</v>
      </c>
      <c r="H24" s="230">
        <f t="shared" si="2"/>
        <v>0</v>
      </c>
      <c r="I24" s="230">
        <f t="shared" si="2"/>
        <v>10.735706984409589</v>
      </c>
    </row>
  </sheetData>
  <dataValidations count="1">
    <dataValidation type="list" allowBlank="1" showInputMessage="1" showErrorMessage="1" sqref="A4:A7" xr:uid="{B2CA0ED8-A706-486B-87FB-6DBA86FF08BD}">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3">
    <tablePart r:id="rId2"/>
    <tablePart r:id="rId3"/>
    <tablePart r:id="rId4"/>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8C604-0598-4B6F-B7A8-F624C61B085D}">
  <sheetPr codeName="Sheet82">
    <tabColor theme="1"/>
    <pageSetUpPr autoPageBreaks="0"/>
  </sheetPr>
  <dimension ref="A1:I8"/>
  <sheetViews>
    <sheetView workbookViewId="0">
      <selection activeCell="B29" sqref="B29"/>
    </sheetView>
  </sheetViews>
  <sheetFormatPr defaultRowHeight="12.4"/>
  <cols>
    <col min="1" max="1" width="26.76171875" customWidth="1"/>
    <col min="2" max="9" width="10.87890625" customWidth="1"/>
    <col min="10" max="10" width="4" bestFit="1" customWidth="1"/>
    <col min="11" max="11" width="10.234375" customWidth="1"/>
  </cols>
  <sheetData>
    <row r="1" spans="1:9">
      <c r="I1" s="220"/>
    </row>
    <row r="2" spans="1:9">
      <c r="A2" t="s">
        <v>613</v>
      </c>
    </row>
    <row r="3" spans="1:9" ht="39">
      <c r="A3" s="161" t="s">
        <v>600</v>
      </c>
      <c r="B3" s="163" t="s">
        <v>601</v>
      </c>
      <c r="C3" s="163" t="s">
        <v>602</v>
      </c>
      <c r="D3" s="163" t="s">
        <v>603</v>
      </c>
      <c r="E3" s="163" t="s">
        <v>604</v>
      </c>
      <c r="F3" s="163" t="s">
        <v>605</v>
      </c>
      <c r="G3" s="163" t="s">
        <v>606</v>
      </c>
      <c r="H3" s="163" t="s">
        <v>607</v>
      </c>
      <c r="I3" s="164" t="s">
        <v>608</v>
      </c>
    </row>
    <row r="4" spans="1:9" ht="19.5">
      <c r="A4" s="208" t="s">
        <v>271</v>
      </c>
      <c r="B4" s="221">
        <v>0</v>
      </c>
      <c r="C4" s="221">
        <v>0</v>
      </c>
      <c r="D4" s="221">
        <v>0</v>
      </c>
      <c r="E4" s="221">
        <v>0</v>
      </c>
      <c r="F4" s="221">
        <v>0</v>
      </c>
      <c r="G4" s="221">
        <v>0</v>
      </c>
      <c r="H4" s="221">
        <v>0</v>
      </c>
      <c r="I4" s="221">
        <v>0</v>
      </c>
    </row>
    <row r="5" spans="1:9">
      <c r="A5" s="208" t="s">
        <v>272</v>
      </c>
      <c r="B5" s="221">
        <v>0</v>
      </c>
      <c r="C5" s="221">
        <v>0</v>
      </c>
      <c r="D5" s="221">
        <v>0</v>
      </c>
      <c r="E5" s="221">
        <v>0</v>
      </c>
      <c r="F5" s="221">
        <v>0</v>
      </c>
      <c r="G5" s="221">
        <v>0</v>
      </c>
      <c r="H5" s="221">
        <v>0</v>
      </c>
      <c r="I5" s="221">
        <v>0</v>
      </c>
    </row>
    <row r="6" spans="1:9">
      <c r="A6" s="208" t="s">
        <v>614</v>
      </c>
      <c r="B6" s="221">
        <v>0</v>
      </c>
      <c r="C6" s="221">
        <v>0</v>
      </c>
      <c r="D6" s="221">
        <v>0</v>
      </c>
      <c r="E6" s="221">
        <v>0</v>
      </c>
      <c r="F6" s="221">
        <v>0</v>
      </c>
      <c r="G6" s="221">
        <v>0</v>
      </c>
      <c r="H6" s="221">
        <v>0</v>
      </c>
      <c r="I6" s="221">
        <v>0</v>
      </c>
    </row>
    <row r="7" spans="1:9">
      <c r="A7" s="208" t="s">
        <v>274</v>
      </c>
      <c r="B7" s="221">
        <v>6.1689658037101012</v>
      </c>
      <c r="C7" s="221">
        <v>-1.0646204774184886</v>
      </c>
      <c r="D7" s="221">
        <v>0</v>
      </c>
      <c r="E7" s="221">
        <v>-2.7808341882022903E-2</v>
      </c>
      <c r="F7" s="221">
        <v>0</v>
      </c>
      <c r="G7" s="221">
        <v>0</v>
      </c>
      <c r="H7" s="221">
        <v>0</v>
      </c>
      <c r="I7" s="221">
        <v>5.0765369844095893</v>
      </c>
    </row>
    <row r="8" spans="1:9">
      <c r="A8" s="222" t="s">
        <v>148</v>
      </c>
      <c r="B8" s="223">
        <f t="shared" ref="B8:I8" si="0">SUM(B4:B7)</f>
        <v>6.1689658037101012</v>
      </c>
      <c r="C8" s="223">
        <f t="shared" si="0"/>
        <v>-1.0646204774184886</v>
      </c>
      <c r="D8" s="223">
        <f t="shared" si="0"/>
        <v>0</v>
      </c>
      <c r="E8" s="223">
        <f t="shared" si="0"/>
        <v>-2.7808341882022903E-2</v>
      </c>
      <c r="F8" s="223">
        <f t="shared" si="0"/>
        <v>0</v>
      </c>
      <c r="G8" s="223">
        <f t="shared" si="0"/>
        <v>0</v>
      </c>
      <c r="H8" s="223">
        <f t="shared" si="0"/>
        <v>0</v>
      </c>
      <c r="I8" s="223">
        <f t="shared" si="0"/>
        <v>5.0765369844095893</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059A-4905-499F-9233-94799E356368}">
  <sheetPr codeName="Sheet83">
    <tabColor theme="1"/>
    <pageSetUpPr autoPageBreaks="0"/>
  </sheetPr>
  <dimension ref="A2:G13"/>
  <sheetViews>
    <sheetView workbookViewId="0">
      <selection activeCell="B29" sqref="B29"/>
    </sheetView>
  </sheetViews>
  <sheetFormatPr defaultRowHeight="12.4"/>
  <cols>
    <col min="1" max="1" width="26.76171875" customWidth="1"/>
    <col min="2" max="5" width="18.1171875" customWidth="1"/>
  </cols>
  <sheetData>
    <row r="2" spans="1:7">
      <c r="A2" t="s">
        <v>615</v>
      </c>
    </row>
    <row r="3" spans="1:7" ht="37.15">
      <c r="A3" s="231" t="s">
        <v>594</v>
      </c>
      <c r="B3" s="231" t="s">
        <v>595</v>
      </c>
      <c r="C3" s="231" t="s">
        <v>596</v>
      </c>
      <c r="D3" s="231" t="s">
        <v>597</v>
      </c>
      <c r="E3" s="231" t="s">
        <v>598</v>
      </c>
    </row>
    <row r="4" spans="1:7">
      <c r="A4" s="232">
        <v>6</v>
      </c>
      <c r="B4" s="233">
        <v>6</v>
      </c>
      <c r="C4" s="232">
        <v>0</v>
      </c>
      <c r="D4" s="232">
        <v>5</v>
      </c>
      <c r="E4" s="233">
        <v>1</v>
      </c>
      <c r="F4" t="s">
        <v>503</v>
      </c>
      <c r="G4" s="228"/>
    </row>
    <row r="10" spans="1:7">
      <c r="A10" s="234"/>
    </row>
    <row r="11" spans="1:7">
      <c r="A11" s="42"/>
    </row>
    <row r="12" spans="1:7">
      <c r="A12" s="42"/>
    </row>
    <row r="13" spans="1:7">
      <c r="A13"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F5C3-3A6A-42DC-935C-33A525B84190}">
  <sheetPr codeName="Sheet84">
    <tabColor theme="1"/>
    <pageSetUpPr autoPageBreaks="0"/>
  </sheetPr>
  <dimension ref="A1:K33"/>
  <sheetViews>
    <sheetView workbookViewId="0">
      <selection activeCell="B29" sqref="B29"/>
    </sheetView>
  </sheetViews>
  <sheetFormatPr defaultRowHeight="12.4"/>
  <cols>
    <col min="1" max="1" width="26.76171875" customWidth="1"/>
    <col min="2" max="9" width="10.87890625" customWidth="1"/>
  </cols>
  <sheetData>
    <row r="1" spans="1:11">
      <c r="I1" s="220"/>
    </row>
    <row r="2" spans="1:11">
      <c r="A2" t="s">
        <v>616</v>
      </c>
    </row>
    <row r="3" spans="1:11" ht="39">
      <c r="A3" s="161" t="s">
        <v>600</v>
      </c>
      <c r="B3" s="163" t="s">
        <v>601</v>
      </c>
      <c r="C3" s="163" t="s">
        <v>602</v>
      </c>
      <c r="D3" s="163" t="s">
        <v>603</v>
      </c>
      <c r="E3" s="163" t="s">
        <v>604</v>
      </c>
      <c r="F3" s="163" t="s">
        <v>605</v>
      </c>
      <c r="G3" s="163" t="s">
        <v>606</v>
      </c>
      <c r="H3" s="163" t="s">
        <v>607</v>
      </c>
      <c r="I3" s="164" t="s">
        <v>608</v>
      </c>
    </row>
    <row r="4" spans="1:11">
      <c r="A4" s="225" t="s">
        <v>275</v>
      </c>
      <c r="B4" s="226">
        <v>51.029000000000003</v>
      </c>
      <c r="C4" s="221">
        <v>-2.058426453369107</v>
      </c>
      <c r="D4" s="221">
        <v>0</v>
      </c>
      <c r="E4" s="221">
        <v>-0.80400354002613694</v>
      </c>
      <c r="F4" s="221">
        <v>0</v>
      </c>
      <c r="G4" s="221">
        <v>0</v>
      </c>
      <c r="H4" s="221">
        <v>0</v>
      </c>
      <c r="I4" s="227">
        <v>48.16657</v>
      </c>
    </row>
    <row r="5" spans="1:11" ht="19.5">
      <c r="A5" s="225" t="s">
        <v>276</v>
      </c>
      <c r="B5" s="226">
        <v>0.23599999999999999</v>
      </c>
      <c r="C5" s="221">
        <v>0</v>
      </c>
      <c r="D5" s="221">
        <v>0</v>
      </c>
      <c r="E5" s="221">
        <v>-1.575E-3</v>
      </c>
      <c r="F5" s="221">
        <v>0</v>
      </c>
      <c r="G5" s="221">
        <v>0</v>
      </c>
      <c r="H5" s="221">
        <v>0</v>
      </c>
      <c r="I5" s="227">
        <v>0.23441999999999999</v>
      </c>
      <c r="K5" s="228"/>
    </row>
    <row r="6" spans="1:11">
      <c r="A6" s="225" t="s">
        <v>277</v>
      </c>
      <c r="B6" s="226">
        <v>3.7702399999999998</v>
      </c>
      <c r="C6" s="221">
        <v>0</v>
      </c>
      <c r="D6" s="221">
        <v>0</v>
      </c>
      <c r="E6" s="221">
        <v>-6.8775000000000031E-2</v>
      </c>
      <c r="F6" s="221">
        <v>0</v>
      </c>
      <c r="G6" s="221">
        <v>0</v>
      </c>
      <c r="H6" s="221">
        <v>0</v>
      </c>
      <c r="I6" s="227">
        <v>3.70146</v>
      </c>
      <c r="K6" s="228"/>
    </row>
    <row r="7" spans="1:11" ht="19.5">
      <c r="A7" s="225" t="s">
        <v>278</v>
      </c>
      <c r="B7" s="226">
        <v>0.40600000000000003</v>
      </c>
      <c r="C7" s="221">
        <v>0</v>
      </c>
      <c r="D7" s="221">
        <v>0</v>
      </c>
      <c r="E7" s="221">
        <v>-9.3999999999999917E-3</v>
      </c>
      <c r="F7" s="221">
        <v>0</v>
      </c>
      <c r="G7" s="221">
        <v>0</v>
      </c>
      <c r="H7" s="221">
        <v>0</v>
      </c>
      <c r="I7" s="227">
        <v>0.39660000000000001</v>
      </c>
      <c r="K7" s="228"/>
    </row>
    <row r="8" spans="1:11">
      <c r="A8" s="225" t="s">
        <v>279</v>
      </c>
      <c r="B8" s="226">
        <v>4.2949999999999999</v>
      </c>
      <c r="C8" s="221">
        <v>0</v>
      </c>
      <c r="D8" s="221">
        <v>0</v>
      </c>
      <c r="E8" s="221">
        <v>0</v>
      </c>
      <c r="F8" s="221">
        <v>0</v>
      </c>
      <c r="G8" s="221">
        <v>0</v>
      </c>
      <c r="H8" s="221">
        <v>0</v>
      </c>
      <c r="I8" s="227">
        <v>4.2949999999999999</v>
      </c>
      <c r="K8" s="228"/>
    </row>
    <row r="9" spans="1:11">
      <c r="A9" s="225" t="s">
        <v>280</v>
      </c>
      <c r="B9" s="226">
        <v>13.539289999999999</v>
      </c>
      <c r="C9" s="221">
        <v>-0.52030799999999999</v>
      </c>
      <c r="D9" s="221">
        <v>0</v>
      </c>
      <c r="E9" s="221">
        <v>-5.3655125955831941E-3</v>
      </c>
      <c r="F9" s="221">
        <v>0</v>
      </c>
      <c r="G9" s="221">
        <v>0</v>
      </c>
      <c r="H9" s="221">
        <v>0</v>
      </c>
      <c r="I9" s="227">
        <v>13.01361</v>
      </c>
      <c r="K9" s="228"/>
    </row>
    <row r="10" spans="1:11">
      <c r="A10" s="229" t="s">
        <v>281</v>
      </c>
      <c r="B10" s="226">
        <v>8.1809999999999992</v>
      </c>
      <c r="C10" s="221">
        <v>0</v>
      </c>
      <c r="D10" s="221">
        <v>0</v>
      </c>
      <c r="E10" s="221">
        <v>-0.21037883965452497</v>
      </c>
      <c r="F10" s="221">
        <v>-3.5150000000000001</v>
      </c>
      <c r="G10" s="221">
        <v>0</v>
      </c>
      <c r="H10" s="221">
        <v>0</v>
      </c>
      <c r="I10" s="227">
        <v>4.4556199999999997</v>
      </c>
    </row>
    <row r="11" spans="1:11">
      <c r="A11" s="222" t="s">
        <v>148</v>
      </c>
      <c r="B11" s="223">
        <f>SUM(B4:B10)</f>
        <v>81.456530000000001</v>
      </c>
      <c r="C11" s="223">
        <f t="shared" ref="C11:I11" si="0">SUM(C4:C10)</f>
        <v>-2.578734453369107</v>
      </c>
      <c r="D11" s="223">
        <f t="shared" si="0"/>
        <v>0</v>
      </c>
      <c r="E11" s="223">
        <f t="shared" si="0"/>
        <v>-1.0994978922762451</v>
      </c>
      <c r="F11" s="223">
        <f t="shared" si="0"/>
        <v>-3.5150000000000001</v>
      </c>
      <c r="G11" s="223">
        <f t="shared" si="0"/>
        <v>0</v>
      </c>
      <c r="H11" s="223">
        <f t="shared" si="0"/>
        <v>0</v>
      </c>
      <c r="I11" s="223">
        <f t="shared" si="0"/>
        <v>74.263279999999995</v>
      </c>
      <c r="K11" s="228"/>
    </row>
    <row r="13" spans="1:11">
      <c r="A13" s="159" t="s">
        <v>609</v>
      </c>
    </row>
    <row r="14" spans="1:11" ht="39">
      <c r="A14" s="161" t="s">
        <v>600</v>
      </c>
      <c r="B14" s="163" t="s">
        <v>601</v>
      </c>
      <c r="C14" s="163" t="s">
        <v>602</v>
      </c>
      <c r="D14" s="163" t="s">
        <v>603</v>
      </c>
      <c r="E14" s="163" t="s">
        <v>604</v>
      </c>
      <c r="F14" s="163" t="s">
        <v>605</v>
      </c>
      <c r="G14" s="163" t="s">
        <v>606</v>
      </c>
      <c r="H14" s="163" t="s">
        <v>607</v>
      </c>
      <c r="I14" s="164" t="s">
        <v>608</v>
      </c>
    </row>
    <row r="15" spans="1:11">
      <c r="A15" s="208" t="str">
        <f t="shared" ref="A15:A21" si="1">A4</f>
        <v>SPT Branxton 400kV Substation</v>
      </c>
      <c r="B15" s="221">
        <v>33.574999999999996</v>
      </c>
      <c r="C15" s="221">
        <v>-0.37479878427532087</v>
      </c>
      <c r="D15" s="221">
        <v>0</v>
      </c>
      <c r="E15" s="221">
        <v>-0.90646914901765663</v>
      </c>
      <c r="F15" s="221">
        <v>0</v>
      </c>
      <c r="G15" s="221">
        <v>0</v>
      </c>
      <c r="H15" s="221">
        <v>0</v>
      </c>
      <c r="I15" s="221">
        <v>32.293732066707022</v>
      </c>
    </row>
    <row r="16" spans="1:11" ht="19.5">
      <c r="A16" s="208" t="str">
        <f t="shared" si="1"/>
        <v>SPT Extension of Sub-Synchronous Oscillation (SSO) Detection Capabilities</v>
      </c>
      <c r="B16" s="221">
        <v>0</v>
      </c>
      <c r="C16" s="221">
        <v>0</v>
      </c>
      <c r="D16" s="221">
        <v>0</v>
      </c>
      <c r="E16" s="221">
        <v>0</v>
      </c>
      <c r="F16" s="221">
        <v>0</v>
      </c>
      <c r="G16" s="221">
        <v>0</v>
      </c>
      <c r="H16" s="221">
        <v>0</v>
      </c>
      <c r="I16" s="221">
        <v>0</v>
      </c>
    </row>
    <row r="17" spans="1:11">
      <c r="A17" s="208" t="str">
        <f t="shared" si="1"/>
        <v>SPT Inch Cape Offshore Wind Farm</v>
      </c>
      <c r="B17" s="221">
        <v>0</v>
      </c>
      <c r="C17" s="221">
        <v>0</v>
      </c>
      <c r="D17" s="221">
        <v>0</v>
      </c>
      <c r="E17" s="221">
        <v>0</v>
      </c>
      <c r="F17" s="221">
        <v>0</v>
      </c>
      <c r="G17" s="221">
        <v>0</v>
      </c>
      <c r="H17" s="221">
        <v>0</v>
      </c>
      <c r="I17" s="221">
        <v>0</v>
      </c>
    </row>
    <row r="18" spans="1:11" ht="19.5">
      <c r="A18" s="208" t="str">
        <f t="shared" si="1"/>
        <v>SPT SPT-RI-1742 Cockenzie Overload Protection Scheme</v>
      </c>
      <c r="B18" s="221">
        <v>0.25800000000000001</v>
      </c>
      <c r="C18" s="221">
        <v>0</v>
      </c>
      <c r="D18" s="221">
        <v>0</v>
      </c>
      <c r="E18" s="221">
        <v>0</v>
      </c>
      <c r="F18" s="221">
        <v>0</v>
      </c>
      <c r="G18" s="221">
        <v>0</v>
      </c>
      <c r="H18" s="221">
        <v>0</v>
      </c>
      <c r="I18" s="221">
        <v>0.25800000000000001</v>
      </c>
    </row>
    <row r="19" spans="1:11">
      <c r="A19" s="208" t="str">
        <f t="shared" si="1"/>
        <v>SPT-RI 282 Mark Hill SGT4</v>
      </c>
      <c r="B19" s="221">
        <v>4.113999999999999</v>
      </c>
      <c r="C19" s="221">
        <v>0</v>
      </c>
      <c r="D19" s="221">
        <v>0</v>
      </c>
      <c r="E19" s="221">
        <v>-3.7974999999999981E-2</v>
      </c>
      <c r="F19" s="221">
        <v>0</v>
      </c>
      <c r="G19" s="221">
        <v>0</v>
      </c>
      <c r="H19" s="221">
        <v>0</v>
      </c>
      <c r="I19" s="221">
        <v>4.0760249999999996</v>
      </c>
    </row>
    <row r="20" spans="1:11">
      <c r="A20" s="208" t="str">
        <f t="shared" si="1"/>
        <v>SPT-RI-302 Glenglass 132kV Substation</v>
      </c>
      <c r="B20" s="221">
        <v>1.6077433504118304</v>
      </c>
      <c r="C20" s="221">
        <v>0</v>
      </c>
      <c r="D20" s="221">
        <v>0</v>
      </c>
      <c r="E20" s="221">
        <v>-2.7823491832125808E-2</v>
      </c>
      <c r="F20" s="221">
        <v>0</v>
      </c>
      <c r="G20" s="221">
        <v>0</v>
      </c>
      <c r="H20" s="221">
        <v>0</v>
      </c>
      <c r="I20" s="221">
        <v>1.5799198585797054</v>
      </c>
    </row>
    <row r="21" spans="1:11">
      <c r="A21" s="208" t="str">
        <f t="shared" si="1"/>
        <v>SPT-TOCO 2201 Kilmarnock South H1</v>
      </c>
      <c r="B21" s="221">
        <v>2.8119999999999994</v>
      </c>
      <c r="C21" s="221">
        <v>0</v>
      </c>
      <c r="D21" s="221">
        <v>0</v>
      </c>
      <c r="E21" s="221">
        <v>-0.20584616034547498</v>
      </c>
      <c r="F21" s="221">
        <v>-1.0870000000000002</v>
      </c>
      <c r="G21" s="221">
        <v>0</v>
      </c>
      <c r="H21" s="221">
        <v>0</v>
      </c>
      <c r="I21" s="221">
        <v>1.5191538396545248</v>
      </c>
    </row>
    <row r="22" spans="1:11">
      <c r="A22" s="222" t="s">
        <v>148</v>
      </c>
      <c r="B22" s="223">
        <f t="shared" ref="B22:I22" si="2">SUM(B15:B21)</f>
        <v>42.366743350411824</v>
      </c>
      <c r="C22" s="223">
        <f t="shared" si="2"/>
        <v>-0.37479878427532087</v>
      </c>
      <c r="D22" s="223">
        <f t="shared" si="2"/>
        <v>0</v>
      </c>
      <c r="E22" s="223">
        <f t="shared" si="2"/>
        <v>-1.1781138011952574</v>
      </c>
      <c r="F22" s="223">
        <f t="shared" si="2"/>
        <v>-1.0870000000000002</v>
      </c>
      <c r="G22" s="223">
        <f t="shared" si="2"/>
        <v>0</v>
      </c>
      <c r="H22" s="223">
        <f t="shared" si="2"/>
        <v>0</v>
      </c>
      <c r="I22" s="223">
        <f t="shared" si="2"/>
        <v>39.726830764941255</v>
      </c>
    </row>
    <row r="24" spans="1:11">
      <c r="A24" s="159" t="s">
        <v>148</v>
      </c>
    </row>
    <row r="25" spans="1:11" ht="39">
      <c r="A25" s="161" t="s">
        <v>600</v>
      </c>
      <c r="B25" s="163" t="s">
        <v>601</v>
      </c>
      <c r="C25" s="163" t="s">
        <v>602</v>
      </c>
      <c r="D25" s="163" t="s">
        <v>603</v>
      </c>
      <c r="E25" s="163" t="s">
        <v>604</v>
      </c>
      <c r="F25" s="163" t="s">
        <v>605</v>
      </c>
      <c r="G25" s="163" t="s">
        <v>606</v>
      </c>
      <c r="H25" s="163" t="s">
        <v>607</v>
      </c>
      <c r="I25" s="164" t="s">
        <v>608</v>
      </c>
    </row>
    <row r="26" spans="1:11">
      <c r="A26" s="208" t="str">
        <f t="shared" ref="A26:A32" si="3">A4</f>
        <v>SPT Branxton 400kV Substation</v>
      </c>
      <c r="B26" s="221">
        <f t="shared" ref="B26:I33" si="4">B4+B15</f>
        <v>84.603999999999999</v>
      </c>
      <c r="C26" s="221">
        <f t="shared" si="4"/>
        <v>-2.4332252376444279</v>
      </c>
      <c r="D26" s="221">
        <f t="shared" si="4"/>
        <v>0</v>
      </c>
      <c r="E26" s="221">
        <f t="shared" si="4"/>
        <v>-1.7104726890437936</v>
      </c>
      <c r="F26" s="221">
        <f t="shared" si="4"/>
        <v>0</v>
      </c>
      <c r="G26" s="221">
        <f t="shared" si="4"/>
        <v>0</v>
      </c>
      <c r="H26" s="221">
        <f t="shared" si="4"/>
        <v>0</v>
      </c>
      <c r="I26" s="221">
        <f t="shared" si="4"/>
        <v>80.460302066707015</v>
      </c>
      <c r="K26" s="228"/>
    </row>
    <row r="27" spans="1:11" ht="19.5">
      <c r="A27" s="208" t="str">
        <f t="shared" si="3"/>
        <v>SPT Extension of Sub-Synchronous Oscillation (SSO) Detection Capabilities</v>
      </c>
      <c r="B27" s="221">
        <f t="shared" si="4"/>
        <v>0.23599999999999999</v>
      </c>
      <c r="C27" s="221">
        <f t="shared" si="4"/>
        <v>0</v>
      </c>
      <c r="D27" s="221">
        <f t="shared" si="4"/>
        <v>0</v>
      </c>
      <c r="E27" s="221">
        <f t="shared" si="4"/>
        <v>-1.575E-3</v>
      </c>
      <c r="F27" s="221">
        <f t="shared" si="4"/>
        <v>0</v>
      </c>
      <c r="G27" s="221">
        <f t="shared" si="4"/>
        <v>0</v>
      </c>
      <c r="H27" s="221">
        <f t="shared" si="4"/>
        <v>0</v>
      </c>
      <c r="I27" s="221">
        <f t="shared" si="4"/>
        <v>0.23441999999999999</v>
      </c>
      <c r="K27" s="228"/>
    </row>
    <row r="28" spans="1:11">
      <c r="A28" s="208" t="str">
        <f t="shared" si="3"/>
        <v>SPT Inch Cape Offshore Wind Farm</v>
      </c>
      <c r="B28" s="221">
        <f t="shared" si="4"/>
        <v>3.7702399999999998</v>
      </c>
      <c r="C28" s="221">
        <f t="shared" si="4"/>
        <v>0</v>
      </c>
      <c r="D28" s="221">
        <f t="shared" si="4"/>
        <v>0</v>
      </c>
      <c r="E28" s="221">
        <f t="shared" si="4"/>
        <v>-6.8775000000000031E-2</v>
      </c>
      <c r="F28" s="221">
        <f t="shared" si="4"/>
        <v>0</v>
      </c>
      <c r="G28" s="221">
        <f t="shared" si="4"/>
        <v>0</v>
      </c>
      <c r="H28" s="221">
        <f t="shared" si="4"/>
        <v>0</v>
      </c>
      <c r="I28" s="221">
        <f t="shared" si="4"/>
        <v>3.70146</v>
      </c>
      <c r="K28" s="228"/>
    </row>
    <row r="29" spans="1:11" ht="19.5">
      <c r="A29" s="208" t="str">
        <f t="shared" si="3"/>
        <v>SPT SPT-RI-1742 Cockenzie Overload Protection Scheme</v>
      </c>
      <c r="B29" s="221">
        <f t="shared" si="4"/>
        <v>0.66400000000000003</v>
      </c>
      <c r="C29" s="221">
        <f t="shared" si="4"/>
        <v>0</v>
      </c>
      <c r="D29" s="221">
        <f t="shared" si="4"/>
        <v>0</v>
      </c>
      <c r="E29" s="221">
        <f t="shared" si="4"/>
        <v>-9.3999999999999917E-3</v>
      </c>
      <c r="F29" s="221">
        <f t="shared" si="4"/>
        <v>0</v>
      </c>
      <c r="G29" s="221">
        <f t="shared" si="4"/>
        <v>0</v>
      </c>
      <c r="H29" s="221">
        <f t="shared" si="4"/>
        <v>0</v>
      </c>
      <c r="I29" s="221">
        <f t="shared" si="4"/>
        <v>0.65460000000000007</v>
      </c>
      <c r="K29" s="228"/>
    </row>
    <row r="30" spans="1:11">
      <c r="A30" s="208" t="str">
        <f t="shared" si="3"/>
        <v>SPT-RI 282 Mark Hill SGT4</v>
      </c>
      <c r="B30" s="221">
        <f t="shared" si="4"/>
        <v>8.4089999999999989</v>
      </c>
      <c r="C30" s="221">
        <f t="shared" si="4"/>
        <v>0</v>
      </c>
      <c r="D30" s="221">
        <f t="shared" si="4"/>
        <v>0</v>
      </c>
      <c r="E30" s="221">
        <f t="shared" si="4"/>
        <v>-3.7974999999999981E-2</v>
      </c>
      <c r="F30" s="221">
        <f t="shared" si="4"/>
        <v>0</v>
      </c>
      <c r="G30" s="221">
        <f t="shared" si="4"/>
        <v>0</v>
      </c>
      <c r="H30" s="221">
        <f t="shared" si="4"/>
        <v>0</v>
      </c>
      <c r="I30" s="221">
        <f t="shared" si="4"/>
        <v>8.3710249999999995</v>
      </c>
      <c r="K30" s="228"/>
    </row>
    <row r="31" spans="1:11">
      <c r="A31" s="208" t="str">
        <f t="shared" si="3"/>
        <v>SPT-RI-302 Glenglass 132kV Substation</v>
      </c>
      <c r="B31" s="221">
        <f t="shared" si="4"/>
        <v>15.14703335041183</v>
      </c>
      <c r="C31" s="221">
        <f t="shared" si="4"/>
        <v>-0.52030799999999999</v>
      </c>
      <c r="D31" s="221">
        <f t="shared" si="4"/>
        <v>0</v>
      </c>
      <c r="E31" s="221">
        <f t="shared" si="4"/>
        <v>-3.3189004427709001E-2</v>
      </c>
      <c r="F31" s="221">
        <f t="shared" si="4"/>
        <v>0</v>
      </c>
      <c r="G31" s="221">
        <f t="shared" si="4"/>
        <v>0</v>
      </c>
      <c r="H31" s="221">
        <f t="shared" si="4"/>
        <v>0</v>
      </c>
      <c r="I31" s="221">
        <f t="shared" si="4"/>
        <v>14.593529858579705</v>
      </c>
      <c r="K31" s="228"/>
    </row>
    <row r="32" spans="1:11">
      <c r="A32" s="208" t="str">
        <f t="shared" si="3"/>
        <v>SPT-TOCO 2201 Kilmarnock South H1</v>
      </c>
      <c r="B32" s="221">
        <f t="shared" si="4"/>
        <v>10.992999999999999</v>
      </c>
      <c r="C32" s="221">
        <f t="shared" si="4"/>
        <v>0</v>
      </c>
      <c r="D32" s="221">
        <f t="shared" si="4"/>
        <v>0</v>
      </c>
      <c r="E32" s="221">
        <f t="shared" si="4"/>
        <v>-0.41622499999999996</v>
      </c>
      <c r="F32" s="221">
        <f t="shared" si="4"/>
        <v>-4.6020000000000003</v>
      </c>
      <c r="G32" s="221">
        <f t="shared" si="4"/>
        <v>0</v>
      </c>
      <c r="H32" s="221">
        <f t="shared" si="4"/>
        <v>0</v>
      </c>
      <c r="I32" s="221">
        <f t="shared" si="4"/>
        <v>5.9747738396545245</v>
      </c>
      <c r="K32" s="228"/>
    </row>
    <row r="33" spans="1:9">
      <c r="A33" s="222" t="s">
        <v>148</v>
      </c>
      <c r="B33" s="230">
        <f t="shared" si="4"/>
        <v>123.82327335041182</v>
      </c>
      <c r="C33" s="230">
        <f t="shared" si="4"/>
        <v>-2.9535332376444279</v>
      </c>
      <c r="D33" s="230">
        <f t="shared" si="4"/>
        <v>0</v>
      </c>
      <c r="E33" s="230">
        <f t="shared" si="4"/>
        <v>-2.2776116934715027</v>
      </c>
      <c r="F33" s="230">
        <f t="shared" si="4"/>
        <v>-4.6020000000000003</v>
      </c>
      <c r="G33" s="230">
        <f t="shared" si="4"/>
        <v>0</v>
      </c>
      <c r="H33" s="230">
        <f t="shared" si="4"/>
        <v>0</v>
      </c>
      <c r="I33" s="230">
        <f t="shared" si="4"/>
        <v>113.99011076494125</v>
      </c>
    </row>
  </sheetData>
  <dataValidations count="1">
    <dataValidation type="list" allowBlank="1" showInputMessage="1" showErrorMessage="1" sqref="A4:A10" xr:uid="{4945E61E-AED3-41ED-99CD-E12587D29D0B}">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3">
    <tablePart r:id="rId2"/>
    <tablePart r:id="rId3"/>
    <tablePart r:id="rId4"/>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5D78-D9E4-4304-9D26-49E431D64F49}">
  <sheetPr codeName="Sheet85">
    <tabColor theme="1"/>
    <pageSetUpPr autoPageBreaks="0"/>
  </sheetPr>
  <dimension ref="A1:I25"/>
  <sheetViews>
    <sheetView workbookViewId="0">
      <selection activeCell="B29" sqref="B29"/>
    </sheetView>
  </sheetViews>
  <sheetFormatPr defaultRowHeight="12.4"/>
  <cols>
    <col min="1" max="1" width="26.76171875" customWidth="1"/>
    <col min="2" max="9" width="10.87890625" customWidth="1"/>
    <col min="10" max="10" width="4" bestFit="1" customWidth="1"/>
    <col min="11" max="11" width="10.234375" customWidth="1"/>
  </cols>
  <sheetData>
    <row r="1" spans="1:9">
      <c r="I1" s="220"/>
    </row>
    <row r="2" spans="1:9">
      <c r="A2" t="s">
        <v>617</v>
      </c>
    </row>
    <row r="3" spans="1:9" ht="39">
      <c r="A3" s="161" t="s">
        <v>600</v>
      </c>
      <c r="B3" s="163" t="s">
        <v>601</v>
      </c>
      <c r="C3" s="163" t="s">
        <v>602</v>
      </c>
      <c r="D3" s="163" t="s">
        <v>603</v>
      </c>
      <c r="E3" s="163" t="s">
        <v>604</v>
      </c>
      <c r="F3" s="163" t="s">
        <v>605</v>
      </c>
      <c r="G3" s="163" t="s">
        <v>606</v>
      </c>
      <c r="H3" s="163" t="s">
        <v>607</v>
      </c>
      <c r="I3" s="164" t="s">
        <v>608</v>
      </c>
    </row>
    <row r="4" spans="1:9">
      <c r="A4" s="208" t="s">
        <v>275</v>
      </c>
      <c r="B4" s="221">
        <v>33.574999999999996</v>
      </c>
      <c r="C4" s="221">
        <v>-0.37479878427532087</v>
      </c>
      <c r="D4" s="221">
        <v>0</v>
      </c>
      <c r="E4" s="221">
        <v>-0.90646914901765663</v>
      </c>
      <c r="F4" s="221">
        <v>0</v>
      </c>
      <c r="G4" s="221">
        <v>0</v>
      </c>
      <c r="H4" s="221">
        <v>0</v>
      </c>
      <c r="I4" s="221">
        <v>32.293732066707022</v>
      </c>
    </row>
    <row r="5" spans="1:9" ht="19.5">
      <c r="A5" s="208" t="s">
        <v>276</v>
      </c>
      <c r="B5" s="221">
        <v>0</v>
      </c>
      <c r="C5" s="221">
        <v>0</v>
      </c>
      <c r="D5" s="221">
        <v>0</v>
      </c>
      <c r="E5" s="221">
        <v>0</v>
      </c>
      <c r="F5" s="221">
        <v>0</v>
      </c>
      <c r="G5" s="221">
        <v>0</v>
      </c>
      <c r="H5" s="221">
        <v>0</v>
      </c>
      <c r="I5" s="221">
        <v>0</v>
      </c>
    </row>
    <row r="6" spans="1:9">
      <c r="A6" s="208" t="s">
        <v>277</v>
      </c>
      <c r="B6" s="221">
        <v>0</v>
      </c>
      <c r="C6" s="221">
        <v>0</v>
      </c>
      <c r="D6" s="221">
        <v>0</v>
      </c>
      <c r="E6" s="221">
        <v>0</v>
      </c>
      <c r="F6" s="221">
        <v>0</v>
      </c>
      <c r="G6" s="221">
        <v>0</v>
      </c>
      <c r="H6" s="221">
        <v>0</v>
      </c>
      <c r="I6" s="221">
        <v>0</v>
      </c>
    </row>
    <row r="7" spans="1:9" ht="19.5">
      <c r="A7" s="208" t="s">
        <v>278</v>
      </c>
      <c r="B7" s="221">
        <v>0.25800000000000001</v>
      </c>
      <c r="C7" s="221">
        <v>0</v>
      </c>
      <c r="D7" s="221">
        <v>0</v>
      </c>
      <c r="E7" s="221">
        <v>0</v>
      </c>
      <c r="F7" s="221">
        <v>0</v>
      </c>
      <c r="G7" s="221">
        <v>0</v>
      </c>
      <c r="H7" s="221">
        <v>0</v>
      </c>
      <c r="I7" s="221">
        <v>0.25800000000000001</v>
      </c>
    </row>
    <row r="8" spans="1:9">
      <c r="A8" s="208" t="s">
        <v>279</v>
      </c>
      <c r="B8" s="221">
        <v>4.113999999999999</v>
      </c>
      <c r="C8" s="221">
        <v>0</v>
      </c>
      <c r="D8" s="221">
        <v>0</v>
      </c>
      <c r="E8" s="221">
        <v>-3.7974999999999981E-2</v>
      </c>
      <c r="F8" s="221">
        <v>0</v>
      </c>
      <c r="G8" s="221">
        <v>0</v>
      </c>
      <c r="H8" s="221">
        <v>0</v>
      </c>
      <c r="I8" s="221">
        <v>4.0760249999999996</v>
      </c>
    </row>
    <row r="9" spans="1:9" ht="20.100000000000001" customHeight="1">
      <c r="A9" s="208" t="s">
        <v>280</v>
      </c>
      <c r="B9" s="221">
        <v>1.6077433504118304</v>
      </c>
      <c r="C9" s="221">
        <v>0</v>
      </c>
      <c r="D9" s="221">
        <v>0</v>
      </c>
      <c r="E9" s="221">
        <v>-2.7823491832125808E-2</v>
      </c>
      <c r="F9" s="221">
        <v>0</v>
      </c>
      <c r="G9" s="221">
        <v>0</v>
      </c>
      <c r="H9" s="221">
        <v>0</v>
      </c>
      <c r="I9" s="221">
        <v>1.5799198585797054</v>
      </c>
    </row>
    <row r="10" spans="1:9">
      <c r="A10" s="208" t="s">
        <v>281</v>
      </c>
      <c r="B10" s="221">
        <v>2.8119999999999994</v>
      </c>
      <c r="C10" s="221">
        <v>0</v>
      </c>
      <c r="D10" s="221">
        <v>0</v>
      </c>
      <c r="E10" s="221">
        <v>-0.20584616034547498</v>
      </c>
      <c r="F10" s="221">
        <v>-1.0870000000000002</v>
      </c>
      <c r="G10" s="221">
        <v>0</v>
      </c>
      <c r="H10" s="221">
        <v>0</v>
      </c>
      <c r="I10" s="221">
        <v>1.5191538396545248</v>
      </c>
    </row>
    <row r="11" spans="1:9">
      <c r="A11" s="222" t="s">
        <v>148</v>
      </c>
      <c r="B11" s="223">
        <f t="shared" ref="B11:I11" si="0">SUM(B4:B10)</f>
        <v>42.366743350411824</v>
      </c>
      <c r="C11" s="223">
        <f t="shared" si="0"/>
        <v>-0.37479878427532087</v>
      </c>
      <c r="D11" s="223">
        <f t="shared" si="0"/>
        <v>0</v>
      </c>
      <c r="E11" s="223">
        <f t="shared" si="0"/>
        <v>-1.1781138011952574</v>
      </c>
      <c r="F11" s="223">
        <f t="shared" si="0"/>
        <v>-1.0870000000000002</v>
      </c>
      <c r="G11" s="223">
        <f t="shared" si="0"/>
        <v>0</v>
      </c>
      <c r="H11" s="223">
        <f t="shared" si="0"/>
        <v>0</v>
      </c>
      <c r="I11" s="223">
        <f t="shared" si="0"/>
        <v>39.726830764941255</v>
      </c>
    </row>
    <row r="13" spans="1:9">
      <c r="B13" s="224"/>
      <c r="C13" s="224"/>
      <c r="D13" s="224"/>
      <c r="E13" s="224"/>
      <c r="F13" s="224"/>
      <c r="G13" s="224"/>
      <c r="H13" s="224"/>
      <c r="I13" s="224"/>
    </row>
    <row r="14" spans="1:9">
      <c r="B14" s="224"/>
      <c r="C14" s="224"/>
      <c r="D14" s="224"/>
      <c r="E14" s="224"/>
      <c r="F14" s="224"/>
      <c r="G14" s="224"/>
      <c r="H14" s="224"/>
      <c r="I14" s="224"/>
    </row>
    <row r="15" spans="1:9">
      <c r="B15" s="224"/>
      <c r="C15" s="224"/>
      <c r="D15" s="224"/>
      <c r="E15" s="224"/>
      <c r="F15" s="224"/>
      <c r="G15" s="224"/>
      <c r="H15" s="224"/>
      <c r="I15" s="224"/>
    </row>
    <row r="16" spans="1:9">
      <c r="B16" s="224"/>
      <c r="C16" s="224"/>
      <c r="D16" s="224"/>
      <c r="E16" s="224"/>
      <c r="F16" s="224"/>
      <c r="G16" s="224"/>
      <c r="H16" s="224"/>
      <c r="I16" s="224"/>
    </row>
    <row r="17" spans="2:9">
      <c r="B17" s="224"/>
      <c r="C17" s="224"/>
      <c r="D17" s="224"/>
      <c r="E17" s="224"/>
      <c r="F17" s="224"/>
      <c r="G17" s="224"/>
      <c r="H17" s="224"/>
      <c r="I17" s="224"/>
    </row>
    <row r="18" spans="2:9">
      <c r="B18" s="224"/>
      <c r="C18" s="224"/>
      <c r="D18" s="224"/>
      <c r="E18" s="224"/>
      <c r="F18" s="224"/>
      <c r="G18" s="224"/>
      <c r="H18" s="224"/>
      <c r="I18" s="224"/>
    </row>
    <row r="19" spans="2:9">
      <c r="B19" s="224"/>
      <c r="C19" s="224"/>
      <c r="D19" s="224"/>
      <c r="E19" s="224"/>
      <c r="F19" s="224"/>
      <c r="G19" s="224"/>
      <c r="H19" s="224"/>
      <c r="I19" s="224"/>
    </row>
    <row r="20" spans="2:9">
      <c r="B20" s="224"/>
      <c r="C20" s="224"/>
      <c r="D20" s="224"/>
      <c r="E20" s="224"/>
      <c r="F20" s="224"/>
      <c r="G20" s="224"/>
      <c r="H20" s="224"/>
      <c r="I20" s="224"/>
    </row>
    <row r="21" spans="2:9">
      <c r="B21" s="224"/>
      <c r="C21" s="224"/>
      <c r="D21" s="224"/>
      <c r="E21" s="224"/>
      <c r="F21" s="224"/>
      <c r="G21" s="224"/>
      <c r="H21" s="224"/>
      <c r="I21" s="224"/>
    </row>
    <row r="22" spans="2:9">
      <c r="B22" s="224"/>
      <c r="C22" s="224"/>
      <c r="D22" s="224"/>
      <c r="E22" s="224"/>
      <c r="F22" s="224"/>
      <c r="G22" s="224"/>
      <c r="H22" s="224"/>
      <c r="I22" s="224"/>
    </row>
    <row r="23" spans="2:9">
      <c r="B23" s="224"/>
      <c r="C23" s="224"/>
      <c r="D23" s="224"/>
      <c r="E23" s="224"/>
      <c r="F23" s="224"/>
      <c r="G23" s="224"/>
      <c r="H23" s="224"/>
      <c r="I23" s="224"/>
    </row>
    <row r="24" spans="2:9">
      <c r="B24" s="224"/>
      <c r="C24" s="224"/>
      <c r="D24" s="224"/>
      <c r="E24" s="224"/>
      <c r="F24" s="224"/>
      <c r="G24" s="224"/>
      <c r="H24" s="224"/>
      <c r="I24" s="224"/>
    </row>
    <row r="25" spans="2:9">
      <c r="B25" s="224"/>
      <c r="C25" s="224"/>
      <c r="D25" s="224"/>
      <c r="E25" s="224"/>
      <c r="F25" s="224"/>
      <c r="G25" s="224"/>
      <c r="H25" s="224"/>
      <c r="I25" s="224"/>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6A2C-8004-4C9C-A5EC-013ACE928C48}">
  <sheetPr codeName="Sheet86">
    <tabColor theme="1"/>
    <pageSetUpPr autoPageBreaks="0"/>
  </sheetPr>
  <dimension ref="A2:C22"/>
  <sheetViews>
    <sheetView workbookViewId="0">
      <selection activeCell="B29" sqref="B29"/>
    </sheetView>
  </sheetViews>
  <sheetFormatPr defaultRowHeight="12.4"/>
  <cols>
    <col min="1" max="1" width="37.76171875" customWidth="1"/>
    <col min="2" max="2" width="14" customWidth="1"/>
  </cols>
  <sheetData>
    <row r="2" spans="1:3">
      <c r="A2" t="s">
        <v>618</v>
      </c>
    </row>
    <row r="3" spans="1:3" ht="19.5">
      <c r="A3" s="161" t="s">
        <v>619</v>
      </c>
      <c r="B3" s="164" t="s">
        <v>620</v>
      </c>
    </row>
    <row r="4" spans="1:3">
      <c r="A4" s="208" t="s">
        <v>621</v>
      </c>
      <c r="B4" s="216">
        <v>5.4649999999999999</v>
      </c>
    </row>
    <row r="5" spans="1:3">
      <c r="A5" s="208" t="s">
        <v>622</v>
      </c>
      <c r="B5" s="216">
        <v>2.105</v>
      </c>
    </row>
    <row r="6" spans="1:3">
      <c r="A6" s="208" t="s">
        <v>623</v>
      </c>
      <c r="B6" s="216">
        <v>10.385999999999999</v>
      </c>
    </row>
    <row r="7" spans="1:3">
      <c r="A7" s="208" t="s">
        <v>624</v>
      </c>
      <c r="B7" s="216">
        <v>0.47099999999999997</v>
      </c>
    </row>
    <row r="8" spans="1:3">
      <c r="A8" s="208" t="s">
        <v>625</v>
      </c>
      <c r="B8" s="216">
        <v>78.034000000000006</v>
      </c>
    </row>
    <row r="9" spans="1:3">
      <c r="A9" s="208" t="s">
        <v>626</v>
      </c>
      <c r="B9" s="216">
        <v>0.42499999999999999</v>
      </c>
    </row>
    <row r="10" spans="1:3">
      <c r="A10" s="208" t="s">
        <v>627</v>
      </c>
      <c r="B10" s="216">
        <v>7.0369999999999999</v>
      </c>
    </row>
    <row r="11" spans="1:3">
      <c r="A11" s="208" t="s">
        <v>628</v>
      </c>
      <c r="B11" s="216">
        <v>0.69199999999999995</v>
      </c>
    </row>
    <row r="12" spans="1:3">
      <c r="A12" s="217" t="s">
        <v>298</v>
      </c>
      <c r="B12" s="218">
        <f>SUM(B4:B11)</f>
        <v>104.61500000000001</v>
      </c>
      <c r="C12" s="219"/>
    </row>
    <row r="13" spans="1:3">
      <c r="A13" s="212" t="s">
        <v>299</v>
      </c>
      <c r="B13" s="216">
        <v>0.46500000000000002</v>
      </c>
    </row>
    <row r="14" spans="1:3">
      <c r="A14" s="217" t="s">
        <v>300</v>
      </c>
      <c r="B14" s="218">
        <f>B13+B12</f>
        <v>105.08000000000001</v>
      </c>
    </row>
    <row r="16" spans="1:3">
      <c r="A16" t="s">
        <v>629</v>
      </c>
    </row>
    <row r="17" spans="1:3" ht="19.5">
      <c r="A17" s="161" t="s">
        <v>630</v>
      </c>
      <c r="B17" s="164" t="s">
        <v>620</v>
      </c>
    </row>
    <row r="18" spans="1:3">
      <c r="A18" s="208" t="s">
        <v>293</v>
      </c>
      <c r="B18" s="216">
        <v>2.7050000000000001</v>
      </c>
    </row>
    <row r="19" spans="1:3">
      <c r="A19" s="208" t="s">
        <v>295</v>
      </c>
      <c r="B19" s="216">
        <v>78.506</v>
      </c>
    </row>
    <row r="20" spans="1:3">
      <c r="A20" s="208" t="s">
        <v>296</v>
      </c>
      <c r="B20" s="216">
        <v>7.0369999999999999</v>
      </c>
    </row>
    <row r="21" spans="1:3">
      <c r="A21" s="208" t="s">
        <v>297</v>
      </c>
      <c r="B21" s="216">
        <v>16.832000000000001</v>
      </c>
    </row>
    <row r="22" spans="1:3">
      <c r="A22" s="217" t="s">
        <v>148</v>
      </c>
      <c r="B22" s="218">
        <f>SUM(B18:B21)</f>
        <v>105.08000000000001</v>
      </c>
      <c r="C22" s="219" t="str">
        <f>IF(ABS(B22-B14)&lt;0.001,"OK","Error")</f>
        <v>OK</v>
      </c>
    </row>
  </sheetData>
  <conditionalFormatting sqref="C12">
    <cfRule type="cellIs" dxfId="2" priority="1" operator="equal">
      <formula>"OK"</formula>
    </cfRule>
  </conditionalFormatting>
  <conditionalFormatting sqref="C22">
    <cfRule type="cellIs" dxfId="1" priority="2" operator="equal">
      <formula>"OK"</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69E4-9A6E-4010-BDB6-5638E14859DC}">
  <sheetPr codeName="Sheet8">
    <tabColor theme="0" tint="-0.14999847407452621"/>
    <pageSetUpPr autoPageBreaks="0"/>
  </sheetPr>
  <dimension ref="A2:K28"/>
  <sheetViews>
    <sheetView workbookViewId="0">
      <selection activeCell="B29" sqref="B29"/>
    </sheetView>
  </sheetViews>
  <sheetFormatPr defaultRowHeight="12.4"/>
  <cols>
    <col min="2" max="2" width="29.76171875" customWidth="1"/>
    <col min="4" max="9" width="11" customWidth="1"/>
    <col min="10" max="10" width="1" customWidth="1"/>
  </cols>
  <sheetData>
    <row r="2" spans="1:11">
      <c r="A2" t="s">
        <v>157</v>
      </c>
    </row>
    <row r="3" spans="1:11" ht="54.4">
      <c r="A3" s="154" t="s">
        <v>17</v>
      </c>
      <c r="B3" s="54" t="s">
        <v>158</v>
      </c>
      <c r="C3" s="54" t="s">
        <v>159</v>
      </c>
      <c r="D3" s="55" t="s">
        <v>160</v>
      </c>
      <c r="E3" s="55" t="s">
        <v>161</v>
      </c>
      <c r="F3" s="55" t="s">
        <v>162</v>
      </c>
      <c r="G3" s="55" t="s">
        <v>163</v>
      </c>
      <c r="H3" s="55" t="s">
        <v>164</v>
      </c>
      <c r="I3" s="56" t="s">
        <v>165</v>
      </c>
    </row>
    <row r="4" spans="1:11">
      <c r="A4" s="462" t="s">
        <v>21</v>
      </c>
      <c r="B4" s="41" t="s">
        <v>19</v>
      </c>
      <c r="C4" s="41" t="s">
        <v>10</v>
      </c>
      <c r="D4" s="279">
        <v>241.39800000000002</v>
      </c>
      <c r="E4" s="279">
        <v>40.771999999999935</v>
      </c>
      <c r="F4" s="279">
        <v>55.21959493050003</v>
      </c>
      <c r="G4" s="279">
        <v>99.79245477450003</v>
      </c>
      <c r="H4" s="279">
        <v>437.182049705</v>
      </c>
      <c r="I4" s="463">
        <v>253.57286728882377</v>
      </c>
    </row>
    <row r="5" spans="1:11">
      <c r="A5" s="462" t="s">
        <v>21</v>
      </c>
      <c r="B5" s="41" t="s">
        <v>23</v>
      </c>
      <c r="C5" s="41" t="s">
        <v>10</v>
      </c>
      <c r="D5" s="279">
        <v>105.67700000000001</v>
      </c>
      <c r="E5" s="279">
        <v>1.1410000000000053</v>
      </c>
      <c r="F5" s="279">
        <v>18.262283630249982</v>
      </c>
      <c r="G5" s="279">
        <v>37.777554130499944</v>
      </c>
      <c r="H5" s="279">
        <v>162.85783776074993</v>
      </c>
      <c r="I5" s="463">
        <v>97.297987068052137</v>
      </c>
    </row>
    <row r="6" spans="1:11">
      <c r="A6" s="462" t="s">
        <v>21</v>
      </c>
      <c r="B6" s="41" t="s">
        <v>26</v>
      </c>
      <c r="C6" s="41" t="s">
        <v>10</v>
      </c>
      <c r="D6" s="279">
        <v>118.69499999999998</v>
      </c>
      <c r="E6" s="279">
        <v>15.929000000000016</v>
      </c>
      <c r="F6" s="279">
        <v>26.334939130500025</v>
      </c>
      <c r="G6" s="279">
        <v>47.592312574500042</v>
      </c>
      <c r="H6" s="279">
        <v>208.55125170500008</v>
      </c>
      <c r="I6" s="463">
        <v>120.39644763730327</v>
      </c>
    </row>
    <row r="7" spans="1:11">
      <c r="A7" s="464" t="s">
        <v>21</v>
      </c>
      <c r="B7" s="33" t="s">
        <v>166</v>
      </c>
      <c r="C7" s="33" t="s">
        <v>10</v>
      </c>
      <c r="D7" s="280">
        <v>465.77000000000004</v>
      </c>
      <c r="E7" s="280">
        <v>57.841999999999956</v>
      </c>
      <c r="F7" s="280">
        <v>99.816817691250037</v>
      </c>
      <c r="G7" s="280">
        <v>185.16232147950001</v>
      </c>
      <c r="H7" s="280">
        <v>808.59113917075001</v>
      </c>
      <c r="I7" s="465">
        <v>471.26730199417915</v>
      </c>
    </row>
    <row r="8" spans="1:11" ht="5.65" customHeight="1">
      <c r="A8" s="464"/>
      <c r="B8" s="33"/>
      <c r="C8" s="33"/>
      <c r="D8" s="281"/>
      <c r="E8" s="281"/>
      <c r="F8" s="281"/>
      <c r="G8" s="281"/>
      <c r="H8" s="281"/>
      <c r="I8" s="466"/>
    </row>
    <row r="9" spans="1:11">
      <c r="A9" s="462" t="s">
        <v>31</v>
      </c>
      <c r="B9" s="41" t="s">
        <v>29</v>
      </c>
      <c r="C9" s="41" t="s">
        <v>10</v>
      </c>
      <c r="D9" s="279">
        <v>0</v>
      </c>
      <c r="E9" s="279">
        <v>0</v>
      </c>
      <c r="F9" s="279">
        <v>0</v>
      </c>
      <c r="G9" s="279">
        <v>0</v>
      </c>
      <c r="H9" s="279">
        <v>0</v>
      </c>
      <c r="I9" s="463">
        <v>0</v>
      </c>
    </row>
    <row r="10" spans="1:11">
      <c r="A10" s="464" t="s">
        <v>31</v>
      </c>
      <c r="B10" s="33" t="s">
        <v>166</v>
      </c>
      <c r="C10" s="33" t="s">
        <v>10</v>
      </c>
      <c r="D10" s="280">
        <v>0</v>
      </c>
      <c r="E10" s="280">
        <v>0</v>
      </c>
      <c r="F10" s="280">
        <v>0</v>
      </c>
      <c r="G10" s="280">
        <v>0</v>
      </c>
      <c r="H10" s="280">
        <v>0</v>
      </c>
      <c r="I10" s="465">
        <v>0</v>
      </c>
    </row>
    <row r="11" spans="1:11" ht="5.65" customHeight="1">
      <c r="A11" s="464"/>
      <c r="B11" s="33"/>
      <c r="C11" s="41"/>
      <c r="D11" s="281"/>
      <c r="E11" s="281"/>
      <c r="F11" s="281"/>
      <c r="G11" s="281"/>
      <c r="H11" s="281"/>
      <c r="I11" s="466"/>
    </row>
    <row r="12" spans="1:11">
      <c r="A12" s="462" t="s">
        <v>35</v>
      </c>
      <c r="B12" s="41" t="s">
        <v>33</v>
      </c>
      <c r="C12" s="41" t="s">
        <v>12</v>
      </c>
      <c r="D12" s="279">
        <v>150.74700000000001</v>
      </c>
      <c r="E12" s="279">
        <v>16.280999999999977</v>
      </c>
      <c r="F12" s="279">
        <v>58.972723970999986</v>
      </c>
      <c r="G12" s="279">
        <v>68.311704621999993</v>
      </c>
      <c r="H12" s="279">
        <v>294.31242859299999</v>
      </c>
      <c r="I12" s="463">
        <v>168.00318151175176</v>
      </c>
    </row>
    <row r="13" spans="1:11">
      <c r="A13" s="462" t="s">
        <v>35</v>
      </c>
      <c r="B13" s="41" t="s">
        <v>37</v>
      </c>
      <c r="C13" s="41" t="s">
        <v>12</v>
      </c>
      <c r="D13" s="279">
        <v>0</v>
      </c>
      <c r="E13" s="279">
        <v>0</v>
      </c>
      <c r="F13" s="279">
        <v>0</v>
      </c>
      <c r="G13" s="279">
        <v>0</v>
      </c>
      <c r="H13" s="279">
        <v>0</v>
      </c>
      <c r="I13" s="463">
        <v>0</v>
      </c>
    </row>
    <row r="14" spans="1:11">
      <c r="A14" s="462" t="s">
        <v>35</v>
      </c>
      <c r="B14" s="41" t="s">
        <v>43</v>
      </c>
      <c r="C14" s="41" t="s">
        <v>12</v>
      </c>
      <c r="D14" s="279">
        <v>0</v>
      </c>
      <c r="E14" s="279">
        <v>0</v>
      </c>
      <c r="F14" s="279">
        <v>0</v>
      </c>
      <c r="G14" s="279">
        <v>0</v>
      </c>
      <c r="H14" s="279">
        <v>0</v>
      </c>
      <c r="I14" s="463">
        <v>0</v>
      </c>
    </row>
    <row r="15" spans="1:11">
      <c r="A15" s="462" t="s">
        <v>35</v>
      </c>
      <c r="B15" s="41" t="s">
        <v>53</v>
      </c>
      <c r="C15" s="41" t="s">
        <v>12</v>
      </c>
      <c r="D15" s="279">
        <v>0</v>
      </c>
      <c r="E15" s="279">
        <v>0</v>
      </c>
      <c r="F15" s="279">
        <v>0</v>
      </c>
      <c r="G15" s="279">
        <v>0</v>
      </c>
      <c r="H15" s="279">
        <v>0</v>
      </c>
      <c r="I15" s="463">
        <v>0</v>
      </c>
    </row>
    <row r="16" spans="1:11">
      <c r="A16" s="462" t="s">
        <v>35</v>
      </c>
      <c r="B16" s="41" t="s">
        <v>59</v>
      </c>
      <c r="C16" s="41" t="s">
        <v>12</v>
      </c>
      <c r="D16" s="279">
        <v>216.30199999999996</v>
      </c>
      <c r="E16" s="279">
        <v>0</v>
      </c>
      <c r="F16" s="279">
        <v>76.370749118999939</v>
      </c>
      <c r="G16" s="279">
        <v>88.464898757999947</v>
      </c>
      <c r="H16" s="279">
        <v>381.13764787699984</v>
      </c>
      <c r="I16" s="463">
        <v>203.81675421551387</v>
      </c>
      <c r="K16" s="159"/>
    </row>
    <row r="17" spans="1:11">
      <c r="A17" s="462" t="s">
        <v>35</v>
      </c>
      <c r="B17" s="41" t="s">
        <v>65</v>
      </c>
      <c r="C17" s="41" t="s">
        <v>12</v>
      </c>
      <c r="D17" s="279">
        <v>0</v>
      </c>
      <c r="E17" s="279">
        <v>0</v>
      </c>
      <c r="F17" s="279">
        <v>0</v>
      </c>
      <c r="G17" s="279">
        <v>0</v>
      </c>
      <c r="H17" s="279">
        <v>0</v>
      </c>
      <c r="I17" s="463">
        <v>0</v>
      </c>
      <c r="K17" s="159"/>
    </row>
    <row r="18" spans="1:11">
      <c r="A18" s="464" t="s">
        <v>35</v>
      </c>
      <c r="B18" s="33" t="s">
        <v>166</v>
      </c>
      <c r="C18" s="33" t="s">
        <v>12</v>
      </c>
      <c r="D18" s="280">
        <v>367.04899999999998</v>
      </c>
      <c r="E18" s="280">
        <v>16.280999999999977</v>
      </c>
      <c r="F18" s="280">
        <v>135.34347308999992</v>
      </c>
      <c r="G18" s="280">
        <v>156.77660337999993</v>
      </c>
      <c r="H18" s="280">
        <v>675.45007646999989</v>
      </c>
      <c r="I18" s="465">
        <v>371.8199357272656</v>
      </c>
    </row>
    <row r="19" spans="1:11" ht="5.65" customHeight="1">
      <c r="A19" s="464"/>
      <c r="B19" s="33"/>
      <c r="C19" s="33"/>
      <c r="D19" s="281"/>
      <c r="E19" s="281"/>
      <c r="F19" s="281"/>
      <c r="G19" s="281"/>
      <c r="H19" s="281"/>
      <c r="I19" s="466"/>
    </row>
    <row r="20" spans="1:11">
      <c r="A20" s="462" t="s">
        <v>76</v>
      </c>
      <c r="B20" s="41" t="s">
        <v>73</v>
      </c>
      <c r="C20" s="41" t="s">
        <v>10</v>
      </c>
      <c r="D20" s="279">
        <v>116.25</v>
      </c>
      <c r="E20" s="279">
        <v>0</v>
      </c>
      <c r="F20" s="279">
        <v>20.438496624000003</v>
      </c>
      <c r="G20" s="279">
        <v>32.192503840000015</v>
      </c>
      <c r="H20" s="279">
        <v>168.88100046400001</v>
      </c>
      <c r="I20" s="463">
        <v>108.79754502901491</v>
      </c>
    </row>
    <row r="21" spans="1:11">
      <c r="A21" s="462" t="s">
        <v>76</v>
      </c>
      <c r="B21" s="41" t="s">
        <v>84</v>
      </c>
      <c r="C21" s="41" t="s">
        <v>10</v>
      </c>
      <c r="D21" s="279">
        <v>23.024000000000001</v>
      </c>
      <c r="E21" s="279">
        <v>0</v>
      </c>
      <c r="F21" s="279">
        <v>4.1813425920000018</v>
      </c>
      <c r="G21" s="279">
        <v>6.3758060800000065</v>
      </c>
      <c r="H21" s="279">
        <v>33.581148672000005</v>
      </c>
      <c r="I21" s="463">
        <v>21.893292749908664</v>
      </c>
    </row>
    <row r="22" spans="1:11">
      <c r="A22" s="462" t="s">
        <v>76</v>
      </c>
      <c r="B22" s="41" t="s">
        <v>138</v>
      </c>
      <c r="C22" s="41" t="s">
        <v>10</v>
      </c>
      <c r="D22" s="279">
        <v>47.117999999999995</v>
      </c>
      <c r="E22" s="279">
        <v>0</v>
      </c>
      <c r="F22" s="279">
        <v>8.3432569920000024</v>
      </c>
      <c r="G22" s="279">
        <v>13.048193480000004</v>
      </c>
      <c r="H22" s="279">
        <v>68.509450471999997</v>
      </c>
      <c r="I22" s="463">
        <v>44.214038091848323</v>
      </c>
    </row>
    <row r="23" spans="1:11">
      <c r="A23" s="462" t="s">
        <v>76</v>
      </c>
      <c r="B23" s="41" t="s">
        <v>93</v>
      </c>
      <c r="C23" s="41" t="s">
        <v>10</v>
      </c>
      <c r="D23" s="279">
        <v>48.948</v>
      </c>
      <c r="E23" s="279">
        <v>0</v>
      </c>
      <c r="F23" s="279">
        <v>8.8895299920000017</v>
      </c>
      <c r="G23" s="279">
        <v>13.554957080000008</v>
      </c>
      <c r="H23" s="279">
        <v>71.392487072000009</v>
      </c>
      <c r="I23" s="463">
        <v>46.790205457888945</v>
      </c>
    </row>
    <row r="24" spans="1:11">
      <c r="A24" s="464" t="s">
        <v>76</v>
      </c>
      <c r="B24" s="33" t="s">
        <v>166</v>
      </c>
      <c r="C24" s="33" t="s">
        <v>12</v>
      </c>
      <c r="D24" s="280">
        <v>235.34</v>
      </c>
      <c r="E24" s="280">
        <v>0</v>
      </c>
      <c r="F24" s="280">
        <v>41.852626200000003</v>
      </c>
      <c r="G24" s="280">
        <v>65.171460480000036</v>
      </c>
      <c r="H24" s="280">
        <v>342.36408668000001</v>
      </c>
      <c r="I24" s="465">
        <v>221.69508132866082</v>
      </c>
    </row>
    <row r="25" spans="1:11" ht="5.65" customHeight="1">
      <c r="A25" s="464"/>
      <c r="B25" s="33"/>
      <c r="C25" s="33"/>
      <c r="D25" s="281"/>
      <c r="E25" s="281"/>
      <c r="F25" s="281"/>
      <c r="G25" s="281"/>
      <c r="H25" s="281"/>
      <c r="I25" s="466"/>
    </row>
    <row r="26" spans="1:11">
      <c r="A26" s="464" t="s">
        <v>167</v>
      </c>
      <c r="B26" s="33" t="s">
        <v>168</v>
      </c>
      <c r="C26" s="33" t="s">
        <v>10</v>
      </c>
      <c r="D26" s="280">
        <v>1054.6104207648725</v>
      </c>
      <c r="E26" s="280">
        <v>73.522032776203901</v>
      </c>
      <c r="F26" s="280">
        <v>272.01709416435847</v>
      </c>
      <c r="G26" s="280">
        <v>401.32341893145065</v>
      </c>
      <c r="H26" s="280">
        <v>1801.4729666368858</v>
      </c>
      <c r="I26" s="465">
        <v>1051.0576341704277</v>
      </c>
    </row>
    <row r="27" spans="1:11">
      <c r="A27" s="464" t="s">
        <v>167</v>
      </c>
      <c r="B27" s="33" t="s">
        <v>168</v>
      </c>
      <c r="C27" s="33" t="s">
        <v>12</v>
      </c>
      <c r="D27" s="280">
        <v>1095.0303807100627</v>
      </c>
      <c r="E27" s="280">
        <v>76.339905197517353</v>
      </c>
      <c r="F27" s="280">
        <v>282.44266917674656</v>
      </c>
      <c r="G27" s="280">
        <v>416.70490597053293</v>
      </c>
      <c r="H27" s="280">
        <v>1870.5178610548598</v>
      </c>
      <c r="I27" s="465">
        <v>1091.3414267793069</v>
      </c>
    </row>
    <row r="28" spans="1:11">
      <c r="A28" s="467" t="s">
        <v>167</v>
      </c>
      <c r="B28" s="135" t="s">
        <v>168</v>
      </c>
      <c r="C28" s="135" t="s">
        <v>169</v>
      </c>
      <c r="D28" s="468">
        <v>1355.6524447727115</v>
      </c>
      <c r="E28" s="468">
        <v>94.509139598139754</v>
      </c>
      <c r="F28" s="468">
        <v>349.66527114005959</v>
      </c>
      <c r="G28" s="468">
        <v>515.88251292299935</v>
      </c>
      <c r="H28" s="468">
        <v>2315.7093684339106</v>
      </c>
      <c r="I28" s="469">
        <v>1351.0855035234285</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7137-A01F-4486-B3DD-6B3DC6DDF267}">
  <sheetPr codeName="Sheet87">
    <tabColor theme="1"/>
    <pageSetUpPr autoPageBreaks="0"/>
  </sheetPr>
  <dimension ref="A2:D15"/>
  <sheetViews>
    <sheetView workbookViewId="0">
      <selection activeCell="B29" sqref="B29"/>
    </sheetView>
  </sheetViews>
  <sheetFormatPr defaultRowHeight="12.4"/>
  <cols>
    <col min="1" max="1" width="30.64453125" customWidth="1"/>
    <col min="2" max="7" width="12" customWidth="1"/>
  </cols>
  <sheetData>
    <row r="2" spans="1:4">
      <c r="A2" t="s">
        <v>631</v>
      </c>
    </row>
    <row r="3" spans="1:4" ht="19.5">
      <c r="A3" s="205" t="s">
        <v>315</v>
      </c>
      <c r="B3" s="206" t="s">
        <v>632</v>
      </c>
      <c r="C3" s="206" t="s">
        <v>633</v>
      </c>
      <c r="D3" s="207" t="s">
        <v>634</v>
      </c>
    </row>
    <row r="4" spans="1:4">
      <c r="A4" s="208" t="s">
        <v>635</v>
      </c>
      <c r="B4" s="209">
        <v>5.4649999999999999</v>
      </c>
      <c r="C4" s="209">
        <v>-5.4649999999999999</v>
      </c>
      <c r="D4" s="209">
        <v>0</v>
      </c>
    </row>
    <row r="5" spans="1:4">
      <c r="A5" s="208" t="s">
        <v>636</v>
      </c>
      <c r="B5" s="209">
        <v>2.105</v>
      </c>
      <c r="C5" s="209">
        <v>-2.105</v>
      </c>
      <c r="D5" s="209">
        <v>0</v>
      </c>
    </row>
    <row r="6" spans="1:4">
      <c r="A6" s="208" t="s">
        <v>623</v>
      </c>
      <c r="B6" s="209">
        <v>10.385999999999999</v>
      </c>
      <c r="C6" s="209">
        <v>-3.1359999999999992</v>
      </c>
      <c r="D6" s="209">
        <v>7.25</v>
      </c>
    </row>
    <row r="7" spans="1:4">
      <c r="A7" s="208" t="s">
        <v>624</v>
      </c>
      <c r="B7" s="209">
        <v>0.47099999999999997</v>
      </c>
      <c r="C7" s="209">
        <v>0</v>
      </c>
      <c r="D7" s="209">
        <v>0.47099999999999997</v>
      </c>
    </row>
    <row r="8" spans="1:4">
      <c r="A8" s="208" t="s">
        <v>625</v>
      </c>
      <c r="B8" s="209">
        <v>78.034000000000006</v>
      </c>
      <c r="C8" s="209">
        <v>-11.436000000000007</v>
      </c>
      <c r="D8" s="209">
        <v>66.597999999999999</v>
      </c>
    </row>
    <row r="9" spans="1:4">
      <c r="A9" s="208" t="s">
        <v>626</v>
      </c>
      <c r="B9" s="209">
        <v>0.42499999999999999</v>
      </c>
      <c r="C9" s="209">
        <v>-0.42499999999999999</v>
      </c>
      <c r="D9" s="209">
        <v>0</v>
      </c>
    </row>
    <row r="10" spans="1:4">
      <c r="A10" s="208" t="s">
        <v>627</v>
      </c>
      <c r="B10" s="209">
        <v>7.0369999999999999</v>
      </c>
      <c r="C10" s="209">
        <v>-2.0069999999999997</v>
      </c>
      <c r="D10" s="209">
        <v>5.03</v>
      </c>
    </row>
    <row r="11" spans="1:4">
      <c r="A11" s="208" t="s">
        <v>628</v>
      </c>
      <c r="B11" s="209">
        <v>0.69199999999999995</v>
      </c>
      <c r="C11" s="209">
        <v>-0.69199999999999995</v>
      </c>
      <c r="D11" s="209">
        <v>0</v>
      </c>
    </row>
    <row r="12" spans="1:4">
      <c r="A12" s="210" t="s">
        <v>298</v>
      </c>
      <c r="B12" s="211">
        <f>SUM(B4:B11)</f>
        <v>104.61500000000001</v>
      </c>
      <c r="C12" s="211">
        <f t="shared" ref="C12:D12" si="0">SUM(C4:C11)</f>
        <v>-25.266000000000005</v>
      </c>
      <c r="D12" s="211">
        <f t="shared" si="0"/>
        <v>79.349000000000004</v>
      </c>
    </row>
    <row r="13" spans="1:4">
      <c r="A13" s="208" t="s">
        <v>299</v>
      </c>
      <c r="B13" s="209">
        <v>0.46500000000000002</v>
      </c>
      <c r="C13" s="209">
        <v>-0.46500000000000002</v>
      </c>
      <c r="D13" s="209">
        <v>0</v>
      </c>
    </row>
    <row r="14" spans="1:4">
      <c r="A14" s="210" t="s">
        <v>300</v>
      </c>
      <c r="B14" s="211">
        <f>B12+B13</f>
        <v>105.08000000000001</v>
      </c>
      <c r="C14" s="211">
        <f t="shared" ref="C14:D14" si="1">C12+C13</f>
        <v>-25.731000000000005</v>
      </c>
      <c r="D14" s="211">
        <f t="shared" si="1"/>
        <v>79.349000000000004</v>
      </c>
    </row>
    <row r="15" spans="1:4">
      <c r="A15" s="212" t="s">
        <v>301</v>
      </c>
      <c r="B15" s="213">
        <v>0.02</v>
      </c>
      <c r="C15" s="214">
        <v>0.08</v>
      </c>
      <c r="D15" s="215">
        <v>0.1</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78E3-663A-4934-8110-19555866FFB5}">
  <sheetPr codeName="Sheet88">
    <tabColor theme="1"/>
    <pageSetUpPr autoPageBreaks="0"/>
  </sheetPr>
  <dimension ref="A2:I36"/>
  <sheetViews>
    <sheetView topLeftCell="A15" workbookViewId="0">
      <selection activeCell="F18" sqref="F18"/>
    </sheetView>
  </sheetViews>
  <sheetFormatPr defaultRowHeight="12.4"/>
  <cols>
    <col min="1" max="1" width="22.46875" customWidth="1"/>
    <col min="2" max="2" width="33.76171875" style="192" customWidth="1"/>
    <col min="3" max="3" width="16.46875" customWidth="1"/>
    <col min="4" max="9" width="10.234375" customWidth="1"/>
  </cols>
  <sheetData>
    <row r="2" spans="1:9" ht="15">
      <c r="A2" s="187" t="s">
        <v>637</v>
      </c>
      <c r="B2" s="188" t="s">
        <v>638</v>
      </c>
      <c r="C2" s="187" t="s">
        <v>639</v>
      </c>
      <c r="D2" s="187" t="s">
        <v>640</v>
      </c>
      <c r="E2" s="187" t="s">
        <v>641</v>
      </c>
      <c r="F2" s="187" t="s">
        <v>642</v>
      </c>
      <c r="G2" s="187" t="s">
        <v>643</v>
      </c>
      <c r="H2" s="187" t="s">
        <v>644</v>
      </c>
      <c r="I2" s="187" t="s">
        <v>645</v>
      </c>
    </row>
    <row r="3" spans="1:9" ht="15">
      <c r="A3" s="120" t="s">
        <v>646</v>
      </c>
      <c r="B3" s="189"/>
      <c r="C3" s="120"/>
      <c r="D3" s="190">
        <f>SUM(D26:D36)</f>
        <v>0</v>
      </c>
      <c r="E3" s="190">
        <f t="shared" ref="E3:H3" si="0">SUM(E26:E36)</f>
        <v>0</v>
      </c>
      <c r="F3" s="190">
        <f t="shared" si="0"/>
        <v>0</v>
      </c>
      <c r="G3" s="190">
        <f t="shared" si="0"/>
        <v>0</v>
      </c>
      <c r="H3" s="190">
        <f t="shared" si="0"/>
        <v>0</v>
      </c>
      <c r="I3" s="191">
        <f>SUM(D3:H3)</f>
        <v>0</v>
      </c>
    </row>
    <row r="4" spans="1:9" ht="15">
      <c r="H4" s="193" t="s">
        <v>647</v>
      </c>
      <c r="I4" s="191">
        <v>122.666</v>
      </c>
    </row>
    <row r="6" spans="1:9">
      <c r="A6" t="s">
        <v>648</v>
      </c>
      <c r="B6" s="194"/>
    </row>
    <row r="7" spans="1:9" ht="15">
      <c r="A7" s="187" t="s">
        <v>637</v>
      </c>
      <c r="B7" s="188"/>
      <c r="C7" s="187"/>
      <c r="D7" s="187"/>
      <c r="E7" s="187"/>
      <c r="F7" s="187"/>
      <c r="G7" s="187"/>
      <c r="H7" s="187"/>
      <c r="I7" s="187"/>
    </row>
    <row r="8" spans="1:9" ht="13.5" customHeight="1">
      <c r="A8" s="120" t="s">
        <v>649</v>
      </c>
      <c r="B8" s="189"/>
      <c r="C8" s="120"/>
      <c r="D8" s="190"/>
      <c r="E8" s="190"/>
      <c r="F8" s="190"/>
      <c r="G8" s="190"/>
      <c r="H8" s="190"/>
      <c r="I8" s="191"/>
    </row>
    <row r="9" spans="1:9" ht="13.5" customHeight="1">
      <c r="A9" s="120" t="s">
        <v>649</v>
      </c>
      <c r="B9" s="189"/>
      <c r="C9" s="120"/>
      <c r="D9" s="190"/>
      <c r="E9" s="190"/>
      <c r="F9" s="190"/>
      <c r="G9" s="190"/>
      <c r="H9" s="190"/>
      <c r="I9" s="191"/>
    </row>
    <row r="10" spans="1:9" ht="13.5" customHeight="1">
      <c r="A10" s="120" t="s">
        <v>649</v>
      </c>
      <c r="B10" s="189"/>
      <c r="C10" s="120"/>
      <c r="D10" s="190"/>
      <c r="E10" s="190"/>
      <c r="F10" s="190"/>
      <c r="G10" s="190"/>
      <c r="H10" s="190"/>
      <c r="I10" s="191"/>
    </row>
    <row r="11" spans="1:9" ht="13.5" customHeight="1">
      <c r="A11" s="120" t="s">
        <v>649</v>
      </c>
      <c r="B11" s="189"/>
      <c r="C11" s="120"/>
      <c r="D11" s="190"/>
      <c r="E11" s="190"/>
      <c r="F11" s="190"/>
      <c r="G11" s="190"/>
      <c r="H11" s="190"/>
      <c r="I11" s="191"/>
    </row>
    <row r="12" spans="1:9" ht="13.5" customHeight="1">
      <c r="A12" s="120" t="s">
        <v>649</v>
      </c>
      <c r="B12" s="189"/>
      <c r="C12" s="120"/>
      <c r="D12" s="190"/>
      <c r="E12" s="190"/>
      <c r="F12" s="190"/>
      <c r="G12" s="190"/>
      <c r="H12" s="190"/>
      <c r="I12" s="191"/>
    </row>
    <row r="13" spans="1:9" ht="30">
      <c r="A13" s="120" t="s">
        <v>649</v>
      </c>
      <c r="B13" s="189"/>
      <c r="C13" s="120"/>
      <c r="D13" s="190"/>
      <c r="E13" s="190"/>
      <c r="F13" s="190"/>
      <c r="G13" s="190"/>
      <c r="H13" s="190"/>
      <c r="I13" s="191"/>
    </row>
    <row r="14" spans="1:9" ht="30">
      <c r="A14" s="120" t="s">
        <v>650</v>
      </c>
      <c r="B14" s="189"/>
      <c r="C14" s="120"/>
      <c r="D14" s="190"/>
      <c r="E14" s="190"/>
      <c r="F14" s="190"/>
      <c r="G14" s="190"/>
      <c r="H14" s="190"/>
      <c r="I14" s="191"/>
    </row>
    <row r="15" spans="1:9" ht="30">
      <c r="A15" s="120" t="s">
        <v>651</v>
      </c>
      <c r="B15" s="189"/>
      <c r="C15" s="120"/>
      <c r="D15" s="190"/>
      <c r="E15" s="190"/>
      <c r="F15" s="190"/>
      <c r="G15" s="190"/>
      <c r="H15" s="190"/>
      <c r="I15" s="191"/>
    </row>
    <row r="16" spans="1:9" ht="30">
      <c r="A16" s="120" t="s">
        <v>652</v>
      </c>
      <c r="B16" s="189"/>
      <c r="C16" s="120"/>
      <c r="D16" s="190"/>
      <c r="E16" s="190"/>
      <c r="F16" s="190"/>
      <c r="G16" s="190"/>
      <c r="H16" s="190"/>
      <c r="I16" s="191"/>
    </row>
    <row r="17" spans="1:9" ht="30">
      <c r="A17" s="120" t="s">
        <v>653</v>
      </c>
      <c r="B17" s="189"/>
      <c r="C17" s="120"/>
      <c r="D17" s="190"/>
      <c r="E17" s="190"/>
      <c r="F17" s="190"/>
      <c r="G17" s="190"/>
      <c r="H17" s="190"/>
      <c r="I17" s="191"/>
    </row>
    <row r="18" spans="1:9" ht="45">
      <c r="A18" s="120" t="s">
        <v>654</v>
      </c>
      <c r="B18" s="189"/>
      <c r="C18" s="120"/>
      <c r="D18" s="190"/>
      <c r="E18" s="190"/>
      <c r="F18" s="190"/>
      <c r="G18" s="190"/>
      <c r="H18" s="190"/>
      <c r="I18" s="191"/>
    </row>
    <row r="19" spans="1:9" ht="15">
      <c r="A19" s="120" t="s">
        <v>655</v>
      </c>
      <c r="B19" s="189"/>
      <c r="C19" s="120"/>
      <c r="D19" s="190"/>
      <c r="E19" s="190"/>
      <c r="F19" s="190"/>
      <c r="G19" s="190"/>
      <c r="H19" s="190"/>
      <c r="I19" s="191"/>
    </row>
    <row r="20" spans="1:9" ht="15">
      <c r="A20" s="120" t="s">
        <v>655</v>
      </c>
      <c r="B20" s="189"/>
      <c r="C20" s="120"/>
      <c r="D20" s="190"/>
      <c r="E20" s="190"/>
      <c r="F20" s="190"/>
      <c r="G20" s="190"/>
      <c r="H20" s="190"/>
      <c r="I20" s="191"/>
    </row>
    <row r="21" spans="1:9" ht="15">
      <c r="A21" s="120" t="s">
        <v>655</v>
      </c>
      <c r="B21" s="189"/>
      <c r="C21" s="120"/>
      <c r="D21" s="190"/>
      <c r="E21" s="190"/>
      <c r="F21" s="190"/>
      <c r="G21" s="190"/>
      <c r="H21" s="190"/>
      <c r="I21" s="191"/>
    </row>
    <row r="22" spans="1:9" ht="30">
      <c r="A22" s="120" t="s">
        <v>656</v>
      </c>
      <c r="B22" s="189"/>
      <c r="C22" s="120"/>
      <c r="D22" s="190"/>
      <c r="E22" s="190"/>
      <c r="F22" s="190"/>
      <c r="G22" s="190"/>
      <c r="H22" s="190"/>
      <c r="I22" s="191"/>
    </row>
    <row r="23" spans="1:9" ht="30">
      <c r="A23" s="120" t="s">
        <v>657</v>
      </c>
      <c r="B23" s="189"/>
      <c r="C23" s="120"/>
      <c r="D23" s="190"/>
      <c r="E23" s="190"/>
      <c r="F23" s="190"/>
      <c r="G23" s="190"/>
      <c r="H23" s="190"/>
      <c r="I23" s="191"/>
    </row>
    <row r="24" spans="1:9" ht="30">
      <c r="A24" s="120" t="s">
        <v>658</v>
      </c>
      <c r="B24" s="189"/>
      <c r="C24" s="120"/>
      <c r="D24" s="190"/>
      <c r="E24" s="190"/>
      <c r="F24" s="190"/>
      <c r="G24" s="190"/>
      <c r="H24" s="190"/>
      <c r="I24" s="191"/>
    </row>
    <row r="25" spans="1:9" ht="30">
      <c r="A25" s="120" t="s">
        <v>659</v>
      </c>
      <c r="B25" s="189"/>
      <c r="C25" s="120"/>
      <c r="D25" s="190"/>
      <c r="E25" s="190"/>
      <c r="F25" s="190"/>
      <c r="G25" s="190"/>
      <c r="H25" s="190"/>
      <c r="I25" s="190"/>
    </row>
    <row r="26" spans="1:9" ht="30">
      <c r="A26" s="124" t="s">
        <v>660</v>
      </c>
      <c r="B26" s="203"/>
      <c r="C26" s="124"/>
      <c r="D26" s="204"/>
      <c r="E26" s="204"/>
      <c r="F26" s="204"/>
      <c r="G26" s="204"/>
      <c r="H26" s="204"/>
      <c r="I26" s="204"/>
    </row>
    <row r="27" spans="1:9" ht="30">
      <c r="A27" s="124" t="s">
        <v>661</v>
      </c>
      <c r="B27" s="203"/>
      <c r="C27" s="124"/>
      <c r="D27" s="204"/>
      <c r="E27" s="204"/>
      <c r="F27" s="204"/>
      <c r="G27" s="204"/>
      <c r="H27" s="204"/>
      <c r="I27" s="204"/>
    </row>
    <row r="28" spans="1:9" ht="30">
      <c r="A28" s="124" t="s">
        <v>662</v>
      </c>
      <c r="B28" s="203"/>
      <c r="C28" s="124"/>
      <c r="D28" s="204"/>
      <c r="E28" s="204"/>
      <c r="F28" s="204"/>
      <c r="G28" s="204"/>
      <c r="H28" s="204"/>
      <c r="I28" s="204"/>
    </row>
    <row r="29" spans="1:9" ht="30">
      <c r="A29" s="124" t="s">
        <v>663</v>
      </c>
      <c r="B29" s="203"/>
      <c r="C29" s="124"/>
      <c r="D29" s="204"/>
      <c r="E29" s="204"/>
      <c r="F29" s="204"/>
      <c r="G29" s="204"/>
      <c r="H29" s="204"/>
      <c r="I29" s="204"/>
    </row>
    <row r="30" spans="1:9" ht="30">
      <c r="A30" s="124" t="s">
        <v>664</v>
      </c>
      <c r="B30" s="203"/>
      <c r="C30" s="124"/>
      <c r="D30" s="204"/>
      <c r="E30" s="204"/>
      <c r="F30" s="204"/>
      <c r="G30" s="204"/>
      <c r="H30" s="204"/>
      <c r="I30" s="204"/>
    </row>
    <row r="31" spans="1:9" ht="30">
      <c r="A31" s="124" t="s">
        <v>665</v>
      </c>
      <c r="B31" s="203"/>
      <c r="C31" s="124"/>
      <c r="D31" s="204"/>
      <c r="E31" s="204"/>
      <c r="F31" s="204"/>
      <c r="G31" s="204"/>
      <c r="H31" s="204"/>
      <c r="I31" s="204"/>
    </row>
    <row r="32" spans="1:9" ht="30">
      <c r="A32" s="124" t="s">
        <v>666</v>
      </c>
      <c r="B32" s="203"/>
      <c r="C32" s="124"/>
      <c r="D32" s="204"/>
      <c r="E32" s="204"/>
      <c r="F32" s="204"/>
      <c r="G32" s="204"/>
      <c r="H32" s="204"/>
      <c r="I32" s="204"/>
    </row>
    <row r="33" spans="1:9" ht="30">
      <c r="A33" s="124" t="s">
        <v>667</v>
      </c>
      <c r="B33" s="203"/>
      <c r="C33" s="124"/>
      <c r="D33" s="204"/>
      <c r="E33" s="204"/>
      <c r="F33" s="204"/>
      <c r="G33" s="204"/>
      <c r="H33" s="204"/>
      <c r="I33" s="204"/>
    </row>
    <row r="34" spans="1:9" ht="45">
      <c r="A34" s="124" t="s">
        <v>668</v>
      </c>
      <c r="B34" s="203"/>
      <c r="C34" s="124"/>
      <c r="D34" s="204"/>
      <c r="E34" s="204"/>
      <c r="F34" s="204"/>
      <c r="G34" s="204"/>
      <c r="H34" s="204"/>
      <c r="I34" s="204"/>
    </row>
    <row r="35" spans="1:9" ht="30">
      <c r="A35" s="124" t="s">
        <v>669</v>
      </c>
      <c r="B35" s="203"/>
      <c r="C35" s="124"/>
      <c r="D35" s="204"/>
      <c r="E35" s="204"/>
      <c r="F35" s="204"/>
      <c r="G35" s="204"/>
      <c r="H35" s="204"/>
      <c r="I35" s="204"/>
    </row>
    <row r="36" spans="1:9" ht="30">
      <c r="A36" s="124" t="s">
        <v>670</v>
      </c>
      <c r="B36" s="203"/>
      <c r="C36" s="124"/>
      <c r="D36" s="204"/>
      <c r="E36" s="204"/>
      <c r="F36" s="204"/>
      <c r="G36" s="204"/>
      <c r="H36" s="204"/>
      <c r="I36" s="204"/>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7C969-E57A-457C-98FA-1337789D9B4B}">
  <sheetPr codeName="Sheet89">
    <tabColor theme="1"/>
    <pageSetUpPr autoPageBreaks="0"/>
  </sheetPr>
  <dimension ref="A2:I11"/>
  <sheetViews>
    <sheetView workbookViewId="0">
      <selection activeCell="B29" sqref="B29"/>
    </sheetView>
  </sheetViews>
  <sheetFormatPr defaultRowHeight="12.4"/>
  <cols>
    <col min="1" max="1" width="22.46875" customWidth="1"/>
    <col min="2" max="2" width="33.76171875" style="192" customWidth="1"/>
    <col min="3" max="3" width="16.46875" customWidth="1"/>
    <col min="4" max="9" width="10.234375" customWidth="1"/>
  </cols>
  <sheetData>
    <row r="2" spans="1:9" ht="15">
      <c r="A2" s="187" t="s">
        <v>637</v>
      </c>
      <c r="B2" s="188" t="s">
        <v>638</v>
      </c>
      <c r="C2" s="187" t="s">
        <v>639</v>
      </c>
      <c r="D2" s="187" t="s">
        <v>640</v>
      </c>
      <c r="E2" s="187" t="s">
        <v>641</v>
      </c>
      <c r="F2" s="187" t="s">
        <v>642</v>
      </c>
      <c r="G2" s="187" t="s">
        <v>643</v>
      </c>
      <c r="H2" s="187" t="s">
        <v>644</v>
      </c>
      <c r="I2" s="187" t="s">
        <v>645</v>
      </c>
    </row>
    <row r="3" spans="1:9" ht="15">
      <c r="A3" s="120" t="s">
        <v>646</v>
      </c>
      <c r="B3" s="189"/>
      <c r="C3" s="120"/>
      <c r="D3" s="190">
        <f>SUM(D8:D11)</f>
        <v>0</v>
      </c>
      <c r="E3" s="190">
        <f>SUM(E8:E11)</f>
        <v>0</v>
      </c>
      <c r="F3" s="190">
        <f>SUM(F8:F11)</f>
        <v>0.13600000000000001</v>
      </c>
      <c r="G3" s="190">
        <f>SUM(G8:G11)</f>
        <v>0.60599999999999998</v>
      </c>
      <c r="H3" s="190">
        <f>SUM(H8:H11)</f>
        <v>4.9160000000000004</v>
      </c>
      <c r="I3" s="191">
        <f>SUM(D3:H3)</f>
        <v>5.6580000000000004</v>
      </c>
    </row>
    <row r="4" spans="1:9" ht="15">
      <c r="H4" s="193" t="s">
        <v>647</v>
      </c>
      <c r="I4" s="191">
        <v>5.6591699999999996</v>
      </c>
    </row>
    <row r="6" spans="1:9">
      <c r="A6" t="s">
        <v>671</v>
      </c>
      <c r="B6" s="194"/>
    </row>
    <row r="7" spans="1:9" ht="15">
      <c r="A7" s="187" t="s">
        <v>637</v>
      </c>
      <c r="B7" s="188" t="s">
        <v>638</v>
      </c>
      <c r="C7" s="187" t="s">
        <v>639</v>
      </c>
      <c r="D7" s="187" t="s">
        <v>640</v>
      </c>
      <c r="E7" s="187" t="s">
        <v>641</v>
      </c>
      <c r="F7" s="187" t="s">
        <v>642</v>
      </c>
      <c r="G7" s="187" t="s">
        <v>643</v>
      </c>
      <c r="H7" s="187" t="s">
        <v>644</v>
      </c>
      <c r="I7" s="187" t="s">
        <v>645</v>
      </c>
    </row>
    <row r="8" spans="1:9" ht="45">
      <c r="A8" s="124" t="s">
        <v>672</v>
      </c>
      <c r="B8" s="124" t="s">
        <v>673</v>
      </c>
      <c r="C8" s="201">
        <v>46112</v>
      </c>
      <c r="D8" s="124">
        <v>0</v>
      </c>
      <c r="E8" s="124">
        <v>0</v>
      </c>
      <c r="F8" s="124">
        <v>0.13600000000000001</v>
      </c>
      <c r="G8" s="124">
        <v>0.17299999999999999</v>
      </c>
      <c r="H8" s="124">
        <v>3.7999999999999999E-2</v>
      </c>
      <c r="I8" s="124">
        <v>0.34699999999999998</v>
      </c>
    </row>
    <row r="9" spans="1:9" ht="45">
      <c r="A9" s="124" t="s">
        <v>674</v>
      </c>
      <c r="B9" s="124" t="s">
        <v>675</v>
      </c>
      <c r="C9" s="201">
        <v>46112</v>
      </c>
      <c r="D9" s="124">
        <v>0</v>
      </c>
      <c r="E9" s="124">
        <v>0</v>
      </c>
      <c r="F9" s="124">
        <v>0</v>
      </c>
      <c r="G9" s="124">
        <v>1.4999999999999999E-2</v>
      </c>
      <c r="H9" s="124">
        <v>1.0029999999999999</v>
      </c>
      <c r="I9" s="124">
        <v>1.0189999999999999</v>
      </c>
    </row>
    <row r="10" spans="1:9" ht="45">
      <c r="A10" s="124" t="s">
        <v>676</v>
      </c>
      <c r="B10" s="124" t="s">
        <v>677</v>
      </c>
      <c r="C10" s="201">
        <v>46112</v>
      </c>
      <c r="D10" s="124">
        <v>0</v>
      </c>
      <c r="E10" s="124">
        <v>0</v>
      </c>
      <c r="F10" s="124">
        <v>0</v>
      </c>
      <c r="G10" s="124">
        <v>0.41799999999999998</v>
      </c>
      <c r="H10" s="124">
        <v>0.30299999999999999</v>
      </c>
      <c r="I10" s="124">
        <v>0.72099999999999997</v>
      </c>
    </row>
    <row r="11" spans="1:9" ht="60">
      <c r="A11" s="124" t="s">
        <v>678</v>
      </c>
      <c r="B11" s="124" t="s">
        <v>679</v>
      </c>
      <c r="C11" s="201">
        <v>46568</v>
      </c>
      <c r="D11" s="124">
        <v>0</v>
      </c>
      <c r="E11" s="124">
        <v>0</v>
      </c>
      <c r="F11" s="124">
        <v>0</v>
      </c>
      <c r="G11" s="124">
        <v>0</v>
      </c>
      <c r="H11" s="124">
        <v>3.5720000000000001</v>
      </c>
      <c r="I11" s="124">
        <v>3.5720000000000001</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218A-D638-4181-85AE-34D116CAE33B}">
  <sheetPr codeName="Sheet90">
    <tabColor theme="1"/>
    <pageSetUpPr autoPageBreaks="0"/>
  </sheetPr>
  <dimension ref="A2:I19"/>
  <sheetViews>
    <sheetView workbookViewId="0">
      <selection activeCell="B29" sqref="B29"/>
    </sheetView>
  </sheetViews>
  <sheetFormatPr defaultRowHeight="12.4"/>
  <cols>
    <col min="1" max="1" width="22.46875" customWidth="1"/>
    <col min="2" max="2" width="33.76171875" style="192" customWidth="1"/>
    <col min="3" max="3" width="16.46875" customWidth="1"/>
    <col min="4" max="9" width="10.234375" customWidth="1"/>
  </cols>
  <sheetData>
    <row r="2" spans="1:9" ht="15">
      <c r="A2" s="187" t="s">
        <v>637</v>
      </c>
      <c r="B2" s="188" t="s">
        <v>638</v>
      </c>
      <c r="C2" s="187" t="s">
        <v>639</v>
      </c>
      <c r="D2" s="187" t="s">
        <v>640</v>
      </c>
      <c r="E2" s="187" t="s">
        <v>641</v>
      </c>
      <c r="F2" s="187" t="s">
        <v>642</v>
      </c>
      <c r="G2" s="187" t="s">
        <v>643</v>
      </c>
      <c r="H2" s="187" t="s">
        <v>644</v>
      </c>
      <c r="I2" s="187" t="s">
        <v>645</v>
      </c>
    </row>
    <row r="3" spans="1:9" ht="15">
      <c r="A3" s="120" t="s">
        <v>646</v>
      </c>
      <c r="B3" s="189"/>
      <c r="C3" s="120"/>
      <c r="D3" s="190">
        <f>SUM(D13:D19)</f>
        <v>4.2999999999999997E-2</v>
      </c>
      <c r="E3" s="190">
        <f>SUM(E13:E19)</f>
        <v>6.5000000000000002E-2</v>
      </c>
      <c r="F3" s="190">
        <f>SUM(F13:F19)</f>
        <v>6.4860000000000007</v>
      </c>
      <c r="G3" s="190">
        <f>SUM(G13:G19)</f>
        <v>15.036</v>
      </c>
      <c r="H3" s="190">
        <f>SUM(H13:H19)</f>
        <v>52.632999999999996</v>
      </c>
      <c r="I3" s="191">
        <f>SUM(D3:H3)</f>
        <v>74.262999999999991</v>
      </c>
    </row>
    <row r="4" spans="1:9" ht="15">
      <c r="H4" s="193" t="s">
        <v>647</v>
      </c>
      <c r="I4" s="191">
        <v>74.263279999999995</v>
      </c>
    </row>
    <row r="6" spans="1:9">
      <c r="A6" t="s">
        <v>680</v>
      </c>
      <c r="B6" s="194"/>
    </row>
    <row r="7" spans="1:9" ht="15">
      <c r="A7" s="187" t="s">
        <v>637</v>
      </c>
      <c r="B7" s="188" t="s">
        <v>638</v>
      </c>
      <c r="C7" s="187" t="s">
        <v>639</v>
      </c>
      <c r="D7" s="187" t="s">
        <v>640</v>
      </c>
      <c r="E7" s="187" t="s">
        <v>641</v>
      </c>
      <c r="F7" s="187" t="s">
        <v>642</v>
      </c>
      <c r="G7" s="187" t="s">
        <v>643</v>
      </c>
      <c r="H7" s="187" t="s">
        <v>644</v>
      </c>
      <c r="I7" s="187" t="s">
        <v>645</v>
      </c>
    </row>
    <row r="8" spans="1:9" ht="13.5" customHeight="1">
      <c r="A8" s="120" t="s">
        <v>681</v>
      </c>
      <c r="B8" s="120" t="s">
        <v>682</v>
      </c>
      <c r="C8" s="195">
        <v>46022</v>
      </c>
      <c r="D8" s="196">
        <v>2.1240000000000001</v>
      </c>
      <c r="E8" s="196">
        <v>4.3140000000000001</v>
      </c>
      <c r="F8" s="196">
        <v>5.1470000000000002</v>
      </c>
      <c r="G8" s="196">
        <v>2.09</v>
      </c>
      <c r="H8" s="196">
        <v>0</v>
      </c>
      <c r="I8" s="197">
        <v>13.675000000000001</v>
      </c>
    </row>
    <row r="9" spans="1:9" ht="13.5" customHeight="1">
      <c r="A9" s="120" t="s">
        <v>683</v>
      </c>
      <c r="B9" s="120" t="s">
        <v>684</v>
      </c>
      <c r="C9" s="195">
        <v>45291</v>
      </c>
      <c r="D9" s="196">
        <v>0</v>
      </c>
      <c r="E9" s="196">
        <v>0.29799999999999999</v>
      </c>
      <c r="F9" s="196">
        <v>1.0029999999999999</v>
      </c>
      <c r="G9" s="196">
        <v>0</v>
      </c>
      <c r="H9" s="196">
        <v>0</v>
      </c>
      <c r="I9" s="197">
        <v>1.3009999999999999</v>
      </c>
    </row>
    <row r="10" spans="1:9" ht="13.5" customHeight="1">
      <c r="A10" s="120" t="s">
        <v>685</v>
      </c>
      <c r="B10" s="120" t="s">
        <v>686</v>
      </c>
      <c r="C10" s="195">
        <v>45291</v>
      </c>
      <c r="D10" s="196">
        <v>0.41199999999999998</v>
      </c>
      <c r="E10" s="196">
        <v>8.6999999999999994E-2</v>
      </c>
      <c r="F10" s="196">
        <v>0.184</v>
      </c>
      <c r="G10" s="196">
        <v>0</v>
      </c>
      <c r="H10" s="196">
        <v>0</v>
      </c>
      <c r="I10" s="197">
        <v>0.68300000000000005</v>
      </c>
    </row>
    <row r="11" spans="1:9" ht="13.5" customHeight="1">
      <c r="A11" s="120" t="s">
        <v>687</v>
      </c>
      <c r="B11" s="120" t="s">
        <v>688</v>
      </c>
      <c r="C11" s="195">
        <v>45747</v>
      </c>
      <c r="D11" s="196">
        <v>0</v>
      </c>
      <c r="E11" s="196">
        <v>0</v>
      </c>
      <c r="F11" s="196">
        <v>0.245</v>
      </c>
      <c r="G11" s="196">
        <v>0.755</v>
      </c>
      <c r="H11" s="196">
        <v>0</v>
      </c>
      <c r="I11" s="197">
        <v>1</v>
      </c>
    </row>
    <row r="12" spans="1:9" ht="45">
      <c r="A12" s="127" t="s">
        <v>689</v>
      </c>
      <c r="B12" s="127" t="s">
        <v>690</v>
      </c>
      <c r="C12" s="198">
        <v>46112</v>
      </c>
      <c r="D12" s="199">
        <v>4.1000000000000002E-2</v>
      </c>
      <c r="E12" s="199">
        <v>0.71799999999999997</v>
      </c>
      <c r="F12" s="199">
        <v>5.3520000000000003</v>
      </c>
      <c r="G12" s="199">
        <v>4.2709999999999999</v>
      </c>
      <c r="H12" s="199">
        <v>0.14599999999999999</v>
      </c>
      <c r="I12" s="200">
        <v>10.529</v>
      </c>
    </row>
    <row r="13" spans="1:9" ht="45">
      <c r="A13" s="124" t="s">
        <v>691</v>
      </c>
      <c r="B13" s="124" t="s">
        <v>692</v>
      </c>
      <c r="C13" s="201">
        <v>48272</v>
      </c>
      <c r="D13" s="202">
        <v>4.2999999999999997E-2</v>
      </c>
      <c r="E13" s="202">
        <v>1.2999999999999999E-2</v>
      </c>
      <c r="F13" s="202">
        <v>5.1660000000000004</v>
      </c>
      <c r="G13" s="202">
        <v>6.5170000000000003</v>
      </c>
      <c r="H13" s="202">
        <v>36.427999999999997</v>
      </c>
      <c r="I13" s="202">
        <v>48.167000000000002</v>
      </c>
    </row>
    <row r="14" spans="1:9" ht="60">
      <c r="A14" s="124" t="s">
        <v>693</v>
      </c>
      <c r="B14" s="124" t="s">
        <v>694</v>
      </c>
      <c r="C14" s="201">
        <v>46234</v>
      </c>
      <c r="D14" s="202">
        <v>0</v>
      </c>
      <c r="E14" s="202">
        <v>5.1999999999999998E-2</v>
      </c>
      <c r="F14" s="202">
        <v>0.73399999999999999</v>
      </c>
      <c r="G14" s="202">
        <v>3.8109999999999999</v>
      </c>
      <c r="H14" s="202">
        <v>8.4169999999999998</v>
      </c>
      <c r="I14" s="202">
        <v>13.013999999999999</v>
      </c>
    </row>
    <row r="15" spans="1:9" ht="45">
      <c r="A15" s="124" t="s">
        <v>695</v>
      </c>
      <c r="B15" s="124" t="s">
        <v>696</v>
      </c>
      <c r="C15" s="201">
        <v>46022</v>
      </c>
      <c r="D15" s="202">
        <v>0</v>
      </c>
      <c r="E15" s="202">
        <v>0</v>
      </c>
      <c r="F15" s="202">
        <v>0.2</v>
      </c>
      <c r="G15" s="202">
        <v>0.78</v>
      </c>
      <c r="H15" s="202">
        <v>2.72</v>
      </c>
      <c r="I15" s="202">
        <v>3.7</v>
      </c>
    </row>
    <row r="16" spans="1:9" ht="45">
      <c r="A16" s="124" t="s">
        <v>697</v>
      </c>
      <c r="B16" s="124" t="s">
        <v>698</v>
      </c>
      <c r="C16" s="201">
        <v>46387</v>
      </c>
      <c r="D16" s="202">
        <v>0</v>
      </c>
      <c r="E16" s="202">
        <v>0</v>
      </c>
      <c r="F16" s="202">
        <v>0</v>
      </c>
      <c r="G16" s="202">
        <v>0</v>
      </c>
      <c r="H16" s="202">
        <v>0.39700000000000002</v>
      </c>
      <c r="I16" s="202">
        <v>0.39700000000000002</v>
      </c>
    </row>
    <row r="17" spans="1:9" ht="45">
      <c r="A17" s="124" t="s">
        <v>699</v>
      </c>
      <c r="B17" s="124" t="s">
        <v>700</v>
      </c>
      <c r="C17" s="201">
        <v>46477</v>
      </c>
      <c r="D17" s="202">
        <v>0</v>
      </c>
      <c r="E17" s="202">
        <v>0</v>
      </c>
      <c r="F17" s="202">
        <v>0.36</v>
      </c>
      <c r="G17" s="202">
        <v>1.7549999999999999</v>
      </c>
      <c r="H17" s="202">
        <v>2.3410000000000002</v>
      </c>
      <c r="I17" s="202">
        <v>4.4560000000000004</v>
      </c>
    </row>
    <row r="18" spans="1:9" ht="45">
      <c r="A18" s="124" t="s">
        <v>701</v>
      </c>
      <c r="B18" s="124" t="s">
        <v>702</v>
      </c>
      <c r="C18" s="201">
        <v>46752</v>
      </c>
      <c r="D18" s="202">
        <v>0</v>
      </c>
      <c r="E18" s="202">
        <v>0</v>
      </c>
      <c r="F18" s="202">
        <v>2.5999999999999999E-2</v>
      </c>
      <c r="G18" s="202">
        <v>2.0609999999999999</v>
      </c>
      <c r="H18" s="202">
        <v>2.2080000000000002</v>
      </c>
      <c r="I18" s="202">
        <v>4.2949999999999999</v>
      </c>
    </row>
    <row r="19" spans="1:9" ht="45">
      <c r="A19" s="124" t="s">
        <v>703</v>
      </c>
      <c r="B19" s="124" t="s">
        <v>704</v>
      </c>
      <c r="C19" s="201">
        <v>46022</v>
      </c>
      <c r="D19" s="202">
        <v>0</v>
      </c>
      <c r="E19" s="202">
        <v>0</v>
      </c>
      <c r="F19" s="202">
        <v>0</v>
      </c>
      <c r="G19" s="202">
        <v>0.112</v>
      </c>
      <c r="H19" s="202">
        <v>0.122</v>
      </c>
      <c r="I19" s="202">
        <v>0.23400000000000001</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70B0-18AA-465F-9AA0-B95279E8690B}">
  <sheetPr codeName="Sheet91">
    <tabColor theme="1"/>
    <pageSetUpPr autoPageBreaks="0"/>
  </sheetPr>
  <dimension ref="A2:L11"/>
  <sheetViews>
    <sheetView workbookViewId="0">
      <selection activeCell="B29" sqref="B29"/>
    </sheetView>
  </sheetViews>
  <sheetFormatPr defaultRowHeight="12.4"/>
  <cols>
    <col min="1" max="1" width="24.234375" customWidth="1"/>
  </cols>
  <sheetData>
    <row r="2" spans="1:12" ht="15.75" thickBot="1">
      <c r="A2" t="s">
        <v>705</v>
      </c>
    </row>
    <row r="3" spans="1:12" ht="14.65" customHeight="1" thickTop="1" thickBot="1">
      <c r="A3" s="177"/>
      <c r="B3" s="178" t="s">
        <v>706</v>
      </c>
      <c r="C3" s="178"/>
      <c r="D3" s="178"/>
      <c r="E3" s="178"/>
      <c r="F3" s="178"/>
      <c r="G3" s="178"/>
      <c r="H3" s="178"/>
    </row>
    <row r="4" spans="1:12" ht="24.75">
      <c r="A4" s="179" t="s">
        <v>707</v>
      </c>
      <c r="B4" s="180" t="s">
        <v>639</v>
      </c>
      <c r="C4" s="180" t="s">
        <v>12</v>
      </c>
      <c r="D4" s="180" t="s">
        <v>464</v>
      </c>
      <c r="E4" s="180" t="s">
        <v>465</v>
      </c>
      <c r="F4" s="180" t="s">
        <v>466</v>
      </c>
      <c r="G4" s="180" t="s">
        <v>169</v>
      </c>
      <c r="H4" s="180" t="s">
        <v>467</v>
      </c>
    </row>
    <row r="5" spans="1:12" ht="49.5">
      <c r="A5" s="180" t="s">
        <v>708</v>
      </c>
      <c r="B5" s="181">
        <v>45657</v>
      </c>
      <c r="C5" s="182">
        <v>109.3</v>
      </c>
      <c r="D5" s="182">
        <v>203.5</v>
      </c>
      <c r="E5" s="182">
        <v>170.2</v>
      </c>
      <c r="F5" s="182">
        <v>105.1</v>
      </c>
      <c r="G5" s="182">
        <v>24.2</v>
      </c>
      <c r="H5" s="182">
        <v>5.7</v>
      </c>
    </row>
    <row r="6" spans="1:12" ht="74.650000000000006" thickBot="1">
      <c r="A6" s="183" t="s">
        <v>709</v>
      </c>
      <c r="B6" s="184">
        <v>46112</v>
      </c>
      <c r="C6" s="185"/>
      <c r="D6" s="185">
        <v>0.2</v>
      </c>
      <c r="E6" s="185">
        <v>2.2999999999999998</v>
      </c>
      <c r="F6" s="185">
        <v>24.6</v>
      </c>
      <c r="G6" s="185">
        <v>35.200000000000003</v>
      </c>
      <c r="H6" s="185">
        <v>17.100000000000001</v>
      </c>
    </row>
    <row r="7" spans="1:12" ht="12.75" thickTop="1"/>
    <row r="11" spans="1:12">
      <c r="L11" s="186"/>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5F43-D930-4277-9002-AB1F5DD28216}">
  <sheetPr codeName="Sheet92">
    <tabColor theme="1"/>
    <pageSetUpPr autoPageBreaks="0"/>
  </sheetPr>
  <dimension ref="A2:M6"/>
  <sheetViews>
    <sheetView workbookViewId="0">
      <selection activeCell="B29" sqref="B29"/>
    </sheetView>
  </sheetViews>
  <sheetFormatPr defaultRowHeight="12.4"/>
  <cols>
    <col min="1" max="1" width="25.64453125" customWidth="1"/>
    <col min="2" max="8" width="17.234375" customWidth="1"/>
    <col min="10" max="10" width="36.1171875" bestFit="1" customWidth="1"/>
  </cols>
  <sheetData>
    <row r="2" spans="1:13">
      <c r="A2" t="s">
        <v>710</v>
      </c>
    </row>
    <row r="3" spans="1:13" ht="19.5">
      <c r="A3" s="161" t="s">
        <v>132</v>
      </c>
      <c r="B3" s="162" t="s">
        <v>133</v>
      </c>
      <c r="C3" s="163" t="s">
        <v>142</v>
      </c>
      <c r="D3" s="163" t="s">
        <v>143</v>
      </c>
      <c r="E3" s="163" t="s">
        <v>144</v>
      </c>
      <c r="F3" s="163" t="s">
        <v>145</v>
      </c>
      <c r="G3" s="163" t="s">
        <v>146</v>
      </c>
      <c r="H3" s="164" t="s">
        <v>147</v>
      </c>
    </row>
    <row r="4" spans="1:13">
      <c r="A4" s="165" t="s">
        <v>33</v>
      </c>
      <c r="B4" s="166" t="s">
        <v>36</v>
      </c>
      <c r="C4" s="167">
        <v>1</v>
      </c>
      <c r="D4" s="168">
        <v>201.6</v>
      </c>
      <c r="E4" s="167">
        <v>1</v>
      </c>
      <c r="F4" s="167">
        <v>0</v>
      </c>
      <c r="G4" s="168">
        <v>-108.49495999999999</v>
      </c>
      <c r="H4" s="169">
        <v>93.105040000000002</v>
      </c>
      <c r="J4" s="170"/>
      <c r="K4" s="170"/>
      <c r="L4" s="170"/>
    </row>
    <row r="5" spans="1:13">
      <c r="A5" s="171" t="s">
        <v>59</v>
      </c>
      <c r="B5" s="172" t="s">
        <v>62</v>
      </c>
      <c r="C5" s="173">
        <v>6</v>
      </c>
      <c r="D5" s="174">
        <v>158.59</v>
      </c>
      <c r="E5" s="173">
        <v>4</v>
      </c>
      <c r="F5" s="173">
        <v>2</v>
      </c>
      <c r="G5" s="174">
        <v>-150.69999999999999</v>
      </c>
      <c r="H5" s="175">
        <v>7.8900000000000006</v>
      </c>
      <c r="J5" s="170"/>
      <c r="K5" s="170"/>
      <c r="L5" s="170"/>
      <c r="M5" s="176"/>
    </row>
    <row r="6" spans="1:13">
      <c r="K6" s="170"/>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A76C-8F0B-4E8F-B642-192DB1B17C36}">
  <sheetPr codeName="Sheet93">
    <tabColor theme="1"/>
    <pageSetUpPr autoPageBreaks="0"/>
  </sheetPr>
  <dimension ref="A2:D13"/>
  <sheetViews>
    <sheetView workbookViewId="0">
      <selection activeCell="B29" sqref="B29"/>
    </sheetView>
  </sheetViews>
  <sheetFormatPr defaultRowHeight="12.4"/>
  <cols>
    <col min="1" max="1" width="51.234375" customWidth="1"/>
    <col min="2" max="4" width="19.1171875" customWidth="1"/>
  </cols>
  <sheetData>
    <row r="2" spans="1:4">
      <c r="A2" t="s">
        <v>711</v>
      </c>
    </row>
    <row r="3" spans="1:4" ht="21.75">
      <c r="A3" s="154" t="s">
        <v>336</v>
      </c>
      <c r="B3" s="55" t="s">
        <v>338</v>
      </c>
      <c r="C3" s="55" t="s">
        <v>339</v>
      </c>
      <c r="D3" s="56" t="s">
        <v>340</v>
      </c>
    </row>
    <row r="4" spans="1:4">
      <c r="A4" s="131" t="s">
        <v>342</v>
      </c>
      <c r="B4" s="132">
        <v>104.01</v>
      </c>
      <c r="C4" s="132"/>
      <c r="D4" s="133"/>
    </row>
    <row r="5" spans="1:4" ht="21.75">
      <c r="A5" s="131" t="s">
        <v>348</v>
      </c>
      <c r="B5" s="132">
        <v>2.0699999999999998</v>
      </c>
      <c r="C5" s="132"/>
      <c r="D5" s="133"/>
    </row>
    <row r="6" spans="1:4">
      <c r="A6" s="131" t="s">
        <v>344</v>
      </c>
      <c r="B6" s="132">
        <v>17.04</v>
      </c>
      <c r="C6" s="132"/>
      <c r="D6" s="133"/>
    </row>
    <row r="7" spans="1:4">
      <c r="A7" s="131" t="s">
        <v>346</v>
      </c>
      <c r="B7" s="132">
        <v>24.62</v>
      </c>
      <c r="C7" s="132"/>
      <c r="D7" s="133"/>
    </row>
    <row r="8" spans="1:4">
      <c r="A8" s="131" t="s">
        <v>352</v>
      </c>
      <c r="B8" s="132">
        <v>1.36</v>
      </c>
      <c r="C8" s="132"/>
      <c r="D8" s="133"/>
    </row>
    <row r="9" spans="1:4">
      <c r="A9" s="155" t="s">
        <v>350</v>
      </c>
      <c r="B9" s="132">
        <v>9.49</v>
      </c>
      <c r="C9" s="132"/>
      <c r="D9" s="133"/>
    </row>
    <row r="10" spans="1:4" s="159" customFormat="1">
      <c r="A10" s="156" t="s">
        <v>148</v>
      </c>
      <c r="B10" s="157">
        <f>SUM(B4:B9)</f>
        <v>158.59000000000003</v>
      </c>
      <c r="C10" s="157">
        <v>-150.70000000000005</v>
      </c>
      <c r="D10" s="158">
        <v>7.8900000000000006</v>
      </c>
    </row>
    <row r="12" spans="1:4">
      <c r="A12" s="159" t="s">
        <v>712</v>
      </c>
    </row>
    <row r="13" spans="1:4" ht="21.75">
      <c r="A13" s="160" t="s">
        <v>114</v>
      </c>
    </row>
  </sheetData>
  <dataValidations count="2">
    <dataValidation type="list" allowBlank="1" showInputMessage="1" showErrorMessage="1" sqref="A13" xr:uid="{18F94BF7-B43D-488B-BC3C-A246A37B35B3}">
      <formula1>list_All_AGroups</formula1>
    </dataValidation>
    <dataValidation type="list" allowBlank="1" showInputMessage="1" showErrorMessage="1" sqref="A4:A9" xr:uid="{C0838DB9-F290-4B3E-B56B-291970BD48ED}">
      <formula1>list_Projects</formula1>
    </dataValidation>
  </dataValidation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B9B6-AC29-4D39-84CC-8B86DF3A7AF5}">
  <sheetPr codeName="Sheet94">
    <tabColor theme="1"/>
    <pageSetUpPr autoPageBreaks="0"/>
  </sheetPr>
  <dimension ref="A2:C10"/>
  <sheetViews>
    <sheetView workbookViewId="0">
      <selection activeCell="B29" sqref="B29"/>
    </sheetView>
  </sheetViews>
  <sheetFormatPr defaultRowHeight="12.4"/>
  <cols>
    <col min="1" max="1" width="9.87890625" customWidth="1"/>
    <col min="2" max="2" width="29.46875" customWidth="1"/>
    <col min="3" max="3" width="12.87890625" customWidth="1"/>
  </cols>
  <sheetData>
    <row r="2" spans="1:3">
      <c r="A2" t="s">
        <v>713</v>
      </c>
    </row>
    <row r="3" spans="1:3" ht="37.15">
      <c r="A3" s="146" t="s">
        <v>714</v>
      </c>
      <c r="B3" s="147" t="s">
        <v>315</v>
      </c>
      <c r="C3" s="142" t="s">
        <v>715</v>
      </c>
    </row>
    <row r="4" spans="1:3">
      <c r="A4" s="148" t="s">
        <v>319</v>
      </c>
      <c r="B4" s="149" t="s">
        <v>320</v>
      </c>
      <c r="C4" s="150">
        <v>113.7</v>
      </c>
    </row>
    <row r="5" spans="1:3">
      <c r="A5" s="148" t="s">
        <v>321</v>
      </c>
      <c r="B5" s="149" t="s">
        <v>322</v>
      </c>
      <c r="C5" s="150">
        <v>25.8</v>
      </c>
    </row>
    <row r="6" spans="1:3">
      <c r="A6" s="148" t="s">
        <v>323</v>
      </c>
      <c r="B6" s="149" t="s">
        <v>324</v>
      </c>
      <c r="C6" s="150">
        <v>5.5</v>
      </c>
    </row>
    <row r="7" spans="1:3" ht="24.75">
      <c r="A7" s="148" t="s">
        <v>325</v>
      </c>
      <c r="B7" s="149" t="s">
        <v>326</v>
      </c>
      <c r="C7" s="150" t="s">
        <v>294</v>
      </c>
    </row>
    <row r="8" spans="1:3">
      <c r="A8" s="148" t="s">
        <v>327</v>
      </c>
      <c r="B8" s="149" t="s">
        <v>328</v>
      </c>
      <c r="C8" s="150">
        <v>56.6</v>
      </c>
    </row>
    <row r="9" spans="1:3">
      <c r="A9" s="148"/>
      <c r="B9" s="149" t="s">
        <v>329</v>
      </c>
      <c r="C9" s="150" t="s">
        <v>294</v>
      </c>
    </row>
    <row r="10" spans="1:3">
      <c r="A10" s="151"/>
      <c r="B10" s="152" t="s">
        <v>148</v>
      </c>
      <c r="C10" s="153">
        <f>SUM(C4:C9)</f>
        <v>201.6</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EC67-B9F3-4F1C-A490-3E1A96AE50B4}">
  <sheetPr codeName="Sheet95">
    <tabColor theme="1"/>
    <pageSetUpPr autoPageBreaks="0"/>
  </sheetPr>
  <dimension ref="A2:E4"/>
  <sheetViews>
    <sheetView workbookViewId="0">
      <selection activeCell="B29" sqref="B29"/>
    </sheetView>
  </sheetViews>
  <sheetFormatPr defaultRowHeight="12.4"/>
  <cols>
    <col min="1" max="1" width="20.46875" customWidth="1"/>
    <col min="2" max="5" width="17.76171875" customWidth="1"/>
  </cols>
  <sheetData>
    <row r="2" spans="1:5">
      <c r="A2" s="139" t="s">
        <v>716</v>
      </c>
    </row>
    <row r="3" spans="1:5" ht="37.15">
      <c r="A3" s="140" t="s">
        <v>717</v>
      </c>
      <c r="B3" s="141" t="s">
        <v>718</v>
      </c>
      <c r="C3" s="141" t="s">
        <v>719</v>
      </c>
      <c r="D3" s="141" t="s">
        <v>720</v>
      </c>
      <c r="E3" s="142" t="s">
        <v>721</v>
      </c>
    </row>
    <row r="4" spans="1:5">
      <c r="A4" s="143">
        <v>18</v>
      </c>
      <c r="B4" s="144">
        <v>15</v>
      </c>
      <c r="C4" s="144">
        <v>3</v>
      </c>
      <c r="D4" s="144">
        <v>15</v>
      </c>
      <c r="E4" s="145">
        <v>3</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B682-F9D6-4FBB-B0DC-1865B204385B}">
  <sheetPr codeName="Sheet96">
    <tabColor theme="1"/>
    <pageSetUpPr autoPageBreaks="0"/>
  </sheetPr>
  <dimension ref="A1:E14"/>
  <sheetViews>
    <sheetView workbookViewId="0">
      <selection activeCell="B29" sqref="B29"/>
    </sheetView>
  </sheetViews>
  <sheetFormatPr defaultRowHeight="12.4"/>
  <cols>
    <col min="2" max="2" width="35.76171875" customWidth="1"/>
    <col min="3" max="5" width="15.76171875" customWidth="1"/>
  </cols>
  <sheetData>
    <row r="1" spans="1:5">
      <c r="A1" t="s">
        <v>722</v>
      </c>
    </row>
    <row r="2" spans="1:5">
      <c r="A2" t="s">
        <v>723</v>
      </c>
    </row>
    <row r="3" spans="1:5" ht="32.65">
      <c r="A3" s="53" t="s">
        <v>714</v>
      </c>
      <c r="B3" s="54" t="s">
        <v>315</v>
      </c>
      <c r="C3" s="55" t="s">
        <v>316</v>
      </c>
      <c r="D3" s="55" t="s">
        <v>317</v>
      </c>
      <c r="E3" s="56" t="s">
        <v>318</v>
      </c>
    </row>
    <row r="4" spans="1:5">
      <c r="A4" s="131" t="s">
        <v>319</v>
      </c>
      <c r="B4" s="41" t="s">
        <v>320</v>
      </c>
      <c r="C4" s="132">
        <v>104.9377131805183</v>
      </c>
      <c r="D4" s="132">
        <v>44.5</v>
      </c>
      <c r="E4" s="133">
        <v>60.437713180518301</v>
      </c>
    </row>
    <row r="5" spans="1:5">
      <c r="A5" s="131" t="s">
        <v>321</v>
      </c>
      <c r="B5" s="41" t="s">
        <v>322</v>
      </c>
      <c r="C5" s="132">
        <v>3.8999999999999986</v>
      </c>
      <c r="D5" s="132">
        <v>6</v>
      </c>
      <c r="E5" s="133">
        <v>-2.1000000000000014</v>
      </c>
    </row>
    <row r="6" spans="1:5">
      <c r="A6" s="131" t="s">
        <v>323</v>
      </c>
      <c r="B6" s="41" t="s">
        <v>324</v>
      </c>
      <c r="C6" s="132">
        <v>19.489932590192495</v>
      </c>
      <c r="D6" s="132">
        <v>26.1</v>
      </c>
      <c r="E6" s="133">
        <v>-6.6100674098075061</v>
      </c>
    </row>
    <row r="7" spans="1:5">
      <c r="A7" s="131" t="s">
        <v>325</v>
      </c>
      <c r="B7" s="41" t="s">
        <v>326</v>
      </c>
      <c r="C7" s="132" t="s">
        <v>294</v>
      </c>
      <c r="D7" s="132">
        <v>0</v>
      </c>
      <c r="E7" s="133" t="s">
        <v>294</v>
      </c>
    </row>
    <row r="8" spans="1:5">
      <c r="A8" s="131" t="s">
        <v>327</v>
      </c>
      <c r="B8" s="41" t="s">
        <v>328</v>
      </c>
      <c r="C8" s="132">
        <v>78.177395146279565</v>
      </c>
      <c r="D8" s="132">
        <v>36.799999999999997</v>
      </c>
      <c r="E8" s="133">
        <v>41.377395146279568</v>
      </c>
    </row>
    <row r="9" spans="1:5">
      <c r="A9" s="131"/>
      <c r="B9" s="41" t="s">
        <v>329</v>
      </c>
      <c r="C9" s="132" t="s">
        <v>294</v>
      </c>
      <c r="D9" s="132" t="s">
        <v>294</v>
      </c>
      <c r="E9" s="133" t="s">
        <v>294</v>
      </c>
    </row>
    <row r="10" spans="1:5">
      <c r="A10" s="134"/>
      <c r="B10" s="135" t="s">
        <v>148</v>
      </c>
      <c r="C10" s="136">
        <f>SUM(C4:C9)</f>
        <v>206.50504091699037</v>
      </c>
      <c r="D10" s="136">
        <f t="shared" ref="D10:E10" si="0">SUM(D4:D9)</f>
        <v>113.39999999999999</v>
      </c>
      <c r="E10" s="137">
        <f t="shared" si="0"/>
        <v>93.105040916990362</v>
      </c>
    </row>
    <row r="11" spans="1:5">
      <c r="A11" s="73"/>
      <c r="B11" s="73"/>
      <c r="C11" s="73"/>
      <c r="D11" s="73"/>
      <c r="E11" s="73"/>
    </row>
    <row r="12" spans="1:5">
      <c r="A12" s="73"/>
      <c r="B12" s="73"/>
      <c r="C12" s="73"/>
      <c r="D12" s="73"/>
      <c r="E12" s="73"/>
    </row>
    <row r="14" spans="1:5">
      <c r="E14" s="138"/>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8660-E735-4293-B114-6BEEDD2AB086}">
  <sheetPr codeName="Sheet10">
    <tabColor theme="0" tint="-0.14999847407452621"/>
    <pageSetUpPr autoPageBreaks="0"/>
  </sheetPr>
  <dimension ref="A2:D26"/>
  <sheetViews>
    <sheetView workbookViewId="0">
      <selection activeCell="B29" sqref="B29"/>
    </sheetView>
  </sheetViews>
  <sheetFormatPr defaultColWidth="9" defaultRowHeight="11.25"/>
  <cols>
    <col min="1" max="1" width="9" style="262"/>
    <col min="2" max="2" width="18.3515625" style="262" customWidth="1"/>
    <col min="3" max="3" width="54.64453125" style="262" customWidth="1"/>
    <col min="4" max="4" width="30.3515625" style="262" bestFit="1" customWidth="1"/>
    <col min="5" max="16384" width="9" style="262"/>
  </cols>
  <sheetData>
    <row r="2" spans="1:4" ht="12.4">
      <c r="A2" s="3" t="s">
        <v>170</v>
      </c>
      <c r="B2" s="3"/>
      <c r="C2" s="3"/>
      <c r="D2" s="3"/>
    </row>
    <row r="3" spans="1:4" ht="24.75">
      <c r="A3" s="249" t="s">
        <v>17</v>
      </c>
      <c r="B3" s="250" t="s">
        <v>171</v>
      </c>
      <c r="C3" s="250" t="s">
        <v>172</v>
      </c>
      <c r="D3" s="263" t="s">
        <v>173</v>
      </c>
    </row>
    <row r="4" spans="1:4" ht="24.75">
      <c r="A4" s="264" t="s">
        <v>21</v>
      </c>
      <c r="B4" s="265" t="s">
        <v>22</v>
      </c>
      <c r="C4" s="265" t="s">
        <v>174</v>
      </c>
      <c r="D4" s="266" t="s">
        <v>175</v>
      </c>
    </row>
    <row r="5" spans="1:4" ht="24.75">
      <c r="A5" s="264" t="s">
        <v>21</v>
      </c>
      <c r="B5" s="265" t="s">
        <v>28</v>
      </c>
      <c r="C5" s="265" t="s">
        <v>174</v>
      </c>
      <c r="D5" s="266" t="s">
        <v>175</v>
      </c>
    </row>
    <row r="6" spans="1:4" ht="24.75">
      <c r="A6" s="264" t="s">
        <v>21</v>
      </c>
      <c r="B6" s="265" t="s">
        <v>25</v>
      </c>
      <c r="C6" s="265" t="s">
        <v>174</v>
      </c>
      <c r="D6" s="266" t="s">
        <v>175</v>
      </c>
    </row>
    <row r="7" spans="1:4" ht="24.75">
      <c r="A7" s="264" t="s">
        <v>21</v>
      </c>
      <c r="B7" s="265" t="s">
        <v>25</v>
      </c>
      <c r="C7" s="265" t="s">
        <v>176</v>
      </c>
      <c r="D7" s="266" t="s">
        <v>177</v>
      </c>
    </row>
    <row r="8" spans="1:4" ht="12.4">
      <c r="A8" s="264"/>
      <c r="B8" s="265"/>
      <c r="C8" s="265"/>
      <c r="D8" s="266" t="s">
        <v>178</v>
      </c>
    </row>
    <row r="9" spans="1:4" ht="24.75">
      <c r="A9" s="264" t="s">
        <v>21</v>
      </c>
      <c r="B9" s="265" t="s">
        <v>25</v>
      </c>
      <c r="C9" s="265" t="s">
        <v>179</v>
      </c>
      <c r="D9" s="266" t="s">
        <v>178</v>
      </c>
    </row>
    <row r="10" spans="1:4" ht="12.4">
      <c r="A10" s="264" t="s">
        <v>35</v>
      </c>
      <c r="B10" s="265" t="s">
        <v>62</v>
      </c>
      <c r="C10" s="265" t="s">
        <v>180</v>
      </c>
      <c r="D10" s="266" t="s">
        <v>178</v>
      </c>
    </row>
    <row r="11" spans="1:4" ht="12.4">
      <c r="A11" s="264" t="s">
        <v>35</v>
      </c>
      <c r="B11" s="265" t="s">
        <v>36</v>
      </c>
      <c r="C11" s="265" t="s">
        <v>181</v>
      </c>
      <c r="D11" s="266" t="s">
        <v>175</v>
      </c>
    </row>
    <row r="12" spans="1:4" ht="12.4">
      <c r="A12" s="264" t="s">
        <v>76</v>
      </c>
      <c r="B12" s="265" t="s">
        <v>73</v>
      </c>
      <c r="C12" s="265" t="s">
        <v>182</v>
      </c>
      <c r="D12" s="266" t="s">
        <v>183</v>
      </c>
    </row>
    <row r="13" spans="1:4" ht="12.4">
      <c r="A13" s="264" t="s">
        <v>76</v>
      </c>
      <c r="B13" s="265" t="s">
        <v>73</v>
      </c>
      <c r="C13" s="265" t="s">
        <v>184</v>
      </c>
      <c r="D13" s="266" t="s">
        <v>183</v>
      </c>
    </row>
    <row r="14" spans="1:4" ht="24.75">
      <c r="A14" s="267" t="s">
        <v>76</v>
      </c>
      <c r="B14" s="268" t="s">
        <v>84</v>
      </c>
      <c r="C14" s="268" t="s">
        <v>182</v>
      </c>
      <c r="D14" s="269" t="s">
        <v>183</v>
      </c>
    </row>
    <row r="15" spans="1:4">
      <c r="A15" s="459" t="s">
        <v>76</v>
      </c>
      <c r="B15" s="460" t="s">
        <v>84</v>
      </c>
      <c r="C15" s="460" t="s">
        <v>185</v>
      </c>
      <c r="D15" s="461" t="s">
        <v>183</v>
      </c>
    </row>
    <row r="16" spans="1:4" ht="22.5">
      <c r="A16" s="459" t="s">
        <v>76</v>
      </c>
      <c r="B16" s="460" t="s">
        <v>186</v>
      </c>
      <c r="C16" s="460" t="s">
        <v>182</v>
      </c>
      <c r="D16" s="461" t="s">
        <v>183</v>
      </c>
    </row>
    <row r="17" spans="1:4" ht="22.5">
      <c r="A17" s="459" t="s">
        <v>76</v>
      </c>
      <c r="B17" s="460" t="s">
        <v>186</v>
      </c>
      <c r="C17" s="460" t="s">
        <v>187</v>
      </c>
      <c r="D17" s="461" t="s">
        <v>183</v>
      </c>
    </row>
    <row r="18" spans="1:4">
      <c r="A18" s="459" t="s">
        <v>76</v>
      </c>
      <c r="B18" s="460" t="s">
        <v>188</v>
      </c>
      <c r="C18" s="460" t="s">
        <v>189</v>
      </c>
      <c r="D18" s="461" t="s">
        <v>183</v>
      </c>
    </row>
    <row r="19" spans="1:4">
      <c r="A19" s="459" t="s">
        <v>76</v>
      </c>
      <c r="B19" s="460" t="s">
        <v>188</v>
      </c>
      <c r="C19" s="460" t="s">
        <v>185</v>
      </c>
      <c r="D19" s="461" t="s">
        <v>183</v>
      </c>
    </row>
    <row r="20" spans="1:4">
      <c r="A20" s="459" t="s">
        <v>76</v>
      </c>
      <c r="B20" s="460" t="s">
        <v>96</v>
      </c>
      <c r="C20" s="460" t="s">
        <v>189</v>
      </c>
      <c r="D20" s="461" t="s">
        <v>183</v>
      </c>
    </row>
    <row r="21" spans="1:4">
      <c r="A21" s="459" t="s">
        <v>76</v>
      </c>
      <c r="B21" s="460" t="s">
        <v>96</v>
      </c>
      <c r="C21" s="460" t="s">
        <v>190</v>
      </c>
      <c r="D21" s="461" t="s">
        <v>178</v>
      </c>
    </row>
    <row r="22" spans="1:4" ht="22.5">
      <c r="A22" s="459" t="s">
        <v>76</v>
      </c>
      <c r="B22" s="460" t="s">
        <v>73</v>
      </c>
      <c r="C22" s="460" t="s">
        <v>191</v>
      </c>
      <c r="D22" s="461" t="s">
        <v>183</v>
      </c>
    </row>
    <row r="23" spans="1:4" ht="22.5">
      <c r="A23" s="459" t="s">
        <v>76</v>
      </c>
      <c r="B23" s="460" t="s">
        <v>73</v>
      </c>
      <c r="C23" s="460" t="s">
        <v>192</v>
      </c>
      <c r="D23" s="461" t="s">
        <v>183</v>
      </c>
    </row>
    <row r="26" spans="1:4">
      <c r="A26" s="262" t="s">
        <v>193</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83C1-B01B-4CBF-B9C4-CE8FC1841F21}">
  <sheetPr codeName="Sheet97">
    <tabColor theme="1"/>
    <pageSetUpPr autoPageBreaks="0"/>
  </sheetPr>
  <dimension ref="A2:G17"/>
  <sheetViews>
    <sheetView workbookViewId="0">
      <selection activeCell="A3" sqref="A3"/>
    </sheetView>
  </sheetViews>
  <sheetFormatPr defaultRowHeight="12.4"/>
  <cols>
    <col min="1" max="1" width="24.76171875" customWidth="1"/>
    <col min="2" max="7" width="12.46875" customWidth="1"/>
  </cols>
  <sheetData>
    <row r="2" spans="1:7">
      <c r="A2" t="s">
        <v>368</v>
      </c>
    </row>
    <row r="3" spans="1:7" ht="45">
      <c r="A3" s="116" t="s">
        <v>369</v>
      </c>
      <c r="B3" s="117" t="s">
        <v>370</v>
      </c>
      <c r="C3" s="117" t="s">
        <v>371</v>
      </c>
      <c r="D3" s="117" t="s">
        <v>372</v>
      </c>
      <c r="E3" s="117" t="s">
        <v>373</v>
      </c>
      <c r="F3" s="117" t="s">
        <v>374</v>
      </c>
      <c r="G3" s="118" t="s">
        <v>375</v>
      </c>
    </row>
    <row r="4" spans="1:7" ht="18">
      <c r="A4" s="119" t="s">
        <v>376</v>
      </c>
      <c r="B4" s="120">
        <v>0</v>
      </c>
      <c r="C4" s="120">
        <v>0</v>
      </c>
      <c r="D4" s="120">
        <v>0</v>
      </c>
      <c r="E4" s="120">
        <v>0</v>
      </c>
      <c r="F4" s="120">
        <v>0</v>
      </c>
      <c r="G4" s="121">
        <f>SUM(B4:F4)</f>
        <v>0</v>
      </c>
    </row>
    <row r="5" spans="1:7" ht="18">
      <c r="A5" s="119" t="s">
        <v>377</v>
      </c>
      <c r="B5" s="120">
        <v>0</v>
      </c>
      <c r="C5" s="120">
        <v>0</v>
      </c>
      <c r="D5" s="120">
        <v>0</v>
      </c>
      <c r="E5" s="120">
        <v>0</v>
      </c>
      <c r="F5" s="120">
        <v>0</v>
      </c>
      <c r="G5" s="121">
        <f t="shared" ref="G5:G17" si="0">SUM(B5:F5)</f>
        <v>0</v>
      </c>
    </row>
    <row r="6" spans="1:7" ht="18">
      <c r="A6" s="119" t="s">
        <v>378</v>
      </c>
      <c r="B6" s="120">
        <v>0</v>
      </c>
      <c r="C6" s="120">
        <v>0</v>
      </c>
      <c r="D6" s="120">
        <v>0</v>
      </c>
      <c r="E6" s="120">
        <v>0</v>
      </c>
      <c r="F6" s="120">
        <v>0</v>
      </c>
      <c r="G6" s="121">
        <f t="shared" si="0"/>
        <v>0</v>
      </c>
    </row>
    <row r="7" spans="1:7" ht="18">
      <c r="A7" s="119" t="s">
        <v>379</v>
      </c>
      <c r="B7" s="120">
        <v>0</v>
      </c>
      <c r="C7" s="120">
        <v>0</v>
      </c>
      <c r="D7" s="120">
        <v>0</v>
      </c>
      <c r="E7" s="120">
        <v>0</v>
      </c>
      <c r="F7" s="120">
        <v>0</v>
      </c>
      <c r="G7" s="121">
        <f t="shared" si="0"/>
        <v>0</v>
      </c>
    </row>
    <row r="8" spans="1:7" ht="18">
      <c r="A8" s="119" t="s">
        <v>380</v>
      </c>
      <c r="B8" s="120">
        <v>0</v>
      </c>
      <c r="C8" s="120">
        <v>0</v>
      </c>
      <c r="D8" s="120">
        <v>0</v>
      </c>
      <c r="E8" s="120">
        <v>0</v>
      </c>
      <c r="F8" s="120">
        <v>0</v>
      </c>
      <c r="G8" s="121">
        <f t="shared" si="0"/>
        <v>0</v>
      </c>
    </row>
    <row r="9" spans="1:7" ht="18">
      <c r="A9" s="119" t="s">
        <v>381</v>
      </c>
      <c r="B9" s="120">
        <v>0</v>
      </c>
      <c r="C9" s="120">
        <v>0</v>
      </c>
      <c r="D9" s="120">
        <v>0</v>
      </c>
      <c r="E9" s="120">
        <v>0</v>
      </c>
      <c r="F9" s="120">
        <v>0</v>
      </c>
      <c r="G9" s="121">
        <f t="shared" si="0"/>
        <v>0</v>
      </c>
    </row>
    <row r="10" spans="1:7" ht="18">
      <c r="A10" s="119" t="s">
        <v>382</v>
      </c>
      <c r="B10" s="120">
        <v>0</v>
      </c>
      <c r="C10" s="127">
        <v>0</v>
      </c>
      <c r="D10" s="127">
        <v>0</v>
      </c>
      <c r="E10" s="127">
        <v>0</v>
      </c>
      <c r="F10" s="127">
        <v>0</v>
      </c>
      <c r="G10" s="128">
        <f t="shared" si="0"/>
        <v>0</v>
      </c>
    </row>
    <row r="11" spans="1:7" ht="18">
      <c r="A11" s="119" t="s">
        <v>383</v>
      </c>
      <c r="B11" s="121">
        <v>0</v>
      </c>
      <c r="C11" s="122">
        <v>0</v>
      </c>
      <c r="D11" s="122">
        <v>0</v>
      </c>
      <c r="E11" s="122">
        <v>0</v>
      </c>
      <c r="F11" s="122">
        <v>0</v>
      </c>
      <c r="G11" s="122">
        <v>0</v>
      </c>
    </row>
    <row r="12" spans="1:7" ht="15">
      <c r="A12" s="119"/>
      <c r="B12" s="121"/>
      <c r="C12" s="124">
        <v>11.894</v>
      </c>
      <c r="D12" s="124">
        <v>21.913</v>
      </c>
      <c r="E12" s="124">
        <v>28.603999999999999</v>
      </c>
      <c r="F12" s="124">
        <v>30.693999999999999</v>
      </c>
      <c r="G12" s="124">
        <v>93.105000000000004</v>
      </c>
    </row>
    <row r="13" spans="1:7" ht="18">
      <c r="A13" s="119" t="s">
        <v>384</v>
      </c>
      <c r="B13" s="120">
        <v>0</v>
      </c>
      <c r="C13" s="129">
        <v>0</v>
      </c>
      <c r="D13" s="129">
        <v>0</v>
      </c>
      <c r="E13" s="129">
        <v>0</v>
      </c>
      <c r="F13" s="129">
        <v>0</v>
      </c>
      <c r="G13" s="130">
        <f t="shared" si="0"/>
        <v>0</v>
      </c>
    </row>
    <row r="14" spans="1:7" ht="18">
      <c r="A14" s="119" t="s">
        <v>385</v>
      </c>
      <c r="B14" s="120">
        <v>0</v>
      </c>
      <c r="C14" s="120">
        <v>0</v>
      </c>
      <c r="D14" s="120">
        <v>0</v>
      </c>
      <c r="E14" s="120">
        <v>0</v>
      </c>
      <c r="F14" s="120">
        <v>0</v>
      </c>
      <c r="G14" s="121">
        <f t="shared" si="0"/>
        <v>0</v>
      </c>
    </row>
    <row r="15" spans="1:7" ht="18">
      <c r="A15" s="119" t="s">
        <v>386</v>
      </c>
      <c r="B15" s="120">
        <v>0</v>
      </c>
      <c r="C15" s="120">
        <v>0</v>
      </c>
      <c r="D15" s="120">
        <v>0</v>
      </c>
      <c r="E15" s="120">
        <v>0</v>
      </c>
      <c r="F15" s="120">
        <v>0</v>
      </c>
      <c r="G15" s="121">
        <f t="shared" si="0"/>
        <v>0</v>
      </c>
    </row>
    <row r="16" spans="1:7" ht="18">
      <c r="A16" s="119" t="s">
        <v>387</v>
      </c>
      <c r="B16" s="120">
        <v>0</v>
      </c>
      <c r="C16" s="120">
        <v>0</v>
      </c>
      <c r="D16" s="120">
        <v>0</v>
      </c>
      <c r="E16" s="120">
        <v>0</v>
      </c>
      <c r="F16" s="120">
        <v>0</v>
      </c>
      <c r="G16" s="121">
        <f t="shared" si="0"/>
        <v>0</v>
      </c>
    </row>
    <row r="17" spans="1:7" ht="18">
      <c r="A17" s="126" t="s">
        <v>388</v>
      </c>
      <c r="B17" s="127">
        <v>0</v>
      </c>
      <c r="C17" s="127">
        <v>0</v>
      </c>
      <c r="D17" s="127">
        <v>0</v>
      </c>
      <c r="E17" s="127">
        <v>0</v>
      </c>
      <c r="F17" s="127">
        <v>0</v>
      </c>
      <c r="G17" s="128">
        <f t="shared" si="0"/>
        <v>0</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8BCB-4C07-4517-A65E-2DD0BD24BE4F}">
  <sheetPr codeName="Sheet98">
    <tabColor theme="1"/>
    <pageSetUpPr autoPageBreaks="0"/>
  </sheetPr>
  <dimension ref="A2:G17"/>
  <sheetViews>
    <sheetView workbookViewId="0">
      <selection activeCell="A3" sqref="A3"/>
    </sheetView>
  </sheetViews>
  <sheetFormatPr defaultRowHeight="12.4"/>
  <cols>
    <col min="1" max="1" width="14.234375" bestFit="1" customWidth="1"/>
    <col min="2" max="7" width="14.234375" customWidth="1"/>
  </cols>
  <sheetData>
    <row r="2" spans="1:7">
      <c r="A2" t="s">
        <v>368</v>
      </c>
    </row>
    <row r="3" spans="1:7" ht="45">
      <c r="A3" s="116" t="s">
        <v>369</v>
      </c>
      <c r="B3" s="117" t="s">
        <v>370</v>
      </c>
      <c r="C3" s="117" t="s">
        <v>371</v>
      </c>
      <c r="D3" s="117" t="s">
        <v>372</v>
      </c>
      <c r="E3" s="117" t="s">
        <v>373</v>
      </c>
      <c r="F3" s="117" t="s">
        <v>374</v>
      </c>
      <c r="G3" s="118" t="s">
        <v>375</v>
      </c>
    </row>
    <row r="4" spans="1:7" ht="18">
      <c r="A4" s="119" t="s">
        <v>376</v>
      </c>
      <c r="B4" s="120">
        <v>0</v>
      </c>
      <c r="C4" s="120">
        <v>0</v>
      </c>
      <c r="D4" s="120">
        <v>0</v>
      </c>
      <c r="E4" s="120">
        <v>0</v>
      </c>
      <c r="F4" s="120">
        <v>0</v>
      </c>
      <c r="G4" s="121">
        <v>0</v>
      </c>
    </row>
    <row r="5" spans="1:7" ht="18">
      <c r="A5" s="119" t="s">
        <v>377</v>
      </c>
      <c r="B5" s="120">
        <v>0</v>
      </c>
      <c r="C5" s="120">
        <v>0</v>
      </c>
      <c r="D5" s="120">
        <v>0</v>
      </c>
      <c r="E5" s="120">
        <v>0</v>
      </c>
      <c r="F5" s="120">
        <v>0</v>
      </c>
      <c r="G5" s="121">
        <v>0</v>
      </c>
    </row>
    <row r="6" spans="1:7" ht="18">
      <c r="A6" s="119" t="s">
        <v>378</v>
      </c>
      <c r="B6" s="120">
        <v>0</v>
      </c>
      <c r="C6" s="120">
        <v>0</v>
      </c>
      <c r="D6" s="120">
        <v>0</v>
      </c>
      <c r="E6" s="120">
        <v>0</v>
      </c>
      <c r="F6" s="120">
        <v>0</v>
      </c>
      <c r="G6" s="121">
        <v>0</v>
      </c>
    </row>
    <row r="7" spans="1:7" ht="18">
      <c r="A7" s="119" t="s">
        <v>379</v>
      </c>
      <c r="B7" s="120">
        <v>0</v>
      </c>
      <c r="C7" s="120">
        <v>0</v>
      </c>
      <c r="D7" s="120">
        <v>0</v>
      </c>
      <c r="E7" s="120">
        <v>0</v>
      </c>
      <c r="F7" s="120">
        <v>0</v>
      </c>
      <c r="G7" s="121">
        <v>0</v>
      </c>
    </row>
    <row r="8" spans="1:7" ht="18">
      <c r="A8" s="119" t="s">
        <v>380</v>
      </c>
      <c r="B8" s="120">
        <v>0</v>
      </c>
      <c r="C8" s="120">
        <v>0</v>
      </c>
      <c r="D8" s="120">
        <v>0</v>
      </c>
      <c r="E8" s="120">
        <v>0</v>
      </c>
      <c r="F8" s="120">
        <v>0</v>
      </c>
      <c r="G8" s="121">
        <v>0</v>
      </c>
    </row>
    <row r="9" spans="1:7" ht="18">
      <c r="A9" s="119" t="s">
        <v>381</v>
      </c>
      <c r="B9" s="120">
        <v>0</v>
      </c>
      <c r="C9" s="120">
        <v>0</v>
      </c>
      <c r="D9" s="120">
        <v>0</v>
      </c>
      <c r="E9" s="120">
        <v>0</v>
      </c>
      <c r="F9" s="120">
        <v>0</v>
      </c>
      <c r="G9" s="121">
        <v>0</v>
      </c>
    </row>
    <row r="10" spans="1:7" ht="18">
      <c r="A10" s="119" t="s">
        <v>382</v>
      </c>
      <c r="B10" s="120">
        <v>0</v>
      </c>
      <c r="C10" s="120">
        <v>0</v>
      </c>
      <c r="D10" s="120">
        <v>0</v>
      </c>
      <c r="E10" s="120">
        <v>0</v>
      </c>
      <c r="F10" s="120">
        <v>0</v>
      </c>
      <c r="G10" s="121">
        <v>0</v>
      </c>
    </row>
    <row r="11" spans="1:7" ht="15" customHeight="1">
      <c r="A11" s="119" t="s">
        <v>383</v>
      </c>
      <c r="B11" s="120">
        <v>0</v>
      </c>
      <c r="C11" s="120">
        <v>0</v>
      </c>
      <c r="D11" s="120">
        <v>0</v>
      </c>
      <c r="E11" s="120">
        <v>0</v>
      </c>
      <c r="F11" s="120">
        <v>0</v>
      </c>
      <c r="G11" s="121">
        <v>0</v>
      </c>
    </row>
    <row r="12" spans="1:7" ht="18">
      <c r="A12" s="119" t="s">
        <v>384</v>
      </c>
      <c r="B12" s="120">
        <v>0</v>
      </c>
      <c r="C12" s="120">
        <v>0</v>
      </c>
      <c r="D12" s="120">
        <v>0</v>
      </c>
      <c r="E12" s="120">
        <v>0</v>
      </c>
      <c r="F12" s="120">
        <v>0</v>
      </c>
      <c r="G12" s="121">
        <v>0</v>
      </c>
    </row>
    <row r="13" spans="1:7" ht="18">
      <c r="A13" s="119" t="s">
        <v>385</v>
      </c>
      <c r="B13" s="120">
        <v>0</v>
      </c>
      <c r="C13" s="120">
        <v>0</v>
      </c>
      <c r="D13" s="120">
        <v>0</v>
      </c>
      <c r="E13" s="120">
        <v>0</v>
      </c>
      <c r="F13" s="120">
        <v>0</v>
      </c>
      <c r="G13" s="121">
        <v>0</v>
      </c>
    </row>
    <row r="14" spans="1:7" ht="15" customHeight="1">
      <c r="A14" s="119" t="s">
        <v>386</v>
      </c>
      <c r="B14" s="120">
        <v>34.67</v>
      </c>
      <c r="C14" s="120">
        <v>0</v>
      </c>
      <c r="D14" s="122">
        <v>6.22</v>
      </c>
      <c r="E14" s="122">
        <v>64.400000000000006</v>
      </c>
      <c r="F14" s="122">
        <v>3.13</v>
      </c>
      <c r="G14" s="123">
        <v>108.42</v>
      </c>
    </row>
    <row r="15" spans="1:7" ht="15" customHeight="1">
      <c r="A15" s="119"/>
      <c r="B15" s="120"/>
      <c r="C15" s="120"/>
      <c r="D15" s="124">
        <v>6.67</v>
      </c>
      <c r="E15" s="124">
        <v>64.81</v>
      </c>
      <c r="F15" s="124">
        <v>10.16</v>
      </c>
      <c r="G15" s="125">
        <f>SUM(D15:F15) + B14</f>
        <v>116.31</v>
      </c>
    </row>
    <row r="16" spans="1:7" ht="18">
      <c r="A16" s="119" t="s">
        <v>387</v>
      </c>
      <c r="B16" s="120">
        <v>0</v>
      </c>
      <c r="C16" s="120">
        <v>0</v>
      </c>
      <c r="D16" s="120">
        <v>0</v>
      </c>
      <c r="E16" s="120">
        <v>0</v>
      </c>
      <c r="F16" s="120">
        <v>0</v>
      </c>
      <c r="G16" s="121">
        <v>0</v>
      </c>
    </row>
    <row r="17" spans="1:7" ht="18">
      <c r="A17" s="126" t="s">
        <v>388</v>
      </c>
      <c r="B17" s="127">
        <v>0</v>
      </c>
      <c r="C17" s="127">
        <v>0</v>
      </c>
      <c r="D17" s="127">
        <v>0</v>
      </c>
      <c r="E17" s="127">
        <v>0</v>
      </c>
      <c r="F17" s="127">
        <v>0</v>
      </c>
      <c r="G17" s="128">
        <v>0</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1EE7-0336-4F27-82AC-4E2604848C83}">
  <sheetPr codeName="Sheet99">
    <tabColor theme="1"/>
    <pageSetUpPr autoPageBreaks="0"/>
  </sheetPr>
  <dimension ref="A1:X79"/>
  <sheetViews>
    <sheetView topLeftCell="A31" workbookViewId="0">
      <selection activeCell="B29" sqref="B29"/>
    </sheetView>
  </sheetViews>
  <sheetFormatPr defaultColWidth="9.234375" defaultRowHeight="10.9"/>
  <cols>
    <col min="1" max="1" width="1.46875" style="73" customWidth="1"/>
    <col min="2" max="9" width="11.76171875" style="73" customWidth="1"/>
    <col min="10" max="10" width="11.76171875" style="81" customWidth="1"/>
    <col min="11" max="11" width="12.46875" style="81" customWidth="1"/>
    <col min="12" max="12" width="1.76171875" style="73" customWidth="1"/>
    <col min="13" max="18" width="11.76171875" style="73" customWidth="1"/>
    <col min="19" max="19" width="1.76171875" style="73" customWidth="1"/>
    <col min="20" max="24" width="11.76171875" style="73" customWidth="1"/>
    <col min="25" max="25" width="20" style="73" customWidth="1"/>
    <col min="26" max="16384" width="9.234375" style="73"/>
  </cols>
  <sheetData>
    <row r="1" spans="1:23">
      <c r="A1" s="80" t="s">
        <v>724</v>
      </c>
    </row>
    <row r="3" spans="1:23">
      <c r="B3" s="80" t="s">
        <v>725</v>
      </c>
      <c r="M3" s="80" t="s">
        <v>726</v>
      </c>
      <c r="T3" s="80" t="s">
        <v>727</v>
      </c>
    </row>
    <row r="4" spans="1:23" ht="11.25" thickBot="1"/>
    <row r="5" spans="1:23" ht="11.25" thickBot="1">
      <c r="E5" s="82" t="s">
        <v>479</v>
      </c>
      <c r="F5" s="82"/>
      <c r="G5" s="82"/>
      <c r="H5" s="82"/>
      <c r="I5" s="82"/>
      <c r="N5" s="83" t="s">
        <v>480</v>
      </c>
      <c r="O5" s="84" t="s">
        <v>481</v>
      </c>
      <c r="V5" s="482" t="s">
        <v>482</v>
      </c>
      <c r="W5" s="482"/>
    </row>
    <row r="6" spans="1:23" ht="32.65">
      <c r="E6" s="85">
        <v>2022</v>
      </c>
      <c r="F6" s="86">
        <v>2023</v>
      </c>
      <c r="G6" s="86">
        <v>2024</v>
      </c>
      <c r="H6" s="86">
        <v>2025</v>
      </c>
      <c r="I6" s="87">
        <v>2026</v>
      </c>
      <c r="J6" s="88" t="s">
        <v>483</v>
      </c>
      <c r="K6" s="88" t="s">
        <v>484</v>
      </c>
      <c r="M6" s="73" t="s">
        <v>485</v>
      </c>
      <c r="N6" s="89" t="s">
        <v>486</v>
      </c>
      <c r="O6" s="90" t="s">
        <v>487</v>
      </c>
      <c r="P6" s="91" t="s">
        <v>488</v>
      </c>
      <c r="Q6" s="92" t="s">
        <v>489</v>
      </c>
      <c r="R6" s="70" t="s">
        <v>490</v>
      </c>
      <c r="T6" s="93" t="s">
        <v>158</v>
      </c>
      <c r="U6" s="93" t="s">
        <v>133</v>
      </c>
      <c r="V6" s="93" t="s">
        <v>491</v>
      </c>
      <c r="W6" s="94" t="s">
        <v>492</v>
      </c>
    </row>
    <row r="7" spans="1:23">
      <c r="B7" s="95" t="s">
        <v>77</v>
      </c>
      <c r="C7" s="46" t="s">
        <v>493</v>
      </c>
      <c r="D7" s="46" t="s">
        <v>494</v>
      </c>
      <c r="E7" s="51">
        <v>280.27297991292068</v>
      </c>
      <c r="F7" s="51">
        <v>281.70303617732458</v>
      </c>
      <c r="G7" s="51">
        <v>283.7799010288453</v>
      </c>
      <c r="H7" s="51">
        <v>231.95388716715021</v>
      </c>
      <c r="I7" s="51">
        <v>227.18771140344165</v>
      </c>
      <c r="J7" s="96"/>
      <c r="K7" s="97"/>
      <c r="M7" s="47" t="s">
        <v>77</v>
      </c>
      <c r="N7" s="52">
        <f>J15</f>
        <v>12.752973745104271</v>
      </c>
      <c r="O7" s="52">
        <f>(59.14*0.797633431285179)</f>
        <v>47.172041126205492</v>
      </c>
      <c r="P7" s="52">
        <f t="shared" ref="P7:P14" si="0">SUM(N7:O7)</f>
        <v>59.925014871309763</v>
      </c>
      <c r="Q7" s="98"/>
      <c r="R7" s="45">
        <f t="shared" ref="R7:R14" si="1">(N7/P7)</f>
        <v>0.21281552908232984</v>
      </c>
      <c r="T7" s="47" t="s">
        <v>73</v>
      </c>
      <c r="U7" s="47" t="s">
        <v>77</v>
      </c>
      <c r="V7" s="51">
        <f>AVERAGE(E15:I15)</f>
        <v>566.23856078642109</v>
      </c>
      <c r="W7" s="52">
        <f t="shared" ref="W7:W14" si="2">(P7/V7)*1000000</f>
        <v>105829.97877799568</v>
      </c>
    </row>
    <row r="8" spans="1:23">
      <c r="B8" s="99"/>
      <c r="C8" s="46"/>
      <c r="D8" s="46" t="s">
        <v>495</v>
      </c>
      <c r="E8" s="51">
        <v>261.54182812624867</v>
      </c>
      <c r="F8" s="51">
        <v>277.78217430517435</v>
      </c>
      <c r="G8" s="51">
        <v>251.25750701074577</v>
      </c>
      <c r="H8" s="51">
        <v>302.62823097096754</v>
      </c>
      <c r="I8" s="51">
        <v>313.22493688926414</v>
      </c>
      <c r="J8" s="100"/>
      <c r="K8" s="101"/>
      <c r="M8" s="47" t="s">
        <v>79</v>
      </c>
      <c r="N8" s="52">
        <f>J24</f>
        <v>4.8701806055233163</v>
      </c>
      <c r="O8" s="52">
        <f>(17.97*0.797633431285179)</f>
        <v>14.333472760194667</v>
      </c>
      <c r="P8" s="52">
        <f t="shared" si="0"/>
        <v>19.203653365717983</v>
      </c>
      <c r="Q8" s="81"/>
      <c r="R8" s="45">
        <f t="shared" si="1"/>
        <v>0.25360698366996537</v>
      </c>
      <c r="T8" s="47" t="s">
        <v>73</v>
      </c>
      <c r="U8" s="47" t="s">
        <v>79</v>
      </c>
      <c r="V8" s="51">
        <f>AVERAGE(E24:I24)</f>
        <v>493.77875643797995</v>
      </c>
      <c r="W8" s="52">
        <f t="shared" si="2"/>
        <v>38891.210112499073</v>
      </c>
    </row>
    <row r="9" spans="1:23">
      <c r="B9" s="99"/>
      <c r="C9" s="46" t="s">
        <v>496</v>
      </c>
      <c r="D9" s="46" t="s">
        <v>494</v>
      </c>
      <c r="E9" s="51">
        <v>0</v>
      </c>
      <c r="F9" s="51">
        <v>0</v>
      </c>
      <c r="G9" s="51">
        <v>0</v>
      </c>
      <c r="H9" s="51">
        <v>0</v>
      </c>
      <c r="I9" s="51">
        <v>0</v>
      </c>
      <c r="J9" s="100"/>
      <c r="K9" s="101"/>
      <c r="M9" s="47" t="s">
        <v>81</v>
      </c>
      <c r="N9" s="52">
        <f>J33</f>
        <v>7.9781843457841379</v>
      </c>
      <c r="O9" s="52">
        <f>(35.81*0.797633431285179)</f>
        <v>28.563253174322263</v>
      </c>
      <c r="P9" s="52">
        <f t="shared" si="0"/>
        <v>36.541437520106399</v>
      </c>
      <c r="Q9" s="81"/>
      <c r="R9" s="45">
        <f t="shared" si="1"/>
        <v>0.21833252568113273</v>
      </c>
      <c r="T9" s="47" t="s">
        <v>73</v>
      </c>
      <c r="U9" s="47" t="s">
        <v>81</v>
      </c>
      <c r="V9" s="51">
        <f>AVERAGE(E33:I33)</f>
        <v>472.758283266494</v>
      </c>
      <c r="W9" s="52">
        <f t="shared" si="2"/>
        <v>77294.124319992043</v>
      </c>
    </row>
    <row r="10" spans="1:23">
      <c r="B10" s="99"/>
      <c r="C10" s="46"/>
      <c r="D10" s="46" t="s">
        <v>495</v>
      </c>
      <c r="E10" s="51">
        <v>0</v>
      </c>
      <c r="F10" s="51">
        <v>0</v>
      </c>
      <c r="G10" s="51">
        <v>0</v>
      </c>
      <c r="H10" s="51">
        <v>0</v>
      </c>
      <c r="I10" s="51">
        <v>0</v>
      </c>
      <c r="J10" s="100"/>
      <c r="K10" s="101"/>
      <c r="M10" s="47" t="s">
        <v>83</v>
      </c>
      <c r="N10" s="52">
        <f>J42</f>
        <v>3.9925069648128519</v>
      </c>
      <c r="O10" s="52">
        <f>(15.06*0.797633431285179)</f>
        <v>12.012359475154797</v>
      </c>
      <c r="P10" s="52">
        <f t="shared" si="0"/>
        <v>16.00486643996765</v>
      </c>
      <c r="Q10" s="102">
        <f>SUM(P7:P10)</f>
        <v>131.67497219710179</v>
      </c>
      <c r="R10" s="45">
        <f t="shared" si="1"/>
        <v>0.24945581269223774</v>
      </c>
      <c r="T10" s="47" t="s">
        <v>73</v>
      </c>
      <c r="U10" s="47" t="s">
        <v>83</v>
      </c>
      <c r="V10" s="51">
        <f>AVERAGE(E42:I42)</f>
        <v>271.66453330305274</v>
      </c>
      <c r="W10" s="52">
        <f t="shared" si="2"/>
        <v>58914.081442179187</v>
      </c>
    </row>
    <row r="11" spans="1:23">
      <c r="B11" s="99"/>
      <c r="C11" s="46" t="s">
        <v>497</v>
      </c>
      <c r="D11" s="46" t="s">
        <v>494</v>
      </c>
      <c r="E11" s="51">
        <v>3.0104839565707171</v>
      </c>
      <c r="F11" s="51">
        <v>7.1064908805438867</v>
      </c>
      <c r="G11" s="51">
        <v>0.24366167546866263</v>
      </c>
      <c r="H11" s="51">
        <v>0</v>
      </c>
      <c r="I11" s="51">
        <v>27</v>
      </c>
      <c r="J11" s="100"/>
      <c r="K11" s="101"/>
      <c r="M11" s="47" t="s">
        <v>86</v>
      </c>
      <c r="N11" s="52">
        <f>J51</f>
        <v>16.213999999999999</v>
      </c>
      <c r="O11" s="52">
        <f>(47.23*0.797633431285179)</f>
        <v>37.672226959599001</v>
      </c>
      <c r="P11" s="52">
        <f t="shared" si="0"/>
        <v>53.886226959599</v>
      </c>
      <c r="Q11" s="103">
        <f>P11</f>
        <v>53.886226959599</v>
      </c>
      <c r="R11" s="45">
        <f t="shared" si="1"/>
        <v>0.30089321362500265</v>
      </c>
      <c r="T11" s="47" t="s">
        <v>86</v>
      </c>
      <c r="U11" s="47" t="s">
        <v>86</v>
      </c>
      <c r="V11" s="51">
        <f>AVERAGE(E51:I51)</f>
        <v>542.06634202012685</v>
      </c>
      <c r="W11" s="52">
        <f t="shared" si="2"/>
        <v>99408.915076299294</v>
      </c>
    </row>
    <row r="12" spans="1:23">
      <c r="B12" s="99"/>
      <c r="C12" s="46"/>
      <c r="D12" s="46" t="s">
        <v>495</v>
      </c>
      <c r="E12" s="51">
        <v>2.3434153162100246</v>
      </c>
      <c r="F12" s="51">
        <v>4.499564736950699</v>
      </c>
      <c r="G12" s="51">
        <v>12.405842125372207</v>
      </c>
      <c r="H12" s="51">
        <v>21.26387280662717</v>
      </c>
      <c r="I12" s="51">
        <v>41.987279442278982</v>
      </c>
      <c r="J12" s="100"/>
      <c r="K12" s="101"/>
      <c r="M12" s="47" t="s">
        <v>90</v>
      </c>
      <c r="N12" s="52">
        <f>J60</f>
        <v>19.936</v>
      </c>
      <c r="O12" s="52">
        <f>(49.4*0.797633431285179)</f>
        <v>39.403091505487843</v>
      </c>
      <c r="P12" s="52">
        <f t="shared" si="0"/>
        <v>59.339091505487843</v>
      </c>
      <c r="Q12" s="81"/>
      <c r="R12" s="45">
        <f t="shared" si="1"/>
        <v>0.33596739508821538</v>
      </c>
      <c r="T12" s="47" t="s">
        <v>581</v>
      </c>
      <c r="U12" s="47" t="s">
        <v>90</v>
      </c>
      <c r="V12" s="51">
        <f>AVERAGE(E60:I60)</f>
        <v>451.98595756187098</v>
      </c>
      <c r="W12" s="52">
        <f t="shared" si="2"/>
        <v>131285.2545808685</v>
      </c>
    </row>
    <row r="13" spans="1:23">
      <c r="B13" s="99"/>
      <c r="C13" s="46" t="s">
        <v>498</v>
      </c>
      <c r="D13" s="46" t="s">
        <v>494</v>
      </c>
      <c r="E13" s="51">
        <v>0</v>
      </c>
      <c r="F13" s="51">
        <v>0</v>
      </c>
      <c r="G13" s="51">
        <v>0</v>
      </c>
      <c r="H13" s="51">
        <v>0</v>
      </c>
      <c r="I13" s="51">
        <v>0</v>
      </c>
      <c r="J13" s="100"/>
      <c r="K13" s="101"/>
      <c r="M13" s="47" t="s">
        <v>92</v>
      </c>
      <c r="N13" s="52">
        <f>J69</f>
        <v>30.724</v>
      </c>
      <c r="O13" s="52">
        <f>(74.4*0.797633431285179)</f>
        <v>59.343927287617326</v>
      </c>
      <c r="P13" s="52">
        <f t="shared" si="0"/>
        <v>90.067927287617323</v>
      </c>
      <c r="Q13" s="102">
        <f>SUM(P12:P13)</f>
        <v>149.40701879310518</v>
      </c>
      <c r="R13" s="45">
        <f t="shared" si="1"/>
        <v>0.34112031802272841</v>
      </c>
      <c r="T13" s="47" t="s">
        <v>581</v>
      </c>
      <c r="U13" s="47" t="s">
        <v>92</v>
      </c>
      <c r="V13" s="51">
        <f>AVERAGE(E69:I69)</f>
        <v>878.25206108046166</v>
      </c>
      <c r="W13" s="52">
        <f t="shared" si="2"/>
        <v>102553.61903371121</v>
      </c>
    </row>
    <row r="14" spans="1:23">
      <c r="B14" s="99"/>
      <c r="C14" s="46"/>
      <c r="D14" s="46" t="s">
        <v>495</v>
      </c>
      <c r="E14" s="51">
        <v>0</v>
      </c>
      <c r="F14" s="51">
        <v>0</v>
      </c>
      <c r="G14" s="51">
        <v>0</v>
      </c>
      <c r="H14" s="51">
        <v>0</v>
      </c>
      <c r="I14" s="51">
        <v>0</v>
      </c>
      <c r="J14" s="100"/>
      <c r="K14" s="101"/>
      <c r="M14" s="47" t="s">
        <v>96</v>
      </c>
      <c r="N14" s="52">
        <f>J78</f>
        <v>25.752842224627276</v>
      </c>
      <c r="O14" s="52">
        <v>0</v>
      </c>
      <c r="P14" s="52">
        <f t="shared" si="0"/>
        <v>25.752842224627276</v>
      </c>
      <c r="Q14" s="102">
        <f>P14</f>
        <v>25.752842224627276</v>
      </c>
      <c r="R14" s="45">
        <f t="shared" si="1"/>
        <v>1</v>
      </c>
      <c r="T14" s="47" t="s">
        <v>96</v>
      </c>
      <c r="U14" s="47" t="s">
        <v>96</v>
      </c>
      <c r="V14" s="51">
        <f>AVERAGE(E78:I78)</f>
        <v>366.38962578955329</v>
      </c>
      <c r="W14" s="52">
        <f t="shared" si="2"/>
        <v>70288.131573406456</v>
      </c>
    </row>
    <row r="15" spans="1:23">
      <c r="B15" s="99"/>
      <c r="C15" s="65"/>
      <c r="D15" s="70" t="s">
        <v>499</v>
      </c>
      <c r="E15" s="104">
        <f>SUM(E7:E14)</f>
        <v>547.16870731195002</v>
      </c>
      <c r="F15" s="104">
        <f>SUM(F7:F14)</f>
        <v>571.0912660999935</v>
      </c>
      <c r="G15" s="104">
        <f>SUM(G7:G14)</f>
        <v>547.686911840432</v>
      </c>
      <c r="H15" s="104">
        <f>SUM(H7:H14)</f>
        <v>555.84599094474493</v>
      </c>
      <c r="I15" s="104">
        <f>SUM(I7:I14)</f>
        <v>609.39992773498489</v>
      </c>
      <c r="J15" s="105">
        <v>12.752973745104271</v>
      </c>
      <c r="K15" s="106">
        <f>(J15*1000000)</f>
        <v>12752973.74510427</v>
      </c>
      <c r="W15" s="81"/>
    </row>
    <row r="16" spans="1:23">
      <c r="B16" s="95" t="s">
        <v>79</v>
      </c>
      <c r="C16" s="46" t="s">
        <v>493</v>
      </c>
      <c r="D16" s="46" t="s">
        <v>494</v>
      </c>
      <c r="E16" s="51">
        <v>198.85413742992174</v>
      </c>
      <c r="F16" s="51">
        <v>202.86412348645067</v>
      </c>
      <c r="G16" s="51">
        <v>189.84691609686479</v>
      </c>
      <c r="H16" s="51">
        <v>189.92974163381194</v>
      </c>
      <c r="I16" s="51">
        <v>187.32796435115699</v>
      </c>
      <c r="J16" s="97"/>
      <c r="K16" s="97"/>
      <c r="M16" s="47" t="s">
        <v>500</v>
      </c>
      <c r="N16" s="57">
        <v>0.79763343128517905</v>
      </c>
      <c r="U16" s="91" t="s">
        <v>501</v>
      </c>
      <c r="V16" s="107"/>
      <c r="W16" s="108">
        <f>QUARTILE(W7:W14,1)</f>
        <v>67444.619040599646</v>
      </c>
    </row>
    <row r="17" spans="2:24">
      <c r="B17" s="99"/>
      <c r="C17" s="46"/>
      <c r="D17" s="46" t="s">
        <v>495</v>
      </c>
      <c r="E17" s="51">
        <v>232.20027797453034</v>
      </c>
      <c r="F17" s="51">
        <v>248.18698643476381</v>
      </c>
      <c r="G17" s="51">
        <v>225.78134133035761</v>
      </c>
      <c r="H17" s="51">
        <v>211.74473510798978</v>
      </c>
      <c r="I17" s="51">
        <v>210.38612282544526</v>
      </c>
      <c r="J17" s="101"/>
      <c r="K17" s="101"/>
    </row>
    <row r="18" spans="2:24" ht="11.25" thickBot="1">
      <c r="B18" s="99"/>
      <c r="C18" s="46" t="s">
        <v>496</v>
      </c>
      <c r="D18" s="46" t="s">
        <v>494</v>
      </c>
      <c r="E18" s="51">
        <v>0</v>
      </c>
      <c r="F18" s="51">
        <v>0</v>
      </c>
      <c r="G18" s="51">
        <v>0</v>
      </c>
      <c r="H18" s="51">
        <v>0</v>
      </c>
      <c r="I18" s="51">
        <v>0</v>
      </c>
      <c r="J18" s="101"/>
      <c r="K18" s="101"/>
    </row>
    <row r="19" spans="2:24" ht="11.25" thickBot="1">
      <c r="B19" s="99"/>
      <c r="C19" s="46"/>
      <c r="D19" s="46" t="s">
        <v>495</v>
      </c>
      <c r="E19" s="51">
        <v>0</v>
      </c>
      <c r="F19" s="51">
        <v>0</v>
      </c>
      <c r="G19" s="51">
        <v>0</v>
      </c>
      <c r="H19" s="51">
        <v>0</v>
      </c>
      <c r="I19" s="51">
        <v>0</v>
      </c>
      <c r="J19" s="101"/>
      <c r="K19" s="101"/>
      <c r="U19" s="482" t="s">
        <v>728</v>
      </c>
      <c r="V19" s="482"/>
      <c r="W19" s="482"/>
    </row>
    <row r="20" spans="2:24" ht="32.65">
      <c r="B20" s="99"/>
      <c r="C20" s="46" t="s">
        <v>497</v>
      </c>
      <c r="D20" s="46" t="s">
        <v>494</v>
      </c>
      <c r="E20" s="51">
        <v>8.4051124267179311</v>
      </c>
      <c r="F20" s="51">
        <v>24.305564736215043</v>
      </c>
      <c r="G20" s="51">
        <v>20.528417206495735</v>
      </c>
      <c r="H20" s="51">
        <v>16.477922790148067</v>
      </c>
      <c r="I20" s="51">
        <v>16.477922790148067</v>
      </c>
      <c r="J20" s="101"/>
      <c r="K20" s="101"/>
      <c r="T20" s="93" t="s">
        <v>133</v>
      </c>
      <c r="U20" s="93" t="s">
        <v>491</v>
      </c>
      <c r="V20" s="93" t="s">
        <v>505</v>
      </c>
      <c r="W20" s="109" t="s">
        <v>729</v>
      </c>
      <c r="X20" s="110" t="s">
        <v>508</v>
      </c>
    </row>
    <row r="21" spans="2:24">
      <c r="B21" s="99"/>
      <c r="C21" s="46"/>
      <c r="D21" s="46" t="s">
        <v>495</v>
      </c>
      <c r="E21" s="51">
        <v>16.878894383989206</v>
      </c>
      <c r="F21" s="51">
        <v>47.559051831078364</v>
      </c>
      <c r="G21" s="51">
        <v>61.228263376003</v>
      </c>
      <c r="H21" s="51">
        <v>71.955142988905834</v>
      </c>
      <c r="I21" s="51">
        <v>87.955142988905834</v>
      </c>
      <c r="J21" s="101"/>
      <c r="K21" s="101"/>
      <c r="T21" s="47" t="s">
        <v>77</v>
      </c>
      <c r="U21" s="111">
        <f t="shared" ref="U21:U28" si="3">V7</f>
        <v>566.23856078642109</v>
      </c>
      <c r="V21" s="52">
        <f t="shared" ref="V21:V28" si="4">$W$16*10^-6</f>
        <v>6.7444619040599646E-2</v>
      </c>
      <c r="W21" s="52">
        <f t="shared" ref="W21:W28" si="5">(U21*V21)</f>
        <v>38.189744018337599</v>
      </c>
      <c r="X21" s="52">
        <f t="shared" ref="X21:X28" si="6">ROUND(W21*R7,3)</f>
        <v>8.1270000000000007</v>
      </c>
    </row>
    <row r="22" spans="2:24">
      <c r="B22" s="99"/>
      <c r="C22" s="46" t="s">
        <v>498</v>
      </c>
      <c r="D22" s="46" t="s">
        <v>494</v>
      </c>
      <c r="E22" s="51">
        <v>0</v>
      </c>
      <c r="F22" s="51">
        <v>0</v>
      </c>
      <c r="G22" s="51">
        <v>0</v>
      </c>
      <c r="H22" s="51">
        <v>0</v>
      </c>
      <c r="I22" s="51">
        <v>0</v>
      </c>
      <c r="J22" s="101"/>
      <c r="K22" s="101"/>
      <c r="T22" s="47" t="s">
        <v>79</v>
      </c>
      <c r="U22" s="111">
        <f t="shared" si="3"/>
        <v>493.77875643797995</v>
      </c>
      <c r="V22" s="52">
        <f t="shared" si="4"/>
        <v>6.7444619040599646E-2</v>
      </c>
      <c r="W22" s="52">
        <f t="shared" si="5"/>
        <v>33.302720118300599</v>
      </c>
      <c r="X22" s="52">
        <f t="shared" si="6"/>
        <v>8.4459999999999997</v>
      </c>
    </row>
    <row r="23" spans="2:24">
      <c r="B23" s="99"/>
      <c r="C23" s="46"/>
      <c r="D23" s="46" t="s">
        <v>495</v>
      </c>
      <c r="E23" s="51">
        <v>0</v>
      </c>
      <c r="F23" s="51">
        <v>0</v>
      </c>
      <c r="G23" s="51">
        <v>0</v>
      </c>
      <c r="H23" s="51">
        <v>0</v>
      </c>
      <c r="I23" s="51">
        <v>0</v>
      </c>
      <c r="J23" s="101"/>
      <c r="K23" s="101"/>
      <c r="T23" s="47" t="s">
        <v>81</v>
      </c>
      <c r="U23" s="111">
        <f t="shared" si="3"/>
        <v>472.758283266494</v>
      </c>
      <c r="V23" s="52">
        <f t="shared" si="4"/>
        <v>6.7444619040599646E-2</v>
      </c>
      <c r="W23" s="52">
        <f t="shared" si="5"/>
        <v>31.885002313196583</v>
      </c>
      <c r="X23" s="52">
        <f t="shared" si="6"/>
        <v>6.9619999999999997</v>
      </c>
    </row>
    <row r="24" spans="2:24">
      <c r="B24" s="99"/>
      <c r="C24" s="65"/>
      <c r="D24" s="70" t="s">
        <v>499</v>
      </c>
      <c r="E24" s="104">
        <f>SUM(E16:E23)</f>
        <v>456.3384222151592</v>
      </c>
      <c r="F24" s="104">
        <f>SUM(F16:F23)</f>
        <v>522.91572648850786</v>
      </c>
      <c r="G24" s="104">
        <f>SUM(G16:G23)</f>
        <v>497.38493800972111</v>
      </c>
      <c r="H24" s="104">
        <f>SUM(H16:H23)</f>
        <v>490.10754252085565</v>
      </c>
      <c r="I24" s="104">
        <f>SUM(I16:I23)</f>
        <v>502.14715295565611</v>
      </c>
      <c r="J24" s="106">
        <v>4.8701806055233163</v>
      </c>
      <c r="K24" s="106">
        <f>(J24*1000000)</f>
        <v>4870180.6055233162</v>
      </c>
      <c r="T24" s="47" t="s">
        <v>83</v>
      </c>
      <c r="U24" s="111">
        <f t="shared" si="3"/>
        <v>271.66453330305274</v>
      </c>
      <c r="V24" s="52">
        <f t="shared" si="4"/>
        <v>6.7444619040599646E-2</v>
      </c>
      <c r="W24" s="52">
        <f t="shared" si="5"/>
        <v>18.322310955466687</v>
      </c>
      <c r="X24" s="52">
        <f t="shared" si="6"/>
        <v>4.5709999999999997</v>
      </c>
    </row>
    <row r="25" spans="2:24">
      <c r="B25" s="95" t="s">
        <v>81</v>
      </c>
      <c r="C25" s="46" t="s">
        <v>493</v>
      </c>
      <c r="D25" s="46" t="s">
        <v>494</v>
      </c>
      <c r="E25" s="51">
        <v>183.06270642233167</v>
      </c>
      <c r="F25" s="51">
        <v>209.9199253779891</v>
      </c>
      <c r="G25" s="51">
        <v>212.68804403386639</v>
      </c>
      <c r="H25" s="51">
        <v>202.96807839283781</v>
      </c>
      <c r="I25" s="51">
        <v>200.29744578240573</v>
      </c>
      <c r="J25" s="97"/>
      <c r="K25" s="97"/>
      <c r="T25" s="47" t="s">
        <v>86</v>
      </c>
      <c r="U25" s="111">
        <f t="shared" si="3"/>
        <v>542.06634202012685</v>
      </c>
      <c r="V25" s="52">
        <f t="shared" si="4"/>
        <v>6.7444619040599646E-2</v>
      </c>
      <c r="W25" s="52">
        <f t="shared" si="5"/>
        <v>36.559457932278846</v>
      </c>
      <c r="X25" s="52">
        <f t="shared" si="6"/>
        <v>11</v>
      </c>
    </row>
    <row r="26" spans="2:24">
      <c r="B26" s="99"/>
      <c r="C26" s="46"/>
      <c r="D26" s="46" t="s">
        <v>495</v>
      </c>
      <c r="E26" s="51">
        <v>242.44824619607886</v>
      </c>
      <c r="F26" s="51">
        <v>260.02701564072254</v>
      </c>
      <c r="G26" s="51">
        <v>252.73152236282252</v>
      </c>
      <c r="H26" s="51">
        <v>258.25065652337639</v>
      </c>
      <c r="I26" s="51">
        <v>255.18536683170424</v>
      </c>
      <c r="J26" s="101"/>
      <c r="K26" s="101"/>
      <c r="T26" s="47" t="s">
        <v>90</v>
      </c>
      <c r="U26" s="111">
        <f t="shared" si="3"/>
        <v>451.98595756187098</v>
      </c>
      <c r="V26" s="52">
        <f t="shared" si="4"/>
        <v>6.7444619040599646E-2</v>
      </c>
      <c r="W26" s="52">
        <f t="shared" si="5"/>
        <v>30.484020719461025</v>
      </c>
      <c r="X26" s="52">
        <f t="shared" si="6"/>
        <v>10.242000000000001</v>
      </c>
    </row>
    <row r="27" spans="2:24">
      <c r="B27" s="99"/>
      <c r="C27" s="46" t="s">
        <v>496</v>
      </c>
      <c r="D27" s="46" t="s">
        <v>494</v>
      </c>
      <c r="E27" s="51">
        <v>0</v>
      </c>
      <c r="F27" s="51">
        <v>0</v>
      </c>
      <c r="G27" s="51">
        <v>0</v>
      </c>
      <c r="H27" s="51">
        <v>0</v>
      </c>
      <c r="I27" s="51">
        <v>0</v>
      </c>
      <c r="J27" s="101"/>
      <c r="K27" s="101"/>
      <c r="T27" s="47" t="s">
        <v>92</v>
      </c>
      <c r="U27" s="111">
        <f t="shared" si="3"/>
        <v>878.25206108046166</v>
      </c>
      <c r="V27" s="52">
        <f t="shared" si="4"/>
        <v>6.7444619040599646E-2</v>
      </c>
      <c r="W27" s="52">
        <f t="shared" si="5"/>
        <v>59.233375681193188</v>
      </c>
      <c r="X27" s="52">
        <f t="shared" si="6"/>
        <v>20.206</v>
      </c>
    </row>
    <row r="28" spans="2:24">
      <c r="B28" s="99"/>
      <c r="C28" s="46"/>
      <c r="D28" s="46" t="s">
        <v>495</v>
      </c>
      <c r="E28" s="51">
        <v>0</v>
      </c>
      <c r="F28" s="51">
        <v>0</v>
      </c>
      <c r="G28" s="51">
        <v>0</v>
      </c>
      <c r="H28" s="51">
        <v>0</v>
      </c>
      <c r="I28" s="51">
        <v>0</v>
      </c>
      <c r="J28" s="101"/>
      <c r="K28" s="101"/>
      <c r="T28" s="47" t="s">
        <v>96</v>
      </c>
      <c r="U28" s="111">
        <f t="shared" si="3"/>
        <v>366.38962578955329</v>
      </c>
      <c r="V28" s="52">
        <f t="shared" si="4"/>
        <v>6.7444619040599646E-2</v>
      </c>
      <c r="W28" s="52">
        <f t="shared" si="5"/>
        <v>24.711008731804284</v>
      </c>
      <c r="X28" s="52">
        <f t="shared" si="6"/>
        <v>24.710999999999999</v>
      </c>
    </row>
    <row r="29" spans="2:24">
      <c r="B29" s="99"/>
      <c r="C29" s="46" t="s">
        <v>497</v>
      </c>
      <c r="D29" s="46" t="s">
        <v>494</v>
      </c>
      <c r="E29" s="51">
        <v>0.58987081484375059</v>
      </c>
      <c r="F29" s="51">
        <v>0</v>
      </c>
      <c r="G29" s="51">
        <v>7.2834884262973532</v>
      </c>
      <c r="H29" s="51">
        <v>4.4510543507201277</v>
      </c>
      <c r="I29" s="51">
        <v>21.451054350720128</v>
      </c>
      <c r="J29" s="101"/>
      <c r="K29" s="101"/>
    </row>
    <row r="30" spans="2:24" ht="11.25" thickBot="1">
      <c r="B30" s="99"/>
      <c r="C30" s="46"/>
      <c r="D30" s="46" t="s">
        <v>495</v>
      </c>
      <c r="E30" s="51">
        <v>0.21918471176867457</v>
      </c>
      <c r="F30" s="51">
        <v>11.252814746490124</v>
      </c>
      <c r="G30" s="51">
        <v>8.2364274466418497</v>
      </c>
      <c r="H30" s="51">
        <v>5.3642569604262151</v>
      </c>
      <c r="I30" s="51">
        <v>27.364256960426214</v>
      </c>
      <c r="J30" s="101"/>
      <c r="K30" s="101"/>
      <c r="T30" s="80" t="s">
        <v>730</v>
      </c>
    </row>
    <row r="31" spans="2:24" ht="32.65">
      <c r="B31" s="99"/>
      <c r="C31" s="46" t="s">
        <v>498</v>
      </c>
      <c r="D31" s="46" t="s">
        <v>494</v>
      </c>
      <c r="E31" s="51">
        <v>0</v>
      </c>
      <c r="F31" s="51">
        <v>0</v>
      </c>
      <c r="G31" s="51">
        <v>0</v>
      </c>
      <c r="H31" s="51">
        <v>0</v>
      </c>
      <c r="I31" s="51">
        <v>0</v>
      </c>
      <c r="J31" s="101"/>
      <c r="K31" s="101"/>
      <c r="T31" s="112" t="s">
        <v>132</v>
      </c>
      <c r="U31" s="94" t="s">
        <v>509</v>
      </c>
    </row>
    <row r="32" spans="2:24">
      <c r="B32" s="99"/>
      <c r="C32" s="46"/>
      <c r="D32" s="46" t="s">
        <v>495</v>
      </c>
      <c r="E32" s="51">
        <v>0</v>
      </c>
      <c r="F32" s="51">
        <v>0</v>
      </c>
      <c r="G32" s="51">
        <v>0</v>
      </c>
      <c r="H32" s="51">
        <v>0</v>
      </c>
      <c r="I32" s="51">
        <v>0</v>
      </c>
      <c r="J32" s="101"/>
      <c r="K32" s="101"/>
      <c r="T32" s="47" t="s">
        <v>73</v>
      </c>
      <c r="U32" s="52">
        <f>SUM(X21:X24)</f>
        <v>28.106000000000002</v>
      </c>
    </row>
    <row r="33" spans="2:21">
      <c r="B33" s="99"/>
      <c r="C33" s="65"/>
      <c r="D33" s="70" t="s">
        <v>499</v>
      </c>
      <c r="E33" s="104">
        <f>SUM(E25:E32)</f>
        <v>426.320008145023</v>
      </c>
      <c r="F33" s="104">
        <f>SUM(F25:F32)</f>
        <v>481.19975576520176</v>
      </c>
      <c r="G33" s="104">
        <f>SUM(G25:G32)</f>
        <v>480.93948226962812</v>
      </c>
      <c r="H33" s="104">
        <f>SUM(H25:H32)</f>
        <v>471.03404622736053</v>
      </c>
      <c r="I33" s="104">
        <f>SUM(I25:I32)</f>
        <v>504.29812392525633</v>
      </c>
      <c r="J33" s="106">
        <v>7.9781843457841379</v>
      </c>
      <c r="K33" s="106">
        <f>(J33*1000000)</f>
        <v>7978184.345784138</v>
      </c>
      <c r="T33" s="47" t="s">
        <v>86</v>
      </c>
      <c r="U33" s="52">
        <f>X25</f>
        <v>11</v>
      </c>
    </row>
    <row r="34" spans="2:21">
      <c r="B34" s="95" t="s">
        <v>83</v>
      </c>
      <c r="C34" s="46" t="s">
        <v>493</v>
      </c>
      <c r="D34" s="46" t="s">
        <v>494</v>
      </c>
      <c r="E34" s="51">
        <v>122.66165066008858</v>
      </c>
      <c r="F34" s="51">
        <v>122.80085444859165</v>
      </c>
      <c r="G34" s="51">
        <v>127.41042255627939</v>
      </c>
      <c r="H34" s="51">
        <v>129.23828335998536</v>
      </c>
      <c r="I34" s="51">
        <v>126.63617027220043</v>
      </c>
      <c r="J34" s="97"/>
      <c r="K34" s="97"/>
      <c r="T34" s="47" t="s">
        <v>581</v>
      </c>
      <c r="U34" s="52">
        <f>SUM(X26:X27)</f>
        <v>30.448</v>
      </c>
    </row>
    <row r="35" spans="2:21">
      <c r="B35" s="99"/>
      <c r="C35" s="46"/>
      <c r="D35" s="46" t="s">
        <v>495</v>
      </c>
      <c r="E35" s="51">
        <v>146.61478538282716</v>
      </c>
      <c r="F35" s="51">
        <v>143.90612358773316</v>
      </c>
      <c r="G35" s="51">
        <v>130.24708808197795</v>
      </c>
      <c r="H35" s="51">
        <v>146.28594029297804</v>
      </c>
      <c r="I35" s="51">
        <v>145.52134787260186</v>
      </c>
      <c r="J35" s="101"/>
      <c r="K35" s="101"/>
      <c r="T35" s="47" t="s">
        <v>96</v>
      </c>
      <c r="U35" s="52">
        <f>X28</f>
        <v>24.710999999999999</v>
      </c>
    </row>
    <row r="36" spans="2:21">
      <c r="B36" s="99"/>
      <c r="C36" s="46" t="s">
        <v>496</v>
      </c>
      <c r="D36" s="46" t="s">
        <v>494</v>
      </c>
      <c r="E36" s="51">
        <v>0</v>
      </c>
      <c r="F36" s="51">
        <v>0</v>
      </c>
      <c r="G36" s="51">
        <v>0</v>
      </c>
      <c r="H36" s="51">
        <v>0</v>
      </c>
      <c r="I36" s="51">
        <v>0</v>
      </c>
      <c r="J36" s="101"/>
      <c r="K36" s="101"/>
    </row>
    <row r="37" spans="2:21">
      <c r="B37" s="99"/>
      <c r="C37" s="46"/>
      <c r="D37" s="46" t="s">
        <v>495</v>
      </c>
      <c r="E37" s="51">
        <v>0</v>
      </c>
      <c r="F37" s="51">
        <v>0</v>
      </c>
      <c r="G37" s="51">
        <v>0</v>
      </c>
      <c r="H37" s="51">
        <v>0</v>
      </c>
      <c r="I37" s="51">
        <v>0</v>
      </c>
      <c r="J37" s="101"/>
      <c r="K37" s="101"/>
    </row>
    <row r="38" spans="2:21">
      <c r="B38" s="99"/>
      <c r="C38" s="46" t="s">
        <v>497</v>
      </c>
      <c r="D38" s="46" t="s">
        <v>494</v>
      </c>
      <c r="E38" s="51">
        <v>0</v>
      </c>
      <c r="F38" s="51">
        <v>0</v>
      </c>
      <c r="G38" s="51">
        <v>0</v>
      </c>
      <c r="H38" s="51">
        <v>0</v>
      </c>
      <c r="I38" s="51">
        <v>9</v>
      </c>
      <c r="J38" s="101"/>
      <c r="K38" s="101"/>
    </row>
    <row r="39" spans="2:21">
      <c r="B39" s="99"/>
      <c r="C39" s="46"/>
      <c r="D39" s="46" t="s">
        <v>495</v>
      </c>
      <c r="E39" s="51">
        <v>0</v>
      </c>
      <c r="F39" s="51">
        <v>0</v>
      </c>
      <c r="G39" s="51">
        <v>0</v>
      </c>
      <c r="H39" s="51">
        <v>0</v>
      </c>
      <c r="I39" s="51">
        <v>8</v>
      </c>
      <c r="J39" s="101"/>
      <c r="K39" s="101"/>
    </row>
    <row r="40" spans="2:21">
      <c r="B40" s="99"/>
      <c r="C40" s="46" t="s">
        <v>498</v>
      </c>
      <c r="D40" s="46" t="s">
        <v>494</v>
      </c>
      <c r="E40" s="51">
        <v>0</v>
      </c>
      <c r="F40" s="51">
        <v>0</v>
      </c>
      <c r="G40" s="51">
        <v>0</v>
      </c>
      <c r="H40" s="51">
        <v>0</v>
      </c>
      <c r="I40" s="51">
        <v>0</v>
      </c>
      <c r="J40" s="101"/>
      <c r="K40" s="101"/>
    </row>
    <row r="41" spans="2:21">
      <c r="B41" s="99"/>
      <c r="C41" s="46"/>
      <c r="D41" s="46" t="s">
        <v>495</v>
      </c>
      <c r="E41" s="51">
        <v>0</v>
      </c>
      <c r="F41" s="51">
        <v>0</v>
      </c>
      <c r="G41" s="51">
        <v>0</v>
      </c>
      <c r="H41" s="51">
        <v>0</v>
      </c>
      <c r="I41" s="51">
        <v>0</v>
      </c>
      <c r="J41" s="101"/>
      <c r="K41" s="101"/>
    </row>
    <row r="42" spans="2:21">
      <c r="B42" s="99"/>
      <c r="C42" s="46"/>
      <c r="D42" s="47" t="s">
        <v>499</v>
      </c>
      <c r="E42" s="113">
        <f>SUM(E34:E41)</f>
        <v>269.27643604291575</v>
      </c>
      <c r="F42" s="113">
        <f>SUM(F34:F41)</f>
        <v>266.70697803632481</v>
      </c>
      <c r="G42" s="113">
        <f>SUM(G34:G41)</f>
        <v>257.65751063825735</v>
      </c>
      <c r="H42" s="113">
        <f>SUM(H34:H41)</f>
        <v>275.52422365296343</v>
      </c>
      <c r="I42" s="113">
        <f>SUM(I34:I41)</f>
        <v>289.15751814480228</v>
      </c>
      <c r="J42" s="106">
        <v>3.9925069648128519</v>
      </c>
      <c r="K42" s="106">
        <f>(J42*1000000)</f>
        <v>3992506.964812852</v>
      </c>
    </row>
    <row r="43" spans="2:21">
      <c r="B43" s="95" t="s">
        <v>86</v>
      </c>
      <c r="C43" s="46" t="s">
        <v>493</v>
      </c>
      <c r="D43" s="46" t="s">
        <v>494</v>
      </c>
      <c r="E43" s="51">
        <v>190</v>
      </c>
      <c r="F43" s="51">
        <v>205</v>
      </c>
      <c r="G43" s="51">
        <v>210</v>
      </c>
      <c r="H43" s="51">
        <v>201</v>
      </c>
      <c r="I43" s="51">
        <v>198</v>
      </c>
      <c r="J43" s="97"/>
      <c r="K43" s="97"/>
    </row>
    <row r="44" spans="2:21">
      <c r="B44" s="99"/>
      <c r="C44" s="46"/>
      <c r="D44" s="46" t="s">
        <v>495</v>
      </c>
      <c r="E44" s="51">
        <v>318</v>
      </c>
      <c r="F44" s="51">
        <v>307</v>
      </c>
      <c r="G44" s="51">
        <v>319</v>
      </c>
      <c r="H44" s="51">
        <v>312</v>
      </c>
      <c r="I44" s="51">
        <v>260</v>
      </c>
      <c r="J44" s="101"/>
      <c r="K44" s="101"/>
    </row>
    <row r="45" spans="2:21">
      <c r="B45" s="99"/>
      <c r="C45" s="46" t="s">
        <v>496</v>
      </c>
      <c r="D45" s="46" t="s">
        <v>494</v>
      </c>
      <c r="E45" s="51">
        <v>0</v>
      </c>
      <c r="F45" s="51">
        <v>0</v>
      </c>
      <c r="G45" s="51">
        <v>0</v>
      </c>
      <c r="H45" s="51">
        <v>0</v>
      </c>
      <c r="I45" s="51">
        <v>0</v>
      </c>
      <c r="J45" s="101"/>
      <c r="K45" s="101"/>
    </row>
    <row r="46" spans="2:21">
      <c r="B46" s="99"/>
      <c r="C46" s="46"/>
      <c r="D46" s="46" t="s">
        <v>495</v>
      </c>
      <c r="E46" s="51">
        <v>0</v>
      </c>
      <c r="F46" s="51">
        <v>0</v>
      </c>
      <c r="G46" s="51">
        <v>0</v>
      </c>
      <c r="H46" s="51">
        <v>0</v>
      </c>
      <c r="I46" s="51">
        <v>0</v>
      </c>
      <c r="J46" s="101"/>
      <c r="K46" s="101"/>
    </row>
    <row r="47" spans="2:21">
      <c r="B47" s="99"/>
      <c r="C47" s="46" t="s">
        <v>497</v>
      </c>
      <c r="D47" s="46" t="s">
        <v>494</v>
      </c>
      <c r="E47" s="51">
        <v>0</v>
      </c>
      <c r="F47" s="51">
        <v>0</v>
      </c>
      <c r="G47" s="51">
        <v>0</v>
      </c>
      <c r="H47" s="51">
        <v>0</v>
      </c>
      <c r="I47" s="51">
        <v>0</v>
      </c>
      <c r="J47" s="101"/>
      <c r="K47" s="101"/>
    </row>
    <row r="48" spans="2:21">
      <c r="B48" s="99"/>
      <c r="C48" s="46"/>
      <c r="D48" s="46" t="s">
        <v>495</v>
      </c>
      <c r="E48" s="51">
        <v>38.066342020126861</v>
      </c>
      <c r="F48" s="51">
        <v>38.066342020126861</v>
      </c>
      <c r="G48" s="51">
        <v>38.066342020126861</v>
      </c>
      <c r="H48" s="51">
        <v>38.066342020126861</v>
      </c>
      <c r="I48" s="51">
        <v>38.066342020126861</v>
      </c>
      <c r="J48" s="101"/>
      <c r="K48" s="101"/>
    </row>
    <row r="49" spans="2:11">
      <c r="B49" s="99"/>
      <c r="C49" s="46" t="s">
        <v>498</v>
      </c>
      <c r="D49" s="46" t="s">
        <v>494</v>
      </c>
      <c r="E49" s="51">
        <v>0</v>
      </c>
      <c r="F49" s="51">
        <v>0</v>
      </c>
      <c r="G49" s="51">
        <v>0</v>
      </c>
      <c r="H49" s="51">
        <v>0</v>
      </c>
      <c r="I49" s="51">
        <v>0</v>
      </c>
      <c r="J49" s="101"/>
      <c r="K49" s="101"/>
    </row>
    <row r="50" spans="2:11">
      <c r="B50" s="99"/>
      <c r="C50" s="46"/>
      <c r="D50" s="46" t="s">
        <v>495</v>
      </c>
      <c r="E50" s="51">
        <v>0</v>
      </c>
      <c r="F50" s="51">
        <v>0</v>
      </c>
      <c r="G50" s="51">
        <v>0</v>
      </c>
      <c r="H50" s="51">
        <v>0</v>
      </c>
      <c r="I50" s="51">
        <v>0</v>
      </c>
      <c r="J50" s="101"/>
      <c r="K50" s="101"/>
    </row>
    <row r="51" spans="2:11">
      <c r="B51" s="99"/>
      <c r="C51" s="65"/>
      <c r="D51" s="70" t="s">
        <v>499</v>
      </c>
      <c r="E51" s="104">
        <f>SUM(E43:E50)</f>
        <v>546.06634202012685</v>
      </c>
      <c r="F51" s="104">
        <f>SUM(F43:F50)</f>
        <v>550.06634202012685</v>
      </c>
      <c r="G51" s="104">
        <f>SUM(G43:G50)</f>
        <v>567.06634202012685</v>
      </c>
      <c r="H51" s="104">
        <f>SUM(H43:H50)</f>
        <v>551.06634202012685</v>
      </c>
      <c r="I51" s="104">
        <f>SUM(I43:I50)</f>
        <v>496.06634202012685</v>
      </c>
      <c r="J51" s="106">
        <v>16.213999999999999</v>
      </c>
      <c r="K51" s="106">
        <f>(J51*1000000)</f>
        <v>16213999.999999998</v>
      </c>
    </row>
    <row r="52" spans="2:11">
      <c r="B52" s="95" t="s">
        <v>90</v>
      </c>
      <c r="C52" s="46" t="s">
        <v>493</v>
      </c>
      <c r="D52" s="46" t="s">
        <v>494</v>
      </c>
      <c r="E52" s="51">
        <v>215.04354418204386</v>
      </c>
      <c r="F52" s="51">
        <v>224.37816820835397</v>
      </c>
      <c r="G52" s="51">
        <v>175.45050555293028</v>
      </c>
      <c r="H52" s="51">
        <v>233.1</v>
      </c>
      <c r="I52" s="51">
        <v>233.1</v>
      </c>
      <c r="J52" s="97"/>
      <c r="K52" s="97"/>
    </row>
    <row r="53" spans="2:11">
      <c r="B53" s="99"/>
      <c r="C53" s="46"/>
      <c r="D53" s="46" t="s">
        <v>495</v>
      </c>
      <c r="E53" s="51">
        <v>170.44140310942714</v>
      </c>
      <c r="F53" s="51">
        <v>196.39785115960839</v>
      </c>
      <c r="G53" s="51">
        <v>179.00064136862005</v>
      </c>
      <c r="H53" s="51">
        <v>281.10000000000002</v>
      </c>
      <c r="I53" s="51">
        <v>281.10000000000002</v>
      </c>
      <c r="J53" s="101"/>
      <c r="K53" s="101"/>
    </row>
    <row r="54" spans="2:11">
      <c r="B54" s="99"/>
      <c r="C54" s="46" t="s">
        <v>496</v>
      </c>
      <c r="D54" s="46" t="s">
        <v>494</v>
      </c>
      <c r="E54" s="51">
        <v>0</v>
      </c>
      <c r="F54" s="51">
        <v>0</v>
      </c>
      <c r="G54" s="51">
        <v>0</v>
      </c>
      <c r="H54" s="51">
        <v>0</v>
      </c>
      <c r="I54" s="51">
        <v>0</v>
      </c>
      <c r="J54" s="101"/>
      <c r="K54" s="101"/>
    </row>
    <row r="55" spans="2:11">
      <c r="B55" s="99"/>
      <c r="C55" s="46"/>
      <c r="D55" s="46" t="s">
        <v>495</v>
      </c>
      <c r="E55" s="51">
        <v>0</v>
      </c>
      <c r="F55" s="51">
        <v>0</v>
      </c>
      <c r="G55" s="51">
        <v>0</v>
      </c>
      <c r="H55" s="51">
        <v>0</v>
      </c>
      <c r="I55" s="51">
        <v>0</v>
      </c>
      <c r="J55" s="101"/>
      <c r="K55" s="101"/>
    </row>
    <row r="56" spans="2:11">
      <c r="B56" s="99"/>
      <c r="C56" s="46" t="s">
        <v>497</v>
      </c>
      <c r="D56" s="46" t="s">
        <v>494</v>
      </c>
      <c r="E56" s="51">
        <v>14.612547568365702</v>
      </c>
      <c r="F56" s="51">
        <v>46.315183191098555</v>
      </c>
      <c r="G56" s="51">
        <v>9.889943468906738</v>
      </c>
      <c r="H56" s="51">
        <v>0</v>
      </c>
      <c r="I56" s="51">
        <v>0</v>
      </c>
      <c r="J56" s="101"/>
      <c r="K56" s="101"/>
    </row>
    <row r="57" spans="2:11">
      <c r="B57" s="99"/>
      <c r="C57" s="46"/>
      <c r="D57" s="46" t="s">
        <v>495</v>
      </c>
      <c r="E57" s="51">
        <v>0</v>
      </c>
      <c r="F57" s="51">
        <v>0</v>
      </c>
      <c r="G57" s="51">
        <v>0</v>
      </c>
      <c r="H57" s="51">
        <v>0</v>
      </c>
      <c r="I57" s="51">
        <v>0</v>
      </c>
      <c r="J57" s="101"/>
      <c r="K57" s="101"/>
    </row>
    <row r="58" spans="2:11">
      <c r="B58" s="99"/>
      <c r="C58" s="46" t="s">
        <v>498</v>
      </c>
      <c r="D58" s="46" t="s">
        <v>494</v>
      </c>
      <c r="E58" s="51">
        <v>0</v>
      </c>
      <c r="F58" s="51">
        <v>0</v>
      </c>
      <c r="G58" s="51">
        <v>0</v>
      </c>
      <c r="H58" s="51">
        <v>0</v>
      </c>
      <c r="I58" s="51">
        <v>0</v>
      </c>
      <c r="J58" s="101"/>
      <c r="K58" s="101"/>
    </row>
    <row r="59" spans="2:11">
      <c r="B59" s="99"/>
      <c r="C59" s="46"/>
      <c r="D59" s="46" t="s">
        <v>495</v>
      </c>
      <c r="E59" s="51">
        <v>0</v>
      </c>
      <c r="F59" s="51">
        <v>0</v>
      </c>
      <c r="G59" s="51">
        <v>0</v>
      </c>
      <c r="H59" s="51">
        <v>0</v>
      </c>
      <c r="I59" s="51">
        <v>0</v>
      </c>
      <c r="J59" s="101"/>
      <c r="K59" s="101"/>
    </row>
    <row r="60" spans="2:11">
      <c r="B60" s="99"/>
      <c r="C60" s="46"/>
      <c r="D60" s="47" t="s">
        <v>499</v>
      </c>
      <c r="E60" s="113">
        <f>SUM(E52:E59)</f>
        <v>400.09749485983673</v>
      </c>
      <c r="F60" s="113">
        <f>SUM(F52:F59)</f>
        <v>467.09120255906089</v>
      </c>
      <c r="G60" s="113">
        <f>SUM(G52:G59)</f>
        <v>364.34109039045705</v>
      </c>
      <c r="H60" s="113">
        <f>SUM(H52:H59)</f>
        <v>514.20000000000005</v>
      </c>
      <c r="I60" s="113">
        <f>SUM(I52:I59)</f>
        <v>514.20000000000005</v>
      </c>
      <c r="J60" s="106">
        <v>19.936</v>
      </c>
      <c r="K60" s="106">
        <f>(J60*1000000)</f>
        <v>19936000</v>
      </c>
    </row>
    <row r="61" spans="2:11">
      <c r="B61" s="95" t="s">
        <v>92</v>
      </c>
      <c r="C61" s="46" t="s">
        <v>493</v>
      </c>
      <c r="D61" s="46" t="s">
        <v>494</v>
      </c>
      <c r="E61" s="51">
        <v>349.24070536721587</v>
      </c>
      <c r="F61" s="51">
        <v>436.71415092747219</v>
      </c>
      <c r="G61" s="51">
        <v>425.32222760845292</v>
      </c>
      <c r="H61" s="51">
        <v>468</v>
      </c>
      <c r="I61" s="51">
        <v>468</v>
      </c>
      <c r="J61" s="97"/>
      <c r="K61" s="97"/>
    </row>
    <row r="62" spans="2:11">
      <c r="B62" s="99"/>
      <c r="C62" s="46"/>
      <c r="D62" s="46" t="s">
        <v>495</v>
      </c>
      <c r="E62" s="51">
        <v>255.83044608450044</v>
      </c>
      <c r="F62" s="51">
        <v>308.66704621771129</v>
      </c>
      <c r="G62" s="51">
        <v>327.00068241821418</v>
      </c>
      <c r="H62" s="51">
        <v>410.8</v>
      </c>
      <c r="I62" s="51">
        <v>410.8</v>
      </c>
      <c r="J62" s="101"/>
      <c r="K62" s="101"/>
    </row>
    <row r="63" spans="2:11">
      <c r="B63" s="99"/>
      <c r="C63" s="46" t="s">
        <v>496</v>
      </c>
      <c r="D63" s="46" t="s">
        <v>494</v>
      </c>
      <c r="E63" s="51">
        <v>0</v>
      </c>
      <c r="F63" s="51">
        <v>0</v>
      </c>
      <c r="G63" s="51">
        <v>0</v>
      </c>
      <c r="H63" s="51">
        <v>0</v>
      </c>
      <c r="I63" s="51">
        <v>0</v>
      </c>
      <c r="J63" s="101"/>
      <c r="K63" s="101"/>
    </row>
    <row r="64" spans="2:11">
      <c r="B64" s="99"/>
      <c r="C64" s="46"/>
      <c r="D64" s="46" t="s">
        <v>495</v>
      </c>
      <c r="E64" s="51">
        <v>0</v>
      </c>
      <c r="F64" s="51">
        <v>0</v>
      </c>
      <c r="G64" s="51">
        <v>0</v>
      </c>
      <c r="H64" s="51">
        <v>0</v>
      </c>
      <c r="I64" s="51">
        <v>0</v>
      </c>
      <c r="J64" s="101"/>
      <c r="K64" s="101"/>
    </row>
    <row r="65" spans="2:11">
      <c r="B65" s="99"/>
      <c r="C65" s="46" t="s">
        <v>497</v>
      </c>
      <c r="D65" s="46" t="s">
        <v>494</v>
      </c>
      <c r="E65" s="51">
        <v>27.137588341250588</v>
      </c>
      <c r="F65" s="51">
        <v>86</v>
      </c>
      <c r="G65" s="51">
        <v>173.26338638881006</v>
      </c>
      <c r="H65" s="51">
        <v>129.12037979307965</v>
      </c>
      <c r="I65" s="51">
        <v>115.36369225560138</v>
      </c>
      <c r="J65" s="101"/>
      <c r="K65" s="101"/>
    </row>
    <row r="66" spans="2:11">
      <c r="B66" s="99"/>
      <c r="C66" s="46"/>
      <c r="D66" s="46" t="s">
        <v>495</v>
      </c>
      <c r="E66" s="51">
        <v>0</v>
      </c>
      <c r="F66" s="51">
        <v>0</v>
      </c>
      <c r="G66" s="51">
        <v>0</v>
      </c>
      <c r="H66" s="51">
        <v>0</v>
      </c>
      <c r="I66" s="51">
        <v>0</v>
      </c>
      <c r="J66" s="101"/>
      <c r="K66" s="101"/>
    </row>
    <row r="67" spans="2:11">
      <c r="B67" s="99"/>
      <c r="C67" s="46" t="s">
        <v>498</v>
      </c>
      <c r="D67" s="46" t="s">
        <v>494</v>
      </c>
      <c r="E67" s="51">
        <v>0</v>
      </c>
      <c r="F67" s="51">
        <v>0</v>
      </c>
      <c r="G67" s="51">
        <v>0</v>
      </c>
      <c r="H67" s="51">
        <v>0</v>
      </c>
      <c r="I67" s="51">
        <v>0</v>
      </c>
      <c r="J67" s="101"/>
      <c r="K67" s="101"/>
    </row>
    <row r="68" spans="2:11">
      <c r="B68" s="99"/>
      <c r="C68" s="46"/>
      <c r="D68" s="46" t="s">
        <v>495</v>
      </c>
      <c r="E68" s="51">
        <v>0</v>
      </c>
      <c r="F68" s="51">
        <v>0</v>
      </c>
      <c r="G68" s="51">
        <v>0</v>
      </c>
      <c r="H68" s="51">
        <v>0</v>
      </c>
      <c r="I68" s="51">
        <v>0</v>
      </c>
      <c r="J68" s="101"/>
      <c r="K68" s="101"/>
    </row>
    <row r="69" spans="2:11">
      <c r="B69" s="99"/>
      <c r="C69" s="46"/>
      <c r="D69" s="47" t="s">
        <v>499</v>
      </c>
      <c r="E69" s="113">
        <f>SUM(E61:E68)</f>
        <v>632.20873979296687</v>
      </c>
      <c r="F69" s="113">
        <f>SUM(F61:F68)</f>
        <v>831.38119714518348</v>
      </c>
      <c r="G69" s="113">
        <f>SUM(G61:G68)</f>
        <v>925.58629641547725</v>
      </c>
      <c r="H69" s="113">
        <f>SUM(H61:H68)</f>
        <v>1007.9203797930796</v>
      </c>
      <c r="I69" s="113">
        <f>SUM(I61:I68)</f>
        <v>994.16369225560129</v>
      </c>
      <c r="J69" s="106">
        <v>30.724</v>
      </c>
      <c r="K69" s="106">
        <f>(J69*1000000)</f>
        <v>30724000</v>
      </c>
    </row>
    <row r="70" spans="2:11">
      <c r="B70" s="95" t="s">
        <v>96</v>
      </c>
      <c r="C70" s="46" t="s">
        <v>493</v>
      </c>
      <c r="D70" s="46" t="s">
        <v>494</v>
      </c>
      <c r="E70" s="51">
        <v>179.04587936755988</v>
      </c>
      <c r="F70" s="51">
        <v>180.92423630828338</v>
      </c>
      <c r="G70" s="51">
        <v>184.97391963552289</v>
      </c>
      <c r="H70" s="51">
        <v>184.97391963552289</v>
      </c>
      <c r="I70" s="51">
        <v>184.97391963552289</v>
      </c>
      <c r="J70" s="97"/>
      <c r="K70" s="97"/>
    </row>
    <row r="71" spans="2:11">
      <c r="B71" s="99"/>
      <c r="C71" s="46"/>
      <c r="D71" s="46" t="s">
        <v>495</v>
      </c>
      <c r="E71" s="51">
        <v>153.94701671626439</v>
      </c>
      <c r="F71" s="51">
        <v>175.50722885976157</v>
      </c>
      <c r="G71" s="51">
        <v>185.72841466262909</v>
      </c>
      <c r="H71" s="51">
        <v>185.72841466262909</v>
      </c>
      <c r="I71" s="51">
        <v>185.72841466262909</v>
      </c>
      <c r="J71" s="101"/>
      <c r="K71" s="101"/>
    </row>
    <row r="72" spans="2:11">
      <c r="B72" s="99"/>
      <c r="C72" s="46" t="s">
        <v>496</v>
      </c>
      <c r="D72" s="46" t="s">
        <v>494</v>
      </c>
      <c r="E72" s="51">
        <v>0</v>
      </c>
      <c r="F72" s="51">
        <v>0</v>
      </c>
      <c r="G72" s="51">
        <v>0</v>
      </c>
      <c r="H72" s="51">
        <v>0</v>
      </c>
      <c r="I72" s="51">
        <v>0</v>
      </c>
      <c r="J72" s="101"/>
      <c r="K72" s="101"/>
    </row>
    <row r="73" spans="2:11">
      <c r="B73" s="99"/>
      <c r="C73" s="46"/>
      <c r="D73" s="46" t="s">
        <v>495</v>
      </c>
      <c r="E73" s="51">
        <v>0</v>
      </c>
      <c r="F73" s="51">
        <v>0</v>
      </c>
      <c r="G73" s="51">
        <v>0</v>
      </c>
      <c r="H73" s="51">
        <v>0</v>
      </c>
      <c r="I73" s="51">
        <v>0</v>
      </c>
      <c r="J73" s="101"/>
      <c r="K73" s="101"/>
    </row>
    <row r="74" spans="2:11">
      <c r="B74" s="99"/>
      <c r="C74" s="46" t="s">
        <v>497</v>
      </c>
      <c r="D74" s="46" t="s">
        <v>494</v>
      </c>
      <c r="E74" s="51">
        <v>0</v>
      </c>
      <c r="F74" s="51">
        <v>0</v>
      </c>
      <c r="G74" s="51">
        <v>9.6433435719551692</v>
      </c>
      <c r="H74" s="51">
        <v>9.6433435719551692</v>
      </c>
      <c r="I74" s="51">
        <v>9.6433435719551692</v>
      </c>
      <c r="J74" s="101"/>
      <c r="K74" s="101"/>
    </row>
    <row r="75" spans="2:11">
      <c r="B75" s="99"/>
      <c r="C75" s="46"/>
      <c r="D75" s="46" t="s">
        <v>495</v>
      </c>
      <c r="E75" s="51">
        <v>0</v>
      </c>
      <c r="F75" s="51">
        <v>0</v>
      </c>
      <c r="G75" s="51">
        <v>0.49557802852538596</v>
      </c>
      <c r="H75" s="51">
        <v>0.49557802852538596</v>
      </c>
      <c r="I75" s="51">
        <v>0.49557802852538596</v>
      </c>
      <c r="J75" s="101"/>
      <c r="K75" s="101"/>
    </row>
    <row r="76" spans="2:11">
      <c r="B76" s="99"/>
      <c r="C76" s="46" t="s">
        <v>498</v>
      </c>
      <c r="D76" s="46" t="s">
        <v>494</v>
      </c>
      <c r="E76" s="51">
        <v>0</v>
      </c>
      <c r="F76" s="51">
        <v>0</v>
      </c>
      <c r="G76" s="51">
        <v>0</v>
      </c>
      <c r="H76" s="51">
        <v>0</v>
      </c>
      <c r="I76" s="51">
        <v>0</v>
      </c>
      <c r="J76" s="101"/>
      <c r="K76" s="101"/>
    </row>
    <row r="77" spans="2:11">
      <c r="B77" s="99"/>
      <c r="C77" s="46"/>
      <c r="D77" s="46" t="s">
        <v>495</v>
      </c>
      <c r="E77" s="51">
        <v>0</v>
      </c>
      <c r="F77" s="51">
        <v>0</v>
      </c>
      <c r="G77" s="51">
        <v>0</v>
      </c>
      <c r="H77" s="51">
        <v>0</v>
      </c>
      <c r="I77" s="51">
        <v>0</v>
      </c>
      <c r="J77" s="101"/>
      <c r="K77" s="101"/>
    </row>
    <row r="78" spans="2:11">
      <c r="B78" s="114"/>
      <c r="C78" s="46"/>
      <c r="D78" s="47" t="s">
        <v>499</v>
      </c>
      <c r="E78" s="113">
        <f>SUM(E70:E77)</f>
        <v>332.99289608382423</v>
      </c>
      <c r="F78" s="113">
        <f>SUM(F70:F77)</f>
        <v>356.43146516804495</v>
      </c>
      <c r="G78" s="113">
        <f>SUM(G70:G77)</f>
        <v>380.84125589863248</v>
      </c>
      <c r="H78" s="113">
        <f>SUM(H70:H77)</f>
        <v>380.84125589863248</v>
      </c>
      <c r="I78" s="113">
        <f>SUM(I70:I77)</f>
        <v>380.84125589863248</v>
      </c>
      <c r="J78" s="115">
        <v>25.752842224627276</v>
      </c>
      <c r="K78" s="115">
        <f>(J78*1000000)</f>
        <v>25752842.224627275</v>
      </c>
    </row>
    <row r="79" spans="2:11">
      <c r="J79" s="98"/>
      <c r="K79" s="98"/>
    </row>
  </sheetData>
  <mergeCells count="2">
    <mergeCell ref="V5:W5"/>
    <mergeCell ref="U19:W19"/>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1A69-316F-4376-ACB5-B3D86DBCAEF4}">
  <sheetPr codeName="Sheet100">
    <tabColor theme="1"/>
    <pageSetUpPr autoPageBreaks="0"/>
  </sheetPr>
  <dimension ref="A2:B6"/>
  <sheetViews>
    <sheetView workbookViewId="0">
      <selection activeCell="B29" sqref="B29"/>
    </sheetView>
  </sheetViews>
  <sheetFormatPr defaultRowHeight="12.4"/>
  <cols>
    <col min="1" max="1" width="55.64453125" customWidth="1"/>
    <col min="2" max="2" width="16.76171875" customWidth="1"/>
  </cols>
  <sheetData>
    <row r="2" spans="1:2">
      <c r="A2" t="s">
        <v>393</v>
      </c>
    </row>
    <row r="3" spans="1:2">
      <c r="A3" s="77" t="s">
        <v>303</v>
      </c>
      <c r="B3" s="77" t="s">
        <v>242</v>
      </c>
    </row>
    <row r="4" spans="1:2">
      <c r="A4" s="78" t="s">
        <v>394</v>
      </c>
      <c r="B4" s="79">
        <v>3.17</v>
      </c>
    </row>
    <row r="5" spans="1:2">
      <c r="A5" s="78" t="s">
        <v>207</v>
      </c>
      <c r="B5" s="78">
        <v>3.24</v>
      </c>
    </row>
    <row r="6" spans="1:2">
      <c r="A6" s="78" t="s">
        <v>395</v>
      </c>
      <c r="B6" s="78">
        <v>3.9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6D94-9655-48F1-B1D9-496C12E49789}">
  <sheetPr codeName="Sheet101">
    <tabColor theme="1"/>
    <pageSetUpPr autoPageBreaks="0"/>
  </sheetPr>
  <dimension ref="A2:H16"/>
  <sheetViews>
    <sheetView workbookViewId="0">
      <selection activeCell="B29" sqref="B29"/>
    </sheetView>
  </sheetViews>
  <sheetFormatPr defaultRowHeight="12.4"/>
  <cols>
    <col min="1" max="1" width="29.87890625" customWidth="1"/>
    <col min="2" max="2" width="9.234375" customWidth="1"/>
    <col min="3" max="8" width="12.87890625" customWidth="1"/>
  </cols>
  <sheetData>
    <row r="2" spans="1:8">
      <c r="A2" t="s">
        <v>731</v>
      </c>
    </row>
    <row r="3" spans="1:8" ht="43.5">
      <c r="A3" s="53" t="s">
        <v>132</v>
      </c>
      <c r="B3" s="54" t="s">
        <v>133</v>
      </c>
      <c r="C3" s="55" t="s">
        <v>142</v>
      </c>
      <c r="D3" s="55" t="s">
        <v>143</v>
      </c>
      <c r="E3" s="55" t="s">
        <v>144</v>
      </c>
      <c r="F3" s="55" t="s">
        <v>145</v>
      </c>
      <c r="G3" s="55" t="s">
        <v>146</v>
      </c>
      <c r="H3" s="56" t="s">
        <v>147</v>
      </c>
    </row>
    <row r="4" spans="1:8">
      <c r="A4" s="57" t="s">
        <v>73</v>
      </c>
      <c r="B4" s="46" t="s">
        <v>77</v>
      </c>
      <c r="C4" s="58">
        <v>2</v>
      </c>
      <c r="D4" s="59">
        <v>21.802970000000002</v>
      </c>
      <c r="E4" s="58">
        <v>2</v>
      </c>
      <c r="F4" s="58">
        <v>0</v>
      </c>
      <c r="G4" s="59">
        <v>-5.9859700000000018</v>
      </c>
      <c r="H4" s="59">
        <v>15.817</v>
      </c>
    </row>
    <row r="5" spans="1:8">
      <c r="A5" s="57" t="s">
        <v>73</v>
      </c>
      <c r="B5" s="46" t="s">
        <v>79</v>
      </c>
      <c r="C5" s="58">
        <v>3</v>
      </c>
      <c r="D5" s="60">
        <v>21.41028</v>
      </c>
      <c r="E5" s="61">
        <v>2</v>
      </c>
      <c r="F5" s="61">
        <v>1</v>
      </c>
      <c r="G5" s="60">
        <v>-12.07428</v>
      </c>
      <c r="H5" s="62">
        <v>9.3360000000000003</v>
      </c>
    </row>
    <row r="6" spans="1:8">
      <c r="A6" s="57" t="s">
        <v>73</v>
      </c>
      <c r="B6" s="46" t="s">
        <v>81</v>
      </c>
      <c r="C6" s="58">
        <v>2</v>
      </c>
      <c r="D6" s="60">
        <v>13.65818</v>
      </c>
      <c r="E6" s="61">
        <v>2</v>
      </c>
      <c r="F6" s="61">
        <v>0</v>
      </c>
      <c r="G6" s="60">
        <v>-2.3861800000000013</v>
      </c>
      <c r="H6" s="62">
        <v>11.271999999999998</v>
      </c>
    </row>
    <row r="7" spans="1:8">
      <c r="A7" s="57" t="s">
        <v>73</v>
      </c>
      <c r="B7" s="46" t="s">
        <v>83</v>
      </c>
      <c r="C7" s="58">
        <v>2</v>
      </c>
      <c r="D7" s="60">
        <v>8.8525100000000005</v>
      </c>
      <c r="E7" s="61">
        <v>2</v>
      </c>
      <c r="F7" s="61">
        <v>0</v>
      </c>
      <c r="G7" s="60">
        <v>-0.7915100000000006</v>
      </c>
      <c r="H7" s="62">
        <v>8.0609999999999999</v>
      </c>
    </row>
    <row r="8" spans="1:8">
      <c r="A8" s="63" t="s">
        <v>84</v>
      </c>
      <c r="B8" s="46" t="s">
        <v>86</v>
      </c>
      <c r="C8" s="58">
        <v>2</v>
      </c>
      <c r="D8" s="60">
        <v>33.69</v>
      </c>
      <c r="E8" s="61">
        <v>2</v>
      </c>
      <c r="F8" s="61">
        <v>0</v>
      </c>
      <c r="G8" s="60">
        <v>-18.566039999999997</v>
      </c>
      <c r="H8" s="62">
        <v>15.12396</v>
      </c>
    </row>
    <row r="9" spans="1:8">
      <c r="A9" s="63" t="s">
        <v>87</v>
      </c>
      <c r="B9" s="46" t="s">
        <v>90</v>
      </c>
      <c r="C9" s="58">
        <v>1</v>
      </c>
      <c r="D9" s="60">
        <v>19.9358</v>
      </c>
      <c r="E9" s="61">
        <v>1</v>
      </c>
      <c r="F9" s="61">
        <v>0</v>
      </c>
      <c r="G9" s="60">
        <v>-9.6939100000000007</v>
      </c>
      <c r="H9" s="62">
        <v>10.24189</v>
      </c>
    </row>
    <row r="10" spans="1:8">
      <c r="A10" s="63" t="s">
        <v>87</v>
      </c>
      <c r="B10" s="46" t="s">
        <v>92</v>
      </c>
      <c r="C10" s="58">
        <v>2</v>
      </c>
      <c r="D10" s="60">
        <v>45.683999999999997</v>
      </c>
      <c r="E10" s="61">
        <v>2</v>
      </c>
      <c r="F10" s="61">
        <v>0</v>
      </c>
      <c r="G10" s="60">
        <v>-15.585009999999997</v>
      </c>
      <c r="H10" s="62">
        <v>30.098990000000001</v>
      </c>
    </row>
    <row r="11" spans="1:8">
      <c r="A11" s="64" t="s">
        <v>93</v>
      </c>
      <c r="B11" s="65" t="s">
        <v>96</v>
      </c>
      <c r="C11" s="58">
        <v>2</v>
      </c>
      <c r="D11" s="66">
        <v>50.062839999999994</v>
      </c>
      <c r="E11" s="67">
        <v>2</v>
      </c>
      <c r="F11" s="67">
        <v>0</v>
      </c>
      <c r="G11" s="66">
        <v>-23.485019999999995</v>
      </c>
      <c r="H11" s="68">
        <v>26.577819999999999</v>
      </c>
    </row>
    <row r="12" spans="1:8">
      <c r="A12" s="69" t="s">
        <v>148</v>
      </c>
      <c r="B12" s="70"/>
      <c r="C12" s="71">
        <f>SUM(C4:C11)</f>
        <v>16</v>
      </c>
      <c r="D12" s="72">
        <f t="shared" ref="D12:H12" si="0">SUM(D4:D11)</f>
        <v>215.09657999999999</v>
      </c>
      <c r="E12" s="71">
        <f t="shared" si="0"/>
        <v>15</v>
      </c>
      <c r="F12" s="71">
        <f t="shared" si="0"/>
        <v>1</v>
      </c>
      <c r="G12" s="72">
        <f t="shared" si="0"/>
        <v>-88.567920000000001</v>
      </c>
      <c r="H12" s="72">
        <f t="shared" si="0"/>
        <v>126.52866</v>
      </c>
    </row>
    <row r="13" spans="1:8">
      <c r="A13" s="73"/>
      <c r="B13" s="73"/>
      <c r="C13" s="73"/>
      <c r="D13" s="73"/>
      <c r="E13" s="73"/>
      <c r="F13" s="73"/>
      <c r="G13" s="73"/>
      <c r="H13" s="73"/>
    </row>
    <row r="14" spans="1:8">
      <c r="A14" s="73" t="s">
        <v>732</v>
      </c>
      <c r="B14" s="73"/>
      <c r="C14" s="73"/>
      <c r="D14" s="73"/>
      <c r="E14" s="73"/>
      <c r="F14" s="73"/>
      <c r="G14" s="73"/>
      <c r="H14" s="73"/>
    </row>
    <row r="15" spans="1:8">
      <c r="A15" s="74" t="s">
        <v>733</v>
      </c>
      <c r="B15" s="73"/>
      <c r="C15" s="75">
        <v>16</v>
      </c>
      <c r="D15" s="75">
        <v>215.09657999999999</v>
      </c>
      <c r="E15" s="75">
        <v>15</v>
      </c>
      <c r="F15" s="75">
        <v>1</v>
      </c>
      <c r="G15" s="75">
        <v>-88.567919999999987</v>
      </c>
      <c r="H15" s="75">
        <v>126.52866</v>
      </c>
    </row>
    <row r="16" spans="1:8">
      <c r="C16" s="76" t="str">
        <f>IF(ABS(C12-C15)&lt;0.005,"OK","Error")</f>
        <v>OK</v>
      </c>
      <c r="D16" s="76" t="str">
        <f t="shared" ref="D16:H16" si="1">IF(ABS(D12-D15)&lt;0.005,"OK","Error")</f>
        <v>OK</v>
      </c>
      <c r="E16" s="76" t="str">
        <f t="shared" si="1"/>
        <v>OK</v>
      </c>
      <c r="F16" s="76" t="str">
        <f t="shared" si="1"/>
        <v>OK</v>
      </c>
      <c r="G16" s="76" t="str">
        <f t="shared" si="1"/>
        <v>OK</v>
      </c>
      <c r="H16" s="76" t="str">
        <f t="shared" si="1"/>
        <v>OK</v>
      </c>
    </row>
  </sheetData>
  <conditionalFormatting sqref="C16:H16">
    <cfRule type="cellIs" dxfId="0" priority="1" operator="equal">
      <formula>"OK"</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3D58-DB12-4F31-966D-6C3A4B2004F1}">
  <sheetPr codeName="Sheet102">
    <tabColor theme="1"/>
    <pageSetUpPr autoPageBreaks="0"/>
  </sheetPr>
  <dimension ref="A2:D9"/>
  <sheetViews>
    <sheetView workbookViewId="0">
      <selection activeCell="B29" sqref="B29"/>
    </sheetView>
  </sheetViews>
  <sheetFormatPr defaultRowHeight="12.4"/>
  <cols>
    <col min="1" max="1" width="26.46875" customWidth="1"/>
    <col min="2" max="4" width="14.76171875" customWidth="1"/>
  </cols>
  <sheetData>
    <row r="2" spans="1:4">
      <c r="A2" s="3" t="s">
        <v>734</v>
      </c>
    </row>
    <row r="3" spans="1:4" ht="32.65">
      <c r="A3" s="33" t="s">
        <v>132</v>
      </c>
      <c r="B3" s="33" t="s">
        <v>400</v>
      </c>
      <c r="C3" s="33" t="s">
        <v>401</v>
      </c>
      <c r="D3" s="33" t="s">
        <v>402</v>
      </c>
    </row>
    <row r="4" spans="1:4">
      <c r="A4" s="41" t="s">
        <v>73</v>
      </c>
      <c r="B4" s="48">
        <v>29.59394</v>
      </c>
      <c r="C4" s="48">
        <v>-1.4879399999999983</v>
      </c>
      <c r="D4" s="48">
        <v>28.106000000000002</v>
      </c>
    </row>
    <row r="5" spans="1:4">
      <c r="A5" s="41" t="s">
        <v>86</v>
      </c>
      <c r="B5" s="48">
        <v>16.213999999999999</v>
      </c>
      <c r="C5" s="48">
        <v>-5.214439999999998</v>
      </c>
      <c r="D5" s="48">
        <v>10.999560000000001</v>
      </c>
    </row>
    <row r="6" spans="1:4">
      <c r="A6" s="41" t="s">
        <v>581</v>
      </c>
      <c r="B6" s="48">
        <v>50.659800000000004</v>
      </c>
      <c r="C6" s="48">
        <v>-20.211920000000006</v>
      </c>
      <c r="D6" s="48">
        <v>30.447879999999998</v>
      </c>
    </row>
    <row r="7" spans="1:4">
      <c r="A7" s="41" t="s">
        <v>96</v>
      </c>
      <c r="B7" s="48">
        <v>25.752839999999999</v>
      </c>
      <c r="C7" s="48">
        <v>-1.0420200000000008</v>
      </c>
      <c r="D7" s="48">
        <v>24.710819999999998</v>
      </c>
    </row>
    <row r="8" spans="1:4">
      <c r="A8" s="33" t="s">
        <v>148</v>
      </c>
      <c r="B8" s="49">
        <f>SUM(B4:B7)</f>
        <v>122.22058000000001</v>
      </c>
      <c r="C8" s="49">
        <f t="shared" ref="C8:D8" si="0">SUM(C4:C7)</f>
        <v>-27.956320000000005</v>
      </c>
      <c r="D8" s="49">
        <f t="shared" si="0"/>
        <v>94.264259999999993</v>
      </c>
    </row>
    <row r="9" spans="1:4">
      <c r="A9"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1224-A4CC-4AF0-ADB4-DD1597F1F0E6}">
  <sheetPr codeName="Sheet103">
    <tabColor theme="1"/>
  </sheetPr>
  <dimension ref="A2:E11"/>
  <sheetViews>
    <sheetView workbookViewId="0">
      <selection activeCell="B29" sqref="B29"/>
    </sheetView>
  </sheetViews>
  <sheetFormatPr defaultRowHeight="12.4"/>
  <sheetData>
    <row r="2" spans="1:5">
      <c r="A2" t="s">
        <v>735</v>
      </c>
    </row>
    <row r="3" spans="1:5" ht="43.5">
      <c r="A3" s="50" t="s">
        <v>133</v>
      </c>
      <c r="B3" s="33" t="s">
        <v>491</v>
      </c>
      <c r="C3" s="33" t="s">
        <v>736</v>
      </c>
      <c r="D3" s="33" t="s">
        <v>729</v>
      </c>
      <c r="E3" s="33" t="s">
        <v>508</v>
      </c>
    </row>
    <row r="4" spans="1:5">
      <c r="A4" s="46" t="s">
        <v>77</v>
      </c>
      <c r="B4" s="51">
        <v>566.23856078642109</v>
      </c>
      <c r="C4" s="52">
        <v>6.7444619040599646E-2</v>
      </c>
      <c r="D4" s="52">
        <v>38.189744018337599</v>
      </c>
      <c r="E4" s="52">
        <v>8.1270000000000007</v>
      </c>
    </row>
    <row r="5" spans="1:5">
      <c r="A5" s="46" t="s">
        <v>79</v>
      </c>
      <c r="B5" s="51">
        <v>493.77875643797995</v>
      </c>
      <c r="C5" s="52">
        <v>6.7444619040599646E-2</v>
      </c>
      <c r="D5" s="52">
        <v>33.302720118300599</v>
      </c>
      <c r="E5" s="52">
        <v>8.4459999999999997</v>
      </c>
    </row>
    <row r="6" spans="1:5">
      <c r="A6" s="46" t="s">
        <v>81</v>
      </c>
      <c r="B6" s="51">
        <v>472.758283266494</v>
      </c>
      <c r="C6" s="52">
        <v>6.7444619040599646E-2</v>
      </c>
      <c r="D6" s="52">
        <v>31.885002313196583</v>
      </c>
      <c r="E6" s="52">
        <v>6.9619999999999997</v>
      </c>
    </row>
    <row r="7" spans="1:5">
      <c r="A7" s="46" t="s">
        <v>83</v>
      </c>
      <c r="B7" s="51">
        <v>271.66453330305274</v>
      </c>
      <c r="C7" s="52">
        <v>6.7444619040599646E-2</v>
      </c>
      <c r="D7" s="52">
        <v>18.322310955466687</v>
      </c>
      <c r="E7" s="52">
        <v>4.5709999999999997</v>
      </c>
    </row>
    <row r="8" spans="1:5">
      <c r="A8" s="46" t="s">
        <v>86</v>
      </c>
      <c r="B8" s="51">
        <v>542.06634202012685</v>
      </c>
      <c r="C8" s="52">
        <v>6.7444619040599646E-2</v>
      </c>
      <c r="D8" s="52">
        <v>36.559457932278846</v>
      </c>
      <c r="E8" s="52">
        <v>11</v>
      </c>
    </row>
    <row r="9" spans="1:5">
      <c r="A9" s="46" t="s">
        <v>90</v>
      </c>
      <c r="B9" s="51">
        <v>451.98595756187098</v>
      </c>
      <c r="C9" s="52">
        <v>6.7444619040599646E-2</v>
      </c>
      <c r="D9" s="52">
        <v>30.484020719461025</v>
      </c>
      <c r="E9" s="52">
        <v>10.242000000000001</v>
      </c>
    </row>
    <row r="10" spans="1:5">
      <c r="A10" s="46" t="s">
        <v>92</v>
      </c>
      <c r="B10" s="51">
        <v>878.25206108046166</v>
      </c>
      <c r="C10" s="52">
        <v>6.7444619040599646E-2</v>
      </c>
      <c r="D10" s="52">
        <v>59.233375681193188</v>
      </c>
      <c r="E10" s="52">
        <v>20.206</v>
      </c>
    </row>
    <row r="11" spans="1:5">
      <c r="A11" s="46" t="s">
        <v>96</v>
      </c>
      <c r="B11" s="51">
        <v>366.38962578955329</v>
      </c>
      <c r="C11" s="52">
        <v>6.7444619040599646E-2</v>
      </c>
      <c r="D11" s="52">
        <v>24.711008731804284</v>
      </c>
      <c r="E11" s="52">
        <v>24.710999999999999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6237-EED5-4653-937B-AB2A1571ED0E}">
  <sheetPr codeName="Sheet104">
    <tabColor theme="1"/>
    <pageSetUpPr autoPageBreaks="0"/>
  </sheetPr>
  <dimension ref="A2:D9"/>
  <sheetViews>
    <sheetView workbookViewId="0">
      <selection activeCell="B29" sqref="B29"/>
    </sheetView>
  </sheetViews>
  <sheetFormatPr defaultRowHeight="12.4"/>
  <cols>
    <col min="1" max="1" width="26.46875" customWidth="1"/>
    <col min="2" max="4" width="14.76171875" customWidth="1"/>
  </cols>
  <sheetData>
    <row r="2" spans="1:4">
      <c r="A2" s="3" t="s">
        <v>737</v>
      </c>
    </row>
    <row r="3" spans="1:4" ht="32.65">
      <c r="A3" s="33" t="s">
        <v>132</v>
      </c>
      <c r="B3" s="33" t="s">
        <v>400</v>
      </c>
      <c r="C3" s="33" t="s">
        <v>401</v>
      </c>
      <c r="D3" s="33" t="s">
        <v>402</v>
      </c>
    </row>
    <row r="4" spans="1:4">
      <c r="A4" s="41" t="s">
        <v>73</v>
      </c>
      <c r="B4" s="48">
        <v>15.65</v>
      </c>
      <c r="C4" s="48">
        <v>-15.65</v>
      </c>
      <c r="D4" s="48">
        <v>0</v>
      </c>
    </row>
    <row r="5" spans="1:4">
      <c r="A5" s="41" t="s">
        <v>86</v>
      </c>
      <c r="B5" s="48">
        <v>17.475999999999999</v>
      </c>
      <c r="C5" s="48">
        <v>-13.351599999999999</v>
      </c>
      <c r="D5" s="48">
        <v>4.1243999999999996</v>
      </c>
    </row>
    <row r="6" spans="1:4">
      <c r="A6" s="41" t="s">
        <v>581</v>
      </c>
      <c r="B6" s="48">
        <v>14.96</v>
      </c>
      <c r="C6" s="48">
        <v>-5.0670000000000002</v>
      </c>
      <c r="D6" s="48">
        <v>9.8930000000000007</v>
      </c>
    </row>
    <row r="7" spans="1:4">
      <c r="A7" s="41" t="s">
        <v>96</v>
      </c>
      <c r="B7" s="48">
        <v>24.31</v>
      </c>
      <c r="C7" s="48">
        <v>-22.442999999999998</v>
      </c>
      <c r="D7" s="48">
        <v>1.867</v>
      </c>
    </row>
    <row r="8" spans="1:4">
      <c r="A8" s="33" t="s">
        <v>148</v>
      </c>
      <c r="B8" s="49">
        <v>72.396000000000001</v>
      </c>
      <c r="C8" s="49">
        <v>-56.511600000000001</v>
      </c>
      <c r="D8" s="49">
        <v>15.884399999999999</v>
      </c>
    </row>
    <row r="9" spans="1:4">
      <c r="A9"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1799-04E8-4BC1-AE4F-75E2194E3315}">
  <sheetPr codeName="Sheet105">
    <tabColor theme="1"/>
  </sheetPr>
  <dimension ref="A2:E6"/>
  <sheetViews>
    <sheetView workbookViewId="0">
      <selection activeCell="B29" sqref="B29"/>
    </sheetView>
  </sheetViews>
  <sheetFormatPr defaultRowHeight="12.4"/>
  <cols>
    <col min="2" max="2" width="9.234375" customWidth="1"/>
    <col min="3" max="3" width="10.1171875" customWidth="1"/>
    <col min="4" max="4" width="10.64453125" customWidth="1"/>
  </cols>
  <sheetData>
    <row r="2" spans="1:5">
      <c r="A2" t="s">
        <v>738</v>
      </c>
    </row>
    <row r="3" spans="1:5" ht="40.15" customHeight="1">
      <c r="A3" s="46"/>
      <c r="B3" s="43" t="s">
        <v>408</v>
      </c>
      <c r="C3" s="43" t="s">
        <v>739</v>
      </c>
      <c r="D3" s="43" t="s">
        <v>401</v>
      </c>
      <c r="E3" s="43" t="s">
        <v>402</v>
      </c>
    </row>
    <row r="4" spans="1:5">
      <c r="A4" s="46" t="s">
        <v>409</v>
      </c>
      <c r="B4" s="45">
        <v>13.67</v>
      </c>
      <c r="C4" s="46" t="s">
        <v>740</v>
      </c>
      <c r="D4" s="45">
        <v>-13.67</v>
      </c>
      <c r="E4" s="45">
        <v>0</v>
      </c>
    </row>
    <row r="5" spans="1:5" ht="28.15" customHeight="1">
      <c r="A5" s="44" t="s">
        <v>410</v>
      </c>
      <c r="B5" s="45">
        <v>1.98</v>
      </c>
      <c r="C5" s="46" t="s">
        <v>740</v>
      </c>
      <c r="D5" s="45">
        <v>-1.98</v>
      </c>
      <c r="E5" s="45">
        <v>0</v>
      </c>
    </row>
    <row r="6" spans="1:5">
      <c r="A6" s="47" t="s">
        <v>148</v>
      </c>
      <c r="B6" s="45">
        <v>15.65</v>
      </c>
      <c r="C6" s="46" t="s">
        <v>294</v>
      </c>
      <c r="D6" s="45">
        <v>-15.65</v>
      </c>
      <c r="E6" s="45">
        <v>0</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9BF5-EF01-4511-94D0-60170B0EA3E3}">
  <sheetPr codeName="Sheet106">
    <tabColor theme="1"/>
  </sheetPr>
  <dimension ref="A2:E6"/>
  <sheetViews>
    <sheetView workbookViewId="0">
      <selection activeCell="B29" sqref="B29"/>
    </sheetView>
  </sheetViews>
  <sheetFormatPr defaultRowHeight="12.4"/>
  <cols>
    <col min="4" max="4" width="10" customWidth="1"/>
  </cols>
  <sheetData>
    <row r="2" spans="1:5">
      <c r="A2" t="s">
        <v>741</v>
      </c>
    </row>
    <row r="3" spans="1:5" ht="38.65" customHeight="1">
      <c r="A3" s="46"/>
      <c r="B3" s="43" t="s">
        <v>412</v>
      </c>
      <c r="C3" s="43" t="s">
        <v>739</v>
      </c>
      <c r="D3" s="43" t="s">
        <v>401</v>
      </c>
      <c r="E3" s="43" t="s">
        <v>402</v>
      </c>
    </row>
    <row r="4" spans="1:5">
      <c r="A4" s="46" t="s">
        <v>413</v>
      </c>
      <c r="B4" s="46">
        <v>5.8979999999999997</v>
      </c>
      <c r="C4" s="46" t="s">
        <v>742</v>
      </c>
      <c r="D4" s="46">
        <v>-5.4089999999999998</v>
      </c>
      <c r="E4" s="46">
        <v>0.48899999999999999</v>
      </c>
    </row>
    <row r="5" spans="1:5" ht="26.65" customHeight="1">
      <c r="A5" s="44" t="s">
        <v>414</v>
      </c>
      <c r="B5" s="46">
        <v>11.577999999999999</v>
      </c>
      <c r="C5" s="46" t="s">
        <v>742</v>
      </c>
      <c r="D5" s="46">
        <v>-7.9429999999999996</v>
      </c>
      <c r="E5" s="46">
        <v>3.6349999999999998</v>
      </c>
    </row>
    <row r="6" spans="1:5">
      <c r="A6" s="47" t="s">
        <v>148</v>
      </c>
      <c r="B6" s="46">
        <v>17.475999999999999</v>
      </c>
      <c r="C6" s="46" t="s">
        <v>294</v>
      </c>
      <c r="D6" s="46">
        <v>-13.352</v>
      </c>
      <c r="E6" s="46">
        <v>4.1239999999999997</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2B59-3844-4B0B-A256-AB57F0A49A84}">
  <sheetPr codeName="Sheet11">
    <tabColor theme="0" tint="-0.14999847407452621"/>
    <pageSetUpPr autoPageBreaks="0"/>
  </sheetPr>
  <dimension ref="A2:G43"/>
  <sheetViews>
    <sheetView workbookViewId="0">
      <selection activeCell="B29" sqref="B29"/>
    </sheetView>
  </sheetViews>
  <sheetFormatPr defaultRowHeight="12.4"/>
  <cols>
    <col min="1" max="1" width="20" customWidth="1"/>
    <col min="2" max="2" width="7.87890625" style="192" customWidth="1"/>
    <col min="3" max="3" width="30.46875" style="192" bestFit="1" customWidth="1"/>
    <col min="4" max="4" width="45.234375" customWidth="1"/>
    <col min="5" max="6" width="21.64453125" customWidth="1"/>
    <col min="7" max="7" width="18.1171875" customWidth="1"/>
  </cols>
  <sheetData>
    <row r="2" spans="1:7">
      <c r="A2" s="3" t="s">
        <v>194</v>
      </c>
      <c r="B2" s="248"/>
      <c r="C2" s="248"/>
      <c r="D2" s="3"/>
      <c r="E2" s="3"/>
    </row>
    <row r="3" spans="1:7" ht="46.5" customHeight="1">
      <c r="A3" s="253" t="s">
        <v>195</v>
      </c>
      <c r="B3" s="254" t="s">
        <v>17</v>
      </c>
      <c r="C3" s="254" t="s">
        <v>196</v>
      </c>
      <c r="D3" s="254" t="s">
        <v>197</v>
      </c>
      <c r="E3" s="254" t="s">
        <v>198</v>
      </c>
      <c r="F3" s="254" t="s">
        <v>199</v>
      </c>
      <c r="G3" s="255" t="s">
        <v>200</v>
      </c>
    </row>
    <row r="4" spans="1:7" ht="56.25">
      <c r="A4" s="256" t="s">
        <v>201</v>
      </c>
      <c r="B4" s="257" t="s">
        <v>76</v>
      </c>
      <c r="C4" s="257" t="s">
        <v>202</v>
      </c>
      <c r="D4" s="257" t="s">
        <v>203</v>
      </c>
      <c r="E4" s="257" t="s">
        <v>204</v>
      </c>
      <c r="F4" s="257" t="s">
        <v>205</v>
      </c>
      <c r="G4" s="258" t="s">
        <v>206</v>
      </c>
    </row>
    <row r="5" spans="1:7" ht="67.5">
      <c r="A5" s="256" t="s">
        <v>207</v>
      </c>
      <c r="B5" s="257" t="s">
        <v>76</v>
      </c>
      <c r="C5" s="257" t="s">
        <v>208</v>
      </c>
      <c r="D5" s="257" t="s">
        <v>209</v>
      </c>
      <c r="E5" s="257" t="s">
        <v>210</v>
      </c>
      <c r="F5" s="257" t="s">
        <v>211</v>
      </c>
      <c r="G5" s="258" t="s">
        <v>206</v>
      </c>
    </row>
    <row r="6" spans="1:7" ht="67.5">
      <c r="A6" s="256" t="s">
        <v>212</v>
      </c>
      <c r="B6" s="257" t="s">
        <v>76</v>
      </c>
      <c r="C6" s="257" t="s">
        <v>213</v>
      </c>
      <c r="D6" s="257" t="s">
        <v>214</v>
      </c>
      <c r="E6" s="257" t="s">
        <v>215</v>
      </c>
      <c r="F6" s="257" t="s">
        <v>216</v>
      </c>
      <c r="G6" s="258" t="s">
        <v>217</v>
      </c>
    </row>
    <row r="7" spans="1:7" ht="67.5">
      <c r="A7" s="256" t="s">
        <v>218</v>
      </c>
      <c r="B7" s="257" t="s">
        <v>21</v>
      </c>
      <c r="C7" s="257" t="s">
        <v>219</v>
      </c>
      <c r="D7" s="257" t="s">
        <v>220</v>
      </c>
      <c r="E7" s="257" t="s">
        <v>221</v>
      </c>
      <c r="F7" s="257" t="s">
        <v>222</v>
      </c>
      <c r="G7" s="258" t="s">
        <v>223</v>
      </c>
    </row>
    <row r="8" spans="1:7" ht="74.25">
      <c r="A8" s="251" t="s">
        <v>224</v>
      </c>
      <c r="B8" s="252" t="s">
        <v>21</v>
      </c>
      <c r="C8" s="252" t="s">
        <v>225</v>
      </c>
      <c r="D8" s="252" t="s">
        <v>226</v>
      </c>
      <c r="E8" s="252" t="s">
        <v>227</v>
      </c>
      <c r="F8" s="252" t="s">
        <v>228</v>
      </c>
      <c r="G8" s="311" t="s">
        <v>223</v>
      </c>
    </row>
    <row r="9" spans="1:7" ht="61.9">
      <c r="A9" s="251" t="s">
        <v>229</v>
      </c>
      <c r="B9" s="252" t="s">
        <v>35</v>
      </c>
      <c r="C9" s="252" t="s">
        <v>230</v>
      </c>
      <c r="D9" s="252" t="s">
        <v>231</v>
      </c>
      <c r="E9" s="252" t="s">
        <v>232</v>
      </c>
      <c r="F9" s="252" t="s">
        <v>233</v>
      </c>
      <c r="G9" s="311" t="s">
        <v>234</v>
      </c>
    </row>
    <row r="10" spans="1:7" ht="49.5">
      <c r="A10" s="251" t="s">
        <v>235</v>
      </c>
      <c r="B10" s="252" t="s">
        <v>35</v>
      </c>
      <c r="C10" s="252" t="s">
        <v>236</v>
      </c>
      <c r="D10" s="252" t="s">
        <v>237</v>
      </c>
      <c r="E10" s="252" t="s">
        <v>238</v>
      </c>
      <c r="F10" s="252" t="s">
        <v>239</v>
      </c>
      <c r="G10" s="311" t="s">
        <v>240</v>
      </c>
    </row>
    <row r="34" spans="3:3">
      <c r="C34"/>
    </row>
    <row r="35" spans="3:3">
      <c r="C35"/>
    </row>
    <row r="36" spans="3:3">
      <c r="C36"/>
    </row>
    <row r="37" spans="3:3">
      <c r="C37"/>
    </row>
    <row r="38" spans="3:3">
      <c r="C38"/>
    </row>
    <row r="39" spans="3:3">
      <c r="C39"/>
    </row>
    <row r="40" spans="3:3">
      <c r="C40"/>
    </row>
    <row r="41" spans="3:3">
      <c r="C41"/>
    </row>
    <row r="42" spans="3:3">
      <c r="C42"/>
    </row>
    <row r="43" spans="3:3">
      <c r="C43"/>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8FFD-835A-473D-8502-72A3567EA21A}">
  <sheetPr codeName="Sheet107">
    <tabColor theme="1"/>
  </sheetPr>
  <dimension ref="A2:E7"/>
  <sheetViews>
    <sheetView workbookViewId="0">
      <selection activeCell="B29" sqref="B29"/>
    </sheetView>
  </sheetViews>
  <sheetFormatPr defaultRowHeight="12.4"/>
  <cols>
    <col min="4" max="4" width="10.234375" customWidth="1"/>
  </cols>
  <sheetData>
    <row r="2" spans="1:5">
      <c r="A2" t="s">
        <v>743</v>
      </c>
    </row>
    <row r="3" spans="1:5" ht="40.15" customHeight="1">
      <c r="A3" s="46"/>
      <c r="B3" s="43" t="s">
        <v>416</v>
      </c>
      <c r="C3" s="43" t="s">
        <v>739</v>
      </c>
      <c r="D3" s="43" t="s">
        <v>401</v>
      </c>
      <c r="E3" s="43" t="s">
        <v>402</v>
      </c>
    </row>
    <row r="4" spans="1:5">
      <c r="A4" s="46" t="s">
        <v>417</v>
      </c>
      <c r="B4" s="45">
        <v>11.43</v>
      </c>
      <c r="C4" s="46" t="s">
        <v>744</v>
      </c>
      <c r="D4" s="45">
        <v>-2.42</v>
      </c>
      <c r="E4" s="45">
        <v>9.01</v>
      </c>
    </row>
    <row r="5" spans="1:5">
      <c r="A5" s="46" t="s">
        <v>418</v>
      </c>
      <c r="B5" s="46">
        <v>0.88300000000000001</v>
      </c>
      <c r="C5" s="46" t="s">
        <v>104</v>
      </c>
      <c r="D5" s="45">
        <v>0</v>
      </c>
      <c r="E5" s="46">
        <v>0.88300000000000001</v>
      </c>
    </row>
    <row r="6" spans="1:5" ht="27" customHeight="1">
      <c r="A6" s="44" t="s">
        <v>414</v>
      </c>
      <c r="B6" s="46">
        <v>2.6440000000000001</v>
      </c>
      <c r="C6" s="46" t="s">
        <v>740</v>
      </c>
      <c r="D6" s="46">
        <v>-2.6440000000000001</v>
      </c>
      <c r="E6" s="45">
        <v>0</v>
      </c>
    </row>
    <row r="7" spans="1:5">
      <c r="A7" s="47" t="s">
        <v>148</v>
      </c>
      <c r="B7" s="46">
        <v>14.957000000000001</v>
      </c>
      <c r="C7" s="46" t="s">
        <v>294</v>
      </c>
      <c r="D7" s="46">
        <v>-5.0640000000000001</v>
      </c>
      <c r="E7" s="46">
        <v>9.8930000000000007</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2DBE-4E38-4B74-AC37-FB780B8E5CFD}">
  <sheetPr codeName="Sheet108">
    <tabColor theme="1"/>
  </sheetPr>
  <dimension ref="A2:E7"/>
  <sheetViews>
    <sheetView workbookViewId="0">
      <selection activeCell="B29" sqref="B29"/>
    </sheetView>
  </sheetViews>
  <sheetFormatPr defaultRowHeight="12.4"/>
  <cols>
    <col min="4" max="4" width="10" customWidth="1"/>
  </cols>
  <sheetData>
    <row r="2" spans="1:5">
      <c r="A2" t="s">
        <v>745</v>
      </c>
    </row>
    <row r="3" spans="1:5" ht="40.5" customHeight="1">
      <c r="A3" s="46"/>
      <c r="B3" s="43" t="s">
        <v>420</v>
      </c>
      <c r="C3" s="43" t="s">
        <v>739</v>
      </c>
      <c r="D3" s="43" t="s">
        <v>401</v>
      </c>
      <c r="E3" s="43" t="s">
        <v>402</v>
      </c>
    </row>
    <row r="4" spans="1:5">
      <c r="A4" s="46" t="s">
        <v>413</v>
      </c>
      <c r="B4" s="45">
        <v>6.85</v>
      </c>
      <c r="C4" s="46" t="s">
        <v>746</v>
      </c>
      <c r="D4" s="46">
        <v>-5.9740000000000002</v>
      </c>
      <c r="E4" s="46">
        <v>0.876</v>
      </c>
    </row>
    <row r="5" spans="1:5" ht="27" customHeight="1">
      <c r="A5" s="44" t="s">
        <v>414</v>
      </c>
      <c r="B5" s="45">
        <v>14.36</v>
      </c>
      <c r="C5" s="46" t="s">
        <v>746</v>
      </c>
      <c r="D5" s="46">
        <v>-13.493</v>
      </c>
      <c r="E5" s="46">
        <v>0.86699999999999999</v>
      </c>
    </row>
    <row r="6" spans="1:5">
      <c r="A6" s="46" t="s">
        <v>421</v>
      </c>
      <c r="B6" s="45">
        <v>3.1</v>
      </c>
      <c r="C6" s="46" t="s">
        <v>746</v>
      </c>
      <c r="D6" s="46">
        <v>-2.976</v>
      </c>
      <c r="E6" s="46">
        <v>0.124</v>
      </c>
    </row>
    <row r="7" spans="1:5">
      <c r="A7" s="47" t="s">
        <v>148</v>
      </c>
      <c r="B7" s="45">
        <v>24.31</v>
      </c>
      <c r="C7" s="46" t="s">
        <v>294</v>
      </c>
      <c r="D7" s="46">
        <v>-22.443000000000001</v>
      </c>
      <c r="E7" s="46">
        <v>1.867</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0C09-EDB2-4D9F-B03D-FF299079B1D7}">
  <sheetPr codeName="Sheet109">
    <tabColor theme="1"/>
    <pageSetUpPr autoPageBreaks="0"/>
  </sheetPr>
  <dimension ref="A2:D9"/>
  <sheetViews>
    <sheetView workbookViewId="0">
      <selection activeCell="B29" sqref="B29"/>
    </sheetView>
  </sheetViews>
  <sheetFormatPr defaultRowHeight="12.4"/>
  <cols>
    <col min="1" max="1" width="26.46875" customWidth="1"/>
    <col min="2" max="4" width="14.76171875" customWidth="1"/>
  </cols>
  <sheetData>
    <row r="2" spans="1:4">
      <c r="A2" s="3" t="s">
        <v>747</v>
      </c>
    </row>
    <row r="3" spans="1:4" ht="32.65">
      <c r="A3" s="33" t="s">
        <v>132</v>
      </c>
      <c r="B3" s="33" t="s">
        <v>400</v>
      </c>
      <c r="C3" s="33" t="s">
        <v>401</v>
      </c>
      <c r="D3" s="33" t="s">
        <v>402</v>
      </c>
    </row>
    <row r="4" spans="1:4">
      <c r="A4" s="41" t="s">
        <v>73</v>
      </c>
      <c r="B4" s="48">
        <v>20.48</v>
      </c>
      <c r="C4" s="48">
        <v>-4.0999999999999979</v>
      </c>
      <c r="D4" s="48">
        <v>16.380000000000003</v>
      </c>
    </row>
    <row r="5" spans="1:4">
      <c r="A5" s="41" t="s">
        <v>86</v>
      </c>
      <c r="B5" s="48">
        <v>0</v>
      </c>
      <c r="C5" s="48">
        <v>0</v>
      </c>
      <c r="D5" s="48">
        <v>0</v>
      </c>
    </row>
    <row r="6" spans="1:4">
      <c r="A6" s="41" t="s">
        <v>581</v>
      </c>
      <c r="B6" s="48">
        <v>0</v>
      </c>
      <c r="C6" s="48">
        <v>0</v>
      </c>
      <c r="D6" s="48">
        <v>0</v>
      </c>
    </row>
    <row r="7" spans="1:4">
      <c r="A7" s="41" t="s">
        <v>96</v>
      </c>
      <c r="B7" s="48">
        <v>0</v>
      </c>
      <c r="C7" s="48">
        <v>0</v>
      </c>
      <c r="D7" s="48">
        <v>0</v>
      </c>
    </row>
    <row r="8" spans="1:4">
      <c r="A8" s="33" t="s">
        <v>148</v>
      </c>
      <c r="B8" s="49">
        <f>SUM(B4:B7)</f>
        <v>20.48</v>
      </c>
      <c r="C8" s="49">
        <f t="shared" ref="C8:D8" si="0">SUM(C4:C7)</f>
        <v>-4.0999999999999979</v>
      </c>
      <c r="D8" s="49">
        <f t="shared" si="0"/>
        <v>16.380000000000003</v>
      </c>
    </row>
    <row r="9" spans="1:4">
      <c r="A9" s="42"/>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63F4-CA83-49B5-A5CC-53C14E6305E0}">
  <sheetPr codeName="Sheet110">
    <tabColor theme="1"/>
  </sheetPr>
  <dimension ref="A2:D7"/>
  <sheetViews>
    <sheetView workbookViewId="0">
      <selection activeCell="B29" sqref="B29"/>
    </sheetView>
  </sheetViews>
  <sheetFormatPr defaultRowHeight="12.4"/>
  <cols>
    <col min="1" max="1" width="19.1171875" customWidth="1"/>
    <col min="2" max="2" width="13.234375" customWidth="1"/>
    <col min="3" max="3" width="13.87890625" customWidth="1"/>
    <col min="4" max="4" width="15.1171875" customWidth="1"/>
  </cols>
  <sheetData>
    <row r="2" spans="1:4">
      <c r="A2" t="s">
        <v>748</v>
      </c>
    </row>
    <row r="3" spans="1:4" ht="29.65" customHeight="1">
      <c r="A3" s="47" t="s">
        <v>356</v>
      </c>
      <c r="B3" s="43" t="s">
        <v>408</v>
      </c>
      <c r="C3" s="43" t="s">
        <v>401</v>
      </c>
      <c r="D3" s="47" t="s">
        <v>749</v>
      </c>
    </row>
    <row r="4" spans="1:4">
      <c r="A4" s="46" t="s">
        <v>425</v>
      </c>
      <c r="B4" s="45">
        <v>20.48</v>
      </c>
      <c r="C4" s="45">
        <v>0</v>
      </c>
      <c r="D4" s="45">
        <v>20.48</v>
      </c>
    </row>
    <row r="5" spans="1:4" ht="28.15" customHeight="1">
      <c r="A5" s="44" t="s">
        <v>426</v>
      </c>
      <c r="B5" s="45">
        <v>0</v>
      </c>
      <c r="C5" s="45">
        <v>-2.0499999999999998</v>
      </c>
      <c r="D5" s="45">
        <v>-2.0499999999999998</v>
      </c>
    </row>
    <row r="6" spans="1:4" ht="28.15" customHeight="1">
      <c r="A6" s="44" t="s">
        <v>427</v>
      </c>
      <c r="B6" s="45" t="s">
        <v>294</v>
      </c>
      <c r="C6" s="45">
        <v>-2.0499999999999998</v>
      </c>
      <c r="D6" s="45">
        <v>-2.0499999999999998</v>
      </c>
    </row>
    <row r="7" spans="1:4">
      <c r="A7" s="47" t="s">
        <v>148</v>
      </c>
      <c r="B7" s="45">
        <v>20.48</v>
      </c>
      <c r="C7" s="45">
        <v>-4.0999999999999996</v>
      </c>
      <c r="D7" s="45">
        <v>16.38</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30D5-7B42-47D3-BF4D-100C1263F4FC}">
  <sheetPr codeName="Sheet111">
    <tabColor theme="1"/>
  </sheetPr>
  <dimension ref="A2:D20"/>
  <sheetViews>
    <sheetView workbookViewId="0">
      <selection activeCell="B29" sqref="B29"/>
    </sheetView>
  </sheetViews>
  <sheetFormatPr defaultRowHeight="12.4"/>
  <cols>
    <col min="2" max="2" width="23.76171875" customWidth="1"/>
    <col min="3" max="3" width="19.76171875" customWidth="1"/>
    <col min="4" max="4" width="38" customWidth="1"/>
  </cols>
  <sheetData>
    <row r="2" spans="1:4">
      <c r="A2" t="s">
        <v>750</v>
      </c>
    </row>
    <row r="3" spans="1:4">
      <c r="A3" s="31" t="s">
        <v>429</v>
      </c>
      <c r="B3" s="32" t="s">
        <v>430</v>
      </c>
      <c r="C3" s="32" t="s">
        <v>431</v>
      </c>
      <c r="D3" s="33" t="s">
        <v>432</v>
      </c>
    </row>
    <row r="4" spans="1:4" ht="17.100000000000001" customHeight="1">
      <c r="A4" s="472">
        <v>1</v>
      </c>
      <c r="B4" s="474" t="s">
        <v>751</v>
      </c>
      <c r="C4" s="483" t="s">
        <v>752</v>
      </c>
      <c r="D4" s="34" t="s">
        <v>434</v>
      </c>
    </row>
    <row r="5" spans="1:4" ht="15.6" customHeight="1">
      <c r="A5" s="473"/>
      <c r="B5" s="475"/>
      <c r="C5" s="484"/>
      <c r="D5" s="35" t="s">
        <v>753</v>
      </c>
    </row>
    <row r="6" spans="1:4" ht="17.100000000000001" customHeight="1">
      <c r="A6" s="473"/>
      <c r="B6" s="475"/>
      <c r="C6" s="484"/>
      <c r="D6" s="36" t="s">
        <v>436</v>
      </c>
    </row>
    <row r="7" spans="1:4" ht="18" customHeight="1">
      <c r="A7" s="473"/>
      <c r="B7" s="475"/>
      <c r="C7" s="484"/>
      <c r="D7" s="36" t="s">
        <v>437</v>
      </c>
    </row>
    <row r="8" spans="1:4" ht="17.100000000000001" customHeight="1">
      <c r="A8" s="473"/>
      <c r="B8" s="475"/>
      <c r="C8" s="484"/>
      <c r="D8" s="36" t="s">
        <v>438</v>
      </c>
    </row>
    <row r="9" spans="1:4" ht="34.5" customHeight="1">
      <c r="A9" s="473"/>
      <c r="B9" s="475"/>
      <c r="C9" s="484"/>
      <c r="D9" s="36" t="s">
        <v>439</v>
      </c>
    </row>
    <row r="10" spans="1:4" ht="23.65" customHeight="1">
      <c r="A10" s="473"/>
      <c r="B10" s="475"/>
      <c r="C10" s="484"/>
      <c r="D10" s="37" t="s">
        <v>754</v>
      </c>
    </row>
    <row r="11" spans="1:4" ht="25.5" customHeight="1">
      <c r="A11" s="472">
        <v>2</v>
      </c>
      <c r="B11" s="474" t="s">
        <v>433</v>
      </c>
      <c r="C11" s="476">
        <v>46112</v>
      </c>
      <c r="D11" s="34" t="s">
        <v>434</v>
      </c>
    </row>
    <row r="12" spans="1:4" ht="32.1" customHeight="1">
      <c r="A12" s="473"/>
      <c r="B12" s="475"/>
      <c r="C12" s="477"/>
      <c r="D12" s="35" t="s">
        <v>435</v>
      </c>
    </row>
    <row r="13" spans="1:4" ht="24.6" customHeight="1">
      <c r="A13" s="473"/>
      <c r="B13" s="475"/>
      <c r="C13" s="477"/>
      <c r="D13" s="36" t="s">
        <v>436</v>
      </c>
    </row>
    <row r="14" spans="1:4" ht="24.6" customHeight="1">
      <c r="A14" s="473"/>
      <c r="B14" s="475"/>
      <c r="C14" s="477"/>
      <c r="D14" s="36" t="s">
        <v>437</v>
      </c>
    </row>
    <row r="15" spans="1:4" ht="22.5" customHeight="1">
      <c r="A15" s="473"/>
      <c r="B15" s="475"/>
      <c r="C15" s="477"/>
      <c r="D15" s="36" t="s">
        <v>438</v>
      </c>
    </row>
    <row r="16" spans="1:4" ht="38.1" customHeight="1">
      <c r="A16" s="473"/>
      <c r="B16" s="475"/>
      <c r="C16" s="477"/>
      <c r="D16" s="36" t="s">
        <v>439</v>
      </c>
    </row>
    <row r="17" spans="1:4" ht="42.6" customHeight="1">
      <c r="A17" s="473"/>
      <c r="B17" s="475"/>
      <c r="C17" s="477"/>
      <c r="D17" s="35" t="s">
        <v>440</v>
      </c>
    </row>
    <row r="18" spans="1:4" ht="39.6" customHeight="1">
      <c r="A18" s="38">
        <v>3</v>
      </c>
      <c r="B18" s="39" t="s">
        <v>441</v>
      </c>
      <c r="C18" s="40">
        <v>46112</v>
      </c>
      <c r="D18" s="41" t="s">
        <v>442</v>
      </c>
    </row>
    <row r="19" spans="1:4">
      <c r="A19" s="42"/>
    </row>
    <row r="20" spans="1:4">
      <c r="A20" s="42"/>
    </row>
  </sheetData>
  <mergeCells count="6">
    <mergeCell ref="A4:A10"/>
    <mergeCell ref="B4:B10"/>
    <mergeCell ref="C4:C10"/>
    <mergeCell ref="A11:A17"/>
    <mergeCell ref="B11:B17"/>
    <mergeCell ref="C11:C17"/>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B672-6479-4FFE-AC9C-0C9C8FB5CA42}">
  <sheetPr codeName="Sheet112">
    <tabColor theme="1"/>
  </sheetPr>
  <dimension ref="A2:G11"/>
  <sheetViews>
    <sheetView workbookViewId="0">
      <selection activeCell="B29" sqref="B29"/>
    </sheetView>
  </sheetViews>
  <sheetFormatPr defaultRowHeight="12.4"/>
  <cols>
    <col min="1" max="1" width="19.1171875" customWidth="1"/>
    <col min="2" max="2" width="13.234375" customWidth="1"/>
    <col min="3" max="3" width="13.87890625" customWidth="1"/>
    <col min="4" max="4" width="15.1171875" customWidth="1"/>
  </cols>
  <sheetData>
    <row r="2" spans="1:7">
      <c r="A2" t="s">
        <v>462</v>
      </c>
    </row>
    <row r="3" spans="1:7" ht="32.65">
      <c r="A3" s="43" t="s">
        <v>463</v>
      </c>
      <c r="B3" s="43" t="s">
        <v>464</v>
      </c>
      <c r="C3" s="43" t="s">
        <v>465</v>
      </c>
      <c r="D3" s="43" t="s">
        <v>466</v>
      </c>
      <c r="E3" s="43" t="s">
        <v>169</v>
      </c>
      <c r="F3" s="43" t="s">
        <v>467</v>
      </c>
      <c r="G3" s="43" t="s">
        <v>468</v>
      </c>
    </row>
    <row r="4" spans="1:7" ht="28.15" customHeight="1">
      <c r="A4" s="44" t="s">
        <v>77</v>
      </c>
      <c r="B4" s="45">
        <v>0.27</v>
      </c>
      <c r="C4" s="45">
        <v>0.29099999999999998</v>
      </c>
      <c r="D4" s="45">
        <v>0.17599999999999999</v>
      </c>
      <c r="E4" s="45">
        <v>0.746</v>
      </c>
      <c r="F4" s="45">
        <v>6.6440000000000001</v>
      </c>
      <c r="G4" s="45">
        <v>8.1270000000000007</v>
      </c>
    </row>
    <row r="5" spans="1:7">
      <c r="A5" s="46" t="s">
        <v>79</v>
      </c>
      <c r="B5" s="45">
        <v>0.39100000000000001</v>
      </c>
      <c r="C5" s="45">
        <v>0.42</v>
      </c>
      <c r="D5" s="45">
        <v>0.25</v>
      </c>
      <c r="E5" s="45">
        <v>1.339</v>
      </c>
      <c r="F5" s="45">
        <v>6.0460000000000003</v>
      </c>
      <c r="G5" s="45">
        <v>8.4459999999999997</v>
      </c>
    </row>
    <row r="6" spans="1:7">
      <c r="A6" s="46" t="s">
        <v>81</v>
      </c>
      <c r="B6" s="45">
        <v>0.22800000000000001</v>
      </c>
      <c r="C6" s="45">
        <v>0.246</v>
      </c>
      <c r="D6" s="45">
        <v>0.14199999999999999</v>
      </c>
      <c r="E6" s="45">
        <v>0.747</v>
      </c>
      <c r="F6" s="45">
        <v>5.5990000000000002</v>
      </c>
      <c r="G6" s="45">
        <v>6.9619999999999997</v>
      </c>
    </row>
    <row r="7" spans="1:7">
      <c r="A7" s="46" t="s">
        <v>83</v>
      </c>
      <c r="B7" s="45">
        <v>0.248</v>
      </c>
      <c r="C7" s="45">
        <v>0.26600000000000001</v>
      </c>
      <c r="D7" s="45">
        <v>0.16</v>
      </c>
      <c r="E7" s="45">
        <v>0.627</v>
      </c>
      <c r="F7" s="45">
        <v>3.27</v>
      </c>
      <c r="G7" s="45">
        <v>4.5709999999999997</v>
      </c>
    </row>
    <row r="8" spans="1:7">
      <c r="A8" s="46" t="s">
        <v>469</v>
      </c>
      <c r="B8" s="45">
        <v>0.497</v>
      </c>
      <c r="C8" s="45">
        <v>1.298</v>
      </c>
      <c r="D8" s="45">
        <v>1.113</v>
      </c>
      <c r="E8" s="45">
        <v>1.113</v>
      </c>
      <c r="F8" s="45">
        <v>6.9790000000000001</v>
      </c>
      <c r="G8" s="45">
        <v>11</v>
      </c>
    </row>
    <row r="9" spans="1:7">
      <c r="A9" s="46" t="s">
        <v>470</v>
      </c>
      <c r="B9" s="45">
        <v>0</v>
      </c>
      <c r="C9" s="45">
        <v>4.7E-2</v>
      </c>
      <c r="D9" s="45">
        <v>3.1509999999999998</v>
      </c>
      <c r="E9" s="45">
        <v>3.3460000000000001</v>
      </c>
      <c r="F9" s="45">
        <v>3.698</v>
      </c>
      <c r="G9" s="45">
        <v>10.242000000000001</v>
      </c>
    </row>
    <row r="10" spans="1:7">
      <c r="A10" s="46" t="s">
        <v>471</v>
      </c>
      <c r="B10" s="45">
        <v>0</v>
      </c>
      <c r="C10" s="45">
        <v>6.7000000000000004E-2</v>
      </c>
      <c r="D10" s="45">
        <v>6.4550000000000001</v>
      </c>
      <c r="E10" s="45">
        <v>6.5839999999999996</v>
      </c>
      <c r="F10" s="45">
        <v>7.1</v>
      </c>
      <c r="G10" s="45">
        <v>20.206</v>
      </c>
    </row>
    <row r="11" spans="1:7">
      <c r="A11" s="46" t="s">
        <v>472</v>
      </c>
      <c r="B11" s="45">
        <v>2.1019999999999999</v>
      </c>
      <c r="C11" s="45">
        <v>4.2610000000000001</v>
      </c>
      <c r="D11" s="45">
        <v>6.42</v>
      </c>
      <c r="E11" s="45">
        <v>5.8440000000000003</v>
      </c>
      <c r="F11" s="45">
        <v>6.0839999999999996</v>
      </c>
      <c r="G11" s="45">
        <v>24.710999999999999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07A7-96FC-4D6A-8D39-02869EF444F2}">
  <sheetPr codeName="Sheet113">
    <tabColor theme="1"/>
  </sheetPr>
  <dimension ref="A2:G11"/>
  <sheetViews>
    <sheetView workbookViewId="0">
      <selection activeCell="B29" sqref="B29"/>
    </sheetView>
  </sheetViews>
  <sheetFormatPr defaultRowHeight="12.4"/>
  <cols>
    <col min="1" max="1" width="19.1171875" customWidth="1"/>
    <col min="2" max="2" width="13.234375" customWidth="1"/>
    <col min="3" max="3" width="13.87890625" customWidth="1"/>
    <col min="4" max="4" width="15.1171875" customWidth="1"/>
  </cols>
  <sheetData>
    <row r="2" spans="1:7">
      <c r="A2" t="s">
        <v>473</v>
      </c>
    </row>
    <row r="3" spans="1:7" ht="32.65">
      <c r="A3" s="43" t="s">
        <v>463</v>
      </c>
      <c r="B3" s="43" t="s">
        <v>464</v>
      </c>
      <c r="C3" s="43" t="s">
        <v>465</v>
      </c>
      <c r="D3" s="43" t="s">
        <v>466</v>
      </c>
      <c r="E3" s="43" t="s">
        <v>169</v>
      </c>
      <c r="F3" s="43" t="s">
        <v>467</v>
      </c>
      <c r="G3" s="43" t="s">
        <v>468</v>
      </c>
    </row>
    <row r="4" spans="1:7" ht="28.15" customHeight="1">
      <c r="A4" s="44" t="s">
        <v>77</v>
      </c>
      <c r="B4" s="45">
        <v>0</v>
      </c>
      <c r="C4" s="45">
        <v>0</v>
      </c>
      <c r="D4" s="45">
        <v>0</v>
      </c>
      <c r="E4" s="45">
        <v>0</v>
      </c>
      <c r="F4" s="45">
        <v>0</v>
      </c>
      <c r="G4" s="45">
        <v>0</v>
      </c>
    </row>
    <row r="5" spans="1:7">
      <c r="A5" s="46" t="s">
        <v>79</v>
      </c>
      <c r="B5" s="45">
        <v>0</v>
      </c>
      <c r="C5" s="45">
        <v>0</v>
      </c>
      <c r="D5" s="45">
        <v>0</v>
      </c>
      <c r="E5" s="45">
        <v>0</v>
      </c>
      <c r="F5" s="45">
        <v>0</v>
      </c>
      <c r="G5" s="45">
        <v>0</v>
      </c>
    </row>
    <row r="6" spans="1:7">
      <c r="A6" s="46" t="s">
        <v>81</v>
      </c>
      <c r="B6" s="45">
        <v>0</v>
      </c>
      <c r="C6" s="45">
        <v>0</v>
      </c>
      <c r="D6" s="45">
        <v>0</v>
      </c>
      <c r="E6" s="45">
        <v>0</v>
      </c>
      <c r="F6" s="45">
        <v>0</v>
      </c>
      <c r="G6" s="45">
        <v>0</v>
      </c>
    </row>
    <row r="7" spans="1:7">
      <c r="A7" s="46" t="s">
        <v>83</v>
      </c>
      <c r="B7" s="45">
        <v>0</v>
      </c>
      <c r="C7" s="45">
        <v>0</v>
      </c>
      <c r="D7" s="45">
        <v>0</v>
      </c>
      <c r="E7" s="45">
        <v>0</v>
      </c>
      <c r="F7" s="45">
        <v>0</v>
      </c>
      <c r="G7" s="45">
        <v>0</v>
      </c>
    </row>
    <row r="8" spans="1:7">
      <c r="A8" s="46" t="s">
        <v>469</v>
      </c>
      <c r="B8" s="45">
        <v>0.82399999999999995</v>
      </c>
      <c r="C8" s="45">
        <v>0.82499999999999996</v>
      </c>
      <c r="D8" s="45">
        <v>0.82499999999999996</v>
      </c>
      <c r="E8" s="45">
        <v>0.82499999999999996</v>
      </c>
      <c r="F8" s="45">
        <v>0.82499999999999996</v>
      </c>
      <c r="G8" s="45">
        <v>4.1239999999999997</v>
      </c>
    </row>
    <row r="9" spans="1:7">
      <c r="A9" s="46" t="s">
        <v>470</v>
      </c>
      <c r="B9" s="45">
        <v>0</v>
      </c>
      <c r="C9" s="45">
        <v>0</v>
      </c>
      <c r="D9" s="45">
        <v>0</v>
      </c>
      <c r="E9" s="45">
        <v>0</v>
      </c>
      <c r="F9" s="45">
        <v>0</v>
      </c>
      <c r="G9" s="45">
        <v>0</v>
      </c>
    </row>
    <row r="10" spans="1:7">
      <c r="A10" s="46" t="s">
        <v>471</v>
      </c>
      <c r="B10" s="45">
        <v>2.6219999999999999</v>
      </c>
      <c r="C10" s="45">
        <v>2.5419999999999998</v>
      </c>
      <c r="D10" s="45">
        <v>1.8129999999999999</v>
      </c>
      <c r="E10" s="45">
        <v>1.353</v>
      </c>
      <c r="F10" s="45">
        <v>1.5629999999999999</v>
      </c>
      <c r="G10" s="45">
        <v>9.8930000000000007</v>
      </c>
    </row>
    <row r="11" spans="1:7">
      <c r="A11" s="46" t="s">
        <v>472</v>
      </c>
      <c r="B11" s="45">
        <v>0.16700000000000001</v>
      </c>
      <c r="C11" s="45">
        <v>0.28000000000000003</v>
      </c>
      <c r="D11" s="45">
        <v>0.57199999999999995</v>
      </c>
      <c r="E11" s="45">
        <v>0.42399999999999999</v>
      </c>
      <c r="F11" s="45">
        <v>0.42399999999999999</v>
      </c>
      <c r="G11" s="45">
        <v>1.867</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06FC-9ACA-44A6-8A7A-C7096991515D}">
  <sheetPr codeName="Sheet114">
    <tabColor theme="1"/>
  </sheetPr>
  <dimension ref="A2:G7"/>
  <sheetViews>
    <sheetView workbookViewId="0">
      <selection activeCell="B29" sqref="B29"/>
    </sheetView>
  </sheetViews>
  <sheetFormatPr defaultRowHeight="12.4"/>
  <cols>
    <col min="1" max="1" width="19.1171875" customWidth="1"/>
    <col min="2" max="2" width="13.234375" customWidth="1"/>
    <col min="3" max="3" width="13.87890625" customWidth="1"/>
    <col min="4" max="4" width="15.1171875" customWidth="1"/>
  </cols>
  <sheetData>
    <row r="2" spans="1:7">
      <c r="A2" t="s">
        <v>474</v>
      </c>
    </row>
    <row r="3" spans="1:7" ht="32.65">
      <c r="A3" s="43" t="s">
        <v>463</v>
      </c>
      <c r="B3" s="43" t="s">
        <v>464</v>
      </c>
      <c r="C3" s="43" t="s">
        <v>465</v>
      </c>
      <c r="D3" s="43" t="s">
        <v>466</v>
      </c>
      <c r="E3" s="43" t="s">
        <v>169</v>
      </c>
      <c r="F3" s="43" t="s">
        <v>467</v>
      </c>
      <c r="G3" s="43" t="s">
        <v>468</v>
      </c>
    </row>
    <row r="4" spans="1:7" ht="28.15" customHeight="1">
      <c r="A4" s="44" t="s">
        <v>77</v>
      </c>
      <c r="B4" s="45">
        <v>0</v>
      </c>
      <c r="C4" s="45">
        <v>0</v>
      </c>
      <c r="D4" s="45">
        <v>0</v>
      </c>
      <c r="E4" s="45">
        <v>0</v>
      </c>
      <c r="F4" s="45">
        <v>7.69</v>
      </c>
      <c r="G4" s="45">
        <v>7.69</v>
      </c>
    </row>
    <row r="5" spans="1:7">
      <c r="A5" s="46" t="s">
        <v>79</v>
      </c>
      <c r="B5" s="45">
        <v>0</v>
      </c>
      <c r="C5" s="45">
        <v>0</v>
      </c>
      <c r="D5" s="45">
        <v>0</v>
      </c>
      <c r="E5" s="45">
        <v>0</v>
      </c>
      <c r="F5" s="45">
        <v>0.89</v>
      </c>
      <c r="G5" s="45">
        <v>0.89</v>
      </c>
    </row>
    <row r="6" spans="1:7">
      <c r="A6" s="46" t="s">
        <v>81</v>
      </c>
      <c r="B6" s="45">
        <v>0</v>
      </c>
      <c r="C6" s="45">
        <v>0</v>
      </c>
      <c r="D6" s="45">
        <v>0</v>
      </c>
      <c r="E6" s="45">
        <v>0</v>
      </c>
      <c r="F6" s="45">
        <v>4.3099999999999996</v>
      </c>
      <c r="G6" s="45">
        <v>4.3099999999999996</v>
      </c>
    </row>
    <row r="7" spans="1:7">
      <c r="A7" s="46" t="s">
        <v>83</v>
      </c>
      <c r="B7" s="45">
        <v>0</v>
      </c>
      <c r="C7" s="45">
        <v>0</v>
      </c>
      <c r="D7" s="45">
        <v>0</v>
      </c>
      <c r="E7" s="45">
        <v>0</v>
      </c>
      <c r="F7" s="45">
        <v>3.49</v>
      </c>
      <c r="G7" s="45">
        <v>3.49</v>
      </c>
    </row>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DD1A1-1F87-4A79-A5DD-0ED03EE9F637}">
  <sheetPr codeName="Sheet115">
    <tabColor theme="1"/>
  </sheetPr>
  <dimension ref="A2:D20"/>
  <sheetViews>
    <sheetView workbookViewId="0">
      <selection activeCell="B29" sqref="B29"/>
    </sheetView>
  </sheetViews>
  <sheetFormatPr defaultRowHeight="12.4"/>
  <cols>
    <col min="2" max="2" width="23.76171875" customWidth="1"/>
    <col min="3" max="3" width="19.76171875" customWidth="1"/>
    <col min="4" max="4" width="38" customWidth="1"/>
  </cols>
  <sheetData>
    <row r="2" spans="1:4">
      <c r="A2" t="s">
        <v>755</v>
      </c>
    </row>
    <row r="3" spans="1:4">
      <c r="A3" s="31" t="s">
        <v>429</v>
      </c>
      <c r="B3" s="32" t="s">
        <v>430</v>
      </c>
      <c r="C3" s="32" t="s">
        <v>431</v>
      </c>
      <c r="D3" s="33" t="s">
        <v>432</v>
      </c>
    </row>
    <row r="4" spans="1:4" ht="17.100000000000001" customHeight="1">
      <c r="A4" s="472">
        <v>1</v>
      </c>
      <c r="B4" s="474" t="s">
        <v>751</v>
      </c>
      <c r="C4" s="483" t="s">
        <v>752</v>
      </c>
      <c r="D4" s="34" t="s">
        <v>434</v>
      </c>
    </row>
    <row r="5" spans="1:4" ht="15.6" customHeight="1">
      <c r="A5" s="473"/>
      <c r="B5" s="475"/>
      <c r="C5" s="484"/>
      <c r="D5" s="35" t="s">
        <v>753</v>
      </c>
    </row>
    <row r="6" spans="1:4" ht="17.100000000000001" customHeight="1">
      <c r="A6" s="473"/>
      <c r="B6" s="475"/>
      <c r="C6" s="484"/>
      <c r="D6" s="36" t="s">
        <v>436</v>
      </c>
    </row>
    <row r="7" spans="1:4" ht="18" customHeight="1">
      <c r="A7" s="473"/>
      <c r="B7" s="475"/>
      <c r="C7" s="484"/>
      <c r="D7" s="36" t="s">
        <v>437</v>
      </c>
    </row>
    <row r="8" spans="1:4" ht="17.100000000000001" customHeight="1">
      <c r="A8" s="473"/>
      <c r="B8" s="475"/>
      <c r="C8" s="484"/>
      <c r="D8" s="36" t="s">
        <v>438</v>
      </c>
    </row>
    <row r="9" spans="1:4" ht="34.5" customHeight="1">
      <c r="A9" s="473"/>
      <c r="B9" s="475"/>
      <c r="C9" s="484"/>
      <c r="D9" s="36" t="s">
        <v>439</v>
      </c>
    </row>
    <row r="10" spans="1:4" ht="23.65" customHeight="1">
      <c r="A10" s="473"/>
      <c r="B10" s="475"/>
      <c r="C10" s="484"/>
      <c r="D10" s="37" t="s">
        <v>754</v>
      </c>
    </row>
    <row r="11" spans="1:4" ht="25.5" customHeight="1">
      <c r="A11" s="472">
        <v>2</v>
      </c>
      <c r="B11" s="474" t="s">
        <v>433</v>
      </c>
      <c r="C11" s="476">
        <v>46112</v>
      </c>
      <c r="D11" s="34" t="s">
        <v>434</v>
      </c>
    </row>
    <row r="12" spans="1:4" ht="32.1" customHeight="1">
      <c r="A12" s="473"/>
      <c r="B12" s="475"/>
      <c r="C12" s="477"/>
      <c r="D12" s="35" t="s">
        <v>435</v>
      </c>
    </row>
    <row r="13" spans="1:4" ht="24.6" customHeight="1">
      <c r="A13" s="473"/>
      <c r="B13" s="475"/>
      <c r="C13" s="477"/>
      <c r="D13" s="36" t="s">
        <v>436</v>
      </c>
    </row>
    <row r="14" spans="1:4" ht="24.6" customHeight="1">
      <c r="A14" s="473"/>
      <c r="B14" s="475"/>
      <c r="C14" s="477"/>
      <c r="D14" s="36" t="s">
        <v>437</v>
      </c>
    </row>
    <row r="15" spans="1:4" ht="22.5" customHeight="1">
      <c r="A15" s="473"/>
      <c r="B15" s="475"/>
      <c r="C15" s="477"/>
      <c r="D15" s="36" t="s">
        <v>438</v>
      </c>
    </row>
    <row r="16" spans="1:4" ht="38.1" customHeight="1">
      <c r="A16" s="473"/>
      <c r="B16" s="475"/>
      <c r="C16" s="477"/>
      <c r="D16" s="36" t="s">
        <v>439</v>
      </c>
    </row>
    <row r="17" spans="1:4" ht="42.6" customHeight="1">
      <c r="A17" s="473"/>
      <c r="B17" s="475"/>
      <c r="C17" s="477"/>
      <c r="D17" s="35" t="s">
        <v>440</v>
      </c>
    </row>
    <row r="18" spans="1:4" ht="39.6" customHeight="1">
      <c r="A18" s="38">
        <v>3</v>
      </c>
      <c r="B18" s="39" t="s">
        <v>441</v>
      </c>
      <c r="C18" s="40">
        <v>46112</v>
      </c>
      <c r="D18" s="41" t="s">
        <v>442</v>
      </c>
    </row>
    <row r="19" spans="1:4">
      <c r="A19" s="42"/>
    </row>
    <row r="20" spans="1:4">
      <c r="A20" s="42"/>
    </row>
  </sheetData>
  <mergeCells count="6">
    <mergeCell ref="A4:A10"/>
    <mergeCell ref="B4:B10"/>
    <mergeCell ref="C4:C10"/>
    <mergeCell ref="A11:A17"/>
    <mergeCell ref="B11:B17"/>
    <mergeCell ref="C11:C17"/>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1868</PublicationRequestID>
    <DocumentTitle xmlns="3ffacce4-957f-4f0a-910f-9efe2ecf512c">RIIO-2 Re-opener Applications 2025 FD - Datafile</DocumentTitle>
    <DocumentRank xmlns="3ffacce4-957f-4f0a-910f-9efe2ecf512c">Subsidiary</DocumentRa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f 8 e 1 2 2 f 7 - f f e e - 4 b c f - 8 4 4 2 - 5 f 8 2 4 8 a 1 d 8 7 2 "   x m l n s = " h t t p : / / s c h e m a s . m i c r o s o f t . c o m / D a t a M a s h u p " > A A A A A A 8 D A A B Q S w M E F A A C A A g A N r S K W w Y u n S 6 o A A A A + A A A A B I A H A B D b 2 5 m a W c v U G F j a 2 F n Z S 5 4 b W w g o h g A K K A U A A A A A A A A A A A A A A A A A A A A A A A A A A A A e 7 9 7 v 4 1 9 R W 6 O Q l l q U X F m f p 6 t k q G e g Z J C c U l i X k p i T n 5 e q q 1 S X r 6 S v R 0 v l 0 1 A Y n J 2 Y n q q A l B 1 X r F V R X G K r V J G S U m B l b 5 + e X m 5 X r m x X n 5 R u r 6 R g Y G h f o S v T 3 B y R m p u o h J c c S Z h x b q Z e S B r k 1 O V 7 G z C I K 6 x M 9 I z N D H X M z Q w s t Q z s N G H i d r 4 Z u Y h V B g B X Q y S R R K 0 c S 7 N K S k t S r V L z d N 1 d 7 L R h 3 F t 9 K G e s A M A U E s D B B Q A A g A I A D a 0 i l 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2 t I p b K I p H u A 4 A A A A R A A A A E w A c A E Z v c m 1 1 b G F z L 1 N l Y 3 R p b 2 4 x L m 0 g o h g A K K A U A A A A A A A A A A A A A A A A A A A A A A A A A A A A K 0 5 N L s n M z 1 M I h t C G 1 g B Q S w E C L Q A U A A I A C A A 2 t I p b B i 6 d L q g A A A D 4 A A A A E g A A A A A A A A A A A A A A A A A A A A A A Q 2 9 u Z m l n L 1 B h Y 2 t h Z 2 U u e G 1 s U E s B A i 0 A F A A C A A g A N r S K W 1 N y O C y b A A A A 4 Q A A A B M A A A A A A A A A A A A A A A A A 9 A A A A F t D b 2 5 0 Z W 5 0 X 1 R 5 c G V z X S 5 4 b W x Q S w E C L Q A U A A I A C A A 2 t I p b K I p H u A 4 A A A A R A A A A E w A A A A A A A A A A A A A A A A D c A Q A A R m 9 y b X V s Y X M v U 2 V j d G l v b j E u b V B L B Q Y A A A A A A w A D A M I A A A A 3 A g A A A A B F 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F d v c m t i b 2 9 r R 3 J v d X B U e X B l P k 9 y Z 2 F u a X p h d G l v b m F s P C 9 X b 3 J r Y m 9 v a 0 d y b 3 V w V H l w Z T 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i T s b F Z Y l w 0 q r e C d l W 4 1 h K w A A A A A C A A A A A A A Q Z g A A A A E A A C A A A A D o F n I e 2 g C I o C L n o V x 3 c y R 6 c m T r y J 3 B d r j 2 p 7 x 3 j K 9 e i w A A A A A O g A A A A A I A A C A A A A A Q H o j b 4 S d v f d T t 8 F x d h I b d K Z g M 8 g x T D s V z W B X E h H c S J 1 A A A A A z t S J q z r e f E c Q m N k h J 6 3 S I 5 l w w 0 W L F o I X d q b p 8 F 9 r f U 7 2 a v 1 8 r 8 4 L q u W s 5 s + h T Q J J H E J J x Z r x N 1 k t L A D u D X m + y Q 9 V K U O o X W 7 l g l h R w p V z u n 0 A A A A C h S V + d C I P a 0 3 V e O L P C j O 0 K 8 9 m t e Q o + L i + Q L u a 0 k Q X A a w H f m 7 P D + 9 Z f + k G N S K T 9 U p h d P 0 V d p K 5 q 9 X 4 2 K s 1 V P G x o < / D a t a M a s h u p > 
</file>

<file path=customXml/item5.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a85d80e347420b91d702f6fbf8f13cee">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fa3506773dcd33d9da152f7f590480ee"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8A79F8-7CD2-4F3D-BB71-109CABF13AD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70F88CE4-AFE5-4808-A097-D411C9562854}">
  <ds:schemaRefs>
    <ds:schemaRef ds:uri="http://www.w3.org/XML/1998/namespace"/>
    <ds:schemaRef ds:uri="http://purl.org/dc/dcmitype/"/>
    <ds:schemaRef ds:uri="http://schemas.microsoft.com/office/2006/documentManagement/types"/>
    <ds:schemaRef ds:uri="http://schemas.microsoft.com/sharepoint/v3"/>
    <ds:schemaRef ds:uri="d66eba0d-a2b9-4833-9603-ab5d8f45883c"/>
    <ds:schemaRef ds:uri="http://schemas.openxmlformats.org/package/2006/metadata/core-properties"/>
    <ds:schemaRef ds:uri="http://purl.org/dc/terms/"/>
    <ds:schemaRef ds:uri="http://purl.org/dc/elements/1.1/"/>
    <ds:schemaRef ds:uri="http://schemas.microsoft.com/office/infopath/2007/PartnerControls"/>
    <ds:schemaRef ds:uri="3ffacce4-957f-4f0a-910f-9efe2ecf512c"/>
    <ds:schemaRef ds:uri="http://schemas.microsoft.com/office/2006/metadata/properties"/>
  </ds:schemaRefs>
</ds:datastoreItem>
</file>

<file path=customXml/itemProps3.xml><?xml version="1.0" encoding="utf-8"?>
<ds:datastoreItem xmlns:ds="http://schemas.openxmlformats.org/officeDocument/2006/customXml" ds:itemID="{016FD924-3AB1-4031-903D-8934A1598DFB}">
  <ds:schemaRefs>
    <ds:schemaRef ds:uri="http://schemas.microsoft.com/sharepoint/v3/contenttype/forms"/>
  </ds:schemaRefs>
</ds:datastoreItem>
</file>

<file path=customXml/itemProps4.xml><?xml version="1.0" encoding="utf-8"?>
<ds:datastoreItem xmlns:ds="http://schemas.openxmlformats.org/officeDocument/2006/customXml" ds:itemID="{D22E9CDD-FBAC-40E3-9DD7-6673151C3A68}">
  <ds:schemaRefs>
    <ds:schemaRef ds:uri="http://schemas.microsoft.com/DataMashup"/>
  </ds:schemaRefs>
</ds:datastoreItem>
</file>

<file path=customXml/itemProps5.xml><?xml version="1.0" encoding="utf-8"?>
<ds:datastoreItem xmlns:ds="http://schemas.openxmlformats.org/officeDocument/2006/customXml" ds:itemID="{6EC18EC7-565A-431C-AD0D-3073AF3F7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98</vt:i4>
      </vt:variant>
      <vt:variant>
        <vt:lpstr>Named Ranges</vt:lpstr>
      </vt:variant>
      <vt:variant>
        <vt:i4>3</vt:i4>
      </vt:variant>
    </vt:vector>
  </HeadingPairs>
  <TitlesOfParts>
    <vt:vector size="101" baseType="lpstr">
      <vt:lpstr>Cover</vt:lpstr>
      <vt:lpstr>Applications</vt:lpstr>
      <vt:lpstr>Overview_Document&gt;&gt;</vt:lpstr>
      <vt:lpstr>Table1_Licensees</vt:lpstr>
      <vt:lpstr>Table2_DDs_Summary</vt:lpstr>
      <vt:lpstr>Table3_FDs_Summary</vt:lpstr>
      <vt:lpstr>Table4_FD_Consumer_Cost</vt:lpstr>
      <vt:lpstr>Table5_FD_Implementation</vt:lpstr>
      <vt:lpstr>Overview_A1</vt:lpstr>
      <vt:lpstr>ET_Annex&gt;&gt;</vt:lpstr>
      <vt:lpstr>TableET1_FD_Mechanisms</vt:lpstr>
      <vt:lpstr>TableET2_DD_FD_Summary</vt:lpstr>
      <vt:lpstr>TableET3_MSIP_Summary</vt:lpstr>
      <vt:lpstr>TableET4_NGET_MSIP_Projects_ET2</vt:lpstr>
      <vt:lpstr>TableET5_NGET_MSIP_Projects_ET3</vt:lpstr>
      <vt:lpstr>TableET6_SHET_MSIP_Projects_ET2</vt:lpstr>
      <vt:lpstr>TableET7_SHET_MSIP_Projects_ET3</vt:lpstr>
      <vt:lpstr>TableET8_SPT_MSIP_Projects_ET2</vt:lpstr>
      <vt:lpstr>TableET9_SPT_MSIP_Projects_ET3</vt:lpstr>
      <vt:lpstr>TableET10_Gremista_DD_FD</vt:lpstr>
      <vt:lpstr>ED_Annex&gt;&gt;</vt:lpstr>
      <vt:lpstr>TableED1_Mechanisms</vt:lpstr>
      <vt:lpstr>TableED2_DD_FD_Summary</vt:lpstr>
      <vt:lpstr>TableED3_ENWL_LRE_DD_FD</vt:lpstr>
      <vt:lpstr>TableED4_LRE_DD_Summary</vt:lpstr>
      <vt:lpstr>TableED5_LRE_FD_Summary</vt:lpstr>
      <vt:lpstr>TableED6_HOWSUM_ED2_FDs</vt:lpstr>
      <vt:lpstr>TableED7_HOWSUM_Total_Project</vt:lpstr>
      <vt:lpstr>ED_HOWSUM_Direction</vt:lpstr>
      <vt:lpstr>GD_Annex&gt;&gt;</vt:lpstr>
      <vt:lpstr>TableGD1_GD_Reopeners</vt:lpstr>
      <vt:lpstr>TableGD2_FDs_Summary</vt:lpstr>
      <vt:lpstr>TableGD3_HSE_FD_Summary</vt:lpstr>
      <vt:lpstr>TableGD4_Streetworks_DD_Summary</vt:lpstr>
      <vt:lpstr>TableGD4a_Cadent_Costs</vt:lpstr>
      <vt:lpstr>TableGD4b_NGN_Costs</vt:lpstr>
      <vt:lpstr>TableGD4c_SGN_Costs</vt:lpstr>
      <vt:lpstr>TableGD4d_WWU_Costs</vt:lpstr>
      <vt:lpstr>TableGD5_NetZero_DD_Summary</vt:lpstr>
      <vt:lpstr>TableGD5a_NetZero_Cadent_Costs</vt:lpstr>
      <vt:lpstr>TableGD5b_NetZero_Deliverables</vt:lpstr>
      <vt:lpstr>TableGD6a_Cadent_Diversions</vt:lpstr>
      <vt:lpstr>GD_Direction_HSE_Policy</vt:lpstr>
      <vt:lpstr>GD_Direction_Streetworks</vt:lpstr>
      <vt:lpstr>GD_Direction_Net_Zero</vt:lpstr>
      <vt:lpstr>GD_Direction_Diversions</vt:lpstr>
      <vt:lpstr>Supporting_Data&gt;&gt;</vt:lpstr>
      <vt:lpstr>HSE_Policy_Assessment_FD</vt:lpstr>
      <vt:lpstr>DD_Data_File_Tables&gt;&gt;</vt:lpstr>
      <vt:lpstr>Table1_Licensees (DD)</vt:lpstr>
      <vt:lpstr>Table2_Reopener_Applicatio (DD)</vt:lpstr>
      <vt:lpstr>Table3_DDs_Summary (DD)</vt:lpstr>
      <vt:lpstr>Table4_DD_Consumer_Cost (DD)</vt:lpstr>
      <vt:lpstr>Table5_Consultation_Stages (DD)</vt:lpstr>
      <vt:lpstr>Table6_DDReview (DD)</vt:lpstr>
      <vt:lpstr>Overview_A2 (DD)</vt:lpstr>
      <vt:lpstr>Overview_A3 (DD)</vt:lpstr>
      <vt:lpstr>TableET1_DD_Summary (DD)</vt:lpstr>
      <vt:lpstr>TableET2_MSIP_Projects (DD)</vt:lpstr>
      <vt:lpstr>TableET3_NGET_Draft_Det (DD)</vt:lpstr>
      <vt:lpstr>TableET4_NGET_ET2 (DD)</vt:lpstr>
      <vt:lpstr>TableET5_NGET_ET3 (DD)</vt:lpstr>
      <vt:lpstr>TableET6_SHET_Draft_Det (DD)</vt:lpstr>
      <vt:lpstr>TableET7_SHET_ET2 (DD)</vt:lpstr>
      <vt:lpstr>TableET8_SHET_ET3 (DD)</vt:lpstr>
      <vt:lpstr>TableET9_SPT_Draft_Det (DD)</vt:lpstr>
      <vt:lpstr>TableET10_SPT_ET2 (DD)</vt:lpstr>
      <vt:lpstr>TableET11_SPT_ET3 (DD)</vt:lpstr>
      <vt:lpstr>TableET12_Gremista_Costs (DD)</vt:lpstr>
      <vt:lpstr>TableET13_Gremista_DD_Adju (DD)</vt:lpstr>
      <vt:lpstr>ET_A5_MSIP_Direction_NGET (DD)</vt:lpstr>
      <vt:lpstr>ET_A5_MSIP_Direction_SHET (DD)</vt:lpstr>
      <vt:lpstr>ET_A5_MSIP_Direction_SPT (DD)</vt:lpstr>
      <vt:lpstr>ET_A6_Appendix2 (DD)</vt:lpstr>
      <vt:lpstr>TableED1_DD_Summary (DD)</vt:lpstr>
      <vt:lpstr>TableED2_HOWSUM_Projects (DD)</vt:lpstr>
      <vt:lpstr>TableED3_ENWL_LRE_Request (DD)</vt:lpstr>
      <vt:lpstr>TableED4_LRE_EJP_Assessmen (DD)</vt:lpstr>
      <vt:lpstr>TableED5_LRE_DD_Summary (DD)</vt:lpstr>
      <vt:lpstr>ED_A5_LRE_Direction (DD)</vt:lpstr>
      <vt:lpstr>ED_A6_HOWSUM_Direction (DD)</vt:lpstr>
      <vt:lpstr>HSE_Policy_Assessment (DD)</vt:lpstr>
      <vt:lpstr>TableGD1_GD_Reopeners (DD)</vt:lpstr>
      <vt:lpstr>TableGD2_DDs_Summary (DD)</vt:lpstr>
      <vt:lpstr>TableGD3_HSE_DD_Summary (DD)</vt:lpstr>
      <vt:lpstr>TableGD3a_HSE_Benchmarking (DD)</vt:lpstr>
      <vt:lpstr>TableGD4_Streetworks_DD_Su (D)</vt:lpstr>
      <vt:lpstr>TableGD4a_Cadent_Costs (DD)</vt:lpstr>
      <vt:lpstr>TableGD4b_NGN_Costs (DD)</vt:lpstr>
      <vt:lpstr>TableGD4c_SGN_Costs (DD)</vt:lpstr>
      <vt:lpstr>TableGD4d_WWU_Costs (DD)</vt:lpstr>
      <vt:lpstr>TableGD5_NetZero_DD_Summar (DD)</vt:lpstr>
      <vt:lpstr>TableGD5a_NetZero_Cadent_C (DD)</vt:lpstr>
      <vt:lpstr>TableGD5b_NetZero_Delivera (DD)</vt:lpstr>
      <vt:lpstr>GD_A1_Annex1 (DD)</vt:lpstr>
      <vt:lpstr>GD_A1_Annex2 (DD)</vt:lpstr>
      <vt:lpstr>GD_A2_Annex1 (DD)</vt:lpstr>
      <vt:lpstr>GD_A2_Annex2 (DD)</vt:lpstr>
      <vt:lpstr>TableED3_ENWL_LRE_DD_FD!_Ref199319870</vt:lpstr>
      <vt:lpstr>'TableED3_ENWL_LRE_Request (DD)'!_Ref199319870</vt:lpstr>
      <vt:lpstr>'TableED4_LRE_EJP_Assessmen (DD)'!_Ref199331182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Neill Guha</dc:creator>
  <cp:keywords/>
  <dc:description/>
  <cp:lastModifiedBy>Erin Baillie</cp:lastModifiedBy>
  <cp:revision/>
  <dcterms:created xsi:type="dcterms:W3CDTF">2022-04-27T10:55:13Z</dcterms:created>
  <dcterms:modified xsi:type="dcterms:W3CDTF">2025-12-11T16:13:29Z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eddf15e2-044f-410f-ab13-fad9fbe02802</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nbPXGlehV1PdSIBeElNa4i6LaRy8ySnh</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0x010100D7C6947C0F765F428416B2828D309B65</vt:lpwstr>
  </property>
  <property fmtid="{D5CDD505-2E9C-101B-9397-08002B2CF9AE}" pid="15" name="Project Sponsor">
    <vt:lpwstr/>
  </property>
  <property fmtid="{D5CDD505-2E9C-101B-9397-08002B2CF9AE}" pid="16" name="From1">
    <vt:lpwstr/>
  </property>
  <property fmtid="{D5CDD505-2E9C-101B-9397-08002B2CF9AE}" pid="17" name="BJSCSummaryMarking">
    <vt:lpwstr>OFFICIAL Internal Only</vt:lpwstr>
  </property>
  <property fmtid="{D5CDD505-2E9C-101B-9397-08002B2CF9AE}" pid="18" name="Ref No">
    <vt:lpwstr/>
  </property>
  <property fmtid="{D5CDD505-2E9C-101B-9397-08002B2CF9AE}" pid="19" name="CC">
    <vt:lpwstr/>
  </property>
  <property fmtid="{D5CDD505-2E9C-101B-9397-08002B2CF9AE}" pid="20" name="To">
    <vt:lpwstr/>
  </property>
  <property fmtid="{D5CDD505-2E9C-101B-9397-08002B2CF9AE}" pid="21" name="::">
    <vt:lpwstr/>
  </property>
  <property fmtid="{D5CDD505-2E9C-101B-9397-08002B2CF9AE}" pid="22" name="Attach Count">
    <vt:lpwstr/>
  </property>
  <property fmtid="{D5CDD505-2E9C-101B-9397-08002B2CF9AE}" pid="23" name=":">
    <vt:lpwstr/>
  </property>
  <property fmtid="{D5CDD505-2E9C-101B-9397-08002B2CF9AE}" pid="24" name="Importance">
    <vt:lpwstr/>
  </property>
  <property fmtid="{D5CDD505-2E9C-101B-9397-08002B2CF9AE}" pid="25" name="BJSCdd9eba61-d6b9-469b_x">
    <vt:lpwstr>Internal Only</vt:lpwstr>
  </property>
  <property fmtid="{D5CDD505-2E9C-101B-9397-08002B2CF9AE}" pid="26" name="Project Name">
    <vt:lpwstr/>
  </property>
  <property fmtid="{D5CDD505-2E9C-101B-9397-08002B2CF9AE}" pid="27" name="BCC">
    <vt:lpwstr/>
  </property>
  <property fmtid="{D5CDD505-2E9C-101B-9397-08002B2CF9AE}" pid="28" name="Organisation">
    <vt:lpwstr/>
  </property>
  <property fmtid="{D5CDD505-2E9C-101B-9397-08002B2CF9AE}" pid="29" name="Descriptor">
    <vt:lpwstr/>
  </property>
  <property fmtid="{D5CDD505-2E9C-101B-9397-08002B2CF9AE}" pid="30" name="Classification">
    <vt:lpwstr/>
  </property>
  <property fmtid="{D5CDD505-2E9C-101B-9397-08002B2CF9AE}" pid="31" name="Recipient">
    <vt:lpwstr/>
  </property>
  <property fmtid="{D5CDD505-2E9C-101B-9397-08002B2CF9AE}" pid="32" name="Applicable Duration">
    <vt:lpwstr/>
  </property>
  <property fmtid="{D5CDD505-2E9C-101B-9397-08002B2CF9AE}" pid="33" name="MSIP_Label_38144ccb-b10a-4c0f-b070-7a3b00ac7463_Enabled">
    <vt:lpwstr>true</vt:lpwstr>
  </property>
  <property fmtid="{D5CDD505-2E9C-101B-9397-08002B2CF9AE}" pid="34" name="MSIP_Label_38144ccb-b10a-4c0f-b070-7a3b00ac7463_SetDate">
    <vt:lpwstr>2023-01-19T12:28:29Z</vt:lpwstr>
  </property>
  <property fmtid="{D5CDD505-2E9C-101B-9397-08002B2CF9AE}" pid="35" name="MSIP_Label_38144ccb-b10a-4c0f-b070-7a3b00ac7463_Method">
    <vt:lpwstr>Standard</vt:lpwstr>
  </property>
  <property fmtid="{D5CDD505-2E9C-101B-9397-08002B2CF9AE}" pid="36" name="MSIP_Label_38144ccb-b10a-4c0f-b070-7a3b00ac7463_Name">
    <vt:lpwstr>InternalOnly</vt:lpwstr>
  </property>
  <property fmtid="{D5CDD505-2E9C-101B-9397-08002B2CF9AE}" pid="37" name="MSIP_Label_38144ccb-b10a-4c0f-b070-7a3b00ac7463_SiteId">
    <vt:lpwstr>185562ad-39bc-4840-8e40-be6216340c52</vt:lpwstr>
  </property>
  <property fmtid="{D5CDD505-2E9C-101B-9397-08002B2CF9AE}" pid="38" name="MSIP_Label_38144ccb-b10a-4c0f-b070-7a3b00ac7463_ActionId">
    <vt:lpwstr>92808f6a-dc0f-4bdd-b157-b74d7c5b5cd8</vt:lpwstr>
  </property>
  <property fmtid="{D5CDD505-2E9C-101B-9397-08002B2CF9AE}" pid="39" name="MSIP_Label_38144ccb-b10a-4c0f-b070-7a3b00ac7463_ContentBits">
    <vt:lpwstr>2</vt:lpwstr>
  </property>
  <property fmtid="{D5CDD505-2E9C-101B-9397-08002B2CF9AE}" pid="40" name="MediaServiceImageTags">
    <vt:lpwstr/>
  </property>
</Properties>
</file>