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2" documentId="8_{EDA19BF3-D6E5-455A-A9E7-E1A8760D8596}" xr6:coauthVersionLast="47" xr6:coauthVersionMax="47" xr10:uidLastSave="{4BFE4DEB-F3AB-419D-95CD-4E66CFF2ED76}"/>
  <bookViews>
    <workbookView xWindow="-98" yWindow="-98" windowWidth="21795" windowHeight="13096" tabRatio="730" xr2:uid="{00000000-000D-0000-FFFF-FFFF00000000}"/>
  </bookViews>
  <sheets>
    <sheet name="Contents" sheetId="1" r:id="rId1"/>
    <sheet name="Fig 2.1" sheetId="2" r:id="rId2"/>
    <sheet name="Fig 2.2" sheetId="3" r:id="rId3"/>
    <sheet name="Fig 2.3" sheetId="4" r:id="rId4"/>
    <sheet name="Fig 3.1" sheetId="5" r:id="rId5"/>
    <sheet name="Fig 3.2" sheetId="6" r:id="rId6"/>
    <sheet name="Fig 3.3" sheetId="7" r:id="rId7"/>
    <sheet name="Fig 3.4" sheetId="8" r:id="rId8"/>
    <sheet name="Fig 3.5" sheetId="9" r:id="rId9"/>
    <sheet name="Fig 3.6" sheetId="10" r:id="rId10"/>
    <sheet name="Fig 4.1" sheetId="11" r:id="rId11"/>
    <sheet name="Fig 5.1" sheetId="12" r:id="rId12"/>
    <sheet name="Fig 5.2" sheetId="13" r:id="rId13"/>
    <sheet name="Fig 5.3" sheetId="14" r:id="rId14"/>
    <sheet name="Fig 5.4" sheetId="15" r:id="rId15"/>
  </sheets>
  <definedNames>
    <definedName name="_xlnm._FilterDatabase" localSheetId="5" hidden="1">'Fig 3.2'!$B$55:$H$65</definedName>
    <definedName name="_ftn1" localSheetId="11">'Fig 5.1'!$B$17</definedName>
    <definedName name="_ftn1" localSheetId="12">'Fig 5.2'!#REF!</definedName>
    <definedName name="_ftn1" localSheetId="13">'Fig 5.3'!#REF!</definedName>
    <definedName name="_ftn1" localSheetId="14">'Fig 5.4'!#REF!</definedName>
    <definedName name="_ftnref1" localSheetId="11">'Fig 5.1'!$B$13</definedName>
    <definedName name="_ftnref1" localSheetId="12">'Fig 5.2'!$B$13</definedName>
    <definedName name="_ftnref1" localSheetId="13">'Fig 5.3'!$B$12</definedName>
    <definedName name="_ftnref1" localSheetId="14">'Fig 5.4'!$B$12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4" l="1"/>
  <c r="F14" i="14"/>
  <c r="H10" i="12" l="1"/>
  <c r="C45" i="10"/>
  <c r="H66" i="6"/>
  <c r="H57" i="6"/>
  <c r="H58" i="6"/>
  <c r="H59" i="6"/>
  <c r="H60" i="6"/>
  <c r="H61" i="6"/>
  <c r="H62" i="6"/>
  <c r="H63" i="6"/>
  <c r="H64" i="6"/>
  <c r="H65" i="6"/>
  <c r="H56" i="6"/>
  <c r="G10" i="3"/>
  <c r="C51" i="10" l="1"/>
  <c r="C50" i="10"/>
  <c r="D45" i="10"/>
  <c r="E51" i="10"/>
  <c r="F51" i="10"/>
  <c r="F50" i="10"/>
  <c r="F49" i="10"/>
  <c r="F48" i="10"/>
  <c r="F47" i="10"/>
  <c r="F46" i="10"/>
  <c r="F45" i="10"/>
  <c r="E50" i="10"/>
  <c r="E49" i="10"/>
  <c r="E48" i="10"/>
  <c r="E47" i="10"/>
  <c r="E46" i="10"/>
  <c r="E45" i="10"/>
  <c r="D51" i="10"/>
  <c r="D50" i="10"/>
  <c r="D49" i="10"/>
  <c r="D48" i="10"/>
  <c r="D46" i="10"/>
  <c r="D47" i="10"/>
  <c r="C49" i="10"/>
  <c r="C48" i="10"/>
  <c r="C47" i="10"/>
  <c r="C46" i="10"/>
  <c r="C15" i="15"/>
  <c r="E14" i="14"/>
  <c r="E13" i="14"/>
  <c r="E12" i="14"/>
  <c r="E11" i="14"/>
  <c r="E10" i="14"/>
  <c r="D14" i="14"/>
  <c r="C14" i="14"/>
  <c r="D14" i="13"/>
  <c r="D13" i="13"/>
  <c r="D12" i="13"/>
  <c r="D11" i="13"/>
  <c r="D10" i="13"/>
  <c r="C14" i="13"/>
  <c r="H14" i="12"/>
  <c r="H13" i="12"/>
  <c r="H12" i="12"/>
  <c r="H11" i="12"/>
  <c r="G14" i="12"/>
  <c r="F14" i="12"/>
  <c r="E14" i="12"/>
  <c r="D14" i="12"/>
  <c r="C14" i="12"/>
  <c r="J38" i="7"/>
  <c r="G39" i="7" s="1"/>
  <c r="G65" i="6"/>
  <c r="G63" i="6"/>
  <c r="G64" i="6"/>
  <c r="G62" i="6"/>
  <c r="G61" i="6"/>
  <c r="G59" i="6"/>
  <c r="G60" i="6"/>
  <c r="G56" i="6"/>
  <c r="G58" i="6"/>
  <c r="G57" i="6"/>
  <c r="F66" i="6"/>
  <c r="E66" i="6"/>
  <c r="D66" i="6"/>
  <c r="C66" i="6"/>
  <c r="G33" i="5"/>
  <c r="F34" i="5" s="1"/>
  <c r="F11" i="3"/>
  <c r="E11" i="3"/>
  <c r="D11" i="3"/>
  <c r="C11" i="3"/>
  <c r="G11" i="3" s="1"/>
  <c r="H39" i="7" l="1"/>
  <c r="C39" i="7"/>
  <c r="D39" i="7"/>
  <c r="E39" i="7"/>
  <c r="F39" i="7"/>
  <c r="I39" i="7"/>
  <c r="G66" i="6"/>
  <c r="J39" i="7"/>
  <c r="C34" i="5"/>
  <c r="E34" i="5"/>
  <c r="D34" i="5"/>
  <c r="G34" i="5" l="1"/>
  <c r="B51" i="10"/>
  <c r="B50" i="10"/>
  <c r="B49" i="10"/>
  <c r="B48" i="10"/>
  <c r="B47" i="10"/>
  <c r="B46" i="10"/>
  <c r="B45" i="10"/>
</calcChain>
</file>

<file path=xl/sharedStrings.xml><?xml version="1.0" encoding="utf-8"?>
<sst xmlns="http://schemas.openxmlformats.org/spreadsheetml/2006/main" count="244" uniqueCount="165">
  <si>
    <t>Boiler Upgrade Scheme Annual Report (2024 to 2025) - Dataset</t>
  </si>
  <si>
    <t xml:space="preserve">This spreadsheet provides access to the figures used to produce the charts and tables in the BUS 2024 to 2025 Annual Report. </t>
  </si>
  <si>
    <t>The information contained in this spreadsheet should be read in conjunction with the information presented in the Annual Report.</t>
  </si>
  <si>
    <t>Table of Contents</t>
  </si>
  <si>
    <t>Figure 2.1: Summary of grant application process and volumes</t>
  </si>
  <si>
    <t>Figure 2.2: Applications received by technology type</t>
  </si>
  <si>
    <t>Figure 2.3: Comparison of monthly BUS redemption applications - SY1 to SY3</t>
  </si>
  <si>
    <t>Figure 3.1: Grants paid by technology type on the BUS since scheme launch</t>
  </si>
  <si>
    <t>Figure 3.2: Regional distribution of grants paid by technology type</t>
  </si>
  <si>
    <t>Figure 3.3: Heating systems replaced since scheme launch</t>
  </si>
  <si>
    <t>Figure 3.4: Proportion of grants paid for domestic vs non-domestic installations</t>
  </si>
  <si>
    <t>Figure 3.5: Average total quote amount for BUS grants paid (grant value included)</t>
  </si>
  <si>
    <t>Figure 3.6: Distribution of installation quotes by technology type (grant value included)</t>
  </si>
  <si>
    <t>Figure 4.1: Applications submitted by the top 30 installers</t>
  </si>
  <si>
    <t>Figure 5.1: Statistical and targeted audits – Scheme Year 3</t>
  </si>
  <si>
    <t>Figure 5.2: Statistical audit non-compliances – Scheme Year 3</t>
  </si>
  <si>
    <t>Figure 5.3: Summary of compliance cases – Scheme Year 3</t>
  </si>
  <si>
    <t>Figure 5.4: Most common non-compliances – Scheme Year 3</t>
  </si>
  <si>
    <t>Version Control</t>
  </si>
  <si>
    <t>Date Published</t>
  </si>
  <si>
    <t>Changes</t>
  </si>
  <si>
    <t>v1.0</t>
  </si>
  <si>
    <r>
      <rPr>
        <b/>
        <sz val="10"/>
        <color theme="1"/>
        <rFont val="Verdana"/>
        <family val="2"/>
      </rPr>
      <t>Stage 1a</t>
    </r>
    <r>
      <rPr>
        <sz val="10"/>
        <color theme="1"/>
        <rFont val="Verdana"/>
        <family val="2"/>
      </rPr>
      <t xml:space="preserve">
Installer submits a voucher application</t>
    </r>
  </si>
  <si>
    <r>
      <rPr>
        <b/>
        <sz val="10"/>
        <color theme="1"/>
        <rFont val="Verdana"/>
        <family val="2"/>
      </rPr>
      <t>Stage 1b</t>
    </r>
    <r>
      <rPr>
        <sz val="10"/>
        <color theme="1"/>
        <rFont val="Verdana"/>
        <family val="2"/>
      </rPr>
      <t xml:space="preserve">
Voucher is issued by Ofgem</t>
    </r>
  </si>
  <si>
    <r>
      <rPr>
        <b/>
        <sz val="10"/>
        <color theme="1"/>
        <rFont val="Verdana"/>
        <family val="2"/>
      </rPr>
      <t>Stage 2a</t>
    </r>
    <r>
      <rPr>
        <sz val="10"/>
        <color theme="1"/>
        <rFont val="Verdana"/>
        <family val="2"/>
      </rPr>
      <t xml:space="preserve">
Installer submits a voucher redemption application</t>
    </r>
  </si>
  <si>
    <r>
      <rPr>
        <b/>
        <sz val="10"/>
        <color theme="1"/>
        <rFont val="Verdana"/>
        <family val="2"/>
      </rPr>
      <t>Stage 2b</t>
    </r>
    <r>
      <rPr>
        <sz val="10"/>
        <color theme="1"/>
        <rFont val="Verdana"/>
        <family val="2"/>
      </rPr>
      <t xml:space="preserve">
Installer receives grant payment</t>
    </r>
  </si>
  <si>
    <t>Year 1 volumes</t>
  </si>
  <si>
    <t>Year 2 volumes</t>
  </si>
  <si>
    <t>Year 3 volumes</t>
  </si>
  <si>
    <t>Return to contents tab</t>
  </si>
  <si>
    <t>Figure 2.2: Applications received by technology type in Scheme Year 3</t>
  </si>
  <si>
    <t>ASHP</t>
  </si>
  <si>
    <t>GSHP</t>
  </si>
  <si>
    <t>Biomass</t>
  </si>
  <si>
    <t>SGL GSHP</t>
  </si>
  <si>
    <t>Total</t>
  </si>
  <si>
    <t>Number</t>
  </si>
  <si>
    <t>% of total</t>
  </si>
  <si>
    <r>
      <rPr>
        <b/>
        <sz val="10"/>
        <color theme="1"/>
        <rFont val="Verdana"/>
        <family val="2"/>
      </rPr>
      <t>ASHP</t>
    </r>
    <r>
      <rPr>
        <sz val="10"/>
        <color theme="1"/>
        <rFont val="Verdana"/>
        <family val="2"/>
      </rPr>
      <t xml:space="preserve"> = Air source heat pump</t>
    </r>
  </si>
  <si>
    <r>
      <rPr>
        <b/>
        <sz val="10"/>
        <color theme="1"/>
        <rFont val="Verdana"/>
        <family val="2"/>
      </rPr>
      <t>GSHP</t>
    </r>
    <r>
      <rPr>
        <sz val="10"/>
        <color theme="1"/>
        <rFont val="Verdana"/>
        <family val="2"/>
      </rPr>
      <t xml:space="preserve"> = Ground source heat pump</t>
    </r>
  </si>
  <si>
    <r>
      <rPr>
        <b/>
        <sz val="10"/>
        <color theme="1"/>
        <rFont val="Verdana"/>
        <family val="2"/>
      </rPr>
      <t>SGL GSHP</t>
    </r>
    <r>
      <rPr>
        <sz val="10"/>
        <color theme="1"/>
        <rFont val="Verdana"/>
        <family val="2"/>
      </rPr>
      <t xml:space="preserve"> = Shared ground loop GSHP</t>
    </r>
  </si>
  <si>
    <t xml:space="preserve">This chart shows the number of redemption applications received on the BUS each month over SY1, SY2 and SY3. </t>
  </si>
  <si>
    <t>The volumes over SY3 have been consistently higher than in equivalent months during previous years. On average 2,203 redemption</t>
  </si>
  <si>
    <t xml:space="preserve">applications were received each month over SY3 and reached a peak of 2,730 in October. This compares with a monthly average </t>
  </si>
  <si>
    <t xml:space="preserve">of 938 redemption applications in SY1 and 1,187 in SY2. The fall and subsequent increase in application volumes in SY2 is related to </t>
  </si>
  <si>
    <t>the grant uplift for heat pumps in October 2023. As well as driving new scheme activity, many applicants delayed applying, or reapplied,</t>
  </si>
  <si>
    <t>to take advantage of the increased grant payment.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</si>
  <si>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</si>
  <si>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</si>
  <si>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</si>
  <si>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</si>
  <si>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</si>
  <si>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</si>
  <si>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</si>
  <si>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</si>
  <si>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</si>
  <si>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</si>
  <si>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</si>
  <si>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</si>
  <si>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BUS SY1 redemptions</t>
  </si>
  <si>
    <t>-</t>
  </si>
  <si>
    <t>BUS SY2 redemptions</t>
  </si>
  <si>
    <t>BUS SY3 redemptions</t>
  </si>
  <si>
    <t>This chart shows a breakdown of the 49,136 grants paid by technology type. ASHPs make up 97.0%, ground source</t>
  </si>
  <si>
    <t xml:space="preserve">heat pumps (GSHPs) 2.3%, biomass 0.6%, and shared ground loop ground source heat pumps (SGL GSHPs) 0.05%.  
</t>
  </si>
  <si>
    <t xml:space="preserve">This map shows that South East England has the highest number of BUS installations, with 20.0% of the total. </t>
  </si>
  <si>
    <t xml:space="preserve">This is closely followed by South West England with 17.9% and then East of England with 13.6%. </t>
  </si>
  <si>
    <t xml:space="preserve">At the other end of the spectrum the North East of England accounts for the lowest proportion with 2.9% </t>
  </si>
  <si>
    <t>of installations, followed by Wales with 4.9% and London with 5.3%.</t>
  </si>
  <si>
    <t>Total (region)</t>
  </si>
  <si>
    <t>Total (region) %</t>
  </si>
  <si>
    <t>South East</t>
  </si>
  <si>
    <t>South West</t>
  </si>
  <si>
    <t>East of England</t>
  </si>
  <si>
    <t>East Midlands</t>
  </si>
  <si>
    <t>Yorkshire and Humber</t>
  </si>
  <si>
    <t>North West</t>
  </si>
  <si>
    <t>West Midlands</t>
  </si>
  <si>
    <t>London</t>
  </si>
  <si>
    <t>Wales</t>
  </si>
  <si>
    <t>North East</t>
  </si>
  <si>
    <t>Grand Total</t>
  </si>
  <si>
    <t xml:space="preserve">This chart shows the number and type of heating systems that have been replaced by BUS installations; as declared by installers on the BUS application form. </t>
  </si>
  <si>
    <t xml:space="preserve">Gas systems made up 52.6% of the total and oil was the second most common at 18.1%. Overall, replaced fossil fuelled systems account for 74.7% of grants paid. </t>
  </si>
  <si>
    <t>15.2% of the grants paid were for properties where there was no previous heating system.</t>
  </si>
  <si>
    <t>Gas</t>
  </si>
  <si>
    <t>Oil</t>
  </si>
  <si>
    <t>Direct Electric</t>
  </si>
  <si>
    <t>LPG</t>
  </si>
  <si>
    <t>Coal</t>
  </si>
  <si>
    <t>Other</t>
  </si>
  <si>
    <t>None</t>
  </si>
  <si>
    <t xml:space="preserve">This chart shows the breakdown of grants paid for domestic vs non-domestic installations. </t>
  </si>
  <si>
    <t xml:space="preserve">Domestic installations accounted for 41,063 or 99.5% of all installations where the applicant declared this information. </t>
  </si>
  <si>
    <t>This compares to 206 or 0.5% for non-domestic. This information was not provided by the remaining 7,867 applicants.</t>
  </si>
  <si>
    <t>Domestic</t>
  </si>
  <si>
    <t>Non-domestic</t>
  </si>
  <si>
    <t>Unknown*</t>
  </si>
  <si>
    <t>*Note that this figure is not factored into the percentages shown above.</t>
  </si>
  <si>
    <r>
      <t>Figure 3.5: Average total quote amount</t>
    </r>
    <r>
      <rPr>
        <b/>
        <vertAlign val="superscript"/>
        <sz val="10"/>
        <color theme="1"/>
        <rFont val="Verdana"/>
        <family val="2"/>
      </rPr>
      <t>[1]</t>
    </r>
    <r>
      <rPr>
        <b/>
        <sz val="10"/>
        <color theme="1"/>
        <rFont val="Verdana"/>
        <family val="2"/>
      </rPr>
      <t xml:space="preserve"> for BUS grants paid (grant value included)</t>
    </r>
  </si>
  <si>
    <r>
      <rPr>
        <vertAlign val="superscript"/>
        <sz val="10"/>
        <color theme="1"/>
        <rFont val="Verdana"/>
        <family val="2"/>
      </rPr>
      <t>[1]</t>
    </r>
    <r>
      <rPr>
        <sz val="10"/>
        <color theme="1"/>
        <rFont val="Verdana"/>
        <family val="2"/>
      </rPr>
      <t xml:space="preserve">The total quote amount reported by installers includes the system cost, labour and VAT. It should be noted that we do not validate the information provided. </t>
    </r>
  </si>
  <si>
    <t xml:space="preserve">As such to account for outliers we have excluded the highest and lowest 10% of values from the data in this section. </t>
  </si>
  <si>
    <r>
      <t>Figure 3.6: Distribution of installation quotes by technology type (grant value included)</t>
    </r>
    <r>
      <rPr>
        <b/>
        <vertAlign val="superscript"/>
        <sz val="10"/>
        <color theme="1"/>
        <rFont val="Verdana"/>
        <family val="2"/>
      </rPr>
      <t>[1]</t>
    </r>
  </si>
  <si>
    <t xml:space="preserve">This chart shows the distribution of installation quotes as reported by installers before the grant value has been deducted. </t>
  </si>
  <si>
    <t xml:space="preserve">ASHP quotes were most commonly in the £10,001 to £12,500 range. For Biomass it was £15,001 to £20,000 and for GSHPs £20,001 to £30,000. </t>
  </si>
  <si>
    <t>The sample size for SGL GSHPs is much smaller so it is more difficult to draw conclusions, however most installations fall in the £12,501 to £20,000 range.</t>
  </si>
  <si>
    <t>Percentage distribution of quotes per technology type</t>
  </si>
  <si>
    <t>Number of quotes</t>
  </si>
  <si>
    <t>£7,501 to £10,000</t>
  </si>
  <si>
    <t>£10,001 to £12,500</t>
  </si>
  <si>
    <t>£12,501 to £15,000</t>
  </si>
  <si>
    <t>£15,001 to £20,000</t>
  </si>
  <si>
    <t>£20,001 to £30,000</t>
  </si>
  <si>
    <t>£30,001 to £50,000</t>
  </si>
  <si>
    <t>£50,001 or more</t>
  </si>
  <si>
    <r>
      <rPr>
        <vertAlign val="superscript"/>
        <sz val="10"/>
        <color theme="1"/>
        <rFont val="Verdana"/>
        <family val="2"/>
      </rPr>
      <t>[1]</t>
    </r>
    <r>
      <rPr>
        <sz val="10"/>
        <color theme="1"/>
        <rFont val="Verdana"/>
        <family val="2"/>
      </rPr>
      <t xml:space="preserve">The total quote amount reported by installers includes the system cost, labour and VAT. </t>
    </r>
  </si>
  <si>
    <t xml:space="preserve">It should be noted that we do not validate the information provided. As such to account for outliers we have excluded the highest and lowest 10% of values from the data in this section. </t>
  </si>
  <si>
    <t>Figure 4.1: Top 30 installers by proportion of applications submitted in SY3</t>
  </si>
  <si>
    <t xml:space="preserve">This chart shows the proportion of all applications submitted in Scheme Year 3 by the top 10, top 20 and top 30 installers. </t>
  </si>
  <si>
    <t xml:space="preserve">The top 10 installers were responsible for 40.3%, the top 20, 47.2% and the top 30, 51.9% of all applications. </t>
  </si>
  <si>
    <t>% of all SY3 applications</t>
  </si>
  <si>
    <t>Remaining applications</t>
  </si>
  <si>
    <t>Top 10
installers</t>
  </si>
  <si>
    <t>Top 20
installers</t>
  </si>
  <si>
    <t>Top 30
installers</t>
  </si>
  <si>
    <t>Audit type</t>
  </si>
  <si>
    <t>Total audits</t>
  </si>
  <si>
    <t>Open audits</t>
  </si>
  <si>
    <t>Closed audits</t>
  </si>
  <si>
    <t>Compliant audits</t>
  </si>
  <si>
    <t>Non-compliant audits</t>
  </si>
  <si>
    <t>Compliance rate (%)</t>
  </si>
  <si>
    <t>Statistical (site)</t>
  </si>
  <si>
    <t>Targeted (site)</t>
  </si>
  <si>
    <t>Targeted (desk)</t>
  </si>
  <si>
    <r>
      <t>Targeted (transfers)</t>
    </r>
    <r>
      <rPr>
        <vertAlign val="superscript"/>
        <sz val="10"/>
        <color theme="1"/>
        <rFont val="Verdana"/>
        <family val="2"/>
      </rPr>
      <t>[1]</t>
    </r>
  </si>
  <si>
    <t>Totals</t>
  </si>
  <si>
    <r>
      <rPr>
        <vertAlign val="superscript"/>
        <sz val="10"/>
        <color theme="1"/>
        <rFont val="Verdana"/>
        <family val="2"/>
      </rPr>
      <t>[1]</t>
    </r>
    <r>
      <rPr>
        <sz val="10"/>
        <color theme="1"/>
        <rFont val="Verdana"/>
        <family val="2"/>
      </rPr>
      <t>These audits started as targeted desk audits but were changed to a site audit as the property owners required additional support.</t>
    </r>
  </si>
  <si>
    <t>Non-compliance</t>
  </si>
  <si>
    <t>Number of non-compliances</t>
  </si>
  <si>
    <t>Percentage of non-compliances</t>
  </si>
  <si>
    <t>Inferred incidence in the scheme population</t>
  </si>
  <si>
    <t>Plant cannot meet eligible property space and water heating needs</t>
  </si>
  <si>
    <t>Ineligible technology installed</t>
  </si>
  <si>
    <t xml:space="preserve">The capacity of the plant is lower than the property’s total heat demand </t>
  </si>
  <si>
    <t>Other non-compliances
(single instances of each non-compliance)</t>
  </si>
  <si>
    <t>Referral source</t>
  </si>
  <si>
    <t>Cases closed</t>
  </si>
  <si>
    <t>Cases non-compliant</t>
  </si>
  <si>
    <t>Percentage non-compliant</t>
  </si>
  <si>
    <t>Funds protected</t>
  </si>
  <si>
    <t>Funds identified for recovery</t>
  </si>
  <si>
    <t>Audit</t>
  </si>
  <si>
    <t>Operational</t>
  </si>
  <si>
    <t>MCS</t>
  </si>
  <si>
    <t xml:space="preserve">External referral </t>
  </si>
  <si>
    <t>Figure 5.4: Five most common non-compliances – Scheme Year 3</t>
  </si>
  <si>
    <t>Non-compliance </t>
  </si>
  <si>
    <t>Number of non-compliances</t>
  </si>
  <si>
    <t>Percentage of all non-compliances</t>
  </si>
  <si>
    <t>Existing system was not fossil fuel and/or electric heating system – Regulation 5 (1)(c)( ii)</t>
  </si>
  <si>
    <t xml:space="preserve">Installer does not meet definition of an installer (Ceased to trade) - Regulation 2 </t>
  </si>
  <si>
    <t>Property has had a previous grant from public funds 
5 (1)(c)(iii)</t>
  </si>
  <si>
    <t xml:space="preserve">Installer does not meet definition of an installer (MCS Decertified) - Regulation 2 </t>
  </si>
  <si>
    <t>Grant not used solely to fund installation of plant Regulation 14 (2)(d)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</si>
</sst>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£&quot;#,##0"/>
  </numFmts>
  <fonts count="13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rgb="FF000000"/>
      <name val="Verdana"/>
      <family val="2"/>
    </font>
    <font>
      <b/>
      <u/>
      <sz val="10"/>
      <color theme="1"/>
      <name val="Verdana"/>
      <family val="2"/>
    </font>
    <font>
      <u/>
      <sz val="10"/>
      <color theme="10"/>
      <name val="Verdana"/>
      <family val="2"/>
    </font>
    <font>
      <i/>
      <sz val="10"/>
      <color rgb="FF000000"/>
      <name val="Verdana"/>
      <family val="2"/>
    </font>
    <font>
      <i/>
      <sz val="10"/>
      <color theme="1"/>
      <name val="Verdana"/>
      <family val="2"/>
    </font>
    <font>
      <b/>
      <vertAlign val="superscript"/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b/>
      <sz val="10"/>
      <color rgb="FF000000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4D0AA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0" fontId="2" fillId="2" borderId="0" xfId="0" applyFont="1" applyFill="1"/>
    <xf numFmtId="0" fontId="2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0" fontId="6" fillId="2" borderId="0" xfId="1" applyFill="1"/>
    <xf numFmtId="0" fontId="2" fillId="2" borderId="2" xfId="0" applyFont="1" applyFill="1" applyBorder="1" applyAlignment="1">
      <alignment horizontal="left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7" fillId="2" borderId="0" xfId="0" applyFont="1" applyFill="1"/>
    <xf numFmtId="0" fontId="8" fillId="2" borderId="0" xfId="0" applyFont="1" applyFill="1"/>
    <xf numFmtId="3" fontId="0" fillId="2" borderId="1" xfId="0" applyNumberFormat="1" applyFill="1" applyBorder="1" applyAlignment="1">
      <alignment horizontal="right"/>
    </xf>
    <xf numFmtId="3" fontId="0" fillId="2" borderId="1" xfId="0" applyNumberForma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3" fontId="0" fillId="2" borderId="1" xfId="0" applyNumberFormat="1" applyFill="1" applyBorder="1"/>
    <xf numFmtId="0" fontId="2" fillId="3" borderId="3" xfId="0" applyFont="1" applyFill="1" applyBorder="1" applyAlignment="1">
      <alignment horizontal="right" vertical="center"/>
    </xf>
    <xf numFmtId="164" fontId="0" fillId="2" borderId="1" xfId="0" applyNumberFormat="1" applyFill="1" applyBorder="1"/>
    <xf numFmtId="0" fontId="2" fillId="3" borderId="1" xfId="0" applyFont="1" applyFill="1" applyBorder="1" applyAlignment="1">
      <alignment horizontal="right" vertical="center"/>
    </xf>
    <xf numFmtId="17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164" fontId="0" fillId="2" borderId="0" xfId="2" applyNumberFormat="1" applyFont="1" applyFill="1"/>
    <xf numFmtId="164" fontId="4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/>
    </xf>
    <xf numFmtId="165" fontId="4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2" borderId="1" xfId="3" applyFont="1" applyFill="1" applyBorder="1"/>
    <xf numFmtId="0" fontId="1" fillId="2" borderId="1" xfId="3" applyFill="1" applyBorder="1"/>
    <xf numFmtId="14" fontId="1" fillId="0" borderId="1" xfId="3" applyNumberFormat="1" applyBorder="1" applyAlignment="1">
      <alignment horizontal="left"/>
    </xf>
    <xf numFmtId="0" fontId="1" fillId="2" borderId="1" xfId="3" applyFill="1" applyBorder="1" applyAlignment="1">
      <alignment horizontal="left"/>
    </xf>
    <xf numFmtId="0" fontId="1" fillId="2" borderId="1" xfId="3" applyFill="1" applyBorder="1" applyAlignment="1">
      <alignment wrapText="1"/>
    </xf>
    <xf numFmtId="14" fontId="1" fillId="2" borderId="1" xfId="3" applyNumberForma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9" fontId="2" fillId="2" borderId="1" xfId="0" applyNumberFormat="1" applyFont="1" applyFill="1" applyBorder="1"/>
    <xf numFmtId="164" fontId="0" fillId="2" borderId="0" xfId="2" applyNumberFormat="1" applyFont="1" applyFill="1" applyAlignment="1">
      <alignment vertical="center"/>
    </xf>
    <xf numFmtId="164" fontId="4" fillId="0" borderId="1" xfId="2" applyNumberFormat="1" applyFont="1" applyBorder="1" applyAlignment="1">
      <alignment horizontal="right" vertical="center" wrapText="1"/>
    </xf>
    <xf numFmtId="164" fontId="11" fillId="0" borderId="1" xfId="2" applyNumberFormat="1" applyFont="1" applyBorder="1" applyAlignment="1">
      <alignment horizontal="right" vertical="center" wrapText="1"/>
    </xf>
    <xf numFmtId="10" fontId="0" fillId="2" borderId="1" xfId="0" applyNumberFormat="1" applyFill="1" applyBorder="1" applyAlignment="1">
      <alignment horizontal="center"/>
    </xf>
    <xf numFmtId="3" fontId="0" fillId="2" borderId="0" xfId="0" applyNumberFormat="1" applyFill="1"/>
    <xf numFmtId="10" fontId="4" fillId="0" borderId="1" xfId="0" applyNumberFormat="1" applyFont="1" applyBorder="1" applyAlignment="1">
      <alignment horizontal="right" vertical="center" wrapText="1"/>
    </xf>
    <xf numFmtId="9" fontId="4" fillId="0" borderId="1" xfId="0" applyNumberFormat="1" applyFont="1" applyBorder="1" applyAlignment="1">
      <alignment horizontal="right" vertical="center" wrapText="1"/>
    </xf>
    <xf numFmtId="10" fontId="11" fillId="0" borderId="1" xfId="0" applyNumberFormat="1" applyFont="1" applyBorder="1" applyAlignment="1">
      <alignment horizontal="right" vertical="center" wrapText="1"/>
    </xf>
    <xf numFmtId="0" fontId="8" fillId="2" borderId="0" xfId="0" applyFont="1" applyFill="1" applyAlignment="1">
      <alignment horizontal="left" vertical="top"/>
    </xf>
    <xf numFmtId="0" fontId="0" fillId="4" borderId="1" xfId="0" applyFill="1" applyBorder="1"/>
    <xf numFmtId="9" fontId="2" fillId="2" borderId="1" xfId="2" applyFon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164" fontId="0" fillId="2" borderId="1" xfId="2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vertical="center"/>
    </xf>
  </cellXfs>
  <cellStyles count="4">
    <cellStyle name="Hyperlink" xfId="1" builtinId="8"/>
    <cellStyle name="Normal" xfId="0" builtinId="0"/>
    <cellStyle name="Normal 2 2 3" xfId="3" xr:uid="{F0D3BF61-DBAC-4EDC-AB7E-2D1E289F1774}"/>
    <cellStyle name="Percent" xfId="2" builtinId="5"/>
  </cellStyles>
  <dxfs count="0"/>
  <tableStyles count="0" defaultTableStyle="TableStyleMedium2" defaultPivotStyle="PivotStyleLight16"/>
  <colors>
    <mruColors>
      <color rgb="FF12436D"/>
      <color rgb="FF8C8C8C"/>
      <color rgb="FF3D3D3D"/>
      <color rgb="FF801650"/>
      <color rgb="FF2363AF"/>
      <color rgb="FFE2C700"/>
      <color rgb="FF94D0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3350168350168E-2"/>
          <c:y val="3.8805555555555558E-2"/>
          <c:w val="0.87944797979797984"/>
          <c:h val="0.74733416666666663"/>
        </c:manualLayout>
      </c:layout>
      <c:lineChart>
        <c:grouping val="standard"/>
        <c:varyColors val="0"/>
        <c:ser>
          <c:idx val="1"/>
          <c:order val="0"/>
          <c:tx>
            <c:v>SY1</c:v>
          </c:tx>
          <c:spPr>
            <a:ln w="28575" cap="rnd">
              <a:solidFill>
                <a:srgbClr val="3D3D3D"/>
              </a:solidFill>
              <a:prstDash val="sysDash"/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'Fig 2.3'!$C$40:$N$40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'Fig 2.3'!$C$41:$N$41</c:f>
              <c:numCache>
                <c:formatCode>#,##0</c:formatCode>
                <c:ptCount val="12"/>
                <c:pt idx="0">
                  <c:v>0</c:v>
                </c:pt>
                <c:pt idx="1">
                  <c:v>171</c:v>
                </c:pt>
                <c:pt idx="2">
                  <c:v>163</c:v>
                </c:pt>
                <c:pt idx="3">
                  <c:v>855</c:v>
                </c:pt>
                <c:pt idx="4">
                  <c:v>1025</c:v>
                </c:pt>
                <c:pt idx="5">
                  <c:v>1105</c:v>
                </c:pt>
                <c:pt idx="6">
                  <c:v>1309</c:v>
                </c:pt>
                <c:pt idx="7">
                  <c:v>1343</c:v>
                </c:pt>
                <c:pt idx="8">
                  <c:v>1021</c:v>
                </c:pt>
                <c:pt idx="9">
                  <c:v>1156</c:v>
                </c:pt>
                <c:pt idx="10">
                  <c:v>1040</c:v>
                </c:pt>
                <c:pt idx="11">
                  <c:v>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8D-4D21-ABF1-30D60F6C3E03}"/>
            </c:ext>
          </c:extLst>
        </c:ser>
        <c:ser>
          <c:idx val="2"/>
          <c:order val="1"/>
          <c:tx>
            <c:v>SY2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'Fig 2.3'!$C$42:$N$42</c:f>
              <c:numCache>
                <c:formatCode>#,##0</c:formatCode>
                <c:ptCount val="12"/>
                <c:pt idx="0">
                  <c:v>943</c:v>
                </c:pt>
                <c:pt idx="1">
                  <c:v>1000</c:v>
                </c:pt>
                <c:pt idx="2">
                  <c:v>981</c:v>
                </c:pt>
                <c:pt idx="3">
                  <c:v>939</c:v>
                </c:pt>
                <c:pt idx="4">
                  <c:v>990</c:v>
                </c:pt>
                <c:pt idx="5">
                  <c:v>876</c:v>
                </c:pt>
                <c:pt idx="6">
                  <c:v>640</c:v>
                </c:pt>
                <c:pt idx="7">
                  <c:v>1727</c:v>
                </c:pt>
                <c:pt idx="8">
                  <c:v>1424</c:v>
                </c:pt>
                <c:pt idx="9">
                  <c:v>1459</c:v>
                </c:pt>
                <c:pt idx="10">
                  <c:v>1536</c:v>
                </c:pt>
                <c:pt idx="11">
                  <c:v>1482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79-4652-B597-8AEA324C1C04}"/>
            </c:ext>
          </c:extLst>
        </c:ser>
        <c:ser>
          <c:idx val="0"/>
          <c:order val="2"/>
          <c:tx>
            <c:v>SY3</c:v>
          </c:tx>
          <c:spPr>
            <a:ln w="28575" cap="rnd">
              <a:solidFill>
                <a:srgbClr val="801650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'Fig 2.3'!$C$40:$N$40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'Fig 2.3'!$C$43:$N$43</c:f>
              <c:numCache>
                <c:formatCode>#,##0</c:formatCode>
                <c:ptCount val="12"/>
                <c:pt idx="0">
                  <c:v>1481</c:v>
                </c:pt>
                <c:pt idx="1">
                  <c:v>1779</c:v>
                </c:pt>
                <c:pt idx="2">
                  <c:v>1727</c:v>
                </c:pt>
                <c:pt idx="3">
                  <c:v>2066</c:v>
                </c:pt>
                <c:pt idx="4">
                  <c:v>1967</c:v>
                </c:pt>
                <c:pt idx="5">
                  <c:v>2152</c:v>
                </c:pt>
                <c:pt idx="6">
                  <c:v>2730</c:v>
                </c:pt>
                <c:pt idx="7">
                  <c:v>2519</c:v>
                </c:pt>
                <c:pt idx="8">
                  <c:v>2332</c:v>
                </c:pt>
                <c:pt idx="9">
                  <c:v>2150</c:v>
                </c:pt>
                <c:pt idx="10">
                  <c:v>2332</c:v>
                </c:pt>
                <c:pt idx="11">
                  <c:v>2477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8D-4D21-ABF1-30D60F6C3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924768"/>
        <c:axId val="1408921856"/>
      </c:lineChart>
      <c:catAx>
        <c:axId val="140892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08921856"/>
        <c:crosses val="autoZero"/>
        <c:auto val="1"/>
        <c:lblAlgn val="ctr"/>
        <c:lblOffset val="100"/>
        <c:noMultiLvlLbl val="0"/>
      </c:catAx>
      <c:valAx>
        <c:axId val="1408921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Dot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4089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233633330713267"/>
          <c:y val="0.90031383032096512"/>
          <c:w val="0.39232680014576332"/>
          <c:h val="6.00476080981485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78231653107766"/>
          <c:y val="3.8703859846355632E-2"/>
          <c:w val="0.80069153788474667"/>
          <c:h val="0.863557362976579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2436D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41F0C38-8861-49C2-B14A-ECE92C88CDC9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(97.0%)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9EF-4112-9411-81494784F5A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D10224C-0D71-4189-A289-2EB3CB02937B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(2.3%)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9EF-4112-9411-81494784F5A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5D1DA0F-B2A6-4EEE-A976-7A5B5428B8A0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(0.6%)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9EF-4112-9411-81494784F5A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9B62D39-7746-42DA-98C6-DAC11A7583B3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(0.05%)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9EF-4112-9411-81494784F5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3.1'!$C$32:$F$32</c:f>
              <c:strCache>
                <c:ptCount val="4"/>
                <c:pt idx="0">
                  <c:v>ASHP</c:v>
                </c:pt>
                <c:pt idx="1">
                  <c:v>GSHP</c:v>
                </c:pt>
                <c:pt idx="2">
                  <c:v>Biomass</c:v>
                </c:pt>
                <c:pt idx="3">
                  <c:v>SGL GSHP</c:v>
                </c:pt>
              </c:strCache>
            </c:strRef>
          </c:cat>
          <c:val>
            <c:numRef>
              <c:f>'Fig 3.1'!$C$33:$F$33</c:f>
              <c:numCache>
                <c:formatCode>#,##0</c:formatCode>
                <c:ptCount val="4"/>
                <c:pt idx="0">
                  <c:v>47678</c:v>
                </c:pt>
                <c:pt idx="1">
                  <c:v>1125</c:v>
                </c:pt>
                <c:pt idx="2">
                  <c:v>309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41-431C-94DB-7192C2204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1781648"/>
        <c:axId val="161784048"/>
      </c:barChart>
      <c:catAx>
        <c:axId val="16178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1784048"/>
        <c:crosses val="autoZero"/>
        <c:auto val="1"/>
        <c:lblAlgn val="ctr"/>
        <c:lblOffset val="100"/>
        <c:noMultiLvlLbl val="0"/>
      </c:catAx>
      <c:valAx>
        <c:axId val="16178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sz="100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Grants paid</a:t>
                </a:r>
              </a:p>
            </c:rich>
          </c:tx>
          <c:layout>
            <c:manualLayout>
              <c:xMode val="edge"/>
              <c:yMode val="edge"/>
              <c:x val="3.9488341914336034E-3"/>
              <c:y val="4.81219488931473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178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91668838867541"/>
          <c:y val="5.6550964961588901E-2"/>
          <c:w val="0.82280794100582699"/>
          <c:h val="0.805365624999999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2436D"/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12436D"/>
              </a:solidFill>
              <a:ln w="317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49F-47C3-B010-4B9FE59368A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ED0D603-26E4-47D6-A2AE-056A8C4FA977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(52.6%)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DB1-4D73-9777-D4D0BDBD4A0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4DA6074-293F-4FBF-824C-9382ACFF0106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(18.1%)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DB1-4D73-9777-D4D0BDBD4A0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2081FA8-ED85-42FC-B32F-D2DDB2C44BA4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(9.0%)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DB1-4D73-9777-D4D0BDBD4A0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4C15069-D188-4512-88E2-DC8373DDFA65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(3.0%)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DB1-4D73-9777-D4D0BDBD4A0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15CD977-E5AA-489B-8787-9A84A22D8F8E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(1.1%)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DB1-4D73-9777-D4D0BDBD4A0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FF5FE25-E2BD-4AB9-8812-F56B8231D269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(1.1%)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DB1-4D73-9777-D4D0BDBD4A0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186337D-D94C-4B31-9043-25E4C202A215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(15.2%)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BDB1-4D73-9777-D4D0BDBD4A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3.3'!$C$37:$I$37</c:f>
              <c:strCache>
                <c:ptCount val="7"/>
                <c:pt idx="0">
                  <c:v>Gas</c:v>
                </c:pt>
                <c:pt idx="1">
                  <c:v>Oil</c:v>
                </c:pt>
                <c:pt idx="2">
                  <c:v>Direct Electric</c:v>
                </c:pt>
                <c:pt idx="3">
                  <c:v>LPG</c:v>
                </c:pt>
                <c:pt idx="4">
                  <c:v>Coal</c:v>
                </c:pt>
                <c:pt idx="5">
                  <c:v>Other</c:v>
                </c:pt>
                <c:pt idx="6">
                  <c:v>None</c:v>
                </c:pt>
              </c:strCache>
            </c:strRef>
          </c:cat>
          <c:val>
            <c:numRef>
              <c:f>'Fig 3.3'!$C$38:$I$38</c:f>
              <c:numCache>
                <c:formatCode>#,##0</c:formatCode>
                <c:ptCount val="7"/>
                <c:pt idx="0">
                  <c:v>25843</c:v>
                </c:pt>
                <c:pt idx="1">
                  <c:v>8888</c:v>
                </c:pt>
                <c:pt idx="2">
                  <c:v>4417</c:v>
                </c:pt>
                <c:pt idx="3">
                  <c:v>1462</c:v>
                </c:pt>
                <c:pt idx="4">
                  <c:v>521</c:v>
                </c:pt>
                <c:pt idx="5">
                  <c:v>543</c:v>
                </c:pt>
                <c:pt idx="6">
                  <c:v>7462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49F-47C3-B010-4B9FE5936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17152128"/>
        <c:axId val="708342832"/>
      </c:barChart>
      <c:catAx>
        <c:axId val="7171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08342832"/>
        <c:crosses val="autoZero"/>
        <c:auto val="1"/>
        <c:lblAlgn val="ctr"/>
        <c:lblOffset val="100"/>
        <c:noMultiLvlLbl val="0"/>
      </c:catAx>
      <c:valAx>
        <c:axId val="70834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sz="100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Heating systems replaced</a:t>
                </a:r>
              </a:p>
            </c:rich>
          </c:tx>
          <c:layout>
            <c:manualLayout>
              <c:xMode val="edge"/>
              <c:yMode val="edge"/>
              <c:x val="3.9404004136991602E-3"/>
              <c:y val="0.136805902777777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1715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92639437782815"/>
          <c:y val="3.695767195767196E-2"/>
          <c:w val="0.82152991834705447"/>
          <c:h val="0.866991534391534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2436D"/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3FD1961-6296-4ADB-95AD-3C11412EE67E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(99.5%)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7FA-45E9-89FD-A51FBBFAA2A7}"/>
                </c:ext>
              </c:extLst>
            </c:dLbl>
            <c:dLbl>
              <c:idx val="1"/>
              <c:layout>
                <c:manualLayout>
                  <c:x val="0"/>
                  <c:y val="3.3682758803597781E-3"/>
                </c:manualLayout>
              </c:layout>
              <c:tx>
                <c:rich>
                  <a:bodyPr/>
                  <a:lstStyle/>
                  <a:p>
                    <a:fld id="{C3D4AA85-BB7F-4581-A574-82444C165A38}" type="VALUE">
                      <a:rPr lang="en-US"/>
                      <a:pPr/>
                      <a:t>[VALUE]</a:t>
                    </a:fld>
                    <a:endParaRPr lang="en-US"/>
                  </a:p>
                  <a:p>
                    <a:r>
                      <a:rPr lang="en-US"/>
                      <a:t>(0.5%)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7FA-45E9-89FD-A51FBBFAA2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3.4'!$C$36:$D$36</c:f>
              <c:strCache>
                <c:ptCount val="2"/>
                <c:pt idx="0">
                  <c:v>Domestic</c:v>
                </c:pt>
                <c:pt idx="1">
                  <c:v>Non-domestic</c:v>
                </c:pt>
              </c:strCache>
            </c:strRef>
          </c:cat>
          <c:val>
            <c:numRef>
              <c:f>'Fig 3.4'!$C$37:$D$37</c:f>
              <c:numCache>
                <c:formatCode>#,##0</c:formatCode>
                <c:ptCount val="2"/>
                <c:pt idx="0">
                  <c:v>41063</c:v>
                </c:pt>
                <c:pt idx="1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52-42FD-8317-368C8F13E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151426208"/>
        <c:axId val="1151428608"/>
      </c:barChart>
      <c:catAx>
        <c:axId val="115142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151428608"/>
        <c:crosses val="autoZero"/>
        <c:auto val="1"/>
        <c:lblAlgn val="ctr"/>
        <c:lblOffset val="100"/>
        <c:noMultiLvlLbl val="0"/>
      </c:catAx>
      <c:valAx>
        <c:axId val="115142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Grants paid</a:t>
                </a:r>
              </a:p>
            </c:rich>
          </c:tx>
          <c:layout>
            <c:manualLayout>
              <c:xMode val="edge"/>
              <c:yMode val="edge"/>
              <c:x val="3.9488341914336042E-3"/>
              <c:y val="0.121421693121693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15142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02266850380324"/>
          <c:y val="9.3394812675501954E-2"/>
          <c:w val="0.85843649610237638"/>
          <c:h val="0.69821274885936846"/>
        </c:manualLayout>
      </c:layout>
      <c:lineChart>
        <c:grouping val="standard"/>
        <c:varyColors val="0"/>
        <c:ser>
          <c:idx val="0"/>
          <c:order val="0"/>
          <c:tx>
            <c:strRef>
              <c:f>'Fig 3.6'!$C$44</c:f>
              <c:strCache>
                <c:ptCount val="1"/>
                <c:pt idx="0">
                  <c:v>ASHP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 3.6'!$B$45:$B$51</c:f>
              <c:strCache>
                <c:ptCount val="7"/>
                <c:pt idx="0">
                  <c:v>£7,501
 to 
£10,000</c:v>
                </c:pt>
                <c:pt idx="1">
                  <c:v>£10,001
 to 
£12,500</c:v>
                </c:pt>
                <c:pt idx="2">
                  <c:v>£12,501
 to 
£15,000</c:v>
                </c:pt>
                <c:pt idx="3">
                  <c:v>£15,001
 to 
£20,000</c:v>
                </c:pt>
                <c:pt idx="4">
                  <c:v>£20,001
 to 
£30,000</c:v>
                </c:pt>
                <c:pt idx="5">
                  <c:v>£30,001
 to 
£50,000</c:v>
                </c:pt>
                <c:pt idx="6">
                  <c:v>£50,001
 or 
more</c:v>
                </c:pt>
              </c:strCache>
            </c:strRef>
          </c:cat>
          <c:val>
            <c:numRef>
              <c:f>'Fig 3.6'!$C$45:$C$51</c:f>
              <c:numCache>
                <c:formatCode>0.0%</c:formatCode>
                <c:ptCount val="7"/>
                <c:pt idx="0">
                  <c:v>8.9772161191368868E-2</c:v>
                </c:pt>
                <c:pt idx="1">
                  <c:v>0.325450302823733</c:v>
                </c:pt>
                <c:pt idx="2">
                  <c:v>0.31889567656852208</c:v>
                </c:pt>
                <c:pt idx="3">
                  <c:v>0.2658818594163761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8-4C95-8B8A-A6C601AFFE79}"/>
            </c:ext>
          </c:extLst>
        </c:ser>
        <c:ser>
          <c:idx val="1"/>
          <c:order val="1"/>
          <c:tx>
            <c:strRef>
              <c:f>'Fig 3.6'!$D$44</c:f>
              <c:strCache>
                <c:ptCount val="1"/>
                <c:pt idx="0">
                  <c:v>GSHP</c:v>
                </c:pt>
              </c:strCache>
            </c:strRef>
          </c:tx>
          <c:spPr>
            <a:ln w="28575" cap="rnd">
              <a:solidFill>
                <a:srgbClr val="E2C700"/>
              </a:solidFill>
              <a:round/>
            </a:ln>
            <a:effectLst/>
          </c:spPr>
          <c:marker>
            <c:symbol val="none"/>
          </c:marker>
          <c:cat>
            <c:strRef>
              <c:f>'Fig 3.6'!$B$45:$B$51</c:f>
              <c:strCache>
                <c:ptCount val="7"/>
                <c:pt idx="0">
                  <c:v>£7,501
 to 
£10,000</c:v>
                </c:pt>
                <c:pt idx="1">
                  <c:v>£10,001
 to 
£12,500</c:v>
                </c:pt>
                <c:pt idx="2">
                  <c:v>£12,501
 to 
£15,000</c:v>
                </c:pt>
                <c:pt idx="3">
                  <c:v>£15,001
 to 
£20,000</c:v>
                </c:pt>
                <c:pt idx="4">
                  <c:v>£20,001
 to 
£30,000</c:v>
                </c:pt>
                <c:pt idx="5">
                  <c:v>£30,001
 to 
£50,000</c:v>
                </c:pt>
                <c:pt idx="6">
                  <c:v>£50,001
 or 
more</c:v>
                </c:pt>
              </c:strCache>
            </c:strRef>
          </c:cat>
          <c:val>
            <c:numRef>
              <c:f>'Fig 3.6'!$D$45:$D$51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8.3518930957683743E-2</c:v>
                </c:pt>
                <c:pt idx="3">
                  <c:v>0.21603563474387527</c:v>
                </c:pt>
                <c:pt idx="4">
                  <c:v>0.3351893095768374</c:v>
                </c:pt>
                <c:pt idx="5">
                  <c:v>0.32850779510022271</c:v>
                </c:pt>
                <c:pt idx="6">
                  <c:v>3.6748329621380846E-2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8-4C95-8B8A-A6C601AFFE79}"/>
            </c:ext>
          </c:extLst>
        </c:ser>
        <c:ser>
          <c:idx val="2"/>
          <c:order val="2"/>
          <c:tx>
            <c:strRef>
              <c:f>'Fig 3.6'!$E$44</c:f>
              <c:strCache>
                <c:ptCount val="1"/>
                <c:pt idx="0">
                  <c:v>Biomass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 3.6'!$B$45:$B$51</c:f>
              <c:strCache>
                <c:ptCount val="7"/>
                <c:pt idx="0">
                  <c:v>£7,501
 to 
£10,000</c:v>
                </c:pt>
                <c:pt idx="1">
                  <c:v>£10,001
 to 
£12,500</c:v>
                </c:pt>
                <c:pt idx="2">
                  <c:v>£12,501
 to 
£15,000</c:v>
                </c:pt>
                <c:pt idx="3">
                  <c:v>£15,001
 to 
£20,000</c:v>
                </c:pt>
                <c:pt idx="4">
                  <c:v>£20,001
 to 
£30,000</c:v>
                </c:pt>
                <c:pt idx="5">
                  <c:v>£30,001
 to 
£50,000</c:v>
                </c:pt>
                <c:pt idx="6">
                  <c:v>£50,001
 or 
more</c:v>
                </c:pt>
              </c:strCache>
            </c:strRef>
          </c:cat>
          <c:val>
            <c:numRef>
              <c:f>'Fig 3.6'!$E$45:$E$51</c:f>
              <c:numCache>
                <c:formatCode>0.0%</c:formatCode>
                <c:ptCount val="7"/>
                <c:pt idx="0">
                  <c:v>0</c:v>
                </c:pt>
                <c:pt idx="1">
                  <c:v>0.20647773279352227</c:v>
                </c:pt>
                <c:pt idx="2">
                  <c:v>0.23481781376518218</c:v>
                </c:pt>
                <c:pt idx="3">
                  <c:v>0.37651821862348178</c:v>
                </c:pt>
                <c:pt idx="4">
                  <c:v>0.18218623481781376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38-4C95-8B8A-A6C601AFFE79}"/>
            </c:ext>
          </c:extLst>
        </c:ser>
        <c:ser>
          <c:idx val="3"/>
          <c:order val="3"/>
          <c:tx>
            <c:strRef>
              <c:f>'Fig 3.6'!$F$44</c:f>
              <c:strCache>
                <c:ptCount val="1"/>
                <c:pt idx="0">
                  <c:v>SGL GSHP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'Fig 3.6'!$B$45:$B$51</c:f>
              <c:strCache>
                <c:ptCount val="7"/>
                <c:pt idx="0">
                  <c:v>£7,501
 to 
£10,000</c:v>
                </c:pt>
                <c:pt idx="1">
                  <c:v>£10,001
 to 
£12,500</c:v>
                </c:pt>
                <c:pt idx="2">
                  <c:v>£12,501
 to 
£15,000</c:v>
                </c:pt>
                <c:pt idx="3">
                  <c:v>£15,001
 to 
£20,000</c:v>
                </c:pt>
                <c:pt idx="4">
                  <c:v>£20,001
 to 
£30,000</c:v>
                </c:pt>
                <c:pt idx="5">
                  <c:v>£30,001
 to 
£50,000</c:v>
                </c:pt>
                <c:pt idx="6">
                  <c:v>£50,001
 or 
more</c:v>
                </c:pt>
              </c:strCache>
            </c:strRef>
          </c:cat>
          <c:val>
            <c:numRef>
              <c:f>'Fig 3.6'!$F$45:$F$51</c:f>
              <c:numCache>
                <c:formatCode>0.0%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0.25</c:v>
                </c:pt>
                <c:pt idx="3">
                  <c:v>0.25</c:v>
                </c:pt>
                <c:pt idx="4">
                  <c:v>0.15</c:v>
                </c:pt>
                <c:pt idx="5">
                  <c:v>0.25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38-4C95-8B8A-A6C601AFF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0075247"/>
        <c:axId val="2070066511"/>
      </c:lineChart>
      <c:catAx>
        <c:axId val="20700752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Quote amount</a:t>
                </a:r>
              </a:p>
            </c:rich>
          </c:tx>
          <c:layout>
            <c:manualLayout>
              <c:xMode val="edge"/>
              <c:yMode val="edge"/>
              <c:x val="0.48626607950811623"/>
              <c:y val="0.93885896685512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070066511"/>
        <c:crosses val="autoZero"/>
        <c:auto val="1"/>
        <c:lblAlgn val="ctr"/>
        <c:lblOffset val="100"/>
        <c:noMultiLvlLbl val="0"/>
      </c:catAx>
      <c:valAx>
        <c:axId val="207006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Percentage of quotes</a:t>
                </a:r>
              </a:p>
            </c:rich>
          </c:tx>
          <c:layout>
            <c:manualLayout>
              <c:xMode val="edge"/>
              <c:yMode val="edge"/>
              <c:x val="6.4203219300697188E-3"/>
              <c:y val="0.130944263759073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07007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12436D"/>
            </a:solidFill>
            <a:ln w="3175"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4.1'!$B$42:$B$44</c:f>
              <c:strCache>
                <c:ptCount val="3"/>
                <c:pt idx="0">
                  <c:v>Top 10
installers</c:v>
                </c:pt>
                <c:pt idx="1">
                  <c:v>Top 20
installers</c:v>
                </c:pt>
                <c:pt idx="2">
                  <c:v>Top 30
installers</c:v>
                </c:pt>
              </c:strCache>
            </c:strRef>
          </c:cat>
          <c:val>
            <c:numRef>
              <c:f>'Fig 4.1'!$C$42:$C$44</c:f>
              <c:numCache>
                <c:formatCode>0.0%</c:formatCode>
                <c:ptCount val="3"/>
                <c:pt idx="0">
                  <c:v>0.40255649276267835</c:v>
                </c:pt>
                <c:pt idx="1">
                  <c:v>0.47243049047172758</c:v>
                </c:pt>
                <c:pt idx="2">
                  <c:v>0.51929084661043423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1-486F-943C-CD68E2DEDD51}"/>
            </c:ext>
          </c:extLst>
        </c:ser>
        <c:ser>
          <c:idx val="1"/>
          <c:order val="1"/>
          <c:spPr>
            <a:pattFill prst="smConfetti">
              <a:fgClr>
                <a:schemeClr val="bg2">
                  <a:lumMod val="75000"/>
                </a:schemeClr>
              </a:fgClr>
              <a:bgClr>
                <a:schemeClr val="bg1"/>
              </a:bgClr>
            </a:pattFill>
            <a:ln w="3175">
              <a:solidFill>
                <a:schemeClr val="tx1">
                  <a:lumMod val="65000"/>
                  <a:lumOff val="35000"/>
                </a:schemeClr>
              </a:solidFill>
            </a:ln>
            <a:effectLst/>
          </c:spPr>
          <c:invertIfNegative val="0"/>
          <c:cat>
            <c:strRef>
              <c:f>'Fig 4.1'!$B$42:$B$44</c:f>
              <c:strCache>
                <c:ptCount val="3"/>
                <c:pt idx="0">
                  <c:v>Top 10
installers</c:v>
                </c:pt>
                <c:pt idx="1">
                  <c:v>Top 20
installers</c:v>
                </c:pt>
                <c:pt idx="2">
                  <c:v>Top 30
installers</c:v>
                </c:pt>
              </c:strCache>
            </c:strRef>
          </c:cat>
          <c:val>
            <c:numRef>
              <c:f>'Fig 4.1'!$D$42:$D$44</c:f>
              <c:numCache>
                <c:formatCode>0.0%</c:formatCode>
                <c:ptCount val="3"/>
                <c:pt idx="0">
                  <c:v>0.59744350723732165</c:v>
                </c:pt>
                <c:pt idx="1">
                  <c:v>0.52756950952827242</c:v>
                </c:pt>
                <c:pt idx="2">
                  <c:v>0.48070915338956577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11-486F-943C-CD68E2DED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027332208"/>
        <c:axId val="1627562159"/>
      </c:barChart>
      <c:catAx>
        <c:axId val="102733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27562159"/>
        <c:crosses val="autoZero"/>
        <c:auto val="1"/>
        <c:lblAlgn val="ctr"/>
        <c:lblOffset val="100"/>
        <c:noMultiLvlLbl val="0"/>
      </c:catAx>
      <c:valAx>
        <c:axId val="1627562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Percentage of</a:t>
                </a:r>
                <a:r>
                  <a:rPr lang="en-GB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 all Scheme Year 3</a:t>
                </a:r>
              </a:p>
              <a:p>
                <a:pPr>
                  <a:defRPr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defRPr>
                </a:pPr>
                <a:r>
                  <a:rPr lang="en-GB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applications</a:t>
                </a:r>
                <a:endParaRPr lang="en-GB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"/>
              <c:y val="0.13160781329274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02733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769037</xdr:colOff>
      <xdr:row>0</xdr:row>
      <xdr:rowOff>713384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994187" cy="7165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371841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375BA7EA-AB59-4117-AB66-FCF12095E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26371" cy="716559"/>
        </a:xfrm>
        <a:prstGeom prst="rect">
          <a:avLst/>
        </a:prstGeom>
      </xdr:spPr>
    </xdr:pic>
    <xdr:clientData/>
  </xdr:twoCellAnchor>
  <xdr:twoCellAnchor>
    <xdr:from>
      <xdr:col>1</xdr:col>
      <xdr:colOff>20650</xdr:colOff>
      <xdr:row>11</xdr:row>
      <xdr:rowOff>3173</xdr:rowOff>
    </xdr:from>
    <xdr:to>
      <xdr:col>7</xdr:col>
      <xdr:colOff>866775</xdr:colOff>
      <xdr:row>40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F931531-EDFF-4E9C-80F0-B2AC24A0879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1626025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FD536F0E-17D3-4F76-A1D9-F91FAA47D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24565" cy="716559"/>
        </a:xfrm>
        <a:prstGeom prst="rect">
          <a:avLst/>
        </a:prstGeom>
      </xdr:spPr>
    </xdr:pic>
    <xdr:clientData/>
  </xdr:twoCellAnchor>
  <xdr:twoCellAnchor>
    <xdr:from>
      <xdr:col>1</xdr:col>
      <xdr:colOff>173566</xdr:colOff>
      <xdr:row>11</xdr:row>
      <xdr:rowOff>126470</xdr:rowOff>
    </xdr:from>
    <xdr:to>
      <xdr:col>5</xdr:col>
      <xdr:colOff>723900</xdr:colOff>
      <xdr:row>36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B8F749-B562-4B4A-BC6A-D5EFCBA0F68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84256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3A41390C-BEDA-4414-A9D5-AD5DFF879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26371" cy="7165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2915541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5FF794C9-AE42-47CE-888E-9B868A0E0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35430" cy="7165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1239141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277422BA-344E-4659-BA49-7D6F9EF25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34615" cy="7165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2902841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30A11792-8456-40A7-89F1-85C4BD2F0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34615" cy="716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46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10721D45-3320-4452-B552-475E5763D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43033" cy="7133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311458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4CEED69A-E384-4ABC-A821-B666027AD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33770" cy="716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1269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9DC76E89-EFE5-4790-8923-605E2595F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30857" cy="716559"/>
        </a:xfrm>
        <a:prstGeom prst="rect">
          <a:avLst/>
        </a:prstGeom>
      </xdr:spPr>
    </xdr:pic>
    <xdr:clientData/>
  </xdr:twoCellAnchor>
  <xdr:twoCellAnchor>
    <xdr:from>
      <xdr:col>1</xdr:col>
      <xdr:colOff>337423</xdr:colOff>
      <xdr:row>13</xdr:row>
      <xdr:rowOff>144564</xdr:rowOff>
    </xdr:from>
    <xdr:to>
      <xdr:col>10</xdr:col>
      <xdr:colOff>89896</xdr:colOff>
      <xdr:row>36</xdr:row>
      <xdr:rowOff>18446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F67616-5743-4668-95D9-E12033E04E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635570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2658141A-996F-4D0E-9C7A-B6A448FAE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31818" cy="716559"/>
        </a:xfrm>
        <a:prstGeom prst="rect">
          <a:avLst/>
        </a:prstGeom>
      </xdr:spPr>
    </xdr:pic>
    <xdr:clientData/>
  </xdr:twoCellAnchor>
  <xdr:twoCellAnchor>
    <xdr:from>
      <xdr:col>1</xdr:col>
      <xdr:colOff>46868</xdr:colOff>
      <xdr:row>10</xdr:row>
      <xdr:rowOff>131078</xdr:rowOff>
    </xdr:from>
    <xdr:to>
      <xdr:col>4</xdr:col>
      <xdr:colOff>1354472</xdr:colOff>
      <xdr:row>28</xdr:row>
      <xdr:rowOff>34954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DEA493-3A7E-402C-A414-D4010C2F2B2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37389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D90B3656-F567-4267-B752-09435B98E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34032" cy="716559"/>
        </a:xfrm>
        <a:prstGeom prst="rect">
          <a:avLst/>
        </a:prstGeom>
      </xdr:spPr>
    </xdr:pic>
    <xdr:clientData/>
  </xdr:twoCellAnchor>
  <xdr:twoCellAnchor editAs="oneCell">
    <xdr:from>
      <xdr:col>0</xdr:col>
      <xdr:colOff>59596</xdr:colOff>
      <xdr:row>11</xdr:row>
      <xdr:rowOff>77889</xdr:rowOff>
    </xdr:from>
    <xdr:to>
      <xdr:col>6</xdr:col>
      <xdr:colOff>876300</xdr:colOff>
      <xdr:row>53</xdr:row>
      <xdr:rowOff>43119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5E6EBA-63F4-CDFA-4DA5-8FAF7F2EAE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96" y="2506764"/>
          <a:ext cx="6817454" cy="67946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637172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674854A9-9430-497B-8D59-842C49184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33013" cy="716559"/>
        </a:xfrm>
        <a:prstGeom prst="rect">
          <a:avLst/>
        </a:prstGeom>
      </xdr:spPr>
    </xdr:pic>
    <xdr:clientData/>
  </xdr:twoCellAnchor>
  <xdr:twoCellAnchor>
    <xdr:from>
      <xdr:col>1</xdr:col>
      <xdr:colOff>46867</xdr:colOff>
      <xdr:row>10</xdr:row>
      <xdr:rowOff>114301</xdr:rowOff>
    </xdr:from>
    <xdr:to>
      <xdr:col>7</xdr:col>
      <xdr:colOff>142874</xdr:colOff>
      <xdr:row>33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6E81760-90C2-47B9-8D0B-AB60D9C8ED1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637172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DE218B5B-3F9A-4782-9EDD-2A3F1375C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26371" cy="716559"/>
        </a:xfrm>
        <a:prstGeom prst="rect">
          <a:avLst/>
        </a:prstGeom>
      </xdr:spPr>
    </xdr:pic>
    <xdr:clientData/>
  </xdr:twoCellAnchor>
  <xdr:twoCellAnchor>
    <xdr:from>
      <xdr:col>0</xdr:col>
      <xdr:colOff>168422</xdr:colOff>
      <xdr:row>11</xdr:row>
      <xdr:rowOff>46866</xdr:rowOff>
    </xdr:from>
    <xdr:to>
      <xdr:col>7</xdr:col>
      <xdr:colOff>38316</xdr:colOff>
      <xdr:row>32</xdr:row>
      <xdr:rowOff>150333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8593A39-2972-4B50-86F0-3DE79D382F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637172</xdr:colOff>
      <xdr:row>1</xdr:row>
      <xdr:rowOff>2184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3BD5B6D7-2797-480F-9D3E-8847F3FEB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126371" cy="716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zoomScaleNormal="100" workbookViewId="0"/>
  </sheetViews>
  <sheetFormatPr defaultColWidth="9.234375" defaultRowHeight="12.4" x14ac:dyDescent="0.3"/>
  <cols>
    <col min="1" max="1" width="2.64453125" style="2" customWidth="1"/>
    <col min="2" max="2" width="26.1171875" style="2" customWidth="1"/>
    <col min="3" max="3" width="19.46875" style="2" customWidth="1"/>
    <col min="4" max="4" width="47.1171875" style="2" customWidth="1"/>
    <col min="5" max="16384" width="9.234375" style="2"/>
  </cols>
  <sheetData>
    <row r="1" spans="1:2" ht="56.85" customHeight="1" x14ac:dyDescent="0.3"/>
    <row r="2" spans="1:2" x14ac:dyDescent="0.3">
      <c r="A2" s="1"/>
    </row>
    <row r="3" spans="1:2" ht="17.649999999999999" x14ac:dyDescent="0.45">
      <c r="B3" s="3" t="s">
        <v>0</v>
      </c>
    </row>
    <row r="6" spans="1:2" x14ac:dyDescent="0.3">
      <c r="B6" s="4" t="s">
        <v>1</v>
      </c>
    </row>
    <row r="7" spans="1:2" x14ac:dyDescent="0.3">
      <c r="B7" s="4" t="s">
        <v>2</v>
      </c>
    </row>
    <row r="9" spans="1:2" x14ac:dyDescent="0.3">
      <c r="B9" s="5" t="s">
        <v>3</v>
      </c>
    </row>
    <row r="11" spans="1:2" x14ac:dyDescent="0.3">
      <c r="B11" s="9" t="s">
        <v>4</v>
      </c>
    </row>
    <row r="12" spans="1:2" x14ac:dyDescent="0.3">
      <c r="B12" s="9" t="s">
        <v>5</v>
      </c>
    </row>
    <row r="13" spans="1:2" x14ac:dyDescent="0.3">
      <c r="B13" s="9" t="s">
        <v>6</v>
      </c>
    </row>
    <row r="15" spans="1:2" x14ac:dyDescent="0.3">
      <c r="B15" s="9" t="s">
        <v>7</v>
      </c>
    </row>
    <row r="16" spans="1:2" x14ac:dyDescent="0.3">
      <c r="B16" s="9" t="s">
        <v>8</v>
      </c>
    </row>
    <row r="17" spans="2:4" x14ac:dyDescent="0.3">
      <c r="B17" s="9" t="s">
        <v>9</v>
      </c>
    </row>
    <row r="18" spans="2:4" x14ac:dyDescent="0.3">
      <c r="B18" s="9" t="s">
        <v>10</v>
      </c>
    </row>
    <row r="19" spans="2:4" x14ac:dyDescent="0.3">
      <c r="B19" s="9" t="s">
        <v>11</v>
      </c>
    </row>
    <row r="20" spans="2:4" x14ac:dyDescent="0.3">
      <c r="B20" s="9" t="s">
        <v>12</v>
      </c>
    </row>
    <row r="22" spans="2:4" x14ac:dyDescent="0.3">
      <c r="B22" s="9" t="s">
        <v>13</v>
      </c>
    </row>
    <row r="24" spans="2:4" x14ac:dyDescent="0.3">
      <c r="B24" s="9" t="s">
        <v>14</v>
      </c>
    </row>
    <row r="25" spans="2:4" x14ac:dyDescent="0.3">
      <c r="B25" s="9" t="s">
        <v>15</v>
      </c>
    </row>
    <row r="26" spans="2:4" x14ac:dyDescent="0.3">
      <c r="B26" s="9" t="s">
        <v>16</v>
      </c>
    </row>
    <row r="27" spans="2:4" x14ac:dyDescent="0.3">
      <c r="B27" s="9" t="s">
        <v>17</v>
      </c>
    </row>
    <row r="31" spans="2:4" x14ac:dyDescent="0.3">
      <c r="B31" s="51" t="s">
        <v>18</v>
      </c>
      <c r="C31" s="51" t="s">
        <v>19</v>
      </c>
      <c r="D31" s="51" t="s">
        <v>20</v>
      </c>
    </row>
    <row r="32" spans="2:4" x14ac:dyDescent="0.3">
      <c r="B32" s="52" t="s">
        <v>21</v>
      </c>
      <c r="C32" s="53">
        <v>45869</v>
      </c>
      <c r="D32" s="54"/>
    </row>
    <row r="33" spans="2:4" x14ac:dyDescent="0.3">
      <c r="B33" s="52"/>
      <c r="C33" s="52"/>
      <c r="D33" s="55"/>
    </row>
    <row r="34" spans="2:4" x14ac:dyDescent="0.3">
      <c r="B34" s="52"/>
      <c r="C34" s="56"/>
      <c r="D34" s="55"/>
    </row>
  </sheetData>
  <phoneticPr fontId="12" type="noConversion"/>
  <hyperlinks>
    <hyperlink ref="B11" location="'Fig 2.1'!A1" display="Figure 2.1: Summary of grant application process and volumes" xr:uid="{559E1A3C-25CD-41B7-B435-1E1AFCBE6168}"/>
    <hyperlink ref="B12" location="'Fig 2.2'!A1" display="Figure 2.2: Applications received by technology type" xr:uid="{15A0C551-5924-4839-A582-AF183DDCEE77}"/>
    <hyperlink ref="B13" location="'Fig 2.3'!A1" display="Figure 2.3: Comparison of monthly BUS redemption applications in SY1 and SY2" xr:uid="{9600ABF1-361B-4783-8CC4-73A008071CD1}"/>
    <hyperlink ref="B15" location="'Fig 3.1'!A1" display="Figure 3.1: Grants paid by technology type on the BUS since scheme launch" xr:uid="{82049C8F-82E2-4A35-AF7F-B5637FBE030C}"/>
    <hyperlink ref="B16" location="'Fig 3.2'!A1" display="Figure 3.2: Regional distribution of grants paid by technology type" xr:uid="{F4C72CCE-BA6D-4459-83ED-0B8ED0BAE6D9}"/>
    <hyperlink ref="B17" location="'Fig 3.3'!A1" display="Figure 3.3: Heating systems replaced since scheme launch" xr:uid="{4AC7233A-3496-45B0-AB1F-41A0FA5C754D}"/>
    <hyperlink ref="B18" location="'Fig 3.4'!A1" display="Figure 3.4: Proportion of grants paid for domestic vs non-domestic installations" xr:uid="{3479D673-0CAC-4605-BC1C-41CCAAA4D84B}"/>
    <hyperlink ref="B19" location="'Fig 3.5'!A1" display="Figure 3.5: Average total quote amount for BUS grants paid (grant value included)" xr:uid="{B9085B83-AC23-4592-81C4-266F4C3DF16B}"/>
    <hyperlink ref="B20" location="'Fig 3.6'!A1" display="Figure 3.6: Distribution of installation quotes by technology type (grant value included)" xr:uid="{20FB0665-0D57-4CB2-BCEE-4D048D8A41AA}"/>
    <hyperlink ref="B22" location="'Fig 4.1'!A1" display="Figure 4.1: Applications submitted by the top 30 installers" xr:uid="{189DDF3D-52BA-46D7-A67B-DFD9AE24D532}"/>
    <hyperlink ref="B24" location="'Fig 5.1'!A1" display="Figure 5.1: Statistical and targeted audits – Scheme Year 2" xr:uid="{3356BE6A-33A8-482D-8AE0-CBBA926867F4}"/>
    <hyperlink ref="B25" location="'Fig 5.2'!A1" display="Figure 5.2: Statistical audit non-compliances – Scheme Year 2" xr:uid="{C7E9B6F5-8017-4D7E-ABD3-4CC0B8AC0E01}"/>
    <hyperlink ref="B26" location="'Fig 5.3'!A1" display="Figure 5.3: Summary of compliance cases – Scheme Year 2" xr:uid="{A5C8427D-AD9A-4842-ADD4-CB98E7E6DB6B}"/>
    <hyperlink ref="B27" location="'Fig 5.4'!A1" display="Figure 5.4: Most common non-compliances – Scheme Year 2" xr:uid="{35E659C8-5A85-4F23-A922-26236DF2814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4938D-8EF3-482C-A82A-FC1183D677D5}">
  <sheetPr>
    <tabColor theme="5"/>
  </sheetPr>
  <dimension ref="A1:F75"/>
  <sheetViews>
    <sheetView zoomScaleNormal="100" workbookViewId="0"/>
  </sheetViews>
  <sheetFormatPr defaultColWidth="9.234375" defaultRowHeight="12.4" x14ac:dyDescent="0.3"/>
  <cols>
    <col min="1" max="1" width="2.64453125" style="2" customWidth="1"/>
    <col min="2" max="2" width="19" style="2" customWidth="1"/>
    <col min="3" max="6" width="11.76171875" style="2" customWidth="1"/>
    <col min="7" max="9" width="13.76171875" style="2" customWidth="1"/>
    <col min="10" max="14" width="6.64453125" style="2" customWidth="1"/>
    <col min="15" max="16384" width="9.234375" style="2"/>
  </cols>
  <sheetData>
    <row r="1" spans="1:2" ht="56.85" customHeight="1" x14ac:dyDescent="0.3"/>
    <row r="2" spans="1:2" x14ac:dyDescent="0.3">
      <c r="A2" s="1"/>
    </row>
    <row r="3" spans="1:2" ht="17.649999999999999" x14ac:dyDescent="0.45">
      <c r="B3" s="3" t="s">
        <v>0</v>
      </c>
    </row>
    <row r="6" spans="1:2" ht="13.9" x14ac:dyDescent="0.3">
      <c r="B6" s="6" t="s">
        <v>102</v>
      </c>
    </row>
    <row r="7" spans="1:2" x14ac:dyDescent="0.3">
      <c r="B7" s="4"/>
    </row>
    <row r="8" spans="1:2" x14ac:dyDescent="0.3">
      <c r="B8" s="20" t="s">
        <v>103</v>
      </c>
    </row>
    <row r="9" spans="1:2" ht="13.5" customHeight="1" x14ac:dyDescent="0.3">
      <c r="B9" s="21" t="s">
        <v>104</v>
      </c>
    </row>
    <row r="10" spans="1:2" ht="13.5" customHeight="1" x14ac:dyDescent="0.3">
      <c r="B10" s="21" t="s">
        <v>105</v>
      </c>
    </row>
    <row r="11" spans="1:2" ht="13.5" customHeight="1" x14ac:dyDescent="0.3">
      <c r="B11" s="21"/>
    </row>
    <row r="12" spans="1:2" ht="13.5" customHeight="1" x14ac:dyDescent="0.3">
      <c r="B12" s="21"/>
    </row>
    <row r="13" spans="1:2" ht="13.5" customHeight="1" x14ac:dyDescent="0.3"/>
    <row r="14" spans="1:2" ht="13.5" customHeight="1" x14ac:dyDescent="0.3"/>
    <row r="38" spans="2:6" ht="27.95" customHeight="1" x14ac:dyDescent="0.3"/>
    <row r="43" spans="2:6" x14ac:dyDescent="0.3">
      <c r="B43" s="6" t="s">
        <v>106</v>
      </c>
    </row>
    <row r="44" spans="2:6" x14ac:dyDescent="0.3">
      <c r="C44" s="30" t="s">
        <v>31</v>
      </c>
      <c r="D44" s="30" t="s">
        <v>32</v>
      </c>
      <c r="E44" s="30" t="s">
        <v>33</v>
      </c>
      <c r="F44" s="30" t="s">
        <v>34</v>
      </c>
    </row>
    <row r="45" spans="2:6" x14ac:dyDescent="0.3">
      <c r="B45" s="27" t="str">
        <f>"£7,501"&amp;CHAR(10)&amp;" to "&amp;CHAR(10)&amp;"£10,000"</f>
        <v>£7,501
 to 
£10,000</v>
      </c>
      <c r="C45" s="31">
        <f t="shared" ref="C45:E51" si="0">C56/SUM(C$56:C$62)</f>
        <v>8.9772161191368868E-2</v>
      </c>
      <c r="D45" s="31">
        <f t="shared" si="0"/>
        <v>0</v>
      </c>
      <c r="E45" s="31">
        <f t="shared" si="0"/>
        <v>0</v>
      </c>
      <c r="F45" s="31">
        <f>F56/SUM(E$56:E$62)</f>
        <v>0</v>
      </c>
    </row>
    <row r="46" spans="2:6" x14ac:dyDescent="0.3">
      <c r="B46" s="27" t="str">
        <f>"£10,001"&amp;CHAR(10)&amp;" to "&amp;CHAR(10)&amp;"£12,500"</f>
        <v>£10,001
 to 
£12,500</v>
      </c>
      <c r="C46" s="31">
        <f t="shared" si="0"/>
        <v>0.325450302823733</v>
      </c>
      <c r="D46" s="31">
        <f t="shared" si="0"/>
        <v>0</v>
      </c>
      <c r="E46" s="31">
        <f t="shared" si="0"/>
        <v>0.20647773279352227</v>
      </c>
      <c r="F46" s="31">
        <f t="shared" ref="F46:F51" si="1">F57/SUM(F$56:F$62)</f>
        <v>0.1</v>
      </c>
    </row>
    <row r="47" spans="2:6" x14ac:dyDescent="0.3">
      <c r="B47" s="27" t="str">
        <f>"£12,501"&amp;CHAR(10)&amp;" to "&amp;CHAR(10)&amp;"£15,000"</f>
        <v>£12,501
 to 
£15,000</v>
      </c>
      <c r="C47" s="31">
        <f t="shared" si="0"/>
        <v>0.31889567656852208</v>
      </c>
      <c r="D47" s="31">
        <f t="shared" si="0"/>
        <v>8.3518930957683743E-2</v>
      </c>
      <c r="E47" s="31">
        <f t="shared" si="0"/>
        <v>0.23481781376518218</v>
      </c>
      <c r="F47" s="31">
        <f t="shared" si="1"/>
        <v>0.25</v>
      </c>
    </row>
    <row r="48" spans="2:6" x14ac:dyDescent="0.3">
      <c r="B48" s="27" t="str">
        <f>"£15,001"&amp;CHAR(10)&amp;" to "&amp;CHAR(10)&amp;"£20,000"</f>
        <v>£15,001
 to 
£20,000</v>
      </c>
      <c r="C48" s="31">
        <f t="shared" si="0"/>
        <v>0.2658818594163761</v>
      </c>
      <c r="D48" s="31">
        <f t="shared" si="0"/>
        <v>0.21603563474387527</v>
      </c>
      <c r="E48" s="31">
        <f t="shared" si="0"/>
        <v>0.37651821862348178</v>
      </c>
      <c r="F48" s="31">
        <f t="shared" si="1"/>
        <v>0.25</v>
      </c>
    </row>
    <row r="49" spans="2:6" ht="27.95" customHeight="1" x14ac:dyDescent="0.3">
      <c r="B49" s="27" t="str">
        <f>"£20,001"&amp;CHAR(10)&amp;" to "&amp;CHAR(10)&amp;"£30,000"</f>
        <v>£20,001
 to 
£30,000</v>
      </c>
      <c r="C49" s="31">
        <f t="shared" si="0"/>
        <v>0</v>
      </c>
      <c r="D49" s="31">
        <f t="shared" si="0"/>
        <v>0.3351893095768374</v>
      </c>
      <c r="E49" s="31">
        <f t="shared" si="0"/>
        <v>0.18218623481781376</v>
      </c>
      <c r="F49" s="31">
        <f t="shared" si="1"/>
        <v>0.15</v>
      </c>
    </row>
    <row r="50" spans="2:6" x14ac:dyDescent="0.3">
      <c r="B50" s="27" t="str">
        <f>"£30,001"&amp;CHAR(10)&amp;" to "&amp;CHAR(10)&amp;"£50,000"</f>
        <v>£30,001
 to 
£50,000</v>
      </c>
      <c r="C50" s="31">
        <f t="shared" si="0"/>
        <v>0</v>
      </c>
      <c r="D50" s="31">
        <f t="shared" si="0"/>
        <v>0.32850779510022271</v>
      </c>
      <c r="E50" s="31">
        <f t="shared" si="0"/>
        <v>0</v>
      </c>
      <c r="F50" s="31">
        <f t="shared" si="1"/>
        <v>0.25</v>
      </c>
    </row>
    <row r="51" spans="2:6" x14ac:dyDescent="0.3">
      <c r="B51" s="27" t="str">
        <f>"£50,001"&amp;CHAR(10)&amp;" or "&amp;CHAR(10)&amp;"more"</f>
        <v>£50,001
 or 
more</v>
      </c>
      <c r="C51" s="31">
        <f t="shared" si="0"/>
        <v>0</v>
      </c>
      <c r="D51" s="31">
        <f t="shared" si="0"/>
        <v>3.6748329621380846E-2</v>
      </c>
      <c r="E51" s="31">
        <f t="shared" si="0"/>
        <v>0</v>
      </c>
      <c r="F51" s="31">
        <f t="shared" si="1"/>
        <v>0</v>
      </c>
    </row>
    <row r="54" spans="2:6" x14ac:dyDescent="0.3">
      <c r="B54" s="6" t="s">
        <v>107</v>
      </c>
    </row>
    <row r="55" spans="2:6" x14ac:dyDescent="0.3">
      <c r="C55" s="30" t="s">
        <v>31</v>
      </c>
      <c r="D55" s="30" t="s">
        <v>32</v>
      </c>
      <c r="E55" s="30" t="s">
        <v>33</v>
      </c>
      <c r="F55" s="30" t="s">
        <v>34</v>
      </c>
    </row>
    <row r="56" spans="2:6" x14ac:dyDescent="0.3">
      <c r="B56" s="28" t="s">
        <v>108</v>
      </c>
      <c r="C56" s="29">
        <v>3424</v>
      </c>
      <c r="D56" s="29">
        <v>0</v>
      </c>
      <c r="E56" s="29">
        <v>0</v>
      </c>
      <c r="F56" s="29">
        <v>0</v>
      </c>
    </row>
    <row r="57" spans="2:6" x14ac:dyDescent="0.3">
      <c r="B57" s="27" t="s">
        <v>109</v>
      </c>
      <c r="C57" s="29">
        <v>12413</v>
      </c>
      <c r="D57" s="29">
        <v>0</v>
      </c>
      <c r="E57" s="29">
        <v>51</v>
      </c>
      <c r="F57" s="29">
        <v>2</v>
      </c>
    </row>
    <row r="58" spans="2:6" x14ac:dyDescent="0.3">
      <c r="B58" s="27" t="s">
        <v>110</v>
      </c>
      <c r="C58" s="29">
        <v>12163</v>
      </c>
      <c r="D58" s="29">
        <v>75</v>
      </c>
      <c r="E58" s="29">
        <v>58</v>
      </c>
      <c r="F58" s="29">
        <v>5</v>
      </c>
    </row>
    <row r="59" spans="2:6" x14ac:dyDescent="0.3">
      <c r="B59" s="27" t="s">
        <v>111</v>
      </c>
      <c r="C59" s="29">
        <v>10141</v>
      </c>
      <c r="D59" s="29">
        <v>194</v>
      </c>
      <c r="E59" s="29">
        <v>93</v>
      </c>
      <c r="F59" s="29">
        <v>5</v>
      </c>
    </row>
    <row r="60" spans="2:6" x14ac:dyDescent="0.3">
      <c r="B60" s="27" t="s">
        <v>112</v>
      </c>
      <c r="C60" s="29">
        <v>0</v>
      </c>
      <c r="D60" s="29">
        <v>301</v>
      </c>
      <c r="E60" s="29">
        <v>45</v>
      </c>
      <c r="F60" s="29">
        <v>3</v>
      </c>
    </row>
    <row r="61" spans="2:6" x14ac:dyDescent="0.3">
      <c r="B61" s="27" t="s">
        <v>113</v>
      </c>
      <c r="C61" s="29">
        <v>0</v>
      </c>
      <c r="D61" s="29">
        <v>295</v>
      </c>
      <c r="E61" s="29">
        <v>0</v>
      </c>
      <c r="F61" s="29">
        <v>5</v>
      </c>
    </row>
    <row r="62" spans="2:6" x14ac:dyDescent="0.3">
      <c r="B62" s="27" t="s">
        <v>114</v>
      </c>
      <c r="C62" s="29">
        <v>0</v>
      </c>
      <c r="D62" s="29">
        <v>33</v>
      </c>
      <c r="E62" s="29">
        <v>0</v>
      </c>
      <c r="F62" s="29">
        <v>0</v>
      </c>
    </row>
    <row r="66" spans="2:2" x14ac:dyDescent="0.3">
      <c r="B66" s="2" t="s">
        <v>38</v>
      </c>
    </row>
    <row r="67" spans="2:2" x14ac:dyDescent="0.3">
      <c r="B67" s="2" t="s">
        <v>39</v>
      </c>
    </row>
    <row r="68" spans="2:2" x14ac:dyDescent="0.3">
      <c r="B68" s="2" t="s">
        <v>40</v>
      </c>
    </row>
    <row r="70" spans="2:2" ht="13.9" x14ac:dyDescent="0.3">
      <c r="B70" s="2" t="s">
        <v>115</v>
      </c>
    </row>
    <row r="71" spans="2:2" x14ac:dyDescent="0.3">
      <c r="B71" s="2" t="s">
        <v>116</v>
      </c>
    </row>
    <row r="75" spans="2:2" x14ac:dyDescent="0.3">
      <c r="B75" s="9" t="s">
        <v>29</v>
      </c>
    </row>
  </sheetData>
  <hyperlinks>
    <hyperlink ref="B75" location="Contents!A1" display="Return to contents tab" xr:uid="{44D61799-6482-409C-9552-E1461D36D28A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708D5-9008-48B6-8199-781517FE50D5}">
  <sheetPr>
    <tabColor theme="6"/>
  </sheetPr>
  <dimension ref="A1:D46"/>
  <sheetViews>
    <sheetView zoomScaleNormal="100" workbookViewId="0"/>
  </sheetViews>
  <sheetFormatPr defaultColWidth="9.234375" defaultRowHeight="12.4" x14ac:dyDescent="0.3"/>
  <cols>
    <col min="1" max="1" width="2.64453125" style="2" customWidth="1"/>
    <col min="2" max="2" width="15.64453125" style="2" customWidth="1"/>
    <col min="3" max="5" width="22.1171875" style="2" customWidth="1"/>
    <col min="6" max="6" width="11.76171875" style="2" customWidth="1"/>
    <col min="7" max="9" width="13.76171875" style="2" customWidth="1"/>
    <col min="10" max="14" width="6.64453125" style="2" customWidth="1"/>
    <col min="15" max="16384" width="9.234375" style="2"/>
  </cols>
  <sheetData>
    <row r="1" spans="1:2" ht="56.85" customHeight="1" x14ac:dyDescent="0.3"/>
    <row r="2" spans="1:2" x14ac:dyDescent="0.3">
      <c r="A2" s="1"/>
    </row>
    <row r="3" spans="1:2" ht="17.649999999999999" x14ac:dyDescent="0.45">
      <c r="B3" s="3" t="s">
        <v>0</v>
      </c>
    </row>
    <row r="6" spans="1:2" x14ac:dyDescent="0.3">
      <c r="B6" s="6" t="s">
        <v>117</v>
      </c>
    </row>
    <row r="7" spans="1:2" x14ac:dyDescent="0.3">
      <c r="B7" s="4"/>
    </row>
    <row r="8" spans="1:2" x14ac:dyDescent="0.3">
      <c r="B8" s="20" t="s">
        <v>118</v>
      </c>
    </row>
    <row r="9" spans="1:2" ht="13.5" customHeight="1" x14ac:dyDescent="0.3">
      <c r="B9" s="21" t="s">
        <v>119</v>
      </c>
    </row>
    <row r="10" spans="1:2" ht="13.5" customHeight="1" x14ac:dyDescent="0.3">
      <c r="B10" s="21"/>
    </row>
    <row r="11" spans="1:2" ht="13.5" customHeight="1" x14ac:dyDescent="0.3">
      <c r="B11" s="21"/>
    </row>
    <row r="12" spans="1:2" ht="13.5" customHeight="1" x14ac:dyDescent="0.3">
      <c r="B12" s="21"/>
    </row>
    <row r="13" spans="1:2" ht="13.5" customHeight="1" x14ac:dyDescent="0.3"/>
    <row r="14" spans="1:2" ht="13.5" customHeight="1" x14ac:dyDescent="0.3"/>
    <row r="41" spans="2:4" x14ac:dyDescent="0.3">
      <c r="C41" s="34" t="s">
        <v>120</v>
      </c>
      <c r="D41" s="34" t="s">
        <v>121</v>
      </c>
    </row>
    <row r="42" spans="2:4" ht="24.75" x14ac:dyDescent="0.3">
      <c r="B42" s="72" t="s">
        <v>122</v>
      </c>
      <c r="C42" s="73">
        <v>0.40255649276267835</v>
      </c>
      <c r="D42" s="74">
        <v>0.59744350723732165</v>
      </c>
    </row>
    <row r="43" spans="2:4" ht="24.75" x14ac:dyDescent="0.3">
      <c r="B43" s="72" t="s">
        <v>123</v>
      </c>
      <c r="C43" s="73">
        <v>0.47243049047172758</v>
      </c>
      <c r="D43" s="74">
        <v>0.52756950952827242</v>
      </c>
    </row>
    <row r="44" spans="2:4" ht="24.75" x14ac:dyDescent="0.3">
      <c r="B44" s="72" t="s">
        <v>124</v>
      </c>
      <c r="C44" s="73">
        <v>0.51929084661043423</v>
      </c>
      <c r="D44" s="74">
        <v>0.48070915338956577</v>
      </c>
    </row>
    <row r="46" spans="2:4" x14ac:dyDescent="0.3">
      <c r="B46" s="9" t="s">
        <v>29</v>
      </c>
    </row>
  </sheetData>
  <hyperlinks>
    <hyperlink ref="B46" location="Contents!A1" display="Return to contents tab" xr:uid="{5EB9C9F4-B842-45D0-B204-B43CF3EAF361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8EBE4-D5F7-472C-9736-107C0D77B664}">
  <sheetPr>
    <tabColor theme="7"/>
  </sheetPr>
  <dimension ref="A1:I20"/>
  <sheetViews>
    <sheetView zoomScaleNormal="100" workbookViewId="0"/>
  </sheetViews>
  <sheetFormatPr defaultColWidth="9.234375" defaultRowHeight="12.4" x14ac:dyDescent="0.3"/>
  <cols>
    <col min="1" max="1" width="2.64453125" style="2" customWidth="1"/>
    <col min="2" max="2" width="20.46875" style="2" customWidth="1"/>
    <col min="3" max="9" width="13.76171875" style="2" customWidth="1"/>
    <col min="10" max="14" width="6.64453125" style="2" customWidth="1"/>
    <col min="15" max="16384" width="9.234375" style="2"/>
  </cols>
  <sheetData>
    <row r="1" spans="1:9" ht="56.85" customHeight="1" x14ac:dyDescent="0.3"/>
    <row r="2" spans="1:9" x14ac:dyDescent="0.3">
      <c r="A2" s="1"/>
    </row>
    <row r="3" spans="1:9" ht="17.649999999999999" x14ac:dyDescent="0.45">
      <c r="B3" s="3" t="s">
        <v>0</v>
      </c>
    </row>
    <row r="6" spans="1:9" x14ac:dyDescent="0.3">
      <c r="B6" s="6" t="s">
        <v>14</v>
      </c>
    </row>
    <row r="7" spans="1:9" x14ac:dyDescent="0.3">
      <c r="B7" s="4"/>
    </row>
    <row r="8" spans="1:9" x14ac:dyDescent="0.3">
      <c r="B8" s="20"/>
    </row>
    <row r="9" spans="1:9" ht="44.45" customHeight="1" x14ac:dyDescent="0.3">
      <c r="B9" s="34" t="s">
        <v>125</v>
      </c>
      <c r="C9" s="35" t="s">
        <v>126</v>
      </c>
      <c r="D9" s="35" t="s">
        <v>127</v>
      </c>
      <c r="E9" s="35" t="s">
        <v>128</v>
      </c>
      <c r="F9" s="35" t="s">
        <v>129</v>
      </c>
      <c r="G9" s="35" t="s">
        <v>130</v>
      </c>
      <c r="H9" s="35" t="s">
        <v>131</v>
      </c>
    </row>
    <row r="10" spans="1:9" ht="13.5" customHeight="1" x14ac:dyDescent="0.3">
      <c r="B10" s="36" t="s">
        <v>132</v>
      </c>
      <c r="C10" s="37">
        <v>414</v>
      </c>
      <c r="D10" s="37">
        <v>201</v>
      </c>
      <c r="E10" s="37">
        <v>213</v>
      </c>
      <c r="F10" s="37">
        <v>202</v>
      </c>
      <c r="G10" s="37">
        <v>11</v>
      </c>
      <c r="H10" s="65">
        <f>F10/E10</f>
        <v>0.94835680751173712</v>
      </c>
      <c r="I10" s="41"/>
    </row>
    <row r="11" spans="1:9" ht="13.5" customHeight="1" x14ac:dyDescent="0.3">
      <c r="B11" s="36" t="s">
        <v>133</v>
      </c>
      <c r="C11" s="37">
        <v>607</v>
      </c>
      <c r="D11" s="37">
        <v>256</v>
      </c>
      <c r="E11" s="37">
        <v>351</v>
      </c>
      <c r="F11" s="37">
        <v>300</v>
      </c>
      <c r="G11" s="37">
        <v>51</v>
      </c>
      <c r="H11" s="65">
        <f>F11/E11</f>
        <v>0.85470085470085466</v>
      </c>
      <c r="I11" s="41"/>
    </row>
    <row r="12" spans="1:9" ht="13.5" customHeight="1" x14ac:dyDescent="0.3">
      <c r="B12" s="36" t="s">
        <v>134</v>
      </c>
      <c r="C12" s="37">
        <v>209</v>
      </c>
      <c r="D12" s="37">
        <v>51</v>
      </c>
      <c r="E12" s="37">
        <v>158</v>
      </c>
      <c r="F12" s="37">
        <v>149</v>
      </c>
      <c r="G12" s="37">
        <v>9</v>
      </c>
      <c r="H12" s="65">
        <f>F12/E12</f>
        <v>0.94303797468354433</v>
      </c>
      <c r="I12" s="41"/>
    </row>
    <row r="13" spans="1:9" ht="13.5" customHeight="1" x14ac:dyDescent="0.3">
      <c r="B13" s="43" t="s">
        <v>135</v>
      </c>
      <c r="C13" s="37">
        <v>8</v>
      </c>
      <c r="D13" s="37">
        <v>5</v>
      </c>
      <c r="E13" s="37">
        <v>3</v>
      </c>
      <c r="F13" s="37">
        <v>3</v>
      </c>
      <c r="G13" s="37">
        <v>0</v>
      </c>
      <c r="H13" s="66">
        <f>F13/E13</f>
        <v>1</v>
      </c>
      <c r="I13" s="41"/>
    </row>
    <row r="14" spans="1:9" x14ac:dyDescent="0.3">
      <c r="B14" s="38" t="s">
        <v>136</v>
      </c>
      <c r="C14" s="39">
        <f>SUM(C10:C13)</f>
        <v>1238</v>
      </c>
      <c r="D14" s="40">
        <f>SUM(D10:D13)</f>
        <v>513</v>
      </c>
      <c r="E14" s="40">
        <f>SUM(E10:E13)</f>
        <v>725</v>
      </c>
      <c r="F14" s="40">
        <f>SUM(F10:F13)</f>
        <v>654</v>
      </c>
      <c r="G14" s="40">
        <f>SUM(G10:G13)</f>
        <v>71</v>
      </c>
      <c r="H14" s="67">
        <f>F14/E14</f>
        <v>0.90206896551724136</v>
      </c>
      <c r="I14" s="41"/>
    </row>
    <row r="17" spans="2:2" ht="13.9" x14ac:dyDescent="0.3">
      <c r="B17" s="2" t="s">
        <v>137</v>
      </c>
    </row>
    <row r="20" spans="2:2" x14ac:dyDescent="0.3">
      <c r="B20" s="9" t="s">
        <v>29</v>
      </c>
    </row>
  </sheetData>
  <hyperlinks>
    <hyperlink ref="B20" location="Contents!A1" display="Return to contents tab" xr:uid="{C91DBCB8-4E56-43E4-AF58-2ECB73F2198E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D530B-EADF-4017-8D42-38B1057506EC}">
  <sheetPr>
    <tabColor theme="7"/>
  </sheetPr>
  <dimension ref="A1:I20"/>
  <sheetViews>
    <sheetView zoomScaleNormal="100" workbookViewId="0"/>
  </sheetViews>
  <sheetFormatPr defaultColWidth="9.234375" defaultRowHeight="12.4" x14ac:dyDescent="0.3"/>
  <cols>
    <col min="1" max="1" width="2.64453125" style="2" customWidth="1"/>
    <col min="2" max="2" width="41.46875" style="2" customWidth="1"/>
    <col min="3" max="4" width="20.76171875" style="2" customWidth="1"/>
    <col min="5" max="5" width="22.46875" style="2" customWidth="1"/>
    <col min="6" max="9" width="13.76171875" style="2" customWidth="1"/>
    <col min="10" max="14" width="6.64453125" style="2" customWidth="1"/>
    <col min="15" max="16384" width="9.234375" style="2"/>
  </cols>
  <sheetData>
    <row r="1" spans="1:9" ht="56.85" customHeight="1" x14ac:dyDescent="0.3"/>
    <row r="2" spans="1:9" x14ac:dyDescent="0.3">
      <c r="A2" s="1"/>
    </row>
    <row r="3" spans="1:9" ht="17.649999999999999" x14ac:dyDescent="0.45">
      <c r="B3" s="3" t="s">
        <v>0</v>
      </c>
    </row>
    <row r="6" spans="1:9" x14ac:dyDescent="0.3">
      <c r="B6" s="6" t="s">
        <v>15</v>
      </c>
    </row>
    <row r="7" spans="1:9" x14ac:dyDescent="0.3">
      <c r="B7" s="4"/>
    </row>
    <row r="8" spans="1:9" x14ac:dyDescent="0.3">
      <c r="B8" s="20"/>
    </row>
    <row r="9" spans="1:9" ht="44.45" customHeight="1" x14ac:dyDescent="0.3">
      <c r="B9" s="44" t="s">
        <v>138</v>
      </c>
      <c r="C9" s="35" t="s">
        <v>139</v>
      </c>
      <c r="D9" s="35" t="s">
        <v>140</v>
      </c>
      <c r="E9" s="35" t="s">
        <v>141</v>
      </c>
    </row>
    <row r="10" spans="1:9" ht="34.5" customHeight="1" x14ac:dyDescent="0.3">
      <c r="B10" s="36" t="s">
        <v>142</v>
      </c>
      <c r="C10" s="37">
        <v>5</v>
      </c>
      <c r="D10" s="42">
        <f>C10/C14</f>
        <v>0.3125</v>
      </c>
      <c r="E10" s="42">
        <v>2.3E-2</v>
      </c>
      <c r="F10" s="60"/>
      <c r="I10" s="41"/>
    </row>
    <row r="11" spans="1:9" ht="34.5" customHeight="1" x14ac:dyDescent="0.3">
      <c r="B11" s="36" t="s">
        <v>143</v>
      </c>
      <c r="C11" s="37">
        <v>2</v>
      </c>
      <c r="D11" s="42">
        <f>C11/C14</f>
        <v>0.125</v>
      </c>
      <c r="E11" s="42">
        <v>8.9999999999999993E-3</v>
      </c>
      <c r="F11" s="60"/>
      <c r="I11" s="41"/>
    </row>
    <row r="12" spans="1:9" ht="34.5" customHeight="1" x14ac:dyDescent="0.3">
      <c r="B12" s="36" t="s">
        <v>144</v>
      </c>
      <c r="C12" s="37">
        <v>2</v>
      </c>
      <c r="D12" s="42">
        <f>C12/C14</f>
        <v>0.125</v>
      </c>
      <c r="E12" s="42">
        <v>8.9999999999999993E-3</v>
      </c>
      <c r="F12" s="60"/>
      <c r="I12" s="41"/>
    </row>
    <row r="13" spans="1:9" ht="34.5" customHeight="1" x14ac:dyDescent="0.3">
      <c r="B13" s="43" t="s">
        <v>145</v>
      </c>
      <c r="C13" s="37">
        <v>7</v>
      </c>
      <c r="D13" s="42">
        <f>C13/C14</f>
        <v>0.4375</v>
      </c>
      <c r="E13" s="42">
        <v>3.3000000000000002E-2</v>
      </c>
      <c r="F13" s="60"/>
      <c r="I13" s="41"/>
    </row>
    <row r="14" spans="1:9" ht="23.25" customHeight="1" x14ac:dyDescent="0.3">
      <c r="B14" s="19" t="s">
        <v>35</v>
      </c>
      <c r="C14" s="19">
        <f>SUM(C10:C13)</f>
        <v>16</v>
      </c>
      <c r="D14" s="59">
        <f>SUM(D10:D13)</f>
        <v>1</v>
      </c>
      <c r="E14" s="69"/>
      <c r="I14" s="41"/>
    </row>
    <row r="20" spans="2:2" x14ac:dyDescent="0.3">
      <c r="B20" s="9" t="s">
        <v>29</v>
      </c>
    </row>
  </sheetData>
  <hyperlinks>
    <hyperlink ref="B20" location="Contents!A1" display="Return to contents tab" xr:uid="{06C44654-C6B8-4422-BE9E-4DD38EFF67DD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75BD5-91B9-46AF-8AB6-0201A5370F11}">
  <sheetPr>
    <tabColor theme="7"/>
  </sheetPr>
  <dimension ref="A1:I17"/>
  <sheetViews>
    <sheetView zoomScaleNormal="100" workbookViewId="0"/>
  </sheetViews>
  <sheetFormatPr defaultColWidth="9.234375" defaultRowHeight="12.4" x14ac:dyDescent="0.3"/>
  <cols>
    <col min="1" max="1" width="2.64453125" style="2" customWidth="1"/>
    <col min="2" max="2" width="20.234375" style="2" customWidth="1"/>
    <col min="3" max="3" width="18.46875" style="2" customWidth="1"/>
    <col min="4" max="4" width="20.76171875" style="2" customWidth="1"/>
    <col min="5" max="5" width="18.46875" style="2" customWidth="1"/>
    <col min="6" max="6" width="19.87890625" style="2" customWidth="1"/>
    <col min="7" max="9" width="13.76171875" style="2" customWidth="1"/>
    <col min="10" max="14" width="6.64453125" style="2" customWidth="1"/>
    <col min="15" max="16384" width="9.234375" style="2"/>
  </cols>
  <sheetData>
    <row r="1" spans="1:9" ht="56.85" customHeight="1" x14ac:dyDescent="0.3"/>
    <row r="2" spans="1:9" x14ac:dyDescent="0.3">
      <c r="A2" s="1"/>
    </row>
    <row r="3" spans="1:9" ht="17.649999999999999" x14ac:dyDescent="0.45">
      <c r="B3" s="3" t="s">
        <v>0</v>
      </c>
    </row>
    <row r="6" spans="1:9" x14ac:dyDescent="0.3">
      <c r="B6" s="6" t="s">
        <v>16</v>
      </c>
    </row>
    <row r="7" spans="1:9" x14ac:dyDescent="0.3">
      <c r="B7" s="4"/>
    </row>
    <row r="8" spans="1:9" x14ac:dyDescent="0.3">
      <c r="B8" s="20"/>
    </row>
    <row r="9" spans="1:9" ht="44.45" customHeight="1" x14ac:dyDescent="0.3">
      <c r="B9" s="44" t="s">
        <v>146</v>
      </c>
      <c r="C9" s="35" t="s">
        <v>147</v>
      </c>
      <c r="D9" s="35" t="s">
        <v>148</v>
      </c>
      <c r="E9" s="35" t="s">
        <v>149</v>
      </c>
      <c r="F9" s="35" t="s">
        <v>150</v>
      </c>
      <c r="G9" s="35" t="s">
        <v>151</v>
      </c>
    </row>
    <row r="10" spans="1:9" ht="13.5" customHeight="1" x14ac:dyDescent="0.3">
      <c r="B10" s="36" t="s">
        <v>152</v>
      </c>
      <c r="C10" s="37">
        <v>56</v>
      </c>
      <c r="D10" s="37">
        <v>19</v>
      </c>
      <c r="E10" s="61">
        <f>D10/C10</f>
        <v>0.3392857142857143</v>
      </c>
      <c r="F10" s="45">
        <v>45000</v>
      </c>
      <c r="G10" s="45">
        <v>68500</v>
      </c>
      <c r="I10" s="41"/>
    </row>
    <row r="11" spans="1:9" ht="13.5" customHeight="1" x14ac:dyDescent="0.3">
      <c r="B11" s="36" t="s">
        <v>153</v>
      </c>
      <c r="C11" s="37">
        <v>484</v>
      </c>
      <c r="D11" s="37">
        <v>202</v>
      </c>
      <c r="E11" s="61">
        <f>D11/C11</f>
        <v>0.41735537190082644</v>
      </c>
      <c r="F11" s="45">
        <v>1342500</v>
      </c>
      <c r="G11" s="45">
        <v>90000</v>
      </c>
      <c r="I11" s="41"/>
    </row>
    <row r="12" spans="1:9" ht="13.5" customHeight="1" x14ac:dyDescent="0.3">
      <c r="B12" s="43" t="s">
        <v>154</v>
      </c>
      <c r="C12" s="37">
        <v>332</v>
      </c>
      <c r="D12" s="37">
        <v>92</v>
      </c>
      <c r="E12" s="61">
        <f>D12/C12</f>
        <v>0.27710843373493976</v>
      </c>
      <c r="F12" s="45">
        <v>477500</v>
      </c>
      <c r="G12" s="45">
        <v>20000</v>
      </c>
      <c r="I12" s="41"/>
    </row>
    <row r="13" spans="1:9" ht="13.5" customHeight="1" x14ac:dyDescent="0.3">
      <c r="B13" s="43" t="s">
        <v>155</v>
      </c>
      <c r="C13" s="37">
        <v>63</v>
      </c>
      <c r="D13" s="37">
        <v>33</v>
      </c>
      <c r="E13" s="61">
        <f>D13/C13</f>
        <v>0.52380952380952384</v>
      </c>
      <c r="F13" s="45">
        <v>60000</v>
      </c>
      <c r="G13" s="45">
        <v>65000</v>
      </c>
      <c r="I13" s="41"/>
    </row>
    <row r="14" spans="1:9" ht="13.5" customHeight="1" x14ac:dyDescent="0.3">
      <c r="B14" s="46" t="s">
        <v>35</v>
      </c>
      <c r="C14" s="46">
        <f>SUM(C10:C13)</f>
        <v>935</v>
      </c>
      <c r="D14" s="46">
        <f>SUM(D10:D13)</f>
        <v>346</v>
      </c>
      <c r="E14" s="62">
        <f>D14/C14</f>
        <v>0.37005347593582888</v>
      </c>
      <c r="F14" s="75">
        <f>SUM(F10:F13)</f>
        <v>1925000</v>
      </c>
      <c r="G14" s="75">
        <f>SUM(G10:G13)</f>
        <v>243500</v>
      </c>
    </row>
    <row r="17" spans="2:2" x14ac:dyDescent="0.3">
      <c r="B17" s="9" t="s">
        <v>29</v>
      </c>
    </row>
  </sheetData>
  <hyperlinks>
    <hyperlink ref="B17" location="Contents!A1" display="Return to contents tab" xr:uid="{53D7E02E-0864-4DFB-B5ED-1AB405AE43B2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376DD-CA80-4622-A06F-EAA098CA0526}">
  <sheetPr>
    <tabColor theme="7"/>
  </sheetPr>
  <dimension ref="A1:I20"/>
  <sheetViews>
    <sheetView zoomScaleNormal="100" workbookViewId="0"/>
  </sheetViews>
  <sheetFormatPr defaultColWidth="9.234375" defaultRowHeight="12.4" x14ac:dyDescent="0.3"/>
  <cols>
    <col min="1" max="1" width="2.64453125" style="2" customWidth="1"/>
    <col min="2" max="2" width="45.234375" style="2" customWidth="1"/>
    <col min="3" max="5" width="20.76171875" style="2" customWidth="1"/>
    <col min="6" max="9" width="13.76171875" style="2" customWidth="1"/>
    <col min="10" max="14" width="6.64453125" style="2" customWidth="1"/>
    <col min="15" max="16384" width="9.234375" style="2"/>
  </cols>
  <sheetData>
    <row r="1" spans="1:9" ht="56.85" customHeight="1" x14ac:dyDescent="0.3"/>
    <row r="2" spans="1:9" x14ac:dyDescent="0.3">
      <c r="A2" s="1"/>
    </row>
    <row r="3" spans="1:9" ht="17.649999999999999" x14ac:dyDescent="0.45">
      <c r="B3" s="3" t="s">
        <v>0</v>
      </c>
    </row>
    <row r="6" spans="1:9" x14ac:dyDescent="0.3">
      <c r="B6" s="6" t="s">
        <v>156</v>
      </c>
    </row>
    <row r="7" spans="1:9" x14ac:dyDescent="0.3">
      <c r="B7" s="4"/>
    </row>
    <row r="8" spans="1:9" x14ac:dyDescent="0.3">
      <c r="B8" s="20"/>
    </row>
    <row r="9" spans="1:9" ht="44.45" customHeight="1" x14ac:dyDescent="0.3">
      <c r="B9" s="44" t="s">
        <v>157</v>
      </c>
      <c r="C9" s="35" t="s">
        <v>158</v>
      </c>
      <c r="D9" s="35" t="s">
        <v>159</v>
      </c>
    </row>
    <row r="10" spans="1:9" ht="34.5" customHeight="1" x14ac:dyDescent="0.3">
      <c r="B10" s="36" t="s">
        <v>160</v>
      </c>
      <c r="C10" s="37">
        <v>109</v>
      </c>
      <c r="D10" s="42">
        <v>0.317</v>
      </c>
      <c r="I10" s="41"/>
    </row>
    <row r="11" spans="1:9" ht="34.5" customHeight="1" x14ac:dyDescent="0.3">
      <c r="B11" s="36" t="s">
        <v>161</v>
      </c>
      <c r="C11" s="37">
        <v>67</v>
      </c>
      <c r="D11" s="42">
        <v>0.19500000000000001</v>
      </c>
      <c r="I11" s="41"/>
    </row>
    <row r="12" spans="1:9" ht="34.5" customHeight="1" x14ac:dyDescent="0.3">
      <c r="B12" s="43" t="s">
        <v>162</v>
      </c>
      <c r="C12" s="37">
        <v>51</v>
      </c>
      <c r="D12" s="42">
        <v>0.14799999999999999</v>
      </c>
      <c r="I12" s="41"/>
    </row>
    <row r="13" spans="1:9" ht="34.5" customHeight="1" x14ac:dyDescent="0.3">
      <c r="B13" s="43" t="s">
        <v>163</v>
      </c>
      <c r="C13" s="37">
        <v>26</v>
      </c>
      <c r="D13" s="42">
        <v>7.5999999999999998E-2</v>
      </c>
      <c r="I13" s="41"/>
    </row>
    <row r="14" spans="1:9" ht="34.5" customHeight="1" x14ac:dyDescent="0.3">
      <c r="B14" s="48" t="s">
        <v>164</v>
      </c>
      <c r="C14" s="47">
        <v>18</v>
      </c>
      <c r="D14" s="49">
        <v>5.1999999999999998E-2</v>
      </c>
    </row>
    <row r="15" spans="1:9" ht="34.5" customHeight="1" x14ac:dyDescent="0.3">
      <c r="B15" s="46" t="s">
        <v>35</v>
      </c>
      <c r="C15" s="46">
        <f>SUM(C10:C14)</f>
        <v>271</v>
      </c>
      <c r="D15" s="50">
        <v>0.78800000000000003</v>
      </c>
    </row>
    <row r="20" spans="2:2" x14ac:dyDescent="0.3">
      <c r="B20" s="9" t="s">
        <v>29</v>
      </c>
    </row>
  </sheetData>
  <hyperlinks>
    <hyperlink ref="B20" location="Contents!A1" display="Return to contents tab" xr:uid="{37288ACA-FA33-4C23-A2B1-9B5878D4C7C5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DF50D-D103-415A-8042-65210B20913D}">
  <sheetPr>
    <tabColor theme="4"/>
  </sheetPr>
  <dimension ref="A1:F15"/>
  <sheetViews>
    <sheetView zoomScaleNormal="100" workbookViewId="0"/>
  </sheetViews>
  <sheetFormatPr defaultColWidth="9.234375" defaultRowHeight="12.4" x14ac:dyDescent="0.3"/>
  <cols>
    <col min="1" max="1" width="2.64453125" style="2" customWidth="1"/>
    <col min="2" max="6" width="17.76171875" style="2" customWidth="1"/>
    <col min="7" max="16384" width="9.234375" style="2"/>
  </cols>
  <sheetData>
    <row r="1" spans="1:6" ht="56.85" customHeight="1" x14ac:dyDescent="0.3"/>
    <row r="2" spans="1:6" x14ac:dyDescent="0.3">
      <c r="A2" s="1"/>
    </row>
    <row r="3" spans="1:6" ht="17.649999999999999" x14ac:dyDescent="0.45">
      <c r="B3" s="3" t="s">
        <v>0</v>
      </c>
    </row>
    <row r="6" spans="1:6" x14ac:dyDescent="0.3">
      <c r="B6" s="6" t="s">
        <v>4</v>
      </c>
    </row>
    <row r="7" spans="1:6" x14ac:dyDescent="0.3">
      <c r="B7" s="4"/>
    </row>
    <row r="8" spans="1:6" x14ac:dyDescent="0.3">
      <c r="B8" s="4"/>
    </row>
    <row r="9" spans="1:6" ht="58.5" customHeight="1" x14ac:dyDescent="0.3">
      <c r="B9" s="10"/>
      <c r="C9" s="11" t="s">
        <v>22</v>
      </c>
      <c r="D9" s="12" t="s">
        <v>23</v>
      </c>
      <c r="E9" s="12" t="s">
        <v>24</v>
      </c>
      <c r="F9" s="12" t="s">
        <v>25</v>
      </c>
    </row>
    <row r="10" spans="1:6" x14ac:dyDescent="0.3">
      <c r="B10" s="7" t="s">
        <v>26</v>
      </c>
      <c r="C10" s="8">
        <v>15768</v>
      </c>
      <c r="D10" s="8">
        <v>13732</v>
      </c>
      <c r="E10" s="8">
        <v>10315</v>
      </c>
      <c r="F10" s="8">
        <v>9958</v>
      </c>
    </row>
    <row r="11" spans="1:6" x14ac:dyDescent="0.3">
      <c r="B11" s="7" t="s">
        <v>27</v>
      </c>
      <c r="C11" s="8">
        <v>22111</v>
      </c>
      <c r="D11" s="8">
        <v>18772</v>
      </c>
      <c r="E11" s="8">
        <v>13997</v>
      </c>
      <c r="F11" s="8">
        <v>13847</v>
      </c>
    </row>
    <row r="12" spans="1:6" x14ac:dyDescent="0.3">
      <c r="B12" s="7" t="s">
        <v>28</v>
      </c>
      <c r="C12" s="8">
        <v>38412</v>
      </c>
      <c r="D12" s="8">
        <v>32996</v>
      </c>
      <c r="E12" s="8">
        <v>25712</v>
      </c>
      <c r="F12" s="8">
        <v>25331</v>
      </c>
    </row>
    <row r="15" spans="1:6" x14ac:dyDescent="0.3">
      <c r="B15" s="9" t="s">
        <v>29</v>
      </c>
    </row>
  </sheetData>
  <hyperlinks>
    <hyperlink ref="B15" location="Contents!A1" display="Return to contents tab" xr:uid="{32B38364-8EAE-4380-82CB-DB5826087915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66C2-ACB0-4B4D-9685-05ED4742B973}">
  <sheetPr>
    <tabColor theme="4"/>
  </sheetPr>
  <dimension ref="A1:G18"/>
  <sheetViews>
    <sheetView zoomScaleNormal="100" workbookViewId="0"/>
  </sheetViews>
  <sheetFormatPr defaultColWidth="9.234375" defaultRowHeight="12.4" x14ac:dyDescent="0.3"/>
  <cols>
    <col min="1" max="1" width="2.64453125" style="2" customWidth="1"/>
    <col min="2" max="2" width="12.76171875" style="2" customWidth="1"/>
    <col min="3" max="5" width="18.76171875" style="2" customWidth="1"/>
    <col min="6" max="6" width="19.76171875" style="2" customWidth="1"/>
    <col min="7" max="7" width="18.234375" style="2" customWidth="1"/>
    <col min="8" max="16384" width="9.234375" style="2"/>
  </cols>
  <sheetData>
    <row r="1" spans="1:7" ht="56.85" customHeight="1" x14ac:dyDescent="0.3"/>
    <row r="2" spans="1:7" x14ac:dyDescent="0.3">
      <c r="A2" s="1"/>
    </row>
    <row r="3" spans="1:7" ht="17.649999999999999" x14ac:dyDescent="0.45">
      <c r="B3" s="3" t="s">
        <v>0</v>
      </c>
    </row>
    <row r="6" spans="1:7" x14ac:dyDescent="0.3">
      <c r="B6" s="6" t="s">
        <v>30</v>
      </c>
    </row>
    <row r="7" spans="1:7" x14ac:dyDescent="0.3">
      <c r="B7" s="4"/>
    </row>
    <row r="8" spans="1:7" x14ac:dyDescent="0.3">
      <c r="B8" s="4"/>
    </row>
    <row r="9" spans="1:7" ht="44.1" customHeight="1" x14ac:dyDescent="0.3">
      <c r="C9" s="16" t="s">
        <v>31</v>
      </c>
      <c r="D9" s="17" t="s">
        <v>32</v>
      </c>
      <c r="E9" s="18" t="s">
        <v>33</v>
      </c>
      <c r="F9" s="18" t="s">
        <v>34</v>
      </c>
      <c r="G9" s="18" t="s">
        <v>35</v>
      </c>
    </row>
    <row r="10" spans="1:7" x14ac:dyDescent="0.3">
      <c r="B10" s="19" t="s">
        <v>36</v>
      </c>
      <c r="C10" s="13">
        <v>37642</v>
      </c>
      <c r="D10" s="13">
        <v>605</v>
      </c>
      <c r="E10" s="13">
        <v>153</v>
      </c>
      <c r="F10" s="13">
        <v>12</v>
      </c>
      <c r="G10" s="24">
        <f>SUM(C10:F10)</f>
        <v>38412</v>
      </c>
    </row>
    <row r="11" spans="1:7" x14ac:dyDescent="0.3">
      <c r="B11" s="19" t="s">
        <v>37</v>
      </c>
      <c r="C11" s="15">
        <f>C10/G10</f>
        <v>0.97995418098510878</v>
      </c>
      <c r="D11" s="15">
        <f>D10/G10</f>
        <v>1.5750286368843069E-2</v>
      </c>
      <c r="E11" s="15">
        <f>E10/G10</f>
        <v>3.9831302717900658E-3</v>
      </c>
      <c r="F11" s="63">
        <f>F10/G10</f>
        <v>3.1240237425804435E-4</v>
      </c>
      <c r="G11" s="58">
        <f>SUM(C11:F11)</f>
        <v>1</v>
      </c>
    </row>
    <row r="12" spans="1:7" x14ac:dyDescent="0.3">
      <c r="C12" s="41"/>
      <c r="D12" s="41"/>
      <c r="E12" s="41"/>
      <c r="F12" s="41"/>
    </row>
    <row r="14" spans="1:7" x14ac:dyDescent="0.3">
      <c r="B14" s="2" t="s">
        <v>38</v>
      </c>
    </row>
    <row r="15" spans="1:7" x14ac:dyDescent="0.3">
      <c r="B15" s="2" t="s">
        <v>39</v>
      </c>
    </row>
    <row r="16" spans="1:7" x14ac:dyDescent="0.3">
      <c r="B16" s="2" t="s">
        <v>40</v>
      </c>
    </row>
    <row r="18" spans="2:2" x14ac:dyDescent="0.3">
      <c r="B18" s="9" t="s">
        <v>29</v>
      </c>
    </row>
  </sheetData>
  <hyperlinks>
    <hyperlink ref="B18" location="Contents!A1" display="Return to contents tab" xr:uid="{6F66E0FE-E54C-4952-9C69-ACCC1BD51954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9221C-A9A0-499B-821F-CCD4EB1A006F}">
  <sheetPr>
    <tabColor theme="4"/>
  </sheetPr>
  <dimension ref="A1:N47"/>
  <sheetViews>
    <sheetView zoomScaleNormal="100" workbookViewId="0"/>
  </sheetViews>
  <sheetFormatPr defaultColWidth="9.234375" defaultRowHeight="12.4" x14ac:dyDescent="0.3"/>
  <cols>
    <col min="1" max="1" width="2.64453125" style="2" customWidth="1"/>
    <col min="2" max="2" width="22.46875" style="2" customWidth="1"/>
    <col min="3" max="3" width="6.46875" style="2" customWidth="1"/>
    <col min="4" max="14" width="6.64453125" style="2" customWidth="1"/>
    <col min="15" max="16384" width="9.234375" style="2"/>
  </cols>
  <sheetData>
    <row r="1" spans="1:2" ht="56.85" customHeight="1" x14ac:dyDescent="0.3"/>
    <row r="2" spans="1:2" x14ac:dyDescent="0.3">
      <c r="A2" s="1"/>
    </row>
    <row r="3" spans="1:2" ht="17.649999999999999" x14ac:dyDescent="0.45">
      <c r="B3" s="3" t="s">
        <v>0</v>
      </c>
    </row>
    <row r="6" spans="1:2" x14ac:dyDescent="0.3">
      <c r="B6" s="6" t="s">
        <v>6</v>
      </c>
    </row>
    <row r="7" spans="1:2" x14ac:dyDescent="0.3">
      <c r="B7" s="4"/>
    </row>
    <row r="8" spans="1:2" x14ac:dyDescent="0.3">
      <c r="B8" s="20" t="s">
        <v>41</v>
      </c>
    </row>
    <row r="9" spans="1:2" ht="13.5" customHeight="1" x14ac:dyDescent="0.3">
      <c r="B9" s="21" t="s">
        <v>42</v>
      </c>
    </row>
    <row r="10" spans="1:2" ht="13.5" customHeight="1" x14ac:dyDescent="0.3">
      <c r="B10" s="21" t="s">
        <v>43</v>
      </c>
    </row>
    <row r="11" spans="1:2" ht="13.5" customHeight="1" x14ac:dyDescent="0.3">
      <c r="B11" s="21" t="s">
        <v>44</v>
      </c>
    </row>
    <row r="12" spans="1:2" ht="13.5" customHeight="1" x14ac:dyDescent="0.3">
      <c r="B12" s="21" t="s">
        <v>45</v>
      </c>
    </row>
    <row r="13" spans="1:2" ht="13.5" customHeight="1" x14ac:dyDescent="0.3">
      <c r="B13" s="21" t="s">
        <v>46</v>
      </c>
    </row>
    <row r="14" spans="1:2" ht="13.5" customHeight="1" x14ac:dyDescent="0.3"/>
    <row r="40" spans="2:14" ht="27" customHeight="1" x14ac:dyDescent="0.3">
      <c r="C40" s="32" t="s">
        <v>47</v>
      </c>
      <c r="D40" s="33" t="s">
        <v>48</v>
      </c>
      <c r="E40" s="33" t="s">
        <v>49</v>
      </c>
      <c r="F40" s="33" t="s">
        <v>50</v>
      </c>
      <c r="G40" s="33" t="s">
        <v>51</v>
      </c>
      <c r="H40" s="33" t="s">
        <v>52</v>
      </c>
      <c r="I40" s="33" t="s">
        <v>53</v>
      </c>
      <c r="J40" s="33" t="s">
        <v>54</v>
      </c>
      <c r="K40" s="33" t="s">
        <v>55</v>
      </c>
      <c r="L40" s="33" t="s">
        <v>56</v>
      </c>
      <c r="M40" s="33" t="s">
        <v>57</v>
      </c>
      <c r="N40" s="33" t="s">
        <v>58</v>
      </c>
    </row>
    <row r="41" spans="2:14" x14ac:dyDescent="0.3">
      <c r="B41" s="19" t="s">
        <v>59</v>
      </c>
      <c r="C41" s="22" t="s">
        <v>60</v>
      </c>
      <c r="D41" s="22">
        <v>171</v>
      </c>
      <c r="E41" s="22">
        <v>163</v>
      </c>
      <c r="F41" s="22">
        <v>855</v>
      </c>
      <c r="G41" s="22">
        <v>1025</v>
      </c>
      <c r="H41" s="22">
        <v>1105</v>
      </c>
      <c r="I41" s="22">
        <v>1309</v>
      </c>
      <c r="J41" s="22">
        <v>1343</v>
      </c>
      <c r="K41" s="22">
        <v>1021</v>
      </c>
      <c r="L41" s="22">
        <v>1156</v>
      </c>
      <c r="M41" s="22">
        <v>1040</v>
      </c>
      <c r="N41" s="22">
        <v>1128</v>
      </c>
    </row>
    <row r="42" spans="2:14" x14ac:dyDescent="0.3">
      <c r="B42" s="19" t="s">
        <v>61</v>
      </c>
      <c r="C42" s="22">
        <v>943</v>
      </c>
      <c r="D42" s="22">
        <v>1000</v>
      </c>
      <c r="E42" s="22">
        <v>981</v>
      </c>
      <c r="F42" s="22">
        <v>939</v>
      </c>
      <c r="G42" s="22">
        <v>990</v>
      </c>
      <c r="H42" s="22">
        <v>876</v>
      </c>
      <c r="I42" s="22">
        <v>640</v>
      </c>
      <c r="J42" s="22">
        <v>1727</v>
      </c>
      <c r="K42" s="22">
        <v>1424</v>
      </c>
      <c r="L42" s="22">
        <v>1459</v>
      </c>
      <c r="M42" s="22">
        <v>1536</v>
      </c>
      <c r="N42" s="22">
        <v>1482</v>
      </c>
    </row>
    <row r="43" spans="2:14" x14ac:dyDescent="0.3">
      <c r="B43" s="19" t="s">
        <v>62</v>
      </c>
      <c r="C43" s="22">
        <v>1481</v>
      </c>
      <c r="D43" s="22">
        <v>1779</v>
      </c>
      <c r="E43" s="22">
        <v>1727</v>
      </c>
      <c r="F43" s="22">
        <v>2066</v>
      </c>
      <c r="G43" s="22">
        <v>1967</v>
      </c>
      <c r="H43" s="22">
        <v>2152</v>
      </c>
      <c r="I43" s="22">
        <v>2730</v>
      </c>
      <c r="J43" s="22">
        <v>2519</v>
      </c>
      <c r="K43" s="22">
        <v>2332</v>
      </c>
      <c r="L43" s="22">
        <v>2150</v>
      </c>
      <c r="M43" s="22">
        <v>2332</v>
      </c>
      <c r="N43" s="22">
        <v>2477</v>
      </c>
    </row>
    <row r="47" spans="2:14" x14ac:dyDescent="0.3">
      <c r="B47" s="9" t="s">
        <v>29</v>
      </c>
    </row>
  </sheetData>
  <hyperlinks>
    <hyperlink ref="B47" location="Contents!A1" display="Return to contents tab" xr:uid="{B7DBA8D4-A2E2-4026-BD23-2C9A30ED2D53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C06CF-5358-4BB5-B67C-13E462029F9E}">
  <sheetPr>
    <tabColor theme="5"/>
  </sheetPr>
  <dimension ref="A1:H42"/>
  <sheetViews>
    <sheetView zoomScaleNormal="100" workbookViewId="0"/>
  </sheetViews>
  <sheetFormatPr defaultColWidth="9.234375" defaultRowHeight="12.4" x14ac:dyDescent="0.3"/>
  <cols>
    <col min="1" max="1" width="2.64453125" style="2" customWidth="1"/>
    <col min="2" max="2" width="27.76171875" style="2" bestFit="1" customWidth="1"/>
    <col min="3" max="6" width="18.76171875" style="2" customWidth="1"/>
    <col min="7" max="7" width="19.76171875" style="2" customWidth="1"/>
    <col min="8" max="15" width="6.64453125" style="2" customWidth="1"/>
    <col min="16" max="16384" width="9.234375" style="2"/>
  </cols>
  <sheetData>
    <row r="1" spans="1:2" ht="56.85" customHeight="1" x14ac:dyDescent="0.3"/>
    <row r="2" spans="1:2" x14ac:dyDescent="0.3">
      <c r="A2" s="1"/>
    </row>
    <row r="3" spans="1:2" ht="17.649999999999999" x14ac:dyDescent="0.45">
      <c r="B3" s="3" t="s">
        <v>0</v>
      </c>
    </row>
    <row r="6" spans="1:2" x14ac:dyDescent="0.3">
      <c r="B6" s="6" t="s">
        <v>7</v>
      </c>
    </row>
    <row r="7" spans="1:2" x14ac:dyDescent="0.3">
      <c r="B7" s="4"/>
    </row>
    <row r="8" spans="1:2" x14ac:dyDescent="0.3">
      <c r="B8" s="20" t="s">
        <v>63</v>
      </c>
    </row>
    <row r="9" spans="1:2" ht="13.5" customHeight="1" x14ac:dyDescent="0.3">
      <c r="B9" s="68" t="s">
        <v>64</v>
      </c>
    </row>
    <row r="10" spans="1:2" ht="13.5" customHeight="1" x14ac:dyDescent="0.3">
      <c r="B10" s="21"/>
    </row>
    <row r="11" spans="1:2" ht="13.5" customHeight="1" x14ac:dyDescent="0.3">
      <c r="B11" s="21"/>
    </row>
    <row r="12" spans="1:2" ht="13.5" customHeight="1" x14ac:dyDescent="0.3">
      <c r="B12" s="21"/>
    </row>
    <row r="13" spans="1:2" ht="13.5" customHeight="1" x14ac:dyDescent="0.3"/>
    <row r="14" spans="1:2" ht="13.5" customHeight="1" x14ac:dyDescent="0.3"/>
    <row r="32" spans="3:7" ht="27" customHeight="1" x14ac:dyDescent="0.3">
      <c r="C32" s="16" t="s">
        <v>31</v>
      </c>
      <c r="D32" s="17" t="s">
        <v>32</v>
      </c>
      <c r="E32" s="18" t="s">
        <v>33</v>
      </c>
      <c r="F32" s="18" t="s">
        <v>34</v>
      </c>
      <c r="G32" s="18" t="s">
        <v>35</v>
      </c>
    </row>
    <row r="33" spans="2:8" x14ac:dyDescent="0.3">
      <c r="B33" s="19" t="s">
        <v>36</v>
      </c>
      <c r="C33" s="13">
        <v>47678</v>
      </c>
      <c r="D33" s="13">
        <v>1125</v>
      </c>
      <c r="E33" s="13">
        <v>309</v>
      </c>
      <c r="F33" s="13">
        <v>24</v>
      </c>
      <c r="G33" s="24">
        <f>SUM(C33:F33)</f>
        <v>49136</v>
      </c>
      <c r="H33" s="64"/>
    </row>
    <row r="34" spans="2:8" x14ac:dyDescent="0.3">
      <c r="B34" s="19" t="s">
        <v>37</v>
      </c>
      <c r="C34" s="15">
        <f>C33/G33</f>
        <v>0.97032725496580918</v>
      </c>
      <c r="D34" s="15">
        <f>D33/G33</f>
        <v>2.2895636600455876E-2</v>
      </c>
      <c r="E34" s="15">
        <f>E33/G33</f>
        <v>6.2886681862585475E-3</v>
      </c>
      <c r="F34" s="63">
        <f>F33/G33</f>
        <v>4.8844024747639206E-4</v>
      </c>
      <c r="G34" s="70">
        <f>SUM(C34:F34)</f>
        <v>1</v>
      </c>
    </row>
    <row r="37" spans="2:8" x14ac:dyDescent="0.3">
      <c r="B37" s="2" t="s">
        <v>38</v>
      </c>
    </row>
    <row r="38" spans="2:8" x14ac:dyDescent="0.3">
      <c r="B38" s="2" t="s">
        <v>39</v>
      </c>
    </row>
    <row r="39" spans="2:8" x14ac:dyDescent="0.3">
      <c r="B39" s="2" t="s">
        <v>40</v>
      </c>
    </row>
    <row r="42" spans="2:8" x14ac:dyDescent="0.3">
      <c r="B42" s="9" t="s">
        <v>29</v>
      </c>
    </row>
  </sheetData>
  <hyperlinks>
    <hyperlink ref="B42" location="Contents!A1" display="Return to contents tab" xr:uid="{5C59E70F-0EA6-4315-AD5D-1D7CC905EBB5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38AD7-49CD-4521-8FD1-4EF3A58402A5}">
  <sheetPr>
    <tabColor theme="5"/>
  </sheetPr>
  <dimension ref="A1:H74"/>
  <sheetViews>
    <sheetView zoomScaleNormal="100" workbookViewId="0"/>
  </sheetViews>
  <sheetFormatPr defaultColWidth="9.234375" defaultRowHeight="12.4" x14ac:dyDescent="0.3"/>
  <cols>
    <col min="1" max="1" width="2.64453125" style="2" customWidth="1"/>
    <col min="2" max="2" width="21.1171875" style="2" customWidth="1"/>
    <col min="3" max="7" width="13.76171875" style="2" customWidth="1"/>
    <col min="8" max="8" width="16.3515625" style="2" bestFit="1" customWidth="1"/>
    <col min="9" max="14" width="6.64453125" style="2" customWidth="1"/>
    <col min="15" max="16384" width="9.234375" style="2"/>
  </cols>
  <sheetData>
    <row r="1" spans="1:2" ht="56.85" customHeight="1" x14ac:dyDescent="0.3"/>
    <row r="2" spans="1:2" x14ac:dyDescent="0.3">
      <c r="A2" s="1"/>
    </row>
    <row r="3" spans="1:2" ht="17.649999999999999" x14ac:dyDescent="0.45">
      <c r="B3" s="3" t="s">
        <v>0</v>
      </c>
    </row>
    <row r="6" spans="1:2" x14ac:dyDescent="0.3">
      <c r="B6" s="6" t="s">
        <v>8</v>
      </c>
    </row>
    <row r="7" spans="1:2" x14ac:dyDescent="0.3">
      <c r="B7" s="4"/>
    </row>
    <row r="8" spans="1:2" x14ac:dyDescent="0.3">
      <c r="B8" s="20" t="s">
        <v>65</v>
      </c>
    </row>
    <row r="9" spans="1:2" ht="13.5" customHeight="1" x14ac:dyDescent="0.3">
      <c r="B9" s="21" t="s">
        <v>66</v>
      </c>
    </row>
    <row r="10" spans="1:2" ht="13.5" customHeight="1" x14ac:dyDescent="0.3">
      <c r="B10" s="21" t="s">
        <v>67</v>
      </c>
    </row>
    <row r="11" spans="1:2" ht="13.5" customHeight="1" x14ac:dyDescent="0.3">
      <c r="B11" s="21" t="s">
        <v>68</v>
      </c>
    </row>
    <row r="12" spans="1:2" ht="13.5" customHeight="1" x14ac:dyDescent="0.3">
      <c r="B12" s="21"/>
    </row>
    <row r="13" spans="1:2" ht="13.5" customHeight="1" x14ac:dyDescent="0.3"/>
    <row r="14" spans="1:2" ht="13.5" customHeight="1" x14ac:dyDescent="0.3"/>
    <row r="55" spans="2:8" ht="27" customHeight="1" x14ac:dyDescent="0.3">
      <c r="C55" s="16" t="s">
        <v>31</v>
      </c>
      <c r="D55" s="17" t="s">
        <v>32</v>
      </c>
      <c r="E55" s="18" t="s">
        <v>33</v>
      </c>
      <c r="F55" s="18" t="s">
        <v>34</v>
      </c>
      <c r="G55" s="18" t="s">
        <v>69</v>
      </c>
      <c r="H55" s="18" t="s">
        <v>70</v>
      </c>
    </row>
    <row r="56" spans="2:8" x14ac:dyDescent="0.3">
      <c r="B56" s="19" t="s">
        <v>71</v>
      </c>
      <c r="C56" s="23">
        <v>9589</v>
      </c>
      <c r="D56" s="14">
        <v>221</v>
      </c>
      <c r="E56" s="14">
        <v>6</v>
      </c>
      <c r="F56" s="23">
        <v>2</v>
      </c>
      <c r="G56" s="24">
        <f t="shared" ref="G56:G65" si="0">SUM(C56:F56)</f>
        <v>9818</v>
      </c>
      <c r="H56" s="57">
        <f>G56/$G$66</f>
        <v>0.19981276457180072</v>
      </c>
    </row>
    <row r="57" spans="2:8" x14ac:dyDescent="0.3">
      <c r="B57" s="19" t="s">
        <v>72</v>
      </c>
      <c r="C57" s="71">
        <v>8415</v>
      </c>
      <c r="D57" s="13">
        <v>312</v>
      </c>
      <c r="E57" s="13">
        <v>75</v>
      </c>
      <c r="F57" s="13">
        <v>13</v>
      </c>
      <c r="G57" s="24">
        <f t="shared" si="0"/>
        <v>8815</v>
      </c>
      <c r="H57" s="57">
        <f t="shared" ref="H57:H65" si="1">G57/$G$66</f>
        <v>0.17940003256268316</v>
      </c>
    </row>
    <row r="58" spans="2:8" x14ac:dyDescent="0.3">
      <c r="B58" s="19" t="s">
        <v>73</v>
      </c>
      <c r="C58" s="23">
        <v>6551</v>
      </c>
      <c r="D58" s="14">
        <v>102</v>
      </c>
      <c r="E58" s="23">
        <v>9</v>
      </c>
      <c r="F58" s="23">
        <v>0</v>
      </c>
      <c r="G58" s="25">
        <f t="shared" si="0"/>
        <v>6662</v>
      </c>
      <c r="H58" s="57">
        <f t="shared" si="1"/>
        <v>0.13558287202865515</v>
      </c>
    </row>
    <row r="59" spans="2:8" x14ac:dyDescent="0.3">
      <c r="B59" s="19" t="s">
        <v>74</v>
      </c>
      <c r="C59" s="23">
        <v>4833</v>
      </c>
      <c r="D59" s="23">
        <v>74</v>
      </c>
      <c r="E59" s="14">
        <v>7</v>
      </c>
      <c r="F59" s="23">
        <v>3</v>
      </c>
      <c r="G59" s="25">
        <f t="shared" si="0"/>
        <v>4917</v>
      </c>
      <c r="H59" s="57">
        <f t="shared" si="1"/>
        <v>0.10006919570172582</v>
      </c>
    </row>
    <row r="60" spans="2:8" x14ac:dyDescent="0.3">
      <c r="B60" s="19" t="s">
        <v>75</v>
      </c>
      <c r="C60" s="23">
        <v>4577</v>
      </c>
      <c r="D60" s="14">
        <v>115</v>
      </c>
      <c r="E60" s="14">
        <v>5</v>
      </c>
      <c r="F60" s="23">
        <v>0</v>
      </c>
      <c r="G60" s="25">
        <f t="shared" si="0"/>
        <v>4697</v>
      </c>
      <c r="H60" s="57">
        <f t="shared" si="1"/>
        <v>9.5591826766525556E-2</v>
      </c>
    </row>
    <row r="61" spans="2:8" x14ac:dyDescent="0.3">
      <c r="B61" s="19" t="s">
        <v>76</v>
      </c>
      <c r="C61" s="23">
        <v>3872</v>
      </c>
      <c r="D61" s="23">
        <v>82</v>
      </c>
      <c r="E61" s="14">
        <v>32</v>
      </c>
      <c r="F61" s="14">
        <v>0</v>
      </c>
      <c r="G61" s="25">
        <f t="shared" si="0"/>
        <v>3986</v>
      </c>
      <c r="H61" s="57">
        <f t="shared" si="1"/>
        <v>8.1121784435037453E-2</v>
      </c>
    </row>
    <row r="62" spans="2:8" x14ac:dyDescent="0.3">
      <c r="B62" s="19" t="s">
        <v>77</v>
      </c>
      <c r="C62" s="23">
        <v>3696</v>
      </c>
      <c r="D62" s="23">
        <v>84</v>
      </c>
      <c r="E62" s="14">
        <v>18</v>
      </c>
      <c r="F62" s="23">
        <v>5</v>
      </c>
      <c r="G62" s="25">
        <f t="shared" si="0"/>
        <v>3803</v>
      </c>
      <c r="H62" s="57">
        <f t="shared" si="1"/>
        <v>7.7397427548029959E-2</v>
      </c>
    </row>
    <row r="63" spans="2:8" x14ac:dyDescent="0.3">
      <c r="B63" s="19" t="s">
        <v>78</v>
      </c>
      <c r="C63" s="23">
        <v>2584</v>
      </c>
      <c r="D63" s="23">
        <v>27</v>
      </c>
      <c r="E63" s="14">
        <v>0</v>
      </c>
      <c r="F63" s="23">
        <v>0</v>
      </c>
      <c r="G63" s="25">
        <f t="shared" si="0"/>
        <v>2611</v>
      </c>
      <c r="H63" s="57">
        <f t="shared" si="1"/>
        <v>5.3138228590035821E-2</v>
      </c>
    </row>
    <row r="64" spans="2:8" x14ac:dyDescent="0.3">
      <c r="B64" s="19" t="s">
        <v>79</v>
      </c>
      <c r="C64" s="23">
        <v>2209</v>
      </c>
      <c r="D64" s="14">
        <v>87</v>
      </c>
      <c r="E64" s="14">
        <v>126</v>
      </c>
      <c r="F64" s="23">
        <v>1</v>
      </c>
      <c r="G64" s="25">
        <f t="shared" si="0"/>
        <v>2423</v>
      </c>
      <c r="H64" s="57">
        <f t="shared" si="1"/>
        <v>4.9312113318137417E-2</v>
      </c>
    </row>
    <row r="65" spans="2:8" x14ac:dyDescent="0.3">
      <c r="B65" s="19" t="s">
        <v>80</v>
      </c>
      <c r="C65" s="23">
        <v>1352</v>
      </c>
      <c r="D65" s="23">
        <v>21</v>
      </c>
      <c r="E65" s="14">
        <v>31</v>
      </c>
      <c r="F65" s="14">
        <v>0</v>
      </c>
      <c r="G65" s="25">
        <f t="shared" si="0"/>
        <v>1404</v>
      </c>
      <c r="H65" s="57">
        <f t="shared" si="1"/>
        <v>2.8573754477368936E-2</v>
      </c>
    </row>
    <row r="66" spans="2:8" x14ac:dyDescent="0.3">
      <c r="B66" s="19" t="s">
        <v>81</v>
      </c>
      <c r="C66" s="25">
        <f t="shared" ref="C66:H66" si="2">SUM(C56:C65)</f>
        <v>47678</v>
      </c>
      <c r="D66" s="25">
        <f t="shared" si="2"/>
        <v>1125</v>
      </c>
      <c r="E66" s="25">
        <f t="shared" si="2"/>
        <v>309</v>
      </c>
      <c r="F66" s="25">
        <f t="shared" si="2"/>
        <v>24</v>
      </c>
      <c r="G66" s="25">
        <f t="shared" si="2"/>
        <v>49136</v>
      </c>
      <c r="H66" s="58">
        <f t="shared" si="2"/>
        <v>1</v>
      </c>
    </row>
    <row r="69" spans="2:8" x14ac:dyDescent="0.3">
      <c r="B69" s="2" t="s">
        <v>38</v>
      </c>
    </row>
    <row r="70" spans="2:8" x14ac:dyDescent="0.3">
      <c r="B70" s="2" t="s">
        <v>39</v>
      </c>
    </row>
    <row r="71" spans="2:8" x14ac:dyDescent="0.3">
      <c r="B71" s="2" t="s">
        <v>40</v>
      </c>
    </row>
    <row r="74" spans="2:8" x14ac:dyDescent="0.3">
      <c r="B74" s="9" t="s">
        <v>29</v>
      </c>
    </row>
  </sheetData>
  <hyperlinks>
    <hyperlink ref="B74" location="Contents!A1" display="Return to contents tab" xr:uid="{D13C0CF9-342F-457A-9161-B45F05AB3D9D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91B7F-EEE7-4464-BF53-DC975DFC91A6}">
  <sheetPr>
    <tabColor theme="5"/>
  </sheetPr>
  <dimension ref="A1:J42"/>
  <sheetViews>
    <sheetView zoomScaleNormal="100" workbookViewId="0"/>
  </sheetViews>
  <sheetFormatPr defaultColWidth="9.234375" defaultRowHeight="12.4" x14ac:dyDescent="0.3"/>
  <cols>
    <col min="1" max="1" width="2.64453125" style="2" customWidth="1"/>
    <col min="2" max="10" width="13.76171875" style="2" customWidth="1"/>
    <col min="11" max="15" width="6.64453125" style="2" customWidth="1"/>
    <col min="16" max="16384" width="9.234375" style="2"/>
  </cols>
  <sheetData>
    <row r="1" spans="1:2" ht="56.85" customHeight="1" x14ac:dyDescent="0.3"/>
    <row r="2" spans="1:2" x14ac:dyDescent="0.3">
      <c r="A2" s="1"/>
    </row>
    <row r="3" spans="1:2" ht="17.649999999999999" x14ac:dyDescent="0.45">
      <c r="B3" s="3" t="s">
        <v>0</v>
      </c>
    </row>
    <row r="6" spans="1:2" x14ac:dyDescent="0.3">
      <c r="B6" s="6" t="s">
        <v>9</v>
      </c>
    </row>
    <row r="7" spans="1:2" x14ac:dyDescent="0.3">
      <c r="B7" s="4"/>
    </row>
    <row r="8" spans="1:2" x14ac:dyDescent="0.3">
      <c r="B8" s="20" t="s">
        <v>82</v>
      </c>
    </row>
    <row r="9" spans="1:2" ht="13.5" customHeight="1" x14ac:dyDescent="0.3">
      <c r="B9" s="21" t="s">
        <v>83</v>
      </c>
    </row>
    <row r="10" spans="1:2" ht="13.5" customHeight="1" x14ac:dyDescent="0.3">
      <c r="B10" s="21" t="s">
        <v>84</v>
      </c>
    </row>
    <row r="11" spans="1:2" ht="13.5" customHeight="1" x14ac:dyDescent="0.3">
      <c r="B11" s="21"/>
    </row>
    <row r="12" spans="1:2" ht="13.5" customHeight="1" x14ac:dyDescent="0.3">
      <c r="B12" s="21"/>
    </row>
    <row r="13" spans="1:2" ht="13.5" customHeight="1" x14ac:dyDescent="0.3"/>
    <row r="14" spans="1:2" ht="13.5" customHeight="1" x14ac:dyDescent="0.3"/>
    <row r="31" ht="28.5" customHeight="1" x14ac:dyDescent="0.3"/>
    <row r="37" spans="2:10" x14ac:dyDescent="0.3">
      <c r="C37" s="16" t="s">
        <v>85</v>
      </c>
      <c r="D37" s="17" t="s">
        <v>86</v>
      </c>
      <c r="E37" s="18" t="s">
        <v>87</v>
      </c>
      <c r="F37" s="18" t="s">
        <v>88</v>
      </c>
      <c r="G37" s="18" t="s">
        <v>89</v>
      </c>
      <c r="H37" s="18" t="s">
        <v>90</v>
      </c>
      <c r="I37" s="18" t="s">
        <v>91</v>
      </c>
      <c r="J37" s="18" t="s">
        <v>35</v>
      </c>
    </row>
    <row r="38" spans="2:10" x14ac:dyDescent="0.3">
      <c r="B38" s="19" t="s">
        <v>36</v>
      </c>
      <c r="C38" s="13">
        <v>25843</v>
      </c>
      <c r="D38" s="13">
        <v>8888</v>
      </c>
      <c r="E38" s="13">
        <v>4417</v>
      </c>
      <c r="F38" s="13">
        <v>1462</v>
      </c>
      <c r="G38" s="23">
        <v>521</v>
      </c>
      <c r="H38" s="23">
        <v>543</v>
      </c>
      <c r="I38" s="23">
        <v>7462</v>
      </c>
      <c r="J38" s="25">
        <f>+SUM(C38:I38)</f>
        <v>49136</v>
      </c>
    </row>
    <row r="39" spans="2:10" x14ac:dyDescent="0.3">
      <c r="B39" s="19" t="s">
        <v>37</v>
      </c>
      <c r="C39" s="15">
        <f>C38/J38</f>
        <v>0.52594838814718337</v>
      </c>
      <c r="D39" s="15">
        <f>D38/J38</f>
        <v>0.18088570498209053</v>
      </c>
      <c r="E39" s="15">
        <f>E38/J38</f>
        <v>8.989335721263432E-2</v>
      </c>
      <c r="F39" s="15">
        <f>F38/J38</f>
        <v>2.9754151742103548E-2</v>
      </c>
      <c r="G39" s="15">
        <f>G38/J38</f>
        <v>1.0603223705633344E-2</v>
      </c>
      <c r="H39" s="15">
        <f>H38/J38</f>
        <v>1.105096059915337E-2</v>
      </c>
      <c r="I39" s="15">
        <f>I38/J38</f>
        <v>0.15186421361120156</v>
      </c>
      <c r="J39" s="58">
        <f>+SUM(C39:I39)</f>
        <v>1</v>
      </c>
    </row>
    <row r="40" spans="2:10" x14ac:dyDescent="0.3">
      <c r="C40" s="41"/>
      <c r="D40" s="41"/>
      <c r="E40" s="41"/>
      <c r="F40" s="41"/>
      <c r="G40" s="41"/>
      <c r="H40" s="41"/>
      <c r="I40" s="41"/>
      <c r="J40" s="41"/>
    </row>
    <row r="42" spans="2:10" x14ac:dyDescent="0.3">
      <c r="B42" s="9" t="s">
        <v>29</v>
      </c>
    </row>
  </sheetData>
  <hyperlinks>
    <hyperlink ref="B42" location="Contents!A1" display="Return to contents tab" xr:uid="{3C7D3C5A-871F-4F71-AC7D-F9B462C516B1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CADAA-60BC-4B71-85E8-3BA9451EF693}">
  <sheetPr>
    <tabColor theme="5"/>
  </sheetPr>
  <dimension ref="A1:F44"/>
  <sheetViews>
    <sheetView zoomScaleNormal="100" workbookViewId="0"/>
  </sheetViews>
  <sheetFormatPr defaultColWidth="9.234375" defaultRowHeight="12.4" x14ac:dyDescent="0.3"/>
  <cols>
    <col min="1" max="1" width="2.64453125" style="2" customWidth="1"/>
    <col min="2" max="4" width="13.76171875" style="2" customWidth="1"/>
    <col min="5" max="5" width="2.1171875" style="2" customWidth="1"/>
    <col min="6" max="9" width="13.76171875" style="2" customWidth="1"/>
    <col min="10" max="14" width="6.64453125" style="2" customWidth="1"/>
    <col min="15" max="16384" width="9.234375" style="2"/>
  </cols>
  <sheetData>
    <row r="1" spans="1:2" ht="56.85" customHeight="1" x14ac:dyDescent="0.3"/>
    <row r="2" spans="1:2" x14ac:dyDescent="0.3">
      <c r="A2" s="1"/>
    </row>
    <row r="3" spans="1:2" ht="17.649999999999999" x14ac:dyDescent="0.45">
      <c r="B3" s="3" t="s">
        <v>0</v>
      </c>
    </row>
    <row r="6" spans="1:2" x14ac:dyDescent="0.3">
      <c r="B6" s="6" t="s">
        <v>10</v>
      </c>
    </row>
    <row r="7" spans="1:2" x14ac:dyDescent="0.3">
      <c r="B7" s="4"/>
    </row>
    <row r="8" spans="1:2" x14ac:dyDescent="0.3">
      <c r="B8" s="20" t="s">
        <v>92</v>
      </c>
    </row>
    <row r="9" spans="1:2" ht="13.5" customHeight="1" x14ac:dyDescent="0.3">
      <c r="B9" s="21" t="s">
        <v>93</v>
      </c>
    </row>
    <row r="10" spans="1:2" ht="13.5" customHeight="1" x14ac:dyDescent="0.3">
      <c r="B10" s="21" t="s">
        <v>94</v>
      </c>
    </row>
    <row r="11" spans="1:2" ht="13.5" customHeight="1" x14ac:dyDescent="0.3">
      <c r="B11" s="21"/>
    </row>
    <row r="12" spans="1:2" ht="13.5" customHeight="1" x14ac:dyDescent="0.3">
      <c r="B12" s="21"/>
    </row>
    <row r="13" spans="1:2" ht="13.5" customHeight="1" x14ac:dyDescent="0.3"/>
    <row r="14" spans="1:2" ht="13.5" customHeight="1" x14ac:dyDescent="0.3"/>
    <row r="36" spans="2:6" ht="27.95" customHeight="1" x14ac:dyDescent="0.3">
      <c r="C36" s="16" t="s">
        <v>95</v>
      </c>
      <c r="D36" s="17" t="s">
        <v>96</v>
      </c>
      <c r="F36" s="18" t="s">
        <v>97</v>
      </c>
    </row>
    <row r="37" spans="2:6" x14ac:dyDescent="0.3">
      <c r="B37" s="19" t="s">
        <v>36</v>
      </c>
      <c r="C37" s="13">
        <v>41063</v>
      </c>
      <c r="D37" s="13">
        <v>206</v>
      </c>
      <c r="F37" s="13">
        <v>7867</v>
      </c>
    </row>
    <row r="38" spans="2:6" x14ac:dyDescent="0.3">
      <c r="B38" s="19" t="s">
        <v>37</v>
      </c>
      <c r="C38" s="15">
        <v>0.995</v>
      </c>
      <c r="D38" s="15">
        <v>5.0000000000000001E-3</v>
      </c>
    </row>
    <row r="41" spans="2:6" x14ac:dyDescent="0.3">
      <c r="B41" s="2" t="s">
        <v>98</v>
      </c>
    </row>
    <row r="44" spans="2:6" x14ac:dyDescent="0.3">
      <c r="B44" s="9" t="s">
        <v>29</v>
      </c>
    </row>
  </sheetData>
  <hyperlinks>
    <hyperlink ref="B44" location="Contents!A1" display="Return to contents tab" xr:uid="{0929B834-A5E6-44BE-B20D-872E5F8471C7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C19E2-6325-4EB9-87DA-BBD444ECC257}">
  <sheetPr>
    <tabColor theme="5"/>
  </sheetPr>
  <dimension ref="A1:E23"/>
  <sheetViews>
    <sheetView zoomScaleNormal="100" workbookViewId="0"/>
  </sheetViews>
  <sheetFormatPr defaultColWidth="9.234375" defaultRowHeight="12.4" x14ac:dyDescent="0.3"/>
  <cols>
    <col min="1" max="1" width="2.64453125" style="2" customWidth="1"/>
    <col min="2" max="9" width="13.76171875" style="2" customWidth="1"/>
    <col min="10" max="14" width="6.64453125" style="2" customWidth="1"/>
    <col min="15" max="16384" width="9.234375" style="2"/>
  </cols>
  <sheetData>
    <row r="1" spans="1:5" ht="56.85" customHeight="1" x14ac:dyDescent="0.3"/>
    <row r="2" spans="1:5" x14ac:dyDescent="0.3">
      <c r="A2" s="1"/>
    </row>
    <row r="3" spans="1:5" ht="17.649999999999999" x14ac:dyDescent="0.45">
      <c r="B3" s="3" t="s">
        <v>0</v>
      </c>
    </row>
    <row r="6" spans="1:5" ht="13.9" x14ac:dyDescent="0.3">
      <c r="B6" s="6" t="s">
        <v>99</v>
      </c>
    </row>
    <row r="7" spans="1:5" x14ac:dyDescent="0.3">
      <c r="B7" s="4"/>
    </row>
    <row r="8" spans="1:5" x14ac:dyDescent="0.3">
      <c r="B8" s="20"/>
    </row>
    <row r="9" spans="1:5" ht="44.45" customHeight="1" x14ac:dyDescent="0.3">
      <c r="B9" s="16" t="s">
        <v>31</v>
      </c>
      <c r="C9" s="17" t="s">
        <v>32</v>
      </c>
      <c r="D9" s="18" t="s">
        <v>33</v>
      </c>
      <c r="E9" s="18" t="s">
        <v>34</v>
      </c>
    </row>
    <row r="10" spans="1:5" ht="13.5" customHeight="1" x14ac:dyDescent="0.3">
      <c r="B10" s="26">
        <v>13433</v>
      </c>
      <c r="C10" s="26">
        <v>27924</v>
      </c>
      <c r="D10" s="26">
        <v>16223</v>
      </c>
      <c r="E10" s="26">
        <v>22503</v>
      </c>
    </row>
    <row r="11" spans="1:5" ht="13.5" customHeight="1" x14ac:dyDescent="0.3">
      <c r="B11" s="21"/>
    </row>
    <row r="12" spans="1:5" ht="13.5" customHeight="1" x14ac:dyDescent="0.3"/>
    <row r="13" spans="1:5" ht="13.5" customHeight="1" x14ac:dyDescent="0.3">
      <c r="B13" s="2" t="s">
        <v>38</v>
      </c>
    </row>
    <row r="14" spans="1:5" x14ac:dyDescent="0.3">
      <c r="B14" s="2" t="s">
        <v>39</v>
      </c>
    </row>
    <row r="15" spans="1:5" x14ac:dyDescent="0.3">
      <c r="B15" s="2" t="s">
        <v>40</v>
      </c>
    </row>
    <row r="18" spans="2:2" ht="13.9" x14ac:dyDescent="0.3">
      <c r="B18" s="2" t="s">
        <v>100</v>
      </c>
    </row>
    <row r="19" spans="2:2" x14ac:dyDescent="0.3">
      <c r="B19" s="2" t="s">
        <v>101</v>
      </c>
    </row>
    <row r="23" spans="2:2" x14ac:dyDescent="0.3">
      <c r="B23" s="9" t="s">
        <v>29</v>
      </c>
    </row>
  </sheetData>
  <hyperlinks>
    <hyperlink ref="B23" location="Contents!A1" display="Return to contents tab" xr:uid="{14AB3E37-2EE6-49D1-9454-439BD14BD225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C6947C0F765F428416B2828D309B65" ma:contentTypeVersion="12" ma:contentTypeDescription="Create a new document." ma:contentTypeScope="" ma:versionID="a1084e3a969a6937a6a378eb151ed18e">
  <xsd:schema xmlns:xsd="http://www.w3.org/2001/XMLSchema" xmlns:xs="http://www.w3.org/2001/XMLSchema" xmlns:p="http://schemas.microsoft.com/office/2006/metadata/properties" xmlns:ns1="http://schemas.microsoft.com/sharepoint/v3" xmlns:ns2="3ffacce4-957f-4f0a-910f-9efe2ecf512c" xmlns:ns3="d66eba0d-a2b9-4833-9603-ab5d8f45883c" targetNamespace="http://schemas.microsoft.com/office/2006/metadata/properties" ma:root="true" ma:fieldsID="d940df6e83dec7b2207e4c4c57a8da89" ns1:_="" ns2:_="" ns3:_="">
    <xsd:import namespace="http://schemas.microsoft.com/sharepoint/v3"/>
    <xsd:import namespace="3ffacce4-957f-4f0a-910f-9efe2ecf512c"/>
    <xsd:import namespace="d66eba0d-a2b9-4833-9603-ab5d8f45883c"/>
    <xsd:element name="properties">
      <xsd:complexType>
        <xsd:sequence>
          <xsd:element name="documentManagement">
            <xsd:complexType>
              <xsd:all>
                <xsd:element ref="ns2:PublicationRequestID" minOccurs="0"/>
                <xsd:element ref="ns2:DocumentTitle" minOccurs="0"/>
                <xsd:element ref="ns2:DocumentRank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acce4-957f-4f0a-910f-9efe2ecf512c" elementFormDefault="qualified">
    <xsd:import namespace="http://schemas.microsoft.com/office/2006/documentManagement/types"/>
    <xsd:import namespace="http://schemas.microsoft.com/office/infopath/2007/PartnerControls"/>
    <xsd:element name="PublicationRequestID" ma:index="8" nillable="true" ma:displayName="PublicationRequestID" ma:format="Dropdown" ma:internalName="PublicationRequestID" ma:percentage="FALSE">
      <xsd:simpleType>
        <xsd:restriction base="dms:Number"/>
      </xsd:simpleType>
    </xsd:element>
    <xsd:element name="DocumentTitle" ma:index="9" nillable="true" ma:displayName="DocumentTitle" ma:format="Dropdown" ma:internalName="DocumentTitle">
      <xsd:simpleType>
        <xsd:restriction base="dms:Note">
          <xsd:maxLength value="255"/>
        </xsd:restriction>
      </xsd:simpleType>
    </xsd:element>
    <xsd:element name="DocumentRank" ma:index="10" nillable="true" ma:displayName="DocumentImportance" ma:format="Dropdown" ma:internalName="DocumentRank">
      <xsd:simpleType>
        <xsd:restriction base="dms:Text">
          <xsd:maxLength value="255"/>
        </xsd:restriction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1db303c-1d0a-4523-bf11-6998614b37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eba0d-a2b9-4833-9603-ab5d8f45883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db3995f-4898-4ee6-8000-b65c76445445}" ma:internalName="TaxCatchAll" ma:showField="CatchAllData" ma:web="d66eba0d-a2b9-4833-9603-ab5d8f4588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3ffacce4-957f-4f0a-910f-9efe2ecf512c">
      <Terms xmlns="http://schemas.microsoft.com/office/infopath/2007/PartnerControls"/>
    </lcf76f155ced4ddcb4097134ff3c332f>
    <PublicationRequestID xmlns="3ffacce4-957f-4f0a-910f-9efe2ecf512c">1587</PublicationRequestID>
    <TaxCatchAll xmlns="d66eba0d-a2b9-4833-9603-ab5d8f45883c" xsi:nil="true"/>
    <DocumentTitle xmlns="3ffacce4-957f-4f0a-910f-9efe2ecf512c">Bolier Upgrade Scheme (BUS) annual report (Dataset) - 2024 to 2025</DocumentTitle>
    <DocumentRank xmlns="3ffacce4-957f-4f0a-910f-9efe2ecf512c">Subsidiary</DocumentRank>
  </documentManagement>
</p:properties>
</file>

<file path=customXml/item4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/>
</file>

<file path=customXml/itemProps1.xml><?xml version="1.0" encoding="utf-8"?>
<ds:datastoreItem xmlns:ds="http://schemas.openxmlformats.org/officeDocument/2006/customXml" ds:itemID="{84860C51-98B2-47C1-AABC-9A55675B53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152444-AF6F-4A5E-BDE1-B8FAEACEC5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ffacce4-957f-4f0a-910f-9efe2ecf512c"/>
    <ds:schemaRef ds:uri="d66eba0d-a2b9-4833-9603-ab5d8f4588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1DE67F-EFE6-4DB6-A604-E2510265E31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ffacce4-957f-4f0a-910f-9efe2ecf512c"/>
    <ds:schemaRef ds:uri="d66eba0d-a2b9-4833-9603-ab5d8f45883c"/>
  </ds:schemaRefs>
</ds:datastoreItem>
</file>

<file path=customXml/itemProps4.xml><?xml version="1.0" encoding="utf-8"?>
<ds:datastoreItem xmlns:ds="http://schemas.openxmlformats.org/officeDocument/2006/customXml" ds:itemID="{1D648D66-20A5-4ABD-AC3C-A8DE4E1D2DA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Contents</vt:lpstr>
      <vt:lpstr>Fig 2.1</vt:lpstr>
      <vt:lpstr>Fig 2.2</vt:lpstr>
      <vt:lpstr>Fig 2.3</vt:lpstr>
      <vt:lpstr>Fig 3.1</vt:lpstr>
      <vt:lpstr>Fig 3.2</vt:lpstr>
      <vt:lpstr>Fig 3.3</vt:lpstr>
      <vt:lpstr>Fig 3.4</vt:lpstr>
      <vt:lpstr>Fig 3.5</vt:lpstr>
      <vt:lpstr>Fig 3.6</vt:lpstr>
      <vt:lpstr>Fig 4.1</vt:lpstr>
      <vt:lpstr>Fig 5.1</vt:lpstr>
      <vt:lpstr>Fig 5.2</vt:lpstr>
      <vt:lpstr>Fig 5.3</vt:lpstr>
      <vt:lpstr>Fig 5.4</vt:lpstr>
      <vt:lpstr>'Fig 5.1'!_ftn1</vt:lpstr>
      <vt:lpstr>'Fig 5.1'!_ftnref1</vt:lpstr>
      <vt:lpstr>'Fig 5.2'!_ftnref1</vt:lpstr>
      <vt:lpstr>'Fig 5.3'!_ftnref1</vt:lpstr>
      <vt:lpstr>'Fig 5.4'!_ftnref1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 Annual Report 2024 to 2025 Dataset</dc:title>
  <dc:subject/>
  <dc:creator/>
  <cp:keywords/>
  <dc:description/>
  <cp:lastModifiedBy/>
  <cp:revision>1</cp:revision>
  <dcterms:created xsi:type="dcterms:W3CDTF">2025-07-28T13:35:24Z</dcterms:created>
  <dcterms:modified xsi:type="dcterms:W3CDTF">2025-07-30T15:09:06Z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0x010100D7C6947C0F765F428416B2828D309B65</vt:lpwstr>
  </property>
  <property fmtid="{D5CDD505-2E9C-101B-9397-08002B2CF9AE}" pid="3" name="docIndexRef">
    <vt:lpwstr>5a90f52b-e854-4fc4-acb0-78ffc6599567</vt:lpwstr>
  </property>
  <property fmtid="{D5CDD505-2E9C-101B-9397-08002B2CF9AE}" pid="4" name="bjDocumentSecurityLabel">
    <vt:lpwstr>This item has no classification</vt:lpwstr>
  </property>
  <property fmtid="{D5CDD505-2E9C-101B-9397-08002B2CF9AE}" pid="5" name="bjSaver">
    <vt:lpwstr>uBFZQjbpFelM8nGToNO/cwXbl9MgIhev</vt:lpwstr>
  </property>
  <property fmtid="{D5CDD505-2E9C-101B-9397-08002B2CF9AE}" pid="6" name="bjClsUserRVM">
    <vt:lpwstr>[]</vt:lpwstr>
  </property>
</Properties>
</file>